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Луткова\ГП на 2019\Согласовано МЭР НСО_07.05.2019\"/>
    </mc:Choice>
  </mc:AlternateContent>
  <bookViews>
    <workbookView xWindow="0" yWindow="0" windowWidth="24000" windowHeight="8700" activeTab="2"/>
  </bookViews>
  <sheets>
    <sheet name="Перечень 2019-2021" sheetId="1" r:id="rId1"/>
    <sheet name="Табл 4_NEW" sheetId="2" r:id="rId2"/>
    <sheet name="Табл 5_NEW" sheetId="3" r:id="rId3"/>
  </sheets>
  <externalReferences>
    <externalReference r:id="rId4"/>
    <externalReference r:id="rId5"/>
    <externalReference r:id="rId6"/>
  </externalReferences>
  <definedNames>
    <definedName name="_xlnm.Print_Titles" localSheetId="0">'Перечень 2019-2021'!$7:$10</definedName>
    <definedName name="_xlnm.Print_Titles" localSheetId="2">'Табл 5_NEW'!$7:$7</definedName>
    <definedName name="_xlnm.Print_Area" localSheetId="0">'Перечень 2019-2021'!$A$2:$P$540</definedName>
    <definedName name="_xlnm.Print_Area" localSheetId="2">'Табл 5_NEW'!$A$1:$C$318</definedName>
  </definedNames>
  <calcPr calcId="162913"/>
</workbook>
</file>

<file path=xl/calcChain.xml><?xml version="1.0" encoding="utf-8"?>
<calcChain xmlns="http://schemas.openxmlformats.org/spreadsheetml/2006/main">
  <c r="L263" i="1" l="1"/>
  <c r="L254" i="1"/>
  <c r="K262" i="1"/>
  <c r="C291" i="3"/>
  <c r="C293" i="3"/>
  <c r="C294" i="3"/>
  <c r="C296" i="3"/>
  <c r="C299" i="3"/>
  <c r="C300" i="3"/>
  <c r="C303" i="3"/>
  <c r="C304" i="3"/>
  <c r="C308" i="3"/>
  <c r="C309" i="3"/>
  <c r="C311" i="3"/>
  <c r="C310" i="3"/>
  <c r="C313" i="3"/>
  <c r="C314" i="3"/>
  <c r="C315" i="3"/>
  <c r="C316" i="3" l="1"/>
  <c r="C224" i="3"/>
  <c r="C250" i="3"/>
  <c r="C269" i="3" l="1"/>
  <c r="C317" i="3" l="1"/>
  <c r="C193" i="3"/>
  <c r="C194" i="3"/>
  <c r="E194" i="3" s="1"/>
  <c r="C181" i="3"/>
  <c r="C212" i="3"/>
  <c r="E212" i="3" s="1"/>
  <c r="C262" i="3" l="1"/>
  <c r="E262" i="3" s="1"/>
  <c r="C282" i="3"/>
  <c r="C281" i="3"/>
  <c r="C280" i="3"/>
  <c r="C278" i="3"/>
  <c r="C277" i="3"/>
  <c r="C275" i="3"/>
  <c r="C274" i="3"/>
  <c r="C273" i="3"/>
  <c r="C265" i="3"/>
  <c r="C266" i="3"/>
  <c r="C267" i="3"/>
  <c r="C268" i="3"/>
  <c r="C270" i="3"/>
  <c r="C276" i="3"/>
  <c r="C272" i="3"/>
  <c r="C284" i="3"/>
  <c r="C271" i="3" l="1"/>
  <c r="C283" i="3"/>
  <c r="C279" i="3" l="1"/>
  <c r="C264" i="3" l="1"/>
  <c r="C285" i="3" s="1"/>
  <c r="C286" i="3" s="1"/>
  <c r="E286" i="3" l="1"/>
  <c r="C217" i="3" l="1"/>
  <c r="C218" i="3" s="1"/>
  <c r="C222" i="3"/>
  <c r="D181" i="3"/>
  <c r="N269" i="1" l="1"/>
  <c r="M262" i="1"/>
  <c r="M263" i="1"/>
  <c r="L257" i="1" l="1"/>
  <c r="L116" i="1"/>
  <c r="K257" i="1"/>
  <c r="K248" i="1" s="1"/>
  <c r="H200" i="1"/>
  <c r="H193" i="1" s="1"/>
  <c r="H266" i="1"/>
  <c r="L248" i="1"/>
  <c r="H253" i="1"/>
  <c r="H254" i="1"/>
  <c r="L262" i="1"/>
  <c r="K263" i="1"/>
  <c r="H263" i="1" s="1"/>
  <c r="I248" i="1"/>
  <c r="I314" i="1" s="1"/>
  <c r="J248" i="1"/>
  <c r="J314" i="1" s="1"/>
  <c r="M116" i="1"/>
  <c r="M200" i="1"/>
  <c r="M193" i="1" s="1"/>
  <c r="M248" i="1"/>
  <c r="N116" i="1"/>
  <c r="N200" i="1"/>
  <c r="N193" i="1" s="1"/>
  <c r="N248" i="1"/>
  <c r="I16" i="1"/>
  <c r="J20" i="1"/>
  <c r="H20" i="1" s="1"/>
  <c r="K16" i="1"/>
  <c r="K15" i="1" s="1"/>
  <c r="L16" i="1"/>
  <c r="L15" i="1" s="1"/>
  <c r="H33" i="1"/>
  <c r="H30" i="1" s="1"/>
  <c r="H29" i="1" s="1"/>
  <c r="H28" i="1" s="1"/>
  <c r="H41" i="1"/>
  <c r="H42" i="1"/>
  <c r="H43" i="1"/>
  <c r="H44" i="1"/>
  <c r="H45" i="1"/>
  <c r="H54" i="1"/>
  <c r="H55" i="1"/>
  <c r="I500" i="1"/>
  <c r="I507" i="1" s="1"/>
  <c r="J500" i="1"/>
  <c r="J507" i="1" s="1"/>
  <c r="K500" i="1"/>
  <c r="K507" i="1" s="1"/>
  <c r="L500" i="1"/>
  <c r="L507" i="1" s="1"/>
  <c r="M500" i="1"/>
  <c r="M507" i="1" s="1"/>
  <c r="N500" i="1"/>
  <c r="N499" i="1" s="1"/>
  <c r="N498" i="1" s="1"/>
  <c r="H502" i="1"/>
  <c r="H500" i="1" s="1"/>
  <c r="I510" i="1"/>
  <c r="J510" i="1"/>
  <c r="K510" i="1"/>
  <c r="L510" i="1"/>
  <c r="M510" i="1"/>
  <c r="N510" i="1"/>
  <c r="H510" i="1"/>
  <c r="L200" i="1"/>
  <c r="L193" i="1" s="1"/>
  <c r="N262" i="1"/>
  <c r="N263" i="1"/>
  <c r="M261" i="1"/>
  <c r="M260" i="1" s="1"/>
  <c r="M259" i="1" s="1"/>
  <c r="I261" i="1"/>
  <c r="I260" i="1" s="1"/>
  <c r="J261" i="1"/>
  <c r="L110" i="1"/>
  <c r="H112" i="1"/>
  <c r="H111" i="1"/>
  <c r="H269" i="1"/>
  <c r="J269" i="1"/>
  <c r="K269" i="1"/>
  <c r="L269" i="1"/>
  <c r="M269" i="1"/>
  <c r="I269" i="1"/>
  <c r="I246" i="1"/>
  <c r="I301" i="1" s="1"/>
  <c r="J246" i="1"/>
  <c r="J301" i="1" s="1"/>
  <c r="J513" i="1" s="1"/>
  <c r="K246" i="1"/>
  <c r="K301" i="1" s="1"/>
  <c r="K513" i="1" s="1"/>
  <c r="L246" i="1"/>
  <c r="L301" i="1" s="1"/>
  <c r="L513" i="1" s="1"/>
  <c r="M246" i="1"/>
  <c r="M301" i="1" s="1"/>
  <c r="N246" i="1"/>
  <c r="N301" i="1" s="1"/>
  <c r="H246" i="1"/>
  <c r="H301" i="1" s="1"/>
  <c r="H513" i="1" s="1"/>
  <c r="H229" i="1"/>
  <c r="H295" i="1" s="1"/>
  <c r="H228" i="1"/>
  <c r="H294" i="1" s="1"/>
  <c r="I284" i="1"/>
  <c r="I283" i="1" s="1"/>
  <c r="K284" i="1"/>
  <c r="K277" i="1" s="1"/>
  <c r="K276" i="1" s="1"/>
  <c r="L284" i="1"/>
  <c r="L277" i="1" s="1"/>
  <c r="L276" i="1" s="1"/>
  <c r="M284" i="1"/>
  <c r="M282" i="1" s="1"/>
  <c r="N284" i="1"/>
  <c r="N283" i="1" s="1"/>
  <c r="J286" i="1"/>
  <c r="J284" i="1" s="1"/>
  <c r="H285" i="1"/>
  <c r="I252" i="1"/>
  <c r="I251" i="1" s="1"/>
  <c r="J252" i="1"/>
  <c r="J251" i="1" s="1"/>
  <c r="K252" i="1"/>
  <c r="L252" i="1"/>
  <c r="L251" i="1" s="1"/>
  <c r="M252" i="1"/>
  <c r="M251" i="1" s="1"/>
  <c r="M250" i="1" s="1"/>
  <c r="N252" i="1"/>
  <c r="N251" i="1" s="1"/>
  <c r="N250" i="1" s="1"/>
  <c r="I79" i="1"/>
  <c r="J79" i="1"/>
  <c r="K79" i="1"/>
  <c r="L79" i="1"/>
  <c r="H190" i="1"/>
  <c r="N150" i="1"/>
  <c r="I110" i="1"/>
  <c r="I109" i="1" s="1"/>
  <c r="J110" i="1"/>
  <c r="J109" i="1" s="1"/>
  <c r="K110" i="1"/>
  <c r="M110" i="1"/>
  <c r="N110" i="1"/>
  <c r="N109" i="1" s="1"/>
  <c r="N108" i="1" s="1"/>
  <c r="I40" i="1"/>
  <c r="I74" i="1" s="1"/>
  <c r="I76" i="1" s="1"/>
  <c r="J40" i="1"/>
  <c r="J39" i="1" s="1"/>
  <c r="K40" i="1"/>
  <c r="K39" i="1" s="1"/>
  <c r="L40" i="1"/>
  <c r="H23" i="1"/>
  <c r="C68" i="3"/>
  <c r="C145" i="3"/>
  <c r="C197" i="3"/>
  <c r="C200" i="3"/>
  <c r="E317" i="3"/>
  <c r="L8" i="2"/>
  <c r="K8" i="2"/>
  <c r="J8" i="2"/>
  <c r="I15" i="1"/>
  <c r="M16" i="1"/>
  <c r="M15" i="1" s="1"/>
  <c r="M14" i="1" s="1"/>
  <c r="N16" i="1"/>
  <c r="N15" i="1"/>
  <c r="N14" i="1" s="1"/>
  <c r="H17" i="1"/>
  <c r="H18" i="1"/>
  <c r="H19" i="1"/>
  <c r="H21" i="1"/>
  <c r="H22" i="1"/>
  <c r="I30" i="1"/>
  <c r="I29" i="1" s="1"/>
  <c r="J30" i="1"/>
  <c r="J29" i="1" s="1"/>
  <c r="K30" i="1"/>
  <c r="K29" i="1" s="1"/>
  <c r="L30" i="1"/>
  <c r="L29" i="1" s="1"/>
  <c r="M30" i="1"/>
  <c r="M29" i="1" s="1"/>
  <c r="M28" i="1" s="1"/>
  <c r="N30" i="1"/>
  <c r="N29" i="1" s="1"/>
  <c r="N28" i="1" s="1"/>
  <c r="L39" i="1"/>
  <c r="M44" i="1"/>
  <c r="M40" i="1" s="1"/>
  <c r="N44" i="1"/>
  <c r="N40" i="1" s="1"/>
  <c r="I53" i="1"/>
  <c r="I52" i="1" s="1"/>
  <c r="J53" i="1"/>
  <c r="J52" i="1" s="1"/>
  <c r="K53" i="1"/>
  <c r="K52" i="1" s="1"/>
  <c r="L53" i="1"/>
  <c r="L52" i="1" s="1"/>
  <c r="M53" i="1"/>
  <c r="M52" i="1" s="1"/>
  <c r="M51" i="1" s="1"/>
  <c r="N53" i="1"/>
  <c r="N52" i="1" s="1"/>
  <c r="N51" i="1" s="1"/>
  <c r="L68" i="1"/>
  <c r="M68" i="1"/>
  <c r="M67" i="1" s="1"/>
  <c r="N68" i="1"/>
  <c r="N67" i="1" s="1"/>
  <c r="H72" i="1"/>
  <c r="H68" i="1" s="1"/>
  <c r="H67" i="1" s="1"/>
  <c r="H75" i="1"/>
  <c r="M79" i="1"/>
  <c r="N79" i="1"/>
  <c r="H81" i="1"/>
  <c r="I81" i="1"/>
  <c r="J81" i="1"/>
  <c r="K81" i="1"/>
  <c r="L81" i="1"/>
  <c r="M84" i="1"/>
  <c r="M83" i="1" s="1"/>
  <c r="N84" i="1"/>
  <c r="N83" i="1" s="1"/>
  <c r="I85" i="1"/>
  <c r="J85" i="1"/>
  <c r="K85" i="1"/>
  <c r="L85" i="1"/>
  <c r="I86" i="1"/>
  <c r="J86" i="1"/>
  <c r="K86" i="1"/>
  <c r="L86" i="1"/>
  <c r="I87" i="1"/>
  <c r="J87" i="1"/>
  <c r="K87" i="1"/>
  <c r="L87" i="1"/>
  <c r="H93" i="1"/>
  <c r="H92" i="1" s="1"/>
  <c r="I93" i="1"/>
  <c r="J93" i="1"/>
  <c r="K93" i="1"/>
  <c r="L93" i="1"/>
  <c r="M93" i="1"/>
  <c r="M92" i="1" s="1"/>
  <c r="N93" i="1"/>
  <c r="N92" i="1" s="1"/>
  <c r="M100" i="1"/>
  <c r="M99" i="1" s="1"/>
  <c r="N100" i="1"/>
  <c r="N99" i="1" s="1"/>
  <c r="I101" i="1"/>
  <c r="I84" i="1" s="1"/>
  <c r="I83" i="1" s="1"/>
  <c r="J101" i="1"/>
  <c r="J100" i="1" s="1"/>
  <c r="K101" i="1"/>
  <c r="K84" i="1" s="1"/>
  <c r="K83" i="1" s="1"/>
  <c r="L101" i="1"/>
  <c r="L100" i="1" s="1"/>
  <c r="H103" i="1"/>
  <c r="H101" i="1" s="1"/>
  <c r="M298" i="1"/>
  <c r="H113" i="1"/>
  <c r="H150" i="1"/>
  <c r="H149" i="1" s="1"/>
  <c r="K150" i="1"/>
  <c r="M150" i="1"/>
  <c r="M149" i="1" s="1"/>
  <c r="N149" i="1"/>
  <c r="I159" i="1"/>
  <c r="M159" i="1"/>
  <c r="N159" i="1"/>
  <c r="J160" i="1"/>
  <c r="J159" i="1" s="1"/>
  <c r="J157" i="1" s="1"/>
  <c r="H157" i="1" s="1"/>
  <c r="K160" i="1"/>
  <c r="L160" i="1"/>
  <c r="L159" i="1" s="1"/>
  <c r="M168" i="1"/>
  <c r="N168" i="1"/>
  <c r="M175" i="1"/>
  <c r="N175" i="1"/>
  <c r="M182" i="1"/>
  <c r="N182" i="1"/>
  <c r="I190" i="1"/>
  <c r="I189" i="1" s="1"/>
  <c r="L190" i="1"/>
  <c r="M190" i="1"/>
  <c r="N190" i="1"/>
  <c r="N189" i="1" s="1"/>
  <c r="N188" i="1" s="1"/>
  <c r="N196" i="1"/>
  <c r="N195" i="1" s="1"/>
  <c r="H203" i="1"/>
  <c r="L203" i="1"/>
  <c r="M203" i="1"/>
  <c r="M202" i="1" s="1"/>
  <c r="N203" i="1"/>
  <c r="N202" i="1" s="1"/>
  <c r="H210" i="1"/>
  <c r="H209" i="1" s="1"/>
  <c r="I210" i="1"/>
  <c r="M210" i="1"/>
  <c r="M209" i="1" s="1"/>
  <c r="N210" i="1"/>
  <c r="N209" i="1" s="1"/>
  <c r="H218" i="1"/>
  <c r="H217" i="1" s="1"/>
  <c r="H216" i="1" s="1"/>
  <c r="I218" i="1"/>
  <c r="J218" i="1"/>
  <c r="J217" i="1" s="1"/>
  <c r="K218" i="1"/>
  <c r="K217" i="1" s="1"/>
  <c r="L218" i="1"/>
  <c r="L217" i="1" s="1"/>
  <c r="M218" i="1"/>
  <c r="N218" i="1"/>
  <c r="N217" i="1" s="1"/>
  <c r="N216" i="1" s="1"/>
  <c r="H227" i="1"/>
  <c r="H226" i="1" s="1"/>
  <c r="H225" i="1" s="1"/>
  <c r="I227" i="1"/>
  <c r="J227" i="1"/>
  <c r="K227" i="1"/>
  <c r="K226" i="1" s="1"/>
  <c r="L227" i="1"/>
  <c r="L226" i="1" s="1"/>
  <c r="M227" i="1"/>
  <c r="M226" i="1" s="1"/>
  <c r="N227" i="1"/>
  <c r="J236" i="1"/>
  <c r="J299" i="1" s="1"/>
  <c r="K236" i="1"/>
  <c r="K235" i="1" s="1"/>
  <c r="L236" i="1"/>
  <c r="L299" i="1" s="1"/>
  <c r="M236" i="1"/>
  <c r="M299" i="1" s="1"/>
  <c r="N236" i="1"/>
  <c r="N299" i="1" s="1"/>
  <c r="H237" i="1"/>
  <c r="H238" i="1"/>
  <c r="H292" i="1"/>
  <c r="I292" i="1"/>
  <c r="J292" i="1"/>
  <c r="K292" i="1"/>
  <c r="L292" i="1"/>
  <c r="M292" i="1"/>
  <c r="N292" i="1"/>
  <c r="H293" i="1"/>
  <c r="I293" i="1"/>
  <c r="J293" i="1"/>
  <c r="L293" i="1"/>
  <c r="M293" i="1"/>
  <c r="N293" i="1"/>
  <c r="I294" i="1"/>
  <c r="J294" i="1"/>
  <c r="J303" i="1" s="1"/>
  <c r="K294" i="1"/>
  <c r="K303" i="1"/>
  <c r="L294" i="1"/>
  <c r="L303" i="1" s="1"/>
  <c r="I295" i="1"/>
  <c r="J295" i="1"/>
  <c r="J305" i="1"/>
  <c r="K295" i="1"/>
  <c r="K305" i="1" s="1"/>
  <c r="L295" i="1"/>
  <c r="L305" i="1" s="1"/>
  <c r="I296" i="1"/>
  <c r="J296" i="1"/>
  <c r="K296" i="1"/>
  <c r="L296" i="1"/>
  <c r="H297" i="1"/>
  <c r="I297" i="1"/>
  <c r="J297" i="1"/>
  <c r="K297" i="1"/>
  <c r="L297" i="1"/>
  <c r="M297" i="1"/>
  <c r="N297" i="1"/>
  <c r="I298" i="1"/>
  <c r="J298" i="1"/>
  <c r="K298" i="1"/>
  <c r="L298" i="1"/>
  <c r="I299" i="1"/>
  <c r="H300" i="1"/>
  <c r="I300" i="1"/>
  <c r="J300" i="1"/>
  <c r="K300" i="1"/>
  <c r="L300" i="1"/>
  <c r="M300" i="1"/>
  <c r="N300" i="1"/>
  <c r="H302" i="1"/>
  <c r="H304" i="1"/>
  <c r="H311" i="1"/>
  <c r="H386" i="1"/>
  <c r="J386" i="1"/>
  <c r="K386" i="1"/>
  <c r="L386" i="1"/>
  <c r="M386" i="1"/>
  <c r="N386" i="1"/>
  <c r="J388" i="1"/>
  <c r="K388" i="1"/>
  <c r="L388" i="1"/>
  <c r="J457" i="1"/>
  <c r="K457" i="1"/>
  <c r="L457" i="1"/>
  <c r="H461" i="1"/>
  <c r="H392" i="1" s="1"/>
  <c r="H388" i="1" s="1"/>
  <c r="M461" i="1"/>
  <c r="M392" i="1"/>
  <c r="M388" i="1" s="1"/>
  <c r="N461" i="1"/>
  <c r="N392" i="1" s="1"/>
  <c r="N388" i="1" s="1"/>
  <c r="J499" i="1"/>
  <c r="S520" i="1"/>
  <c r="H537" i="1"/>
  <c r="N226" i="1"/>
  <c r="J226" i="1"/>
  <c r="I226" i="1"/>
  <c r="H298" i="1"/>
  <c r="M457" i="1"/>
  <c r="M456" i="1" s="1"/>
  <c r="M387" i="1" s="1"/>
  <c r="N298" i="1"/>
  <c r="M217" i="1"/>
  <c r="M216" i="1" s="1"/>
  <c r="I100" i="1"/>
  <c r="S127" i="1"/>
  <c r="K293" i="1"/>
  <c r="L235" i="1"/>
  <c r="K159" i="1"/>
  <c r="K283" i="1" l="1"/>
  <c r="N314" i="1"/>
  <c r="N515" i="1" s="1"/>
  <c r="J84" i="1"/>
  <c r="J83" i="1" s="1"/>
  <c r="K499" i="1"/>
  <c r="L196" i="1"/>
  <c r="H87" i="1"/>
  <c r="H86" i="1"/>
  <c r="H85" i="1"/>
  <c r="H286" i="1"/>
  <c r="L109" i="1"/>
  <c r="M235" i="1"/>
  <c r="M234" i="1" s="1"/>
  <c r="M196" i="1"/>
  <c r="M195" i="1" s="1"/>
  <c r="H284" i="1"/>
  <c r="B295" i="1"/>
  <c r="L261" i="1"/>
  <c r="L245" i="1" s="1"/>
  <c r="H262" i="1"/>
  <c r="H261" i="1" s="1"/>
  <c r="H296" i="1"/>
  <c r="H189" i="1"/>
  <c r="H188" i="1" s="1"/>
  <c r="L74" i="1"/>
  <c r="L76" i="1" s="1"/>
  <c r="K100" i="1"/>
  <c r="H236" i="1"/>
  <c r="H299" i="1" s="1"/>
  <c r="I39" i="1"/>
  <c r="J515" i="1"/>
  <c r="I277" i="1"/>
  <c r="I276" i="1" s="1"/>
  <c r="M294" i="1"/>
  <c r="H160" i="1"/>
  <c r="H159" i="1" s="1"/>
  <c r="H158" i="1" s="1"/>
  <c r="M74" i="1"/>
  <c r="M73" i="1" s="1"/>
  <c r="H252" i="1"/>
  <c r="J245" i="1"/>
  <c r="J244" i="1" s="1"/>
  <c r="E222" i="3"/>
  <c r="H235" i="1"/>
  <c r="H234" i="1" s="1"/>
  <c r="L189" i="1"/>
  <c r="L314" i="1"/>
  <c r="L515" i="1" s="1"/>
  <c r="M499" i="1"/>
  <c r="M498" i="1" s="1"/>
  <c r="L506" i="1"/>
  <c r="H40" i="1"/>
  <c r="C83" i="3" s="1"/>
  <c r="N294" i="1"/>
  <c r="K74" i="1"/>
  <c r="K76" i="1" s="1"/>
  <c r="J235" i="1"/>
  <c r="L499" i="1"/>
  <c r="N457" i="1"/>
  <c r="N456" i="1" s="1"/>
  <c r="N387" i="1" s="1"/>
  <c r="H457" i="1"/>
  <c r="H456" i="1" s="1"/>
  <c r="H387" i="1" s="1"/>
  <c r="M109" i="1"/>
  <c r="M108" i="1" s="1"/>
  <c r="M283" i="1"/>
  <c r="K261" i="1"/>
  <c r="K260" i="1" s="1"/>
  <c r="N507" i="1"/>
  <c r="N506" i="1" s="1"/>
  <c r="K506" i="1"/>
  <c r="H53" i="1"/>
  <c r="H52" i="1" s="1"/>
  <c r="H51" i="1" s="1"/>
  <c r="M506" i="1"/>
  <c r="I506" i="1"/>
  <c r="L84" i="1"/>
  <c r="L83" i="1" s="1"/>
  <c r="N282" i="1"/>
  <c r="L283" i="1"/>
  <c r="K299" i="1"/>
  <c r="H196" i="1"/>
  <c r="H195" i="1" s="1"/>
  <c r="N277" i="1"/>
  <c r="N275" i="1" s="1"/>
  <c r="J260" i="1"/>
  <c r="J506" i="1"/>
  <c r="J16" i="1"/>
  <c r="I499" i="1"/>
  <c r="N235" i="1"/>
  <c r="N234" i="1" s="1"/>
  <c r="E181" i="3"/>
  <c r="H110" i="1"/>
  <c r="H79" i="1"/>
  <c r="K73" i="1"/>
  <c r="N39" i="1"/>
  <c r="N38" i="1" s="1"/>
  <c r="N74" i="1"/>
  <c r="N73" i="1" s="1"/>
  <c r="J283" i="1"/>
  <c r="J277" i="1"/>
  <c r="J276" i="1" s="1"/>
  <c r="H100" i="1"/>
  <c r="H99" i="1" s="1"/>
  <c r="H84" i="1"/>
  <c r="H83" i="1" s="1"/>
  <c r="H277" i="1"/>
  <c r="H282" i="1"/>
  <c r="H283" i="1"/>
  <c r="J291" i="1"/>
  <c r="H507" i="1"/>
  <c r="H506" i="1" s="1"/>
  <c r="H499" i="1"/>
  <c r="H498" i="1" s="1"/>
  <c r="M314" i="1"/>
  <c r="M515" i="1" s="1"/>
  <c r="M189" i="1"/>
  <c r="M188" i="1" s="1"/>
  <c r="I73" i="1"/>
  <c r="H257" i="1"/>
  <c r="H248" i="1" s="1"/>
  <c r="K116" i="1"/>
  <c r="M39" i="1"/>
  <c r="M38" i="1" s="1"/>
  <c r="K251" i="1"/>
  <c r="N261" i="1"/>
  <c r="N260" i="1" s="1"/>
  <c r="N259" i="1" s="1"/>
  <c r="M277" i="1"/>
  <c r="I245" i="1"/>
  <c r="M245" i="1"/>
  <c r="M244" i="1" s="1"/>
  <c r="M243" i="1" s="1"/>
  <c r="L260" i="1" l="1"/>
  <c r="H39" i="1"/>
  <c r="H38" i="1" s="1"/>
  <c r="L73" i="1"/>
  <c r="K245" i="1"/>
  <c r="K291" i="1" s="1"/>
  <c r="K512" i="1" s="1"/>
  <c r="N276" i="1"/>
  <c r="H245" i="1"/>
  <c r="H291" i="1" s="1"/>
  <c r="I291" i="1"/>
  <c r="I512" i="1" s="1"/>
  <c r="I511" i="1" s="1"/>
  <c r="I244" i="1"/>
  <c r="N245" i="1"/>
  <c r="L291" i="1"/>
  <c r="L244" i="1"/>
  <c r="H16" i="1"/>
  <c r="J74" i="1"/>
  <c r="J15" i="1"/>
  <c r="C85" i="3"/>
  <c r="E85" i="3" s="1"/>
  <c r="J290" i="1"/>
  <c r="H116" i="1"/>
  <c r="K314" i="1"/>
  <c r="K515" i="1" s="1"/>
  <c r="K109" i="1"/>
  <c r="H260" i="1"/>
  <c r="H259" i="1" s="1"/>
  <c r="M275" i="1"/>
  <c r="M276" i="1"/>
  <c r="M291" i="1"/>
  <c r="M290" i="1" s="1"/>
  <c r="H251" i="1"/>
  <c r="H250" i="1" s="1"/>
  <c r="H276" i="1"/>
  <c r="H275" i="1"/>
  <c r="K244" i="1" l="1"/>
  <c r="K511" i="1"/>
  <c r="H244" i="1"/>
  <c r="H243" i="1" s="1"/>
  <c r="I290" i="1"/>
  <c r="J73" i="1"/>
  <c r="J76" i="1"/>
  <c r="N291" i="1"/>
  <c r="S291" i="1" s="1"/>
  <c r="N244" i="1"/>
  <c r="N243" i="1" s="1"/>
  <c r="H15" i="1"/>
  <c r="H14" i="1" s="1"/>
  <c r="H74" i="1"/>
  <c r="L290" i="1"/>
  <c r="L512" i="1"/>
  <c r="L511" i="1" s="1"/>
  <c r="J512" i="1"/>
  <c r="J511" i="1" s="1"/>
  <c r="M512" i="1"/>
  <c r="M519" i="1" s="1"/>
  <c r="K290" i="1"/>
  <c r="H314" i="1"/>
  <c r="H109" i="1"/>
  <c r="H108" i="1" s="1"/>
  <c r="M511" i="1" l="1"/>
  <c r="N512" i="1"/>
  <c r="S512" i="1" s="1"/>
  <c r="N290" i="1"/>
  <c r="H73" i="1"/>
  <c r="H76" i="1"/>
  <c r="H512" i="1"/>
  <c r="H519" i="1" s="1"/>
  <c r="H515" i="1"/>
  <c r="H290" i="1"/>
  <c r="N511" i="1" l="1"/>
  <c r="N519" i="1"/>
  <c r="H516" i="1"/>
  <c r="H533" i="1"/>
  <c r="H511" i="1"/>
</calcChain>
</file>

<file path=xl/sharedStrings.xml><?xml version="1.0" encoding="utf-8"?>
<sst xmlns="http://schemas.openxmlformats.org/spreadsheetml/2006/main" count="1576" uniqueCount="451">
  <si>
    <t>Центры занятости населения Новосибирской области – государственные казенные учреждения Новосибирской области центры занятости населения;</t>
  </si>
  <si>
    <t>Центр развития профессиональной карьеры - государственное автономное учреждение Новосибирской области «Центр развития профессиональной карьеры»;</t>
  </si>
  <si>
    <t>ГБПОУ НСО - государственное бюджетное профессиональное образовательное учреждение Новосибирской области;</t>
  </si>
  <si>
    <t>организации дополнительного профессионального образования - организации дополнительного профессионального образования Новосибирской области «Новосибирский областной многофункциональный центр прикладных квалификаций» и «Новосибирский центр развития профессионального образования»,  подведомственные  Минобразования Новосибирской области;</t>
  </si>
  <si>
    <t>Центр культуры учащейся молодежи – государственное бюджетное учреждение дополнительного образования Новосибирской области «Центр культуры учащейся молодежи», подведомственное  Минобразования Новосибирской области;</t>
  </si>
  <si>
    <t>профессиональные образовательные организации – подведомственные Минобразования Новосибирской области государственные профессиональные образовательные организации Новосибирской области (за исключением профессиональных образовательных организаций, реализующих программы среднего профессионального педагогического образования);</t>
  </si>
  <si>
    <t>Минобразования Новосибирской области – министерство образования Новосибирской области;</t>
  </si>
  <si>
    <t>Применяемые сокращения:</t>
  </si>
  <si>
    <t>бюджет</t>
  </si>
  <si>
    <t xml:space="preserve">внебюджетные источники </t>
  </si>
  <si>
    <t xml:space="preserve">местные бюджеты </t>
  </si>
  <si>
    <t xml:space="preserve">федеральный бюджет </t>
  </si>
  <si>
    <t xml:space="preserve">областной бюджет </t>
  </si>
  <si>
    <t>х</t>
  </si>
  <si>
    <t>Всего, в том числе:</t>
  </si>
  <si>
    <t>Сумма затрат по государственной программе</t>
  </si>
  <si>
    <t>Сумма затрат по задаче 3 цели 1 государственной программы</t>
  </si>
  <si>
    <t>612 622</t>
  </si>
  <si>
    <t>06.0.10.00810</t>
  </si>
  <si>
    <t>09</t>
  </si>
  <si>
    <t>07</t>
  </si>
  <si>
    <t>136</t>
  </si>
  <si>
    <t>Сумма затрат, в том числе:</t>
  </si>
  <si>
    <t xml:space="preserve">Стоимость единицы </t>
  </si>
  <si>
    <t>Минобразования Новосибирской области, профессиональные образовательные организации, организации дополнительного профессионального образования</t>
  </si>
  <si>
    <t>Количество человек</t>
  </si>
  <si>
    <t>1.3.2. Обучение учащихся общеобразовательных организаций 10, 11 классов в профессиональных образовательных организациях по программам профессиональной подготовки политехнической и агротехнической направленности</t>
  </si>
  <si>
    <t xml:space="preserve"> -</t>
  </si>
  <si>
    <t>06.0.8181</t>
  </si>
  <si>
    <t>Повышение уровня квалификации преподавательского состава профессиональных образовательных организаций.</t>
  </si>
  <si>
    <t>Профессиональные образовательные организации</t>
  </si>
  <si>
    <t>1.3.3.4. Повышение квалификации педагогических работников профессиональных образовательных организаций.</t>
  </si>
  <si>
    <t xml:space="preserve">Повышение уровня компетентности 90 чел. из числа специалистов центров содействия трудоустройству выпускников  образовательных организаций высшего образования и профессиональных образовательных организаций, профконсультантов ГКУ НСО  ЦЗН, школьных психологов за счет получения новых знаний в сфере профессиональной ориентации молодежи. </t>
  </si>
  <si>
    <t>ГАУ НСО «Центр развития профессиональной карьеры»</t>
  </si>
  <si>
    <t>1.3.3.3. Повышение квалификации специалистов, работающих в области профессиональной ориентации молодежи.</t>
  </si>
  <si>
    <t>Внедрение передового психолого-управленческого опыта в сферу  профессиональной ориентации молодежи.</t>
  </si>
  <si>
    <t>не менее 7</t>
  </si>
  <si>
    <t>1.3.3.2. Обучение специалистов ЦРПК новейшим методам индивидуального и группового консультирования с целью мультипликации полученных знаний.</t>
  </si>
  <si>
    <t xml:space="preserve"> - </t>
  </si>
  <si>
    <t>Обмен опытом и обучение новым формам работы  не менее 150 специалистов, работающих в сфере профессиональной ориентации молодежи.</t>
  </si>
  <si>
    <t>Наименование мероприятий</t>
  </si>
  <si>
    <t>1.3.3.1. Проведение межрегиональной конференции по вопросам развития профессиональной ориентации молодежи.</t>
  </si>
  <si>
    <t>Реализация мероприятия запланирована в 2020 году. Объем финансирования на 2020 год будет определен при формировании закона об областном бюджете Новосибирской области на 2019-2021 годы</t>
  </si>
  <si>
    <t>Минобразования Новосибирской области, Центр развития профессиональной карьеры, министерство труда и социального развития Новосибирской области</t>
  </si>
  <si>
    <t>1.3.3. Обучение, повышение квалификации специалистов, работающих в области профессиональной ориентации молодежи. Проведение межрегиональной конференции</t>
  </si>
  <si>
    <t>Планируется ежегодное проведение профессиональными образовательными организациями не менее 100 мероприятий, оказание профориентационных услуг центрами  занятости населения (не менее 28 тыс. человек ежегодно). В рамках проведения мероприятий предусмотрена раздача буклетов и размещение рекламного материала о профессиональных организациях в СМИ</t>
  </si>
  <si>
    <t>Количество мероприятий</t>
  </si>
  <si>
    <t>1.3.2.1. Организация в профессиональных образовательных организациях мероприятий по профессиональной ориентации (организация встреч с учащимися 9 и 11 классов, организация экскурсий на современные производственные участки)</t>
  </si>
  <si>
    <t>Популяризация рабочих профессий, создание комфортных условий для оказания профориентационных услуг. Охват мероприятиями около 5,0 тыс. человек за 3 года.</t>
  </si>
  <si>
    <t>1.3.2.8. Организация профориентационных встреч участников политехнических и агротехнических школ на территории Новосибирской области (ярмарки, выставки, экскурсии и т.п. на базе международного выставочного комплекса "Сибирь Экспоцентр", Технопарка Новосибирского Академгородка, заводов, образовательных организаций и т.д.)</t>
  </si>
  <si>
    <t>Выезд профессиональных образовательных организаций в муниципальные районы Новосибирской области, где отсутствуют профессиональные образовательные организации.</t>
  </si>
  <si>
    <t>1.3.2.7. Организация и проведение выезда агитавтобуса для профессиональной ориентации учащихся общеобразовательных организаций Новосибирской области.</t>
  </si>
  <si>
    <t>(охват 7500 человек за 3 года).</t>
  </si>
  <si>
    <t>среди молодежи</t>
  </si>
  <si>
    <t>Пропаганда рабочих профессий или специальностей,</t>
  </si>
  <si>
    <t>1.3.2.6. Организация и проведение праздника рабочих профессий «Город мастеров».</t>
  </si>
  <si>
    <t>Проведение конкурса программ (проектов), представленных агитационными бригадами, АРТ-профи группами профессиональных образовательных организаций с целью обеспечения реализации программ (проектов) победителей.</t>
  </si>
  <si>
    <t>1.3.2.5. Организация и проведение конкурса на лучшую кампанию по профориентации среди профессиональных образовательных организаций.</t>
  </si>
  <si>
    <t>Развитие личных и деловых компетенций, необходимых в предпринимательской деятельности – охват мероприятиями 165 молодых людей за 3 года..</t>
  </si>
  <si>
    <t>1.3.2.4. Проведение серии тренингов, направленных на развитие личных и деловых компетенций, необходимых в предпринимательской деятельности.</t>
  </si>
  <si>
    <t>Получение прогноза успешности предпринимательской деятельности при выборе указанной формы занятости 165 молодых людей за 3 года..</t>
  </si>
  <si>
    <t>1.3.2.3. Проведение диагностики уровня выраженности предпринимательских компетенций молодежи.</t>
  </si>
  <si>
    <t>Оказание услуг по профессиональной  ориентации 600 абитуриентам образовательных организаций высшего образования и профессиональных образовательных организаций.</t>
  </si>
  <si>
    <t>1.3.2.2. Проведение профориентационных тестирований и консультирование абитуриентов в ходе работы приемных комиссий образовательных организаций высшего образования и профессиональных образовательных организаций</t>
  </si>
  <si>
    <t>Приобретение новейших методик проведения профориентационных тестирований молодежи для использования в работе ЦРПК.</t>
  </si>
  <si>
    <t>Количество программ</t>
  </si>
  <si>
    <t>1.3.2.1. Приобретение программного обеспечения для проведения профориентационного тестирования.</t>
  </si>
  <si>
    <t xml:space="preserve">Оказание профориентационных услуг молодежи с целью выбора профессии или специальности, диагностики уровня выраженности предпринимательской деятельности </t>
  </si>
  <si>
    <t>Минобразования Новосибирской области, профессиональные образовательные организации, центры занятости населения Новосибирской области, Центр развития профессиональной карьеры, министерство труда и социального развития Новосибирской области</t>
  </si>
  <si>
    <t>1.3.2. Организация мероприятий по профессиональной ориентации молодежи Новосибирской области</t>
  </si>
  <si>
    <t xml:space="preserve"> -  </t>
  </si>
  <si>
    <t>Количество экземпляров</t>
  </si>
  <si>
    <t>1.3.1.9. Тиражирование фильма «Адаптация на новом рабочем месте».</t>
  </si>
  <si>
    <t>Предполагаемый охват аудитории при демонстрации фильма 400 тыс. человек за 3 года.</t>
  </si>
  <si>
    <t>Информирование молодежи об основах поиска работы, поведении при трудоустройстве, собеседовании с работодателем по вопросу приема на работу.</t>
  </si>
  <si>
    <t>Количество демонстраций</t>
  </si>
  <si>
    <t>1.3.1.8. Демонстрация фильма «Адаптация на новом рабочем месте» на государственном телевизионном канале ОТС.</t>
  </si>
  <si>
    <t>1.3.1.7. Демонстрация аудио- и видеороликов, направленных на пропаганду профессиональных образовательных организаций в средствах массовой информации.</t>
  </si>
  <si>
    <t>Информирование молодежи о профессиональных образовательных организациях для трансляции на телевидение и радио.</t>
  </si>
  <si>
    <t>Количество штук</t>
  </si>
  <si>
    <t>1.3.1.6. Производство аудио- и видеороликов, направленных на пропаганду профессиональных образовательных организаций.</t>
  </si>
  <si>
    <t>Информирование выпускников общеобразовательных организаций и их родителей о профессиональных образовательных организациях.</t>
  </si>
  <si>
    <t>Минтруд Новосибирской области, профессиональные образовательные организации</t>
  </si>
  <si>
    <t>1.3.1.5. Изготовление справочника профессиональных образовательных организаций.</t>
  </si>
  <si>
    <t>Подготовка и размещение ежегодно 50 статей о профессиях или специальностях в Интернете с целью знакомства молодежи  с востребованными  профессиями или специальностями на региональном рынке труда.</t>
  </si>
  <si>
    <t>1.3.1.4. Подготовка PR-статей о профессиях или специальностях, востребованных на рынке труда Новосибирской области.</t>
  </si>
  <si>
    <t xml:space="preserve">Информирование выпускников общеобразовательных организаций о востребованных профессиях или специальностях для их использования в ходе профориентационных мероприятий ГКУ НСО ЦЗН, ЦРПК. </t>
  </si>
  <si>
    <t>Количество видеофильмов</t>
  </si>
  <si>
    <t>1.3.1.3. Изготовление видеофильмов о профессиях или специальностях, востребованных на рынке труда Новосибирской области.</t>
  </si>
  <si>
    <t>Обеспечение буклетами общеобразовательных организаций (по 14 тыс. штук ежегодно)с целью профессионального информирования молодежи о рынке образовательных услуг в сфере среднего профессионального образования, в том числе в ходе ярмарок вакансий и учебных рабочих мест, «Дней открытых дверей».</t>
  </si>
  <si>
    <t>1.3.1.2. Изготовление и тиражирование буклетов о профессиональных  образовательных организациях.</t>
  </si>
  <si>
    <t>Информирование об успешных карьерных траекториях молодежи на рынке труда Новосибирской области с предполагаемым охватом аудитории в 2015 году 400 тыс. человек.</t>
  </si>
  <si>
    <t>1.3.1.1. Демонстрация  серии  фильмов «Успешный профессионал» на государственном телевизионном канале ОТС и в образовательных организациях высшего образования и  профессиональных образовательных организациях.</t>
  </si>
  <si>
    <t xml:space="preserve">1.3.1. Организация мероприятий по профессиональной ориентации детей и молодежи Новосибирской области </t>
  </si>
  <si>
    <t>1.3. Профессиональная ориентация и социальная адаптация молодежи, в том числе учащихся общеобразовательных организаций Новосибирской области, на рынке труда Новосибирской области</t>
  </si>
  <si>
    <t>06.0.00.03329</t>
  </si>
  <si>
    <t>стип</t>
  </si>
  <si>
    <t>06.0.00.R0274</t>
  </si>
  <si>
    <t>инклю</t>
  </si>
  <si>
    <t>06.0.00.00490</t>
  </si>
  <si>
    <t>оценк</t>
  </si>
  <si>
    <t>преми</t>
  </si>
  <si>
    <t>06.0.00.00499</t>
  </si>
  <si>
    <t>06.0.00.R5330</t>
  </si>
  <si>
    <t>проверка:</t>
  </si>
  <si>
    <t>Сумма затрат по задаче 2 цели 1 государственной программы</t>
  </si>
  <si>
    <t>1.2.9.1. Организация и проведение региональных чемпионатов профессионального мастерства «Молодые профессионалы (Ворлдскиллс Россия)» и «Абилимпикс», участие победителей региональных чемпионатов в чемпионатах национального уровня</t>
  </si>
  <si>
    <t>1.2.9. Региональный проект «Социальные лифты для каждого»</t>
  </si>
  <si>
    <t>Количество организаций</t>
  </si>
  <si>
    <t>1.2.8.3. Создание центра опережающей профессиональной подготовки</t>
  </si>
  <si>
    <t>1.2.8. Региональный проект «Молодые профессионалы (Повышение конкурентоспособности профессионального образования)»</t>
  </si>
  <si>
    <t>06.0.11.R0274</t>
  </si>
  <si>
    <t>06.0.00.02740</t>
  </si>
  <si>
    <t xml:space="preserve">06.0.11.R0274 </t>
  </si>
  <si>
    <t>06.0.11.R0274 06.0.11.02740</t>
  </si>
  <si>
    <t>1.2.7. Создание и обеспечение функционирования базовой профессиональной образовательной организации, обеспечивающей поддержку региональной системы инклюзивного профессионального образования инвалидов</t>
  </si>
  <si>
    <t>Минобразования Новосибирской области, профессиональные образовательные организации, организации дополнительного профессионального образования, Центр культуры учащейся молодежи</t>
  </si>
  <si>
    <t>1.2.6. Организация, проведение и участие в региональных, всероссийских и международных семинарах, форумах, выставках, фестивалях, конференциях, образовательных проектах,  конкурсах и олимпиадах профессионального мастерства</t>
  </si>
  <si>
    <t>06.0.05.00490</t>
  </si>
  <si>
    <t>1.2.5. Обеспечение доступности среднего профессионального образования для лиц с ограниченными возможностями здоровья</t>
  </si>
  <si>
    <t>06.0.01.00490</t>
  </si>
  <si>
    <t>Ежегодное поощрение лучшего мастера производственного обучения профессиональных образовательных организаций</t>
  </si>
  <si>
    <t>1.2.4.3. Поощрение победителя ежегодного областного конкурса «Мастер года»</t>
  </si>
  <si>
    <t>Ежегодное поощрение 5 педагогических работников образовательных организаций Новосибирской области</t>
  </si>
  <si>
    <t>1.2.4.2. Организация выплаты ежегодной премии «Почетный работник профессионального образования Новосибирской области»</t>
  </si>
  <si>
    <t>Наличие в образовательных организациях подготовленных специалистов. 34% преподавателей и мастеров производственного обучения ежегодно будут проходить повышение квалификации, стажировки на предприятиях, в организациях и на базе ресурсных центров, в том числе за рубежом, в целях повышения или подтверждения разряда или квалификации</t>
  </si>
  <si>
    <t>1.2.4.1. Организация повышения квалификации, стажировок руководящих и педагогических работников профессиональных образовательных организаций, организаций дополнительного профессионального образования, Центра культуры учащейся молодежи в различных формах</t>
  </si>
  <si>
    <t xml:space="preserve">350 </t>
  </si>
  <si>
    <t>1.2.4. Повышение уровня профессиональной компетенции работников профессиональных образовательных организаций, организаций дополнительного профессионального образования, Центра культуры учащейся молодежи</t>
  </si>
  <si>
    <t>06.1.0049</t>
  </si>
  <si>
    <t xml:space="preserve">        -     </t>
  </si>
  <si>
    <t xml:space="preserve">         -     </t>
  </si>
  <si>
    <t xml:space="preserve">           -     </t>
  </si>
  <si>
    <t xml:space="preserve">          -     </t>
  </si>
  <si>
    <t>Начиная с 2016 года, создание не менее 3 дистанционных образовательных ресурсов (обучающих программ) для повышения качества и доступности образования.</t>
  </si>
  <si>
    <t>Количество обучающих программ</t>
  </si>
  <si>
    <t>1.2.3.5. Разработка дистанционных образовательных ресурсов (обучающих программ) в профессиональных образовательных организациях.</t>
  </si>
  <si>
    <t>Внедрение системы комплексной автоматизации за 2016-2017 годы в деятельность не менее 30 профессиональных образовательных организаций, что позволит значительно сократить управленческие издержки, автоматизировать приемную комиссию, учебный и воспитательный процесс, подготовку аналитической отчетности, обеспечить интеграцию с другими, уже внедренными в учреждении, системами.</t>
  </si>
  <si>
    <t xml:space="preserve">1.2.3.4. Внедрение системы комплексной автоматизации в профессиональных образовательных организациях (в том числе создание технических условий) </t>
  </si>
  <si>
    <t>Оснащение образовательного процесса компьютерной техникой, мультимедийным оборудованием, обеспечение доступа к сети Интернет. Повышение качества образовательного процесса (не менее 20 профессиональных образовательных организаций ежегодно, начиная с 2016 года).</t>
  </si>
  <si>
    <t>Минтруд Новосибирской области, профессиональные образовательные организации, организации</t>
  </si>
  <si>
    <t>Количество комплектов оборудования</t>
  </si>
  <si>
    <t>1.2.3.3. Обновление компьютерного парка и мультимедийного оборудования, обеспечение доступа к сети Интернет в профессиональных образовательных организациях (в том числе базовые площадки, филиалы)</t>
  </si>
  <si>
    <t>0709</t>
  </si>
  <si>
    <t>097</t>
  </si>
  <si>
    <t xml:space="preserve">Создание безопасных, комфортных условий для студентов профессиональных образовательных организаций. </t>
  </si>
  <si>
    <t>Количество общежитий</t>
  </si>
  <si>
    <t>1.2.3.2. Развитие инфраструктуры общежитий профессиональных образовательных организаций. Обновление бытовой мебели и мягкого инвентаря в общежитиях профессиональных образовательных организаций.</t>
  </si>
  <si>
    <t>244</t>
  </si>
  <si>
    <t>06.0.03.00490</t>
  </si>
  <si>
    <t>Минобразования Новосибирской области, профессиональные образовательные организации,  организации</t>
  </si>
  <si>
    <t>Ежегодно, начиная с 2016 года, создаются не менее 3 видеоролиоков и информационных сюжетов о востребованности рабочих профессий на рынке труда.</t>
  </si>
  <si>
    <t>УБРАЛИ ФИНАНСИРОВАНИЕ Минтруд Новосибирской области, профессиональные образовательные организации</t>
  </si>
  <si>
    <t>1.2.2.3. Создание и трансляция видеороликов и информационных сюжетов.</t>
  </si>
  <si>
    <t xml:space="preserve">612 </t>
  </si>
  <si>
    <t>06.0.01.R5330</t>
  </si>
  <si>
    <t>Покрышкин</t>
  </si>
  <si>
    <t>612</t>
  </si>
  <si>
    <t>Модернизация системы подготовки высококвалифицированных специалистов и рабочих кадров по наиболее востребованным, новым и перспективным профессиям и специальностям среднего профессионального образования из перечня ТОП – 50 через развитие инновационной сети образовательных учреждений по распространению лучших практик в соответствии с современными стандартами и передовыми технологиями. В 2018 году создание региональной площадки сетевого взаимодействия.</t>
  </si>
  <si>
    <t>Минобразования Новосибирской области, ГБПОУ НСО «Новосибирский технический колледж им. А.И. Покрышкина»</t>
  </si>
  <si>
    <t xml:space="preserve">1.2.2.2. Разработка и распространение в системе среднего профессионального образования новых образовательных технологий и форм организации образовательного процесса </t>
  </si>
  <si>
    <t xml:space="preserve">Достижение высокой степени интеграции с работодателями, сетевого взаимодействия, улучшения организации среднего профессионального образования, повышения качества подготовки кадров, соответствующих требованиям современного производства. В профессиональных образовательных организациях, на базе которых будут созданы ресурсные центры, в 2020 году контингент обучающихся составит не менее 50% от общей численности. Формирование положительного имиджа профессиональных образовательных организаций. В 2018-2020 годах поэтапное оснащение и обновление материально-технической базы в 36 профессиональных образовательных организациях в 2018 году, 27 профессиональных образовательных организациях в 2019-2020 годах. </t>
  </si>
  <si>
    <t>Количество охваченных мероприятием центров</t>
  </si>
  <si>
    <t>1.2.2.1. Модернизация учебно-лабораторного комплекса, включая объекты инфраструктуры, отраслевых ресурсных центров профессионального образования, межрайонных базовых центров, специализированных отраслевых и многопрофильных профессиональных образовательных организаций, центров профессионального обучения</t>
  </si>
  <si>
    <t>Ежегодная поддержка 26 профессиональных образовательных организаций, реализующих инновационные образовательные программы и проекты (мероприятие планируется к реализации в 2019-2020 годы)</t>
  </si>
  <si>
    <t>1.2.2.1. Предоставление на конкурсной основе государственной поддержки профессиональным образовательным организациям, внедряющим инновационные образовательные программы и проекты.</t>
  </si>
  <si>
    <t>1.2.2. Внедрение инновационных образовательных программ и проектов, создание совместно с работодателями новой инфраструктуры подготовки кадров</t>
  </si>
  <si>
    <t>06.0.02.00499</t>
  </si>
  <si>
    <t>Повышение мотивации студентов  к получению среднего профессионального образования по приоритетным рабочим профессиям и специальностям, 700 человек ежегодно</t>
  </si>
  <si>
    <t>Минобразования Новосибирской области, профессиональные образовательные организации</t>
  </si>
  <si>
    <t>Количество стипендий</t>
  </si>
  <si>
    <t>1.2.1.2. Выплата стипендий Правительства Новосибирской области для студентов профессиональных образовательных организаций Новосибирской области, обучающихся по профессиям и специальностям, соответствующим приоритетным направлениям модернизации и технологического развития экономики Новосибирской области</t>
  </si>
  <si>
    <t xml:space="preserve"> 06.0.02.03329</t>
  </si>
  <si>
    <t>Поддержка талантливой молодежи, обучающейся в профессиональных образовательных организациях Новосибирской области по очной форме обучения, 90 человек ежегодно</t>
  </si>
  <si>
    <t>1.2.1.1. Выплата стипендий Правительства Новосибирской области студентам профессиональных образовательных организаций Новосибирской области (победителям или призерам областных, всероссийских, международных конкурсов, олимпиад, соревнований)</t>
  </si>
  <si>
    <t>340 612 622</t>
  </si>
  <si>
    <t>06.0.02.03329    06.0.02.00499</t>
  </si>
  <si>
    <t>15,0 - 22,5</t>
  </si>
  <si>
    <t>1.2.1. Выплата стипендий Правительства Новосибирской области студентам профессиональных образовательных организаций Новосибирской области</t>
  </si>
  <si>
    <t>Задача: 1.2. Модернизация системы подведомственных Минобразования Новосибирской области образовательных организаций в соответствии с перспективными задачами социально-экономического развития Новосибирской области</t>
  </si>
  <si>
    <t>проверка</t>
  </si>
  <si>
    <t>бюд.роспись</t>
  </si>
  <si>
    <t>Сумма затрат по задаче 1 цели 1 государственной программы</t>
  </si>
  <si>
    <t>1.1.6. Участие профессиональных образовательных организаций, организаций дополнительного профессионального образования и Центра культуры учащейся молодежи в организации и реализации мероприятий  по  профилактике правонарушений и преступлений, организации  внеурочной  занятости</t>
  </si>
  <si>
    <t>1.1.5. Организация и проведение профильных смен для студентов профессиональных образовательных организаций  в  каникулярный период</t>
  </si>
  <si>
    <t>06.0.12.03349</t>
  </si>
  <si>
    <t>04</t>
  </si>
  <si>
    <t>1.1.4. Предоставление мер социальной поддержки отдельным категориям студентов в профессиональных образовательных организациях</t>
  </si>
  <si>
    <t>06.0.09.03440</t>
  </si>
  <si>
    <t>124</t>
  </si>
  <si>
    <t>06.0.09.01020</t>
  </si>
  <si>
    <t xml:space="preserve">06.0.00.01010 </t>
  </si>
  <si>
    <t>06.0.09.00640 06.0.09.01010 06.0.09.01020</t>
  </si>
  <si>
    <t>03
04  05</t>
  </si>
  <si>
    <t>1.1.3. Укрепление и развитие материально-технической базы профессиональных образовательных организаций,  организаций дополнительного профессионального образования и Центра культуры учащейся молодежи</t>
  </si>
  <si>
    <t>321 612 622</t>
  </si>
  <si>
    <t>06.0.08.02019</t>
  </si>
  <si>
    <t>1.1.2. Предоставление мер социальной поддержки студентам и выпускникам из числа детей-сирот и детей, оставшихся без попечения родителей, в профессиональных образовательных организациях</t>
  </si>
  <si>
    <t>06.0.07.01010</t>
  </si>
  <si>
    <t>06.0.07.00640</t>
  </si>
  <si>
    <t>06.0.07.01020</t>
  </si>
  <si>
    <t>611 621</t>
  </si>
  <si>
    <t>06.0.07.00640 06.0.07.01010 06.0.07.01020</t>
  </si>
  <si>
    <t>03  04  05</t>
  </si>
  <si>
    <t>1.1.1. Оказание профессиональными образовательными организациями, организациями дополнительного профессионального образования, Центром культуры учащейся молодежи государственных услуг в соответствии с государственным заданием</t>
  </si>
  <si>
    <t>Задача: 1.1. Обеспечение стабильного функционирования системы подведомственных Минобразования Новосибирской области профессиональных образовательных организаций</t>
  </si>
  <si>
    <t>Цель: 1. обеспечение высокого качества образования в системе подведомственных Минобразования Новосибирской области профессиональных образовательных организаций в соответствии с перспективными задачами социально-экономического развития Новосибирской области</t>
  </si>
  <si>
    <t>4 кв.</t>
  </si>
  <si>
    <t>3 кв.</t>
  </si>
  <si>
    <t>2 кв.</t>
  </si>
  <si>
    <t>1 кв.</t>
  </si>
  <si>
    <t>ВР</t>
  </si>
  <si>
    <t>ЦСР</t>
  </si>
  <si>
    <t>ПР</t>
  </si>
  <si>
    <t>РЗ</t>
  </si>
  <si>
    <t>ГРБС</t>
  </si>
  <si>
    <t>классификации</t>
  </si>
  <si>
    <t>Ожидаемый результат (краткое описание)</t>
  </si>
  <si>
    <t>Ответственный исполнитель</t>
  </si>
  <si>
    <t>Значение показателя на 2021 год</t>
  </si>
  <si>
    <t>Значение показателя на 2020 год</t>
  </si>
  <si>
    <t>Значение показателя на очередной финансовый 2019  год (поквартально)</t>
  </si>
  <si>
    <t>Значение показателя на 2019 год</t>
  </si>
  <si>
    <t xml:space="preserve">Код бюджетной </t>
  </si>
  <si>
    <t>Наименование показателя</t>
  </si>
  <si>
    <t>Наименование мероприятия</t>
  </si>
  <si>
    <t>образования Новосибирской области»  на очередной 2019 год и плановый период 2020 и 2021 годы</t>
  </si>
  <si>
    <t>Подробный перечень планируемых к реализации мероприятий государственной программы Новосибирской области «Региональная программа развития среднего профессионального</t>
  </si>
  <si>
    <t>Таблица № 3</t>
  </si>
  <si>
    <t>Таблица № 4</t>
  </si>
  <si>
    <t xml:space="preserve">Перечень объектов капитального строительства, включенных в государственную программу Новосибирской области «Региональная программа развития среднего профессионального образования Новосибирской области»  на очередной 2019 год и плановый период 2020 и 2021 годы </t>
  </si>
  <si>
    <t>Наименование основного мероприятия</t>
  </si>
  <si>
    <t>Наименование объекта капитального строительства</t>
  </si>
  <si>
    <t>Годы проведения работ</t>
  </si>
  <si>
    <t>Плановый период ввода объекта в эксплуатацию</t>
  </si>
  <si>
    <t>Наличие проектной документации</t>
  </si>
  <si>
    <t>Стоимость объекта капитального строительства в соответствии с проектной документацией (тыс. руб.)</t>
  </si>
  <si>
    <t>Параметры объекта в соответствии с проектной документацией</t>
  </si>
  <si>
    <t>Остаток сметной стоимости объекта (тыс. руб.)</t>
  </si>
  <si>
    <t>Источники финансирования</t>
  </si>
  <si>
    <t>Объемы финансирования (тыс. руб.)</t>
  </si>
  <si>
    <t>Главные распорядители бюджетных средств, застройщик (заказчик-застройщик)</t>
  </si>
  <si>
    <t>на 2019 год</t>
  </si>
  <si>
    <t>на 2020 год</t>
  </si>
  <si>
    <t>Реконструкция нежилых помещений, расположенных по Красному проспекту, 74 под общежитие</t>
  </si>
  <si>
    <t>2019-2020</t>
  </si>
  <si>
    <t>-</t>
  </si>
  <si>
    <t xml:space="preserve">нет                                         </t>
  </si>
  <si>
    <t xml:space="preserve">                                                        ориентировочно                        135 508,05</t>
  </si>
  <si>
    <t>126 836*</t>
  </si>
  <si>
    <t>Сумма затрат, в том числе: **</t>
  </si>
  <si>
    <t xml:space="preserve">Минстрой НСО, 
ГКУ НСО "УКС" </t>
  </si>
  <si>
    <t>областной бюджет**</t>
  </si>
  <si>
    <t>внебюджетные источники</t>
  </si>
  <si>
    <t>Реконструкция административного здания по ул.Пушкина,17а в с.Довольное Доволенского района под студенческое общежитие аграрного колледжа</t>
  </si>
  <si>
    <t xml:space="preserve">нет                                                 </t>
  </si>
  <si>
    <t xml:space="preserve">                               ориентировочно 
56 701,25                                      </t>
  </si>
  <si>
    <t>56 701,25*</t>
  </si>
  <si>
    <t>*Остаток сметной стоимости объекта сформирован с учетом выполненных и оплаченных работ по разработке проектно-сметной документации в 2018 году</t>
  </si>
  <si>
    <t>**Указано в соответствии с Законом Новосибирской области от 25.12.2018 № 332-ОЗ «Об областном бюджете Новосибирской области на 2019 год и плановый период 2020 и 2021 годов».</t>
  </si>
  <si>
    <t>ИТОГО:</t>
  </si>
  <si>
    <t>Минобразования Новосибирской области</t>
  </si>
  <si>
    <t>ГБПОУ НСО «Чулымский межрайонный аграрный лицей»</t>
  </si>
  <si>
    <t>ГБПОУ НСО «Тогучинский межрайонный аграрный лицей»</t>
  </si>
  <si>
    <t>ГБПОУ НСО «Новосибирский колледж почтовой связи и сервиса»</t>
  </si>
  <si>
    <t>ГБПОУ НСО «Новосибирский технологический колледж»</t>
  </si>
  <si>
    <t>ГБПОУ НСО «Бердский электромеханический колледж»</t>
  </si>
  <si>
    <t>ГБПОУ НСО  «Доволенский аграрный колледж»</t>
  </si>
  <si>
    <t xml:space="preserve">ГБПОУ НСО «Новосибирский политехнический колледж» </t>
  </si>
  <si>
    <t>ГБПОУ НСО «Новосибирский промышленный колледж»</t>
  </si>
  <si>
    <t>ГБПОУ НСО «Новосибирский промышленно-энергетический колледж»</t>
  </si>
  <si>
    <t>ГБПОУ НСО «Новосибирский колледж электроники и вычислительной техники»</t>
  </si>
  <si>
    <t>ГБПОУ НСО «Новосибирский химико-технологический колледж им.Д.И.Менделеева»</t>
  </si>
  <si>
    <t>ГБПОУ НСО «Колыванский аграрный колледж»</t>
  </si>
  <si>
    <t xml:space="preserve">ГБПОУ НСО «Бердский политехнический колледж» </t>
  </si>
  <si>
    <t>ГБПОУ НСО «Новосибирский технический колледж им. А.И. Покрышкина»</t>
  </si>
  <si>
    <t>ГБПОУ НСО «Черепановский политехнический колледж»</t>
  </si>
  <si>
    <t>ГБПОУ НСО «Купинский межрайонный аграрный лицей»</t>
  </si>
  <si>
    <t>ГБПОУ НСО «Венгеровский центр профессионального обучения»</t>
  </si>
  <si>
    <t>ГБПОУ НСО «Линевский центр профессионального обучения»</t>
  </si>
  <si>
    <t>ГБПОУ  НСО «Новосибирский колледж транспортных технологий имени Н.А. Лунина» Барабинский филиал</t>
  </si>
  <si>
    <t xml:space="preserve">ГБПОУ  НСО «Новосибирский авиастроительный лицей»  </t>
  </si>
  <si>
    <t>ГАПОУ  НСО «Новосибирский колледж питания и сервиса»</t>
  </si>
  <si>
    <t>ГАПОУ  НСО «Новосибирский колледж парикмахерского искусства»</t>
  </si>
  <si>
    <t>ГАПОУ  НСО «Новосибирский колледж легкой промышленности и сервиса»</t>
  </si>
  <si>
    <t>ГАПОУ  НСО «Новосибирский колледж автосервиса и дорожного хозяйства»</t>
  </si>
  <si>
    <t>ГАПОУ  НСО «Татарский политехнический колледж»</t>
  </si>
  <si>
    <t xml:space="preserve">ГАПОУ НСО  «Новосибирский центр профессионального обучения в сфере транспорта» </t>
  </si>
  <si>
    <t>ГАПОУ  НСО «Новосибирский колледж печати и информационных технологий»</t>
  </si>
  <si>
    <t>ГБПОУ НСО «Новосибирский профессионально-педагогический колледж»</t>
  </si>
  <si>
    <t>ГАОУ ДО НСО «Новосибирский центр развития профессионального образования»</t>
  </si>
  <si>
    <t>ГАПОУ НСО «Черепановский педагогический техникум»</t>
  </si>
  <si>
    <t>ГАПОУ НСО «Татарский педагогический колледж»</t>
  </si>
  <si>
    <t>ГАПОУ НСО «Куйбышевский педагогический колледж»</t>
  </si>
  <si>
    <t>ГАПОУ НСО «Карасукский педагогический колледж»</t>
  </si>
  <si>
    <t>ГБПОУ НСО «Ордынский аграрный колледж»</t>
  </si>
  <si>
    <t>ГБПОУ НСО «Новосибирский строительно-монтажный колледж»</t>
  </si>
  <si>
    <t>ГБПОУ НСО «Новосибирский политехнический колледж»</t>
  </si>
  <si>
    <t>ГБПОУ НСО «Новосибирский авиастроительный лицей»</t>
  </si>
  <si>
    <t>ГБПОУ НСО «Новосибирский колледж транспортных технологий имени Н.А. Лунина»</t>
  </si>
  <si>
    <t>ГБПОУ НСО «Кочковский межрайонный аграрный лицей»</t>
  </si>
  <si>
    <t>ГБПОУ НСО «Здвинский межрайонный аграрный лицей»</t>
  </si>
  <si>
    <t>ГАПОУ НСО «Татарский политехнический колледж»</t>
  </si>
  <si>
    <t>ГАПОУ НСО «Новосибирский колледж автосервиса и дорожного хозяйства»</t>
  </si>
  <si>
    <t>1.2.3. Развитие системы независимой оценки качества образования</t>
  </si>
  <si>
    <t>ГБПОУ НСО «Новосибирский технический колледж им. А.И. Покрышкина»</t>
  </si>
  <si>
    <t>ГБПОУ НСО «Новосибирский центр профессионального обучения № 2 им. героя России Ю.М. Наумова»</t>
  </si>
  <si>
    <t>ГБПОУ НСО «Новосибирский центр профессионального обучения № 1»</t>
  </si>
  <si>
    <t>ГБПОУ НСО «Новосибирский электромеханический колледж»</t>
  </si>
  <si>
    <t>ГБПОУ НСО «Новосибирский химико-технологический колледж им. Д.И. Менделеева»</t>
  </si>
  <si>
    <t>ГБПОУ НСО «Новосибирский речной колледж»</t>
  </si>
  <si>
    <t>ГБПОУ НСО «Новосибирский радиотехнический колледж»</t>
  </si>
  <si>
    <t>ГБПОУ НСО «Новосибирский технологический колледж питания»</t>
  </si>
  <si>
    <t>ГБПОУ НСО «Маслянинский межрайонный аграрный лицей»</t>
  </si>
  <si>
    <t>ГБПОУ НСО «Куйбышевский политехнический колледж»</t>
  </si>
  <si>
    <t>ГБПОУ НСО «Доволенский аграрный колледж»</t>
  </si>
  <si>
    <t>ГБПОУ НСО «Бердский политехнический колледж»</t>
  </si>
  <si>
    <t>ГАПОУ НСО «Новосибирский педагогический колледж №1»</t>
  </si>
  <si>
    <t>ГАПОУ НСО «Новосибирский педагогический колледж №2»</t>
  </si>
  <si>
    <t>ГАПОУ НСО «Болотнинский педагогический колледж»</t>
  </si>
  <si>
    <t xml:space="preserve">ГАПОУ НСО «Новосибирский центр профессионального обучения в сфере транспорта» </t>
  </si>
  <si>
    <t>ГАПОУ НСО «Новосибирский машиностроительный колледж»</t>
  </si>
  <si>
    <t>ГАПОУ НСО «Новосибирский лицей питания»</t>
  </si>
  <si>
    <t>ГАПОУ НСО «Новосибирский колледж пищевой промышленности и переработки»</t>
  </si>
  <si>
    <t>ГАПОУ НСО «Новосибирский колледж питания и сервиса»</t>
  </si>
  <si>
    <t>ГАПОУ НСО «Новосибирский колледж парикмахерского искусства»</t>
  </si>
  <si>
    <t>ГАПОУ НСО «Новосибирский колледж легкой промышленности и сервиса»</t>
  </si>
  <si>
    <t>ГАПОУ НСО «Новосибирский архитектурно-строительный колледж»</t>
  </si>
  <si>
    <t>ГАПОУ НСО «Карасукский политехнический лицей»</t>
  </si>
  <si>
    <t>ГБПОУ НСО «Искитимский центр профессионального обучения»</t>
  </si>
  <si>
    <t>ГБПОУ НСО «Новосибирский электротехнический колледж»</t>
  </si>
  <si>
    <t>ГБПОУ НСО «Новосибирский торгово-экономический колледж»</t>
  </si>
  <si>
    <t>ГБПОУ НСО «Новосибирский авиационный технический колледж имени Б.С. Галущака»</t>
  </si>
  <si>
    <t>1.2. Модернизация системы подведомственных Минобразования Новосибирской области образовательных организаций в соответствии с перспективными задачами социально-экономического развития Новосибирской области</t>
  </si>
  <si>
    <t>ГАПОУ НСО "Новосибирский архитектурно-строительный колледж"</t>
  </si>
  <si>
    <t>ГАПОУ НСО "Карасукский политехнический лицей"</t>
  </si>
  <si>
    <t>ГАПОУ НСО "Новосибирский колледж питания и сервиса"</t>
  </si>
  <si>
    <t>ГАПОУ НСО "Новосибирский колледж печати и информационных технологий"</t>
  </si>
  <si>
    <t>ГАПОУ НСО "Новосибирский центр профессионального обучения в сфере транспорта"</t>
  </si>
  <si>
    <t>ГАПОУ НСО "Новосибирский колледж парикмахерского искусства"</t>
  </si>
  <si>
    <t>ГАПОУ НСО "Новосибирский лицей питания"</t>
  </si>
  <si>
    <t>ГАПОУ НСО "Новосибирский машиностроительный колледж"</t>
  </si>
  <si>
    <t>ГАПОУ НСО "Татарский политехнический колледж"</t>
  </si>
  <si>
    <t>ГАПОУ НСО "Новосибирский колледж легкой промышленности и сервиса"</t>
  </si>
  <si>
    <t>ГАПОУ НСО "Новосибирский колледж пищевой промышленности и переработки"</t>
  </si>
  <si>
    <t>ГАПОУ НСО "НКАиДХ"</t>
  </si>
  <si>
    <t>ГБПОУ НСО "Чулымский межрайонный аграрный лицей"</t>
  </si>
  <si>
    <t>ГБПОУ НСО "Новосибирский промышленный колледж"</t>
  </si>
  <si>
    <t>ГБПОУ НСО "ДАК"</t>
  </si>
  <si>
    <t>ГБПОУ НСО "Маслянинский межрайонный аграрный лицей"</t>
  </si>
  <si>
    <t>ГБПОУ НСО "Колыванский аграрный колледж"</t>
  </si>
  <si>
    <t>ГБПОУ НСО "Кочковский межрайонный аграрный лицей"</t>
  </si>
  <si>
    <t>ГБПОУ НСО "Тогучинский межрайонный аграрный лицей"</t>
  </si>
  <si>
    <t>ГБПОУ НСО "Новосибирский политехнический колледж"</t>
  </si>
  <si>
    <t>ГБПОУ НСО "Купинский межрайонный аграрный лицей"</t>
  </si>
  <si>
    <t>042ГБПОУ НСО "Новосибирский технологический колледж питания"</t>
  </si>
  <si>
    <t>ГБПОУ НСО "Черепановский политехнический колледж"</t>
  </si>
  <si>
    <t>ГБПОУ НСО "Здвинский межрайонный аграрный лицей"</t>
  </si>
  <si>
    <t>ГБПОУ НСО "НРК"</t>
  </si>
  <si>
    <t>ГБПОУ НСО "Новосибирский торгово-экономический колледж"</t>
  </si>
  <si>
    <t>ГБПОУ НСО "НЭК"</t>
  </si>
  <si>
    <t>ГБПОУ НСО "Новосибирский авиационный технический колледж имени Б.С. Галущака"</t>
  </si>
  <si>
    <t>ГБПОУ НСО "Новосибирский химико-технологический колледж им. Д.И. Менделеева"</t>
  </si>
  <si>
    <t>ГБПОУ НСО "Новосибирский колледж электроники и вычислительной техники"</t>
  </si>
  <si>
    <t>ГБПОУ НСО "Новосибирский промышленно-энергетический колледж"</t>
  </si>
  <si>
    <t>ГБПОУ НСО "Новосибирский радиотехнический колледж"</t>
  </si>
  <si>
    <t>ГБПОУ НСО "Новосибирский технологический колледж"</t>
  </si>
  <si>
    <t>ГБПОУ НСО "Новосибирский строительно-монтажный колледж"</t>
  </si>
  <si>
    <t>ГБПОУ НСО "Новосибирский авиастроительный лицей"</t>
  </si>
  <si>
    <t>ГБПОУ НСО "Новосибирский автотранспортный колледж"</t>
  </si>
  <si>
    <t>ГБПОУ НСО "Новосибирский технический колледж им. А.И. Покрышкина</t>
  </si>
  <si>
    <t>ГБПОУ НСО "Новосибирский электротехнический колледж"</t>
  </si>
  <si>
    <t>ГБПОУ НСО "Куйбышевский политехнический колледж"</t>
  </si>
  <si>
    <t>ГБПОУ НСО "СГФК"</t>
  </si>
  <si>
    <t>ГБПОУ НСО "Ордынский аграрный колледж"</t>
  </si>
  <si>
    <t>ГБПОУ НСО "Бердский электромеханический колледж"</t>
  </si>
  <si>
    <t>ГБПОУ НСО "БПК"</t>
  </si>
  <si>
    <t>ГБПОУ НСО "НКТТ им. Н.А. Лунина"</t>
  </si>
  <si>
    <t>ГБПОУ НСО "Новосибирский профессионально-педагогический колледж"</t>
  </si>
  <si>
    <t>ГБПОУ НСО "НКПСиС"</t>
  </si>
  <si>
    <t>БПОУ НСО "Венгеровский центр профессионального обучения"</t>
  </si>
  <si>
    <t>ГБПОУ НСО "Новосибирский центр профессионального обучения № 1"</t>
  </si>
  <si>
    <t>ГБПОУ НСО "Искитимский центр профессионального обучения"</t>
  </si>
  <si>
    <t>ГБПОУ НСО "Линевский центр профессионального обучения"</t>
  </si>
  <si>
    <t>ГБПОУ НСО "Новосибирский центр профессионального обучения № 2 им. Героя России Ю.М. Наумова"</t>
  </si>
  <si>
    <t>ГБПОУ НСО «Сибирский геофизический колледж»</t>
  </si>
  <si>
    <t>Мероприятие 1.1.3. Укрепление и развитие материально-технической базы профессиональных образовательных организаций,  организаций дополнительного профессионального образования  и  Центра культуры учащейся молодежи</t>
  </si>
  <si>
    <t>ГАПОУ НСО «Новосибирский колледж печати и информационных технологий»</t>
  </si>
  <si>
    <t>ГАПОУ НСО «Новосибирский центр профессионального обучения в сфере транспорта»</t>
  </si>
  <si>
    <t>ГБПОУ НСО «Новосибирский авиационный технический колледж имени Б.С.Галущака»</t>
  </si>
  <si>
    <t>ГБПОУ НСО «Новосибирский химико-технологический колледж им Д.И.Менделеева»</t>
  </si>
  <si>
    <t>ГБПОУ НСО «Новосибирский автотранспортный колледж»</t>
  </si>
  <si>
    <t>ГБПОУ НСО «Новосибирский технический колледж им А.И. Покрышкина»</t>
  </si>
  <si>
    <t>ГБПОУ НСО «Новосибирский центр профессионального обучения № 1»</t>
  </si>
  <si>
    <t>ГБПОУ НСО «Новосибирский центр профессионального обучения № 2 им Героя России Ю.М. Наумова»</t>
  </si>
  <si>
    <t>1.1.2. Предоставление мер социальной поддержки студентам и выпускникам из числа детей-сирот и детей, оставшихся без попечения родителей, в профессиональных образовательных организациях (в натуральном выражении)</t>
  </si>
  <si>
    <t>Задача 1. Обеспечение стабильного функционирования системы подведомственных Минобразования Новосибирской области профессиональных образовательных организаций</t>
  </si>
  <si>
    <t>Объем финансирования в 2019 году, тыс. рублей</t>
  </si>
  <si>
    <t>п/п</t>
  </si>
  <si>
    <t>Перечень исполнителей отдельных мероприятий государственной программы за счет средств областного бюджета Новосибирской области в 2019 году</t>
  </si>
  <si>
    <t xml:space="preserve">ПРИЛОЖЕНИЕ № 3
к приказу Минобразования
Новосибирской области
от  __________ №_______
</t>
  </si>
  <si>
    <t>06.0.04.00490</t>
  </si>
  <si>
    <t>06.0.06.00490</t>
  </si>
  <si>
    <t>06.0.E6.51770</t>
  </si>
  <si>
    <t>06.0.EА.60501</t>
  </si>
  <si>
    <t>ГАУ ДПО НСО "НЦРПО" - государственное автономное учреждение дополнительного профессионального образования Новосибирской области «Новосибирский центр развития профессионального образования»</t>
  </si>
  <si>
    <t>06.0.09.01010</t>
  </si>
  <si>
    <t>приложение 8</t>
  </si>
  <si>
    <t>Предоставление государственных услуг ежегодно 61 образовательной организацией</t>
  </si>
  <si>
    <t>Поддержание в соответствии с требованиями санитарных норм и правил движимого и недвижимого имущества, развитие имущественного комплекса, в том числе проведение ремонтных работ, составление проектно-сметной документации, реализация мероприятий по энергосбережению, своевременное исполнение предписаний контрольных (надзорных) органов, проведение технических обследований зданий и сооружений, приобретение особо ценного движимого и недвижимого имущества, реконструкция существующих и строительство новых зданий, помещений, необходимых для осуществления образовательной деятельности</t>
  </si>
  <si>
    <t xml:space="preserve">Поддержка активистов студенческих отрядов и общественных объединений правоохранительной направленности, талантливой молодежи, обучающейся в профессиональных образовательных организациях Новосибирской области по очной форме обучения (до 250 человек ежегодно). Реализация мероприятия запланирована в 2022-2024 годах </t>
  </si>
  <si>
    <t>Минобразования Новосибирской области, профессиональные образовательные организации, ГАУ ДПО НСО «НЦРПО», Центр культуры учащейся молодежи, организации</t>
  </si>
  <si>
    <t>Поддержка талантливой молодежи, обучающейся в профессиональных образовательных организациях Новосибирской области по очной форме обучения, 90 человек ежегодно.
Поддержка студентов профессиональных образовательных организаций, обучающихся по профессиям и специальностям среднего профессионального образования, соответствующим приоритетным направлениям модернизации и технологического развития экономики Новосибирской области, 700 человек ежегодно</t>
  </si>
  <si>
    <t>В Новосибирской области будет сформирована система оценки качества среднего профессионального образования, получит развитие система профессионально-общественной аккредитации образовательных программ, сформируется региональная система оценки профессиональных квалификаций. Будет обеспечено прохождение независимой оценки качества условий осуществления образовательной деятельности образовательными организациями 1 раз в три года</t>
  </si>
  <si>
    <t>Реализация образовательными организациями совместно с работодателями инновационных образовательных программ и проектов, способствующих повышению качества среднего профессионального образования и востребованности выпускников на рынке труда, модернизация материально-технической  базы образовательных организаций, внедрению новых ФГОС СПО</t>
  </si>
  <si>
    <t>Обеспечение доли педагогических и руководящих работников профессиональных образовательных организаций, организаций дополнительного профессионального образования, Центра культуры учащейся молодежи, участвующих в программах повышения квалификации, стажировок в организациях, на базе ресурсных центров, в том числе за рубежом, на уровне 34%. Формирование кадрового резерва, реализация модульно-накопительной технологии повышения квалификации педагогических и руководящих работников, внедрение дистанционных форм повышения квалификации. Сформирована система поощрения педагогических и руководящих работников</t>
  </si>
  <si>
    <t>Минобразования Новосибирской области, профессиональные образовательные организации, ГАУ ДПО НСО «НЦРПО», 
Центр культуры учащейся молодежи, организации</t>
  </si>
  <si>
    <t>Минобразования Новосибирской области, профессиональные образовательные организации, ГАУ ДПО НСО «НЦРПО»</t>
  </si>
  <si>
    <t>Оказание профориентационных услуг детям и молодежи с целью выбора профессии или специальности (не менее 27 тыс. человек ежегодно). Подготовка статей, буклетов, аудио- и видеороликов, PR-статей о профессиях или специальностях, о профессиональных образовательных организациях с целью знакомства молодежи с востребованными профессиями или специальностями, профессиональными образовательными организациями. Проведение  профориентационного тестирования и консультирования школьников и студентов, организация выездов агитавтобусов</t>
  </si>
  <si>
    <t>Минобразования Новосибирской области, ГБПОУ НСО «Новосибирский профессионально-педагогический колледж»</t>
  </si>
  <si>
    <t>622</t>
  </si>
  <si>
    <t>Минобразования Новосибирской области, профессиональные образовательные организации,ГАУ ДПО НСО «НЦРПО»</t>
  </si>
  <si>
    <t>Минобразования Новосибирской области, профессиональные образовательные организац «НЦРПО»</t>
  </si>
  <si>
    <t>на 2021 год</t>
  </si>
  <si>
    <t>Будет создана новая инфраструктура среднего профессионального образования, обеспечены условия для подготовки высококвалифицированных специалистов, осуществлена модернизация материально-технической базы профессиональных образовательных организаций, организаций дополнительного профессионального образования, Центра культуры учащейся молодежи, обновлено содержание образовательного процесса, внедрены новые образовательные технологии. В 2020 году будет создан центр опережающей профессиональной подготовки. Будет внедрен демонстрационный экзамен, программы профессионального обучения по наиболее востребованным и перспективным профессиям на уровне, соответствующем стандартам «Ворлдскиллс»; созданы мастерские, оснащенные современной материально-технической базой</t>
  </si>
  <si>
    <t>Обеспечение увеличения доли обучающихся, завершающих обучение в организациях, осуществляющих образовательную деятельность по образовательным программам среднего профессионального образования, прошедших аттестацию с использованием механизма демонстрационного экзамена, в 2019-2021 годы с 5% до 8%</t>
  </si>
  <si>
    <t>Таблица № 5</t>
  </si>
  <si>
    <t>организации – организации (работодатели), участвующие в реализации государственной программы Новосибирской области «Региональная программа развития среднего профессионального образования Новосибирской области»   в соответствии с действующим законодательством, в частности с Федеральным законом от 05.04.2013 № 44-ФЗ «О контрактной системе в сфере закупок товаров, работ, услуг для обеспечения государственных и муниципальных нужд», и на основании официально подтвержденных намерений об участии в реализации мероприятий государственной программы Новосибирской области «Региональная программа развития среднего профессионального образования Новосибирской области».</t>
  </si>
  <si>
    <t>1.2.8.2. Организация и проведение аттестации с использованием механизма демонстрационного экзамена</t>
  </si>
  <si>
    <t>Министерство строительства Новосибирской области</t>
  </si>
  <si>
    <t>ГАПОУ НСО «Новосибирский педагогический колледж №1 им.А.С.Макаренко»</t>
  </si>
  <si>
    <t>1.2.8.1.Оснащение мастерских современной материально-технической базой</t>
  </si>
  <si>
    <t>Сформирована к 2021 году сеть сеть из 40 мастерских, оснащенных современным оборудованием в соответствии с Методическими рекомендациями Минпросвещения России. Обеспечено качество среднего профессионального и дополнительного профессионального образования на уровне, сопоставимом с лучшими мировыми практиками</t>
  </si>
  <si>
    <t>ГАПОУ НСО «Новосибирский педагогический колледж №1 им. А.С. Макаренко»</t>
  </si>
  <si>
    <t>ГБПОУ НСО «Новосибирский авиационный технический колледж им. Г.Б. Галущака»</t>
  </si>
  <si>
    <t>ГБОУ ДО НСО «Центр культуры учащейся молодежи»</t>
  </si>
  <si>
    <t>Среднегодовое количество студентов и выпускников из числа детей-сирот и детей, оставшихся без попечения родителей, лиц из числа детей-сирот и детей, оставшихся без попечения родителей, лиц, потерявших в период обучения обоих родителей или единственного родителя, получающих социальную поддержку, составит не менее 1503 человек ежегодно в 2019 - 2021 годах</t>
  </si>
  <si>
    <t>Среднегодовое количество студентов, относящихся к категории малоимущих и лиц с ограниченными возможностями здоровья, получающих социальную поддержку, составит в период 2019 - 2021 годов  не менее 2684 человек ежегодно</t>
  </si>
  <si>
    <t>В 2019 - 2021 годах  не менее 60 образовательных организаций принимают участие в мероприятиях, направленных на профилактику правонарушений, организацию внеурочной деятельности . Ежегодное снижение числа студентов, состоящих на различного вида профилактических учетах; вовлечение студентов во внеурочную деятельность, обеспечение условий для самореализации и социализации студентов, формирование социально активной позиции студентов, профилактика правонарушений</t>
  </si>
  <si>
    <t>Создание условий для обучения и проживания в общежитиях лиц с ограниченными возможностями здоровья. Увеличение доли профессиональных образовательных организаций, обеспечивающих доступность обучения для инвалидов и лиц с ограниченными возможностями здоровья, в том числе с использованием дистанционных образовательных технологий, с 34,5% в 2019 году до 37,9% в 2021 году</t>
  </si>
  <si>
    <t>Повышение качества среднего профессионального образования, популяризация рабочих профессий. В 2019 году организация и участие не менее, чем в 2 региональных, всероссийских и международных семинарах, форумах, выставках, фестивалях, конференциях, образовательных проектах,  конкурсах и олимпиадах профессионального мастерства</t>
  </si>
  <si>
    <t>Будут созданы условия для получения среднего профессионального образования инвалидами и лицами с ОВЗ, что позволит увеличить к 2020 году долю инвалидов, принятых на обучение по программам среднего профессионального образования (по отношению к предыдущему году), до 107% и далее сохранить на этом уровне. На базе ГБПОУ НСО «Новосибирский профессионально-педагогический колледж» будут реализовываться не менее 5 адаптированных образовательных программ среднего профессионального образования. Не менее 200 педагогов ежегодно будут проходить повышение квалификации по вопросам предоставления инклюзивного среднего профессионального образования. Будут проведены не менее 100 консультаций ежегодно для инвалидов, их родителей (законных представителей) по вопросам получения среднего профессионального образования, в том числе с проведением профессиональной диагностики.
Доля студентов из числа инвалидов, обучающихся по программам среднего профессионального образования, выбывших по причине академической неуспеваемости, установлена на уровне 7% в 2021 году</t>
  </si>
  <si>
    <t>Создание 1 центра опережающей профессиональной подготовки в целях устранения дефицита рабочих кадров на рынке труда Новосибирской области, разработка механизма навигации по разрозненной инфраструктуре подготовки кадров, а также обеспечения внедрения передовых образовательных технологий</t>
  </si>
  <si>
    <t>Повышение качества среднего профессионального образования, популяризация рабочих профессий. В 2019 году  приняли участие в открытых региональных, отборочных и национальных чемпионатах «Молодые профессионалы» (Ворлдскиллс Россия) и «Абилимпикс» не менее 800 человек. В 2020-2021 годах обеспечено ежегодное увеличение количества участников на 50 человек</t>
  </si>
  <si>
    <t xml:space="preserve">В 2019 году  приняли участие в открытых региональных, отборочных и национальных чемпионатах «Молодые профессионалы» (Ворлдскиллс Россия) и «Абилимпикс» не менее 800 человек, в 2020-2021 годах - не менее 850 и 900 человек соответственно </t>
  </si>
  <si>
    <t>Обучение рабочим профессиям политехнической и агротехнической направленности не менее 1000 школьников в 2019 году, не менее 1500 школьников ежегодно в 2020-2021 годах</t>
  </si>
  <si>
    <t>Минобразования Новосибирской области, Министерство строительства Новосибирской области, профессиональные образовательные организации, организации дополнительного профессионального образования, Центр культуры учащейся молодежи</t>
  </si>
  <si>
    <t>Минобразования Новосибирской области, профессиональные образовательные организации, организации дополнительного профессионального образования, Центр культуры учащейся молодежи, организации</t>
  </si>
  <si>
    <t>Минобразования Новосибирской области, профессиональные образовательные организации, организации дополнительного профессионального образования, 
Центр культуры учащейся молодежи</t>
  </si>
  <si>
    <t>Минобразования Новосибирской области, профессиональные образовательные организации, ГАУ ДПО НСО «НЦРПО», 
Центр культуры учащейся молодежи</t>
  </si>
  <si>
    <t>Минобразования Новосибирской области, профессиональные образовательные организации, Центр развития профессиональной карьеры, министерство труда и социального развития Новосибирской области, Центры занятости населения Новосибирской области, организации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</si>
</sst>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 _₽_-;\-* #,##0.00\ _₽_-;_-* &quot;-&quot;??\ _₽_-;_-@_-"/>
    <numFmt numFmtId="164" formatCode="_-* #,##0.00_р_._-;\-* #,##0.00_р_._-;_-* &quot;-&quot;??_р_._-;_-@_-"/>
    <numFmt numFmtId="165" formatCode="#,##0.0"/>
    <numFmt numFmtId="166" formatCode="_-* #,##0_р_._-;\-* #,##0_р_._-;_-* &quot;-&quot;??_р_._-;_-@_-"/>
    <numFmt numFmtId="167" formatCode="#,##0.00;[Red]\-#,##0.00;0.00"/>
    <numFmt numFmtId="168" formatCode="#,##0.0;[Red]\-#,##0.0;0.0"/>
    <numFmt numFmtId="169" formatCode="#,##0.000;[Red]\-#,##0.000;0.000"/>
    <numFmt numFmtId="170" formatCode="#,##0.000"/>
    <numFmt numFmtId="171" formatCode="#,##0.0000"/>
    <numFmt numFmtId="172" formatCode="0.0000"/>
    <numFmt numFmtId="173" formatCode="0.000"/>
    <numFmt numFmtId="174" formatCode="0.0"/>
    <numFmt numFmtId="175" formatCode="#,##0.0000000"/>
    <numFmt numFmtId="176" formatCode="0.00000"/>
    <numFmt numFmtId="177" formatCode="#,##0.00_ ;[Red]\-#,##0.00\ "/>
    <numFmt numFmtId="178" formatCode="_-* #,##0.0\ _₽_-;\-* #,##0.0\ _₽_-;_-* &quot;-&quot;??\ _₽_-;_-@_-"/>
    <numFmt numFmtId="179" formatCode="0.0%"/>
    <numFmt numFmtId="180" formatCode="#,##0.00000000"/>
    <numFmt numFmtId="181" formatCode="#,##0.000000"/>
  </numFmts>
  <fonts count="33" x14ac:knownFonts="1">
    <font>
      <sz val="11"/>
      <color theme="1"/>
      <name val="Calibri"/>
      <family val="2"/>
      <scheme val="minor"/>
    </font>
    <font>
      <sz val="11"/>
      <color theme="1"/>
      <name val="Calibri"/>
      <family val="2"/>
      <charset val="204"/>
      <scheme val="minor"/>
    </font>
    <font>
      <sz val="11"/>
      <color theme="1"/>
      <name val="Calibri"/>
      <family val="2"/>
      <scheme val="minor"/>
    </font>
    <font>
      <sz val="10"/>
      <name val="Times New Roman"/>
      <family val="1"/>
      <charset val="204"/>
    </font>
    <font>
      <sz val="11"/>
      <name val="Calibri"/>
      <family val="2"/>
      <scheme val="minor"/>
    </font>
    <font>
      <sz val="10"/>
      <color theme="1"/>
      <name val="Times New Roman"/>
      <family val="1"/>
      <charset val="204"/>
    </font>
    <font>
      <sz val="10"/>
      <name val="Arial"/>
      <family val="2"/>
      <charset val="204"/>
    </font>
    <font>
      <b/>
      <sz val="10"/>
      <name val="Times New Roman"/>
      <family val="1"/>
      <charset val="204"/>
    </font>
    <font>
      <sz val="11"/>
      <name val="Calibri"/>
      <family val="2"/>
      <charset val="204"/>
    </font>
    <font>
      <b/>
      <sz val="8"/>
      <name val="Arial"/>
      <family val="2"/>
      <charset val="204"/>
    </font>
    <font>
      <b/>
      <sz val="10"/>
      <name val="Arial"/>
      <family val="2"/>
      <charset val="204"/>
    </font>
    <font>
      <sz val="9"/>
      <name val="Times New Roman"/>
      <family val="1"/>
      <charset val="204"/>
    </font>
    <font>
      <sz val="8"/>
      <name val="Arial Cyr"/>
      <charset val="204"/>
    </font>
    <font>
      <sz val="8"/>
      <name val="Arial"/>
      <family val="2"/>
      <charset val="204"/>
    </font>
    <font>
      <sz val="14"/>
      <color theme="1"/>
      <name val="Times New Roman"/>
      <family val="1"/>
      <charset val="204"/>
    </font>
    <font>
      <i/>
      <sz val="12"/>
      <color theme="1"/>
      <name val="Times New Roman"/>
      <family val="1"/>
      <charset val="204"/>
    </font>
    <font>
      <sz val="12"/>
      <color theme="1"/>
      <name val="Times New Roman"/>
      <family val="1"/>
      <charset val="204"/>
    </font>
    <font>
      <i/>
      <sz val="11"/>
      <color theme="1"/>
      <name val="Times New Roman"/>
      <family val="1"/>
      <charset val="204"/>
    </font>
    <font>
      <sz val="11"/>
      <color theme="1"/>
      <name val="Times New Roman"/>
      <family val="1"/>
      <charset val="204"/>
    </font>
    <font>
      <b/>
      <sz val="12"/>
      <color rgb="FF000000"/>
      <name val="Times New Roman"/>
      <family val="1"/>
      <charset val="204"/>
    </font>
    <font>
      <sz val="12"/>
      <color rgb="FF000000"/>
      <name val="Times New Roman"/>
      <family val="1"/>
      <charset val="204"/>
    </font>
    <font>
      <sz val="10"/>
      <color rgb="FFFF0000"/>
      <name val="Times New Roman"/>
      <family val="1"/>
      <charset val="204"/>
    </font>
    <font>
      <sz val="10"/>
      <color rgb="FF0066FF"/>
      <name val="Times New Roman"/>
      <family val="1"/>
      <charset val="204"/>
    </font>
    <font>
      <sz val="12"/>
      <name val="Times New Roman"/>
      <family val="1"/>
      <charset val="204"/>
    </font>
    <font>
      <b/>
      <sz val="12"/>
      <name val="Times New Roman"/>
      <family val="1"/>
      <charset val="204"/>
    </font>
    <font>
      <b/>
      <sz val="14"/>
      <color theme="1"/>
      <name val="Times New Roman"/>
      <family val="1"/>
      <charset val="204"/>
    </font>
    <font>
      <i/>
      <sz val="12"/>
      <name val="Times New Roman"/>
      <family val="1"/>
      <charset val="204"/>
    </font>
    <font>
      <sz val="14"/>
      <name val="Times New Roman"/>
      <family val="1"/>
      <charset val="204"/>
    </font>
    <font>
      <sz val="9"/>
      <name val="Arial"/>
      <family val="2"/>
      <charset val="204"/>
    </font>
    <font>
      <sz val="11"/>
      <name val="Calibri"/>
      <family val="2"/>
      <charset val="204"/>
      <scheme val="minor"/>
    </font>
    <font>
      <sz val="10"/>
      <name val="Calibri"/>
      <family val="2"/>
      <charset val="204"/>
      <scheme val="minor"/>
    </font>
    <font>
      <sz val="9"/>
      <color rgb="FFC00000"/>
      <name val="Calibri"/>
      <family val="2"/>
      <scheme val="minor"/>
    </font>
    <font>
      <b/>
      <sz val="9"/>
      <color rgb="FFC00000"/>
      <name val="Arial"/>
      <family val="2"/>
      <charset val="204"/>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s>
  <borders count="11">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99">
    <xf numFmtId="0" fontId="0" fillId="0" borderId="0"/>
    <xf numFmtId="0" fontId="6" fillId="0" borderId="0"/>
    <xf numFmtId="0" fontId="12" fillId="0" borderId="0"/>
    <xf numFmtId="0" fontId="12"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cellStyleXfs>
  <cellXfs count="235">
    <xf numFmtId="0" fontId="0" fillId="0" borderId="0" xfId="0"/>
    <xf numFmtId="0" fontId="0" fillId="0" borderId="0" xfId="0" applyFill="1"/>
    <xf numFmtId="4" fontId="0" fillId="0" borderId="0" xfId="0" applyNumberFormat="1" applyFill="1"/>
    <xf numFmtId="0" fontId="4" fillId="0" borderId="0" xfId="0" applyFont="1" applyFill="1"/>
    <xf numFmtId="0" fontId="3" fillId="0" borderId="0" xfId="0" applyFont="1" applyFill="1" applyAlignment="1">
      <alignment vertical="center"/>
    </xf>
    <xf numFmtId="165" fontId="0" fillId="0" borderId="0" xfId="0" applyNumberFormat="1"/>
    <xf numFmtId="4" fontId="0" fillId="0" borderId="0" xfId="0" applyNumberFormat="1"/>
    <xf numFmtId="4" fontId="6" fillId="0" borderId="0" xfId="1" applyNumberFormat="1" applyFont="1" applyFill="1"/>
    <xf numFmtId="165" fontId="7" fillId="0" borderId="3" xfId="0" applyNumberFormat="1" applyFont="1" applyFill="1" applyBorder="1" applyAlignment="1">
      <alignment vertical="center"/>
    </xf>
    <xf numFmtId="164" fontId="7" fillId="0" borderId="3" xfId="0" applyNumberFormat="1" applyFont="1" applyFill="1" applyBorder="1" applyAlignment="1">
      <alignment vertical="center"/>
    </xf>
    <xf numFmtId="0" fontId="3" fillId="0" borderId="3" xfId="0" applyFont="1" applyFill="1" applyBorder="1" applyAlignment="1">
      <alignment vertical="center"/>
    </xf>
    <xf numFmtId="165" fontId="7" fillId="0" borderId="3" xfId="0" applyNumberFormat="1" applyFont="1" applyFill="1" applyBorder="1" applyAlignment="1">
      <alignment horizontal="right" vertical="center" wrapText="1"/>
    </xf>
    <xf numFmtId="4" fontId="3" fillId="0" borderId="3" xfId="0" applyNumberFormat="1" applyFont="1" applyFill="1" applyBorder="1" applyAlignment="1">
      <alignment vertical="center"/>
    </xf>
    <xf numFmtId="0" fontId="8" fillId="0" borderId="3" xfId="0" applyFont="1" applyFill="1" applyBorder="1" applyAlignment="1">
      <alignment horizontal="center" vertical="center"/>
    </xf>
    <xf numFmtId="0" fontId="8" fillId="0" borderId="3" xfId="0" applyFont="1" applyFill="1" applyBorder="1" applyAlignment="1">
      <alignment vertical="center"/>
    </xf>
    <xf numFmtId="49" fontId="3" fillId="0" borderId="3" xfId="0" applyNumberFormat="1" applyFont="1" applyFill="1" applyBorder="1" applyAlignment="1">
      <alignment horizontal="center" vertical="center" wrapText="1"/>
    </xf>
    <xf numFmtId="4" fontId="3" fillId="0" borderId="3" xfId="0" applyNumberFormat="1" applyFont="1" applyFill="1" applyBorder="1" applyAlignment="1">
      <alignment horizontal="right" vertical="center" wrapText="1"/>
    </xf>
    <xf numFmtId="0" fontId="8" fillId="0" borderId="3" xfId="0" applyFont="1" applyFill="1" applyBorder="1" applyAlignment="1">
      <alignment horizontal="right" vertical="center"/>
    </xf>
    <xf numFmtId="0" fontId="3" fillId="0" borderId="3" xfId="0" applyFont="1" applyFill="1" applyBorder="1" applyAlignment="1">
      <alignment horizontal="right" vertical="center" wrapText="1"/>
    </xf>
    <xf numFmtId="164" fontId="3" fillId="0" borderId="3" xfId="0" applyNumberFormat="1" applyFont="1" applyFill="1" applyBorder="1" applyAlignment="1">
      <alignment horizontal="right" vertical="center"/>
    </xf>
    <xf numFmtId="3" fontId="3" fillId="0" borderId="3" xfId="0" applyNumberFormat="1" applyFont="1" applyFill="1" applyBorder="1" applyAlignment="1">
      <alignment horizontal="center" vertical="center" wrapText="1"/>
    </xf>
    <xf numFmtId="4" fontId="7" fillId="0" borderId="3" xfId="0" applyNumberFormat="1" applyFont="1" applyFill="1" applyBorder="1" applyAlignment="1">
      <alignment vertical="center"/>
    </xf>
    <xf numFmtId="167" fontId="9" fillId="0" borderId="3" xfId="1" applyNumberFormat="1" applyFont="1" applyFill="1" applyBorder="1" applyAlignment="1" applyProtection="1">
      <protection hidden="1"/>
    </xf>
    <xf numFmtId="4" fontId="7" fillId="0" borderId="8" xfId="0" applyNumberFormat="1" applyFont="1" applyFill="1" applyBorder="1" applyAlignment="1">
      <alignment vertical="center"/>
    </xf>
    <xf numFmtId="167" fontId="9" fillId="0" borderId="3" xfId="1" applyNumberFormat="1" applyFont="1" applyFill="1" applyBorder="1" applyAlignment="1" applyProtection="1">
      <alignment vertical="center"/>
      <protection hidden="1"/>
    </xf>
    <xf numFmtId="4" fontId="9" fillId="0" borderId="3" xfId="1" applyNumberFormat="1" applyFont="1" applyFill="1" applyBorder="1" applyAlignment="1" applyProtection="1">
      <alignment vertical="center"/>
      <protection hidden="1"/>
    </xf>
    <xf numFmtId="14" fontId="3" fillId="0" borderId="3" xfId="0" applyNumberFormat="1" applyFont="1" applyFill="1" applyBorder="1" applyAlignment="1">
      <alignment horizontal="center" vertical="center" wrapText="1"/>
    </xf>
    <xf numFmtId="168" fontId="9" fillId="0" borderId="3" xfId="1" applyNumberFormat="1" applyFont="1" applyFill="1" applyBorder="1" applyAlignment="1" applyProtection="1">
      <alignment vertical="center"/>
      <protection hidden="1"/>
    </xf>
    <xf numFmtId="4" fontId="3" fillId="0" borderId="3" xfId="0" applyNumberFormat="1" applyFont="1" applyFill="1" applyBorder="1" applyAlignment="1">
      <alignment horizontal="center" vertical="center"/>
    </xf>
    <xf numFmtId="4" fontId="10" fillId="0" borderId="0" xfId="1" applyNumberFormat="1" applyFont="1" applyFill="1"/>
    <xf numFmtId="49" fontId="3" fillId="0" borderId="3" xfId="0" applyNumberFormat="1" applyFont="1" applyFill="1" applyBorder="1" applyAlignment="1">
      <alignment horizontal="right" vertical="center"/>
    </xf>
    <xf numFmtId="0" fontId="3" fillId="0" borderId="0" xfId="0" applyFont="1" applyFill="1" applyBorder="1" applyAlignment="1">
      <alignment vertical="center" wrapText="1"/>
    </xf>
    <xf numFmtId="3" fontId="3" fillId="0" borderId="3" xfId="0" applyNumberFormat="1" applyFont="1" applyFill="1" applyBorder="1" applyAlignment="1">
      <alignment vertical="center"/>
    </xf>
    <xf numFmtId="170" fontId="3" fillId="0" borderId="3" xfId="0" applyNumberFormat="1" applyFont="1" applyFill="1" applyBorder="1" applyAlignment="1">
      <alignment vertical="center"/>
    </xf>
    <xf numFmtId="4" fontId="7" fillId="0" borderId="3" xfId="0" applyNumberFormat="1" applyFont="1" applyFill="1" applyBorder="1" applyAlignment="1">
      <alignment vertical="center" wrapText="1"/>
    </xf>
    <xf numFmtId="4" fontId="7" fillId="0" borderId="3" xfId="0" applyNumberFormat="1" applyFont="1" applyFill="1" applyBorder="1" applyAlignment="1">
      <alignment horizontal="right" vertical="center" wrapText="1"/>
    </xf>
    <xf numFmtId="4" fontId="3" fillId="0" borderId="8" xfId="0" applyNumberFormat="1" applyFont="1" applyFill="1" applyBorder="1" applyAlignment="1">
      <alignment vertical="center"/>
    </xf>
    <xf numFmtId="164" fontId="3" fillId="0" borderId="3" xfId="0" applyNumberFormat="1" applyFont="1" applyFill="1" applyBorder="1" applyAlignment="1">
      <alignment horizontal="center" vertical="center"/>
    </xf>
    <xf numFmtId="164" fontId="3" fillId="0" borderId="3" xfId="0" applyNumberFormat="1" applyFont="1" applyFill="1" applyBorder="1" applyAlignment="1">
      <alignment vertical="center"/>
    </xf>
    <xf numFmtId="171" fontId="3" fillId="0" borderId="3" xfId="0" applyNumberFormat="1" applyFont="1" applyFill="1" applyBorder="1" applyAlignment="1">
      <alignment vertical="center"/>
    </xf>
    <xf numFmtId="0" fontId="3" fillId="0" borderId="8" xfId="0" applyFont="1" applyFill="1" applyBorder="1" applyAlignment="1">
      <alignment vertical="center"/>
    </xf>
    <xf numFmtId="172" fontId="3" fillId="0" borderId="3" xfId="0" applyNumberFormat="1" applyFont="1" applyFill="1" applyBorder="1" applyAlignment="1">
      <alignment vertical="center"/>
    </xf>
    <xf numFmtId="173" fontId="3" fillId="0" borderId="3" xfId="0" applyNumberFormat="1" applyFont="1" applyFill="1" applyBorder="1" applyAlignment="1">
      <alignment vertical="center"/>
    </xf>
    <xf numFmtId="174" fontId="3" fillId="0" borderId="3" xfId="0" applyNumberFormat="1" applyFont="1" applyFill="1" applyBorder="1" applyAlignment="1">
      <alignment vertical="center"/>
    </xf>
    <xf numFmtId="175" fontId="3" fillId="0" borderId="3" xfId="0" applyNumberFormat="1" applyFont="1" applyFill="1" applyBorder="1" applyAlignment="1">
      <alignment vertical="center"/>
    </xf>
    <xf numFmtId="4" fontId="3" fillId="0" borderId="3" xfId="0" applyNumberFormat="1" applyFont="1" applyFill="1" applyBorder="1" applyAlignment="1">
      <alignment horizontal="right" vertical="center"/>
    </xf>
    <xf numFmtId="2" fontId="3" fillId="0" borderId="3" xfId="0" applyNumberFormat="1" applyFont="1" applyFill="1" applyBorder="1" applyAlignment="1">
      <alignment vertical="center"/>
    </xf>
    <xf numFmtId="2" fontId="3" fillId="0" borderId="3" xfId="0" applyNumberFormat="1" applyFont="1" applyFill="1" applyBorder="1" applyAlignment="1">
      <alignment horizontal="right" vertical="center"/>
    </xf>
    <xf numFmtId="0" fontId="3" fillId="0" borderId="3" xfId="0" applyFont="1" applyFill="1" applyBorder="1" applyAlignment="1">
      <alignment horizontal="right" vertical="center"/>
    </xf>
    <xf numFmtId="0" fontId="3" fillId="0" borderId="6" xfId="0" applyFont="1" applyFill="1" applyBorder="1" applyAlignment="1">
      <alignment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xf>
    <xf numFmtId="164" fontId="3" fillId="0" borderId="8" xfId="0" applyNumberFormat="1" applyFont="1" applyFill="1" applyBorder="1" applyAlignment="1">
      <alignment vertical="center"/>
    </xf>
    <xf numFmtId="1" fontId="3" fillId="0" borderId="3" xfId="0" applyNumberFormat="1" applyFont="1" applyFill="1" applyBorder="1" applyAlignment="1">
      <alignment vertical="center"/>
    </xf>
    <xf numFmtId="166" fontId="3" fillId="0" borderId="3" xfId="0" applyNumberFormat="1" applyFont="1" applyFill="1" applyBorder="1" applyAlignment="1">
      <alignment vertical="center"/>
    </xf>
    <xf numFmtId="176" fontId="3" fillId="0" borderId="3" xfId="0" applyNumberFormat="1" applyFont="1" applyFill="1" applyBorder="1" applyAlignment="1">
      <alignment vertical="center"/>
    </xf>
    <xf numFmtId="49" fontId="3" fillId="0" borderId="6" xfId="0" applyNumberFormat="1" applyFont="1" applyFill="1" applyBorder="1" applyAlignment="1">
      <alignment horizontal="center" vertical="center" wrapText="1"/>
    </xf>
    <xf numFmtId="4" fontId="3" fillId="0" borderId="6" xfId="0" applyNumberFormat="1" applyFont="1" applyFill="1" applyBorder="1" applyAlignment="1">
      <alignment vertical="center"/>
    </xf>
    <xf numFmtId="4" fontId="3" fillId="0" borderId="8" xfId="0" applyNumberFormat="1" applyFont="1" applyFill="1" applyBorder="1" applyAlignment="1">
      <alignment vertical="center" wrapText="1"/>
    </xf>
    <xf numFmtId="4" fontId="3" fillId="0" borderId="3" xfId="0" applyNumberFormat="1" applyFont="1" applyFill="1" applyBorder="1" applyAlignment="1">
      <alignment vertical="center" wrapText="1"/>
    </xf>
    <xf numFmtId="0" fontId="3" fillId="0" borderId="8" xfId="0" applyFont="1" applyFill="1" applyBorder="1" applyAlignment="1">
      <alignment horizontal="right" vertical="center" wrapText="1"/>
    </xf>
    <xf numFmtId="3" fontId="3" fillId="0" borderId="3" xfId="0" applyNumberFormat="1" applyFont="1" applyFill="1" applyBorder="1" applyAlignment="1">
      <alignment vertical="center" wrapText="1"/>
    </xf>
    <xf numFmtId="164" fontId="3" fillId="0" borderId="3" xfId="0" applyNumberFormat="1" applyFont="1" applyFill="1" applyBorder="1" applyAlignment="1">
      <alignment vertical="center" wrapText="1"/>
    </xf>
    <xf numFmtId="2" fontId="3" fillId="0" borderId="3" xfId="0" applyNumberFormat="1" applyFont="1" applyFill="1" applyBorder="1" applyAlignment="1">
      <alignment vertical="center" wrapText="1"/>
    </xf>
    <xf numFmtId="2" fontId="3" fillId="0" borderId="3" xfId="0" applyNumberFormat="1" applyFont="1" applyFill="1" applyBorder="1" applyAlignment="1">
      <alignment horizontal="right" vertical="center" wrapText="1"/>
    </xf>
    <xf numFmtId="177" fontId="3" fillId="0" borderId="3" xfId="0" applyNumberFormat="1" applyFont="1" applyFill="1" applyBorder="1" applyAlignment="1">
      <alignment vertical="center" wrapText="1"/>
    </xf>
    <xf numFmtId="167" fontId="13" fillId="0" borderId="3" xfId="3" applyNumberFormat="1" applyFont="1" applyFill="1" applyBorder="1" applyAlignment="1" applyProtection="1">
      <alignment vertical="top"/>
      <protection hidden="1"/>
    </xf>
    <xf numFmtId="167" fontId="13" fillId="0" borderId="3" xfId="1" applyNumberFormat="1" applyFont="1" applyFill="1" applyBorder="1" applyAlignment="1" applyProtection="1">
      <protection hidden="1"/>
    </xf>
    <xf numFmtId="4" fontId="7" fillId="0" borderId="3" xfId="1" applyNumberFormat="1" applyFont="1" applyFill="1" applyBorder="1"/>
    <xf numFmtId="167" fontId="13" fillId="0" borderId="3" xfId="4" applyNumberFormat="1" applyFont="1" applyFill="1" applyBorder="1" applyAlignment="1" applyProtection="1">
      <alignment vertical="top"/>
      <protection hidden="1"/>
    </xf>
    <xf numFmtId="3" fontId="3" fillId="0" borderId="3" xfId="0" applyNumberFormat="1" applyFont="1" applyFill="1" applyBorder="1" applyAlignment="1">
      <alignment horizontal="right" vertical="center" wrapText="1"/>
    </xf>
    <xf numFmtId="0" fontId="14" fillId="0" borderId="0" xfId="0" applyFont="1" applyFill="1" applyAlignment="1">
      <alignment horizontal="center" vertical="center"/>
    </xf>
    <xf numFmtId="0" fontId="15" fillId="0" borderId="0" xfId="0" applyFont="1" applyFill="1" applyAlignment="1">
      <alignment horizontal="right" vertical="center"/>
    </xf>
    <xf numFmtId="0" fontId="17" fillId="0" borderId="0" xfId="0" applyFont="1" applyAlignment="1">
      <alignment horizontal="right"/>
    </xf>
    <xf numFmtId="0" fontId="5" fillId="0" borderId="3" xfId="0" applyFont="1" applyBorder="1" applyAlignment="1">
      <alignment horizontal="center" vertical="center" wrapText="1"/>
    </xf>
    <xf numFmtId="0" fontId="5" fillId="0" borderId="3" xfId="0" applyFont="1" applyBorder="1" applyAlignment="1">
      <alignment vertical="center" wrapText="1"/>
    </xf>
    <xf numFmtId="178" fontId="18" fillId="0" borderId="3"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 fontId="5" fillId="0" borderId="3" xfId="0" applyNumberFormat="1" applyFont="1" applyBorder="1" applyAlignment="1">
      <alignment vertical="center" wrapText="1"/>
    </xf>
    <xf numFmtId="0" fontId="0" fillId="0" borderId="3" xfId="0" applyBorder="1"/>
    <xf numFmtId="4" fontId="18" fillId="0" borderId="0" xfId="0" applyNumberFormat="1" applyFont="1" applyFill="1" applyAlignment="1">
      <alignment wrapText="1"/>
    </xf>
    <xf numFmtId="0" fontId="18" fillId="0" borderId="0" xfId="0" applyFont="1" applyFill="1" applyAlignment="1">
      <alignment wrapText="1"/>
    </xf>
    <xf numFmtId="0" fontId="19" fillId="0" borderId="3" xfId="0" applyFont="1" applyFill="1" applyBorder="1" applyAlignment="1">
      <alignment vertical="center" wrapText="1"/>
    </xf>
    <xf numFmtId="0" fontId="0" fillId="0" borderId="3" xfId="0" applyFill="1" applyBorder="1"/>
    <xf numFmtId="0" fontId="0" fillId="0" borderId="0" xfId="0" applyBorder="1"/>
    <xf numFmtId="4" fontId="19" fillId="0" borderId="3" xfId="0" applyNumberFormat="1" applyFont="1" applyFill="1" applyBorder="1" applyAlignment="1">
      <alignment horizontal="right" vertical="center" wrapText="1"/>
    </xf>
    <xf numFmtId="0" fontId="18" fillId="0" borderId="3" xfId="0" applyFont="1" applyFill="1" applyBorder="1" applyAlignment="1">
      <alignment horizontal="center" vertical="center"/>
    </xf>
    <xf numFmtId="179" fontId="0" fillId="0" borderId="0" xfId="96" applyNumberFormat="1" applyFont="1" applyBorder="1"/>
    <xf numFmtId="4" fontId="20" fillId="0" borderId="3" xfId="0" applyNumberFormat="1" applyFont="1" applyFill="1" applyBorder="1" applyAlignment="1">
      <alignment horizontal="right" vertical="center"/>
    </xf>
    <xf numFmtId="0" fontId="20" fillId="0" borderId="3" xfId="0" applyFont="1" applyFill="1" applyBorder="1" applyAlignment="1">
      <alignment vertical="center" wrapText="1"/>
    </xf>
    <xf numFmtId="4" fontId="21" fillId="0" borderId="0" xfId="0" applyNumberFormat="1" applyFont="1" applyFill="1" applyBorder="1" applyAlignment="1">
      <alignment horizontal="center" vertical="center" wrapText="1"/>
    </xf>
    <xf numFmtId="4" fontId="22" fillId="0" borderId="0" xfId="0" applyNumberFormat="1" applyFont="1" applyFill="1" applyBorder="1" applyAlignment="1">
      <alignment vertical="center" wrapText="1"/>
    </xf>
    <xf numFmtId="180" fontId="22" fillId="0" borderId="0" xfId="0" applyNumberFormat="1" applyFont="1" applyFill="1" applyBorder="1" applyAlignment="1">
      <alignment vertical="center" wrapText="1"/>
    </xf>
    <xf numFmtId="4" fontId="21" fillId="0" borderId="0" xfId="0" applyNumberFormat="1" applyFont="1" applyBorder="1" applyAlignment="1">
      <alignment horizontal="center" vertical="center" wrapText="1"/>
    </xf>
    <xf numFmtId="4" fontId="22" fillId="0" borderId="0" xfId="0" applyNumberFormat="1" applyFont="1" applyBorder="1" applyAlignment="1">
      <alignment horizontal="center" vertical="center" wrapText="1"/>
    </xf>
    <xf numFmtId="0" fontId="22" fillId="0" borderId="0" xfId="0" applyFont="1" applyBorder="1" applyAlignment="1">
      <alignment horizontal="center" vertical="center" wrapText="1"/>
    </xf>
    <xf numFmtId="180" fontId="21" fillId="0" borderId="0" xfId="0" applyNumberFormat="1" applyFont="1" applyFill="1" applyBorder="1" applyAlignment="1">
      <alignment vertical="center" wrapText="1"/>
    </xf>
    <xf numFmtId="180" fontId="22" fillId="0" borderId="0" xfId="0" applyNumberFormat="1" applyFont="1" applyBorder="1" applyAlignment="1">
      <alignment vertical="center" wrapText="1"/>
    </xf>
    <xf numFmtId="4" fontId="22" fillId="0" borderId="0" xfId="0" applyNumberFormat="1" applyFont="1" applyBorder="1" applyAlignment="1">
      <alignment vertical="center" wrapText="1"/>
    </xf>
    <xf numFmtId="179" fontId="0" fillId="0" borderId="0" xfId="96" applyNumberFormat="1" applyFont="1"/>
    <xf numFmtId="0" fontId="9" fillId="0" borderId="0" xfId="1" applyNumberFormat="1" applyFont="1" applyFill="1" applyBorder="1" applyAlignment="1" applyProtection="1">
      <alignment horizontal="left" wrapText="1"/>
      <protection hidden="1"/>
    </xf>
    <xf numFmtId="0" fontId="18" fillId="0" borderId="3" xfId="0" applyFont="1" applyFill="1" applyBorder="1" applyAlignment="1">
      <alignment horizontal="center"/>
    </xf>
    <xf numFmtId="4" fontId="20" fillId="0" borderId="3" xfId="0" applyNumberFormat="1" applyFont="1" applyFill="1" applyBorder="1" applyAlignment="1">
      <alignment horizontal="right" vertical="center" wrapText="1"/>
    </xf>
    <xf numFmtId="0" fontId="23" fillId="0" borderId="3" xfId="0" applyFont="1" applyFill="1" applyBorder="1" applyAlignment="1">
      <alignment vertical="center" wrapText="1"/>
    </xf>
    <xf numFmtId="4" fontId="9" fillId="0" borderId="0" xfId="1" applyNumberFormat="1" applyFont="1" applyFill="1" applyBorder="1" applyAlignment="1" applyProtection="1">
      <alignment horizontal="left" wrapText="1"/>
      <protection hidden="1"/>
    </xf>
    <xf numFmtId="0" fontId="9" fillId="0" borderId="0" xfId="1" applyNumberFormat="1" applyFont="1" applyFill="1" applyBorder="1" applyAlignment="1" applyProtection="1">
      <alignment wrapText="1"/>
      <protection hidden="1"/>
    </xf>
    <xf numFmtId="4" fontId="23" fillId="0" borderId="3" xfId="0" applyNumberFormat="1" applyFont="1" applyFill="1" applyBorder="1" applyAlignment="1">
      <alignment horizontal="right" vertical="center" wrapText="1"/>
    </xf>
    <xf numFmtId="4" fontId="10" fillId="0" borderId="0" xfId="1" applyNumberFormat="1" applyFont="1" applyFill="1" applyBorder="1" applyAlignment="1" applyProtection="1">
      <alignment horizontal="left" wrapText="1"/>
      <protection hidden="1"/>
    </xf>
    <xf numFmtId="4" fontId="9" fillId="0" borderId="0" xfId="1" applyNumberFormat="1" applyFont="1" applyFill="1" applyBorder="1" applyAlignment="1" applyProtection="1">
      <alignment wrapText="1"/>
      <protection hidden="1"/>
    </xf>
    <xf numFmtId="0" fontId="18" fillId="2" borderId="0" xfId="0" applyFont="1" applyFill="1" applyAlignment="1">
      <alignment vertical="center"/>
    </xf>
    <xf numFmtId="0" fontId="18" fillId="2" borderId="0" xfId="0" applyFont="1" applyFill="1"/>
    <xf numFmtId="4" fontId="24" fillId="0" borderId="3" xfId="0" applyNumberFormat="1" applyFont="1" applyFill="1" applyBorder="1" applyAlignment="1">
      <alignment horizontal="right" vertical="center" wrapText="1"/>
    </xf>
    <xf numFmtId="4" fontId="20" fillId="0" borderId="3" xfId="0" applyNumberFormat="1" applyFont="1" applyFill="1" applyBorder="1" applyAlignment="1">
      <alignment horizontal="center" vertical="center" wrapText="1"/>
    </xf>
    <xf numFmtId="0" fontId="20" fillId="0" borderId="3" xfId="0" applyFont="1" applyFill="1" applyBorder="1" applyAlignment="1">
      <alignment horizontal="center" vertical="center" wrapText="1"/>
    </xf>
    <xf numFmtId="4" fontId="15" fillId="0" borderId="0" xfId="0" applyNumberFormat="1" applyFont="1" applyFill="1" applyAlignment="1">
      <alignment horizontal="right" vertical="center"/>
    </xf>
    <xf numFmtId="4" fontId="16" fillId="0" borderId="0" xfId="0" applyNumberFormat="1" applyFont="1" applyFill="1" applyAlignment="1">
      <alignment horizontal="center" wrapText="1"/>
    </xf>
    <xf numFmtId="0" fontId="5" fillId="0" borderId="0" xfId="0" applyFont="1" applyAlignment="1">
      <alignment horizontal="left" vertical="center"/>
    </xf>
    <xf numFmtId="0" fontId="4" fillId="0" borderId="0" xfId="0" applyFont="1" applyFill="1" applyAlignment="1">
      <alignment horizontal="center"/>
    </xf>
    <xf numFmtId="0" fontId="4" fillId="0" borderId="0" xfId="0" applyFont="1" applyFill="1" applyAlignment="1">
      <alignment horizontal="left"/>
    </xf>
    <xf numFmtId="3" fontId="3" fillId="0" borderId="8" xfId="0" applyNumberFormat="1" applyFont="1" applyFill="1" applyBorder="1" applyAlignment="1">
      <alignment vertical="center"/>
    </xf>
    <xf numFmtId="0" fontId="3" fillId="0" borderId="6" xfId="0" applyFont="1" applyFill="1" applyBorder="1" applyAlignment="1">
      <alignment horizontal="left" vertical="center" wrapText="1"/>
    </xf>
    <xf numFmtId="0" fontId="3" fillId="0" borderId="3"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4" fontId="7" fillId="0" borderId="1"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wrapText="1"/>
    </xf>
    <xf numFmtId="0" fontId="3" fillId="0" borderId="6" xfId="0" applyFont="1" applyFill="1" applyBorder="1" applyAlignment="1">
      <alignment vertical="center" wrapText="1"/>
    </xf>
    <xf numFmtId="0" fontId="3" fillId="0" borderId="8" xfId="0" applyFont="1" applyFill="1" applyBorder="1" applyAlignment="1">
      <alignment vertical="center" wrapText="1"/>
    </xf>
    <xf numFmtId="167" fontId="6" fillId="0" borderId="3" xfId="1" applyNumberFormat="1" applyFont="1" applyFill="1" applyBorder="1" applyProtection="1">
      <protection hidden="1"/>
    </xf>
    <xf numFmtId="4" fontId="3" fillId="0" borderId="3" xfId="0" applyNumberFormat="1" applyFont="1" applyFill="1" applyBorder="1" applyAlignment="1">
      <alignment horizontal="center" vertical="center" wrapText="1"/>
    </xf>
    <xf numFmtId="0" fontId="4" fillId="0" borderId="3" xfId="0" applyFont="1" applyFill="1" applyBorder="1" applyAlignment="1">
      <alignment horizontal="left" vertical="top" wrapText="1"/>
    </xf>
    <xf numFmtId="0" fontId="26" fillId="0" borderId="0" xfId="0" applyFont="1" applyFill="1" applyAlignment="1">
      <alignment horizontal="left" vertical="center"/>
    </xf>
    <xf numFmtId="0" fontId="27" fillId="0" borderId="0" xfId="0" applyFont="1" applyFill="1" applyAlignment="1">
      <alignment horizontal="center" vertical="center"/>
    </xf>
    <xf numFmtId="4" fontId="28" fillId="0" borderId="3" xfId="2" applyNumberFormat="1" applyFont="1" applyFill="1" applyBorder="1" applyAlignment="1" applyProtection="1">
      <alignment vertical="center"/>
      <protection hidden="1"/>
    </xf>
    <xf numFmtId="169" fontId="9" fillId="0" borderId="3" xfId="1" applyNumberFormat="1" applyFont="1" applyFill="1" applyBorder="1" applyAlignment="1" applyProtection="1">
      <alignment vertical="center"/>
      <protection hidden="1"/>
    </xf>
    <xf numFmtId="4" fontId="29" fillId="0" borderId="0" xfId="0" applyNumberFormat="1" applyFont="1" applyFill="1" applyAlignment="1">
      <alignment vertical="center" wrapText="1"/>
    </xf>
    <xf numFmtId="4" fontId="29" fillId="0" borderId="0" xfId="0" applyNumberFormat="1" applyFont="1" applyFill="1"/>
    <xf numFmtId="4" fontId="29" fillId="0" borderId="0" xfId="0" applyNumberFormat="1" applyFont="1" applyFill="1" applyAlignment="1">
      <alignment horizontal="center" vertical="center" wrapText="1"/>
    </xf>
    <xf numFmtId="4" fontId="29" fillId="0" borderId="0" xfId="0" applyNumberFormat="1" applyFont="1" applyFill="1" applyAlignment="1">
      <alignment horizontal="left" vertical="center" wrapText="1"/>
    </xf>
    <xf numFmtId="4" fontId="29" fillId="0" borderId="0" xfId="0" applyNumberFormat="1" applyFont="1" applyFill="1" applyAlignment="1">
      <alignment vertical="center"/>
    </xf>
    <xf numFmtId="4" fontId="29" fillId="0" borderId="0" xfId="0" applyNumberFormat="1" applyFont="1" applyFill="1" applyAlignment="1">
      <alignment horizontal="right" vertical="center" wrapText="1"/>
    </xf>
    <xf numFmtId="4" fontId="30" fillId="0" borderId="0" xfId="0" applyNumberFormat="1" applyFont="1" applyFill="1"/>
    <xf numFmtId="165" fontId="29" fillId="0" borderId="0" xfId="0" applyNumberFormat="1" applyFont="1" applyFill="1" applyAlignment="1">
      <alignment vertical="center" wrapText="1"/>
    </xf>
    <xf numFmtId="4" fontId="4" fillId="0" borderId="0" xfId="0" applyNumberFormat="1" applyFont="1" applyFill="1"/>
    <xf numFmtId="165" fontId="4" fillId="0" borderId="0" xfId="0" applyNumberFormat="1" applyFont="1" applyFill="1"/>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3" xfId="0" applyFont="1" applyFill="1" applyBorder="1" applyAlignment="1">
      <alignment vertical="center" wrapText="1"/>
    </xf>
    <xf numFmtId="0" fontId="3" fillId="0" borderId="3" xfId="0" applyFont="1" applyFill="1" applyBorder="1" applyAlignment="1">
      <alignment vertical="center" wrapText="1"/>
    </xf>
    <xf numFmtId="0" fontId="3" fillId="3" borderId="3" xfId="0" applyFont="1" applyFill="1" applyBorder="1" applyAlignment="1">
      <alignment vertical="center" wrapText="1"/>
    </xf>
    <xf numFmtId="166" fontId="3" fillId="0" borderId="3" xfId="0" applyNumberFormat="1" applyFont="1" applyFill="1" applyBorder="1" applyAlignment="1">
      <alignment horizontal="center" vertical="center"/>
    </xf>
    <xf numFmtId="164" fontId="3" fillId="3" borderId="3" xfId="0" applyNumberFormat="1" applyFont="1" applyFill="1" applyBorder="1" applyAlignment="1">
      <alignment vertical="center" wrapText="1"/>
    </xf>
    <xf numFmtId="49" fontId="3" fillId="3" borderId="3" xfId="0" applyNumberFormat="1" applyFont="1" applyFill="1" applyBorder="1" applyAlignment="1">
      <alignment horizontal="center" vertical="center" wrapText="1"/>
    </xf>
    <xf numFmtId="0" fontId="3" fillId="3" borderId="3" xfId="0" applyFont="1" applyFill="1" applyBorder="1" applyAlignment="1">
      <alignment horizontal="center" vertical="center" wrapText="1"/>
    </xf>
    <xf numFmtId="2" fontId="3" fillId="0" borderId="3" xfId="0" applyNumberFormat="1" applyFont="1" applyFill="1" applyBorder="1" applyAlignment="1">
      <alignment horizontal="center" vertical="center"/>
    </xf>
    <xf numFmtId="0" fontId="19" fillId="0" borderId="8" xfId="0" applyFont="1" applyFill="1" applyBorder="1" applyAlignment="1">
      <alignment horizontal="left" vertical="center" wrapText="1"/>
    </xf>
    <xf numFmtId="4" fontId="31" fillId="0" borderId="0" xfId="0" applyNumberFormat="1" applyFont="1"/>
    <xf numFmtId="4" fontId="32" fillId="0" borderId="0" xfId="1" applyNumberFormat="1" applyFont="1" applyFill="1" applyBorder="1" applyAlignment="1" applyProtection="1">
      <alignment wrapText="1"/>
      <protection hidden="1"/>
    </xf>
    <xf numFmtId="0" fontId="32" fillId="0" borderId="0" xfId="1" applyNumberFormat="1" applyFont="1" applyFill="1" applyBorder="1" applyAlignment="1" applyProtection="1">
      <alignment horizontal="left" wrapText="1"/>
      <protection hidden="1"/>
    </xf>
    <xf numFmtId="4" fontId="32" fillId="0" borderId="0" xfId="1" applyNumberFormat="1" applyFont="1" applyFill="1" applyBorder="1" applyAlignment="1" applyProtection="1">
      <alignment horizontal="left" wrapText="1"/>
      <protection hidden="1"/>
    </xf>
    <xf numFmtId="0" fontId="31" fillId="0" borderId="0" xfId="0" applyFont="1"/>
    <xf numFmtId="4" fontId="31" fillId="0" borderId="0" xfId="0" applyNumberFormat="1" applyFont="1" applyBorder="1"/>
    <xf numFmtId="4" fontId="31" fillId="0" borderId="0" xfId="0" applyNumberFormat="1" applyFont="1" applyBorder="1" applyAlignment="1">
      <alignment horizontal="center" vertical="center"/>
    </xf>
    <xf numFmtId="170" fontId="31" fillId="0" borderId="0" xfId="0" applyNumberFormat="1" applyFont="1" applyBorder="1" applyAlignment="1">
      <alignment horizontal="center" vertical="center"/>
    </xf>
    <xf numFmtId="0" fontId="20" fillId="4" borderId="3" xfId="0" applyFont="1" applyFill="1" applyBorder="1" applyAlignment="1">
      <alignment vertical="center" wrapText="1"/>
    </xf>
    <xf numFmtId="171" fontId="31" fillId="0" borderId="0" xfId="0" applyNumberFormat="1" applyFont="1"/>
    <xf numFmtId="181" fontId="31" fillId="0" borderId="0" xfId="0" applyNumberFormat="1" applyFont="1"/>
    <xf numFmtId="0" fontId="3" fillId="0" borderId="6"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7"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6"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0" xfId="0" applyFont="1" applyFill="1" applyAlignment="1">
      <alignment horizontal="left" vertical="center" wrapText="1"/>
    </xf>
    <xf numFmtId="0" fontId="3" fillId="0" borderId="7"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6"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3"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3" xfId="0" applyFont="1" applyFill="1" applyBorder="1" applyAlignment="1">
      <alignment horizontal="left" vertical="center" wrapText="1"/>
    </xf>
    <xf numFmtId="0" fontId="3" fillId="0" borderId="6"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4" fontId="7" fillId="0" borderId="6" xfId="0" applyNumberFormat="1" applyFont="1" applyFill="1" applyBorder="1" applyAlignment="1">
      <alignment horizontal="center" vertical="center"/>
    </xf>
    <xf numFmtId="4" fontId="7" fillId="0" borderId="1" xfId="0" applyNumberFormat="1" applyFont="1" applyFill="1" applyBorder="1" applyAlignment="1">
      <alignment horizontal="center" vertical="center"/>
    </xf>
    <xf numFmtId="14" fontId="3" fillId="0" borderId="6" xfId="0" applyNumberFormat="1"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3" fillId="0" borderId="6" xfId="0" applyFont="1" applyFill="1" applyBorder="1" applyAlignment="1">
      <alignmen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wrapText="1"/>
    </xf>
    <xf numFmtId="0" fontId="11" fillId="0" borderId="3" xfId="0" applyFont="1" applyFill="1" applyBorder="1" applyAlignment="1">
      <alignment horizontal="left" vertical="center" wrapText="1"/>
    </xf>
    <xf numFmtId="0" fontId="3" fillId="0" borderId="8" xfId="0" applyFont="1" applyFill="1" applyBorder="1" applyAlignment="1">
      <alignment vertical="center" wrapText="1"/>
    </xf>
    <xf numFmtId="0" fontId="3" fillId="0" borderId="10" xfId="0" applyFont="1" applyFill="1" applyBorder="1" applyAlignment="1">
      <alignment vertical="center" wrapText="1"/>
    </xf>
    <xf numFmtId="0" fontId="3" fillId="0" borderId="9" xfId="0" applyFont="1" applyFill="1" applyBorder="1" applyAlignment="1">
      <alignment vertical="center" wrapText="1"/>
    </xf>
    <xf numFmtId="0" fontId="3" fillId="3" borderId="3" xfId="0" applyFont="1" applyFill="1" applyBorder="1" applyAlignment="1">
      <alignment vertical="center" wrapText="1"/>
    </xf>
    <xf numFmtId="0" fontId="3" fillId="3" borderId="3" xfId="0" applyFont="1" applyFill="1" applyBorder="1" applyAlignment="1">
      <alignment horizontal="center" vertical="center" wrapText="1"/>
    </xf>
    <xf numFmtId="0" fontId="3" fillId="3" borderId="3" xfId="0" applyFont="1" applyFill="1" applyBorder="1" applyAlignment="1">
      <alignment horizontal="left" vertical="center" wrapText="1"/>
    </xf>
    <xf numFmtId="0" fontId="23" fillId="0" borderId="0" xfId="0" applyFont="1" applyFill="1" applyAlignment="1">
      <alignment horizontal="center" wrapText="1"/>
    </xf>
    <xf numFmtId="0" fontId="23" fillId="0" borderId="0" xfId="0" applyFont="1" applyFill="1" applyAlignment="1">
      <alignment horizontal="center"/>
    </xf>
    <xf numFmtId="0" fontId="27" fillId="0" borderId="0" xfId="0" applyFont="1" applyFill="1" applyAlignment="1">
      <alignment horizontal="center" vertical="center"/>
    </xf>
    <xf numFmtId="4" fontId="5" fillId="0" borderId="3" xfId="0" applyNumberFormat="1" applyFont="1" applyBorder="1" applyAlignment="1">
      <alignment horizontal="center" vertical="center" wrapText="1"/>
    </xf>
    <xf numFmtId="0" fontId="5" fillId="0" borderId="3" xfId="0" applyFont="1" applyBorder="1" applyAlignment="1">
      <alignment vertical="center" wrapText="1"/>
    </xf>
    <xf numFmtId="4" fontId="5" fillId="0" borderId="6"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4" fontId="5" fillId="0" borderId="1" xfId="0" applyNumberFormat="1" applyFont="1" applyBorder="1" applyAlignment="1">
      <alignment horizontal="center" vertical="center" wrapText="1"/>
    </xf>
    <xf numFmtId="0" fontId="16" fillId="0" borderId="0" xfId="0" applyFont="1" applyAlignment="1">
      <alignment horizontal="center" vertical="center" wrapText="1"/>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left" wrapText="1"/>
    </xf>
    <xf numFmtId="0" fontId="5" fillId="0" borderId="0" xfId="0" applyFont="1" applyFill="1" applyAlignment="1">
      <alignment horizontal="left" wrapText="1"/>
    </xf>
    <xf numFmtId="0" fontId="5" fillId="0" borderId="3" xfId="0" applyFont="1" applyFill="1" applyBorder="1" applyAlignment="1">
      <alignment horizontal="center" vertical="center" wrapText="1"/>
    </xf>
    <xf numFmtId="4" fontId="5" fillId="0" borderId="6" xfId="0" applyNumberFormat="1" applyFont="1" applyFill="1" applyBorder="1" applyAlignment="1">
      <alignment horizontal="center" vertical="center" wrapText="1"/>
    </xf>
    <xf numFmtId="4" fontId="5" fillId="0" borderId="4" xfId="0" applyNumberFormat="1" applyFont="1" applyFill="1" applyBorder="1" applyAlignment="1">
      <alignment horizontal="center" vertical="center" wrapText="1"/>
    </xf>
    <xf numFmtId="4" fontId="5" fillId="0" borderId="1" xfId="0" applyNumberFormat="1" applyFont="1" applyFill="1" applyBorder="1" applyAlignment="1">
      <alignment horizontal="center" vertical="center" wrapText="1"/>
    </xf>
    <xf numFmtId="0" fontId="0" fillId="0" borderId="6" xfId="0" applyFill="1" applyBorder="1" applyAlignment="1">
      <alignment horizontal="center"/>
    </xf>
    <xf numFmtId="0" fontId="0" fillId="0" borderId="4" xfId="0" applyFill="1" applyBorder="1" applyAlignment="1">
      <alignment horizontal="center"/>
    </xf>
    <xf numFmtId="0" fontId="0" fillId="0" borderId="1" xfId="0" applyFill="1" applyBorder="1" applyAlignment="1">
      <alignment horizontal="center"/>
    </xf>
    <xf numFmtId="4" fontId="3" fillId="0" borderId="6" xfId="0" applyNumberFormat="1" applyFont="1" applyFill="1" applyBorder="1" applyAlignment="1">
      <alignment horizontal="center" vertical="center" wrapText="1"/>
    </xf>
    <xf numFmtId="4" fontId="3" fillId="0" borderId="4"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0" fontId="5" fillId="0" borderId="4" xfId="0" applyFont="1" applyBorder="1" applyAlignment="1">
      <alignment horizontal="center" vertical="center" wrapText="1"/>
    </xf>
    <xf numFmtId="0" fontId="19" fillId="0" borderId="3" xfId="0" applyFont="1" applyFill="1" applyBorder="1" applyAlignment="1">
      <alignment horizontal="left" vertical="center" wrapText="1"/>
    </xf>
    <xf numFmtId="0" fontId="25" fillId="0" borderId="0" xfId="0" applyFont="1" applyFill="1" applyAlignment="1">
      <alignment horizontal="center" vertical="center" wrapText="1"/>
    </xf>
    <xf numFmtId="0" fontId="19" fillId="0" borderId="8" xfId="0" applyFont="1" applyFill="1" applyBorder="1" applyAlignment="1">
      <alignment horizontal="left" vertical="center" wrapText="1"/>
    </xf>
    <xf numFmtId="0" fontId="19" fillId="0" borderId="10" xfId="0" applyFont="1" applyFill="1" applyBorder="1" applyAlignment="1">
      <alignment horizontal="left" vertical="center" wrapText="1"/>
    </xf>
    <xf numFmtId="0" fontId="19" fillId="0" borderId="9" xfId="0" applyFont="1" applyFill="1" applyBorder="1" applyAlignment="1">
      <alignment horizontal="left" vertical="center" wrapText="1"/>
    </xf>
  </cellXfs>
  <cellStyles count="99">
    <cellStyle name="Обычный" xfId="0" builtinId="0"/>
    <cellStyle name="Обычный 10" xfId="5"/>
    <cellStyle name="Обычный 10 2" xfId="6"/>
    <cellStyle name="Обычный 10 2 2" xfId="7"/>
    <cellStyle name="Обычный 10 3" xfId="8"/>
    <cellStyle name="Обычный 10 3 2" xfId="9"/>
    <cellStyle name="Обычный 10 4" xfId="10"/>
    <cellStyle name="Обычный 11" xfId="11"/>
    <cellStyle name="Обычный 11 2" xfId="12"/>
    <cellStyle name="Обычный 11 2 2" xfId="13"/>
    <cellStyle name="Обычный 11 3" xfId="14"/>
    <cellStyle name="Обычный 11 3 2" xfId="15"/>
    <cellStyle name="Обычный 11 4" xfId="16"/>
    <cellStyle name="Обычный 12" xfId="17"/>
    <cellStyle name="Обычный 12 2" xfId="18"/>
    <cellStyle name="Обычный 12 2 2" xfId="19"/>
    <cellStyle name="Обычный 12 3" xfId="20"/>
    <cellStyle name="Обычный 12 3 2" xfId="21"/>
    <cellStyle name="Обычный 12 4" xfId="22"/>
    <cellStyle name="Обычный 13" xfId="23"/>
    <cellStyle name="Обычный 13 2" xfId="24"/>
    <cellStyle name="Обычный 14" xfId="25"/>
    <cellStyle name="Обычный 15" xfId="26"/>
    <cellStyle name="Обычный 15 2" xfId="27"/>
    <cellStyle name="Обычный 16" xfId="28"/>
    <cellStyle name="Обычный 16 2" xfId="29"/>
    <cellStyle name="Обычный 17" xfId="30"/>
    <cellStyle name="Обычный 18" xfId="31"/>
    <cellStyle name="Обычный 19" xfId="32"/>
    <cellStyle name="Обычный 2" xfId="1"/>
    <cellStyle name="Обычный 2 2" xfId="4"/>
    <cellStyle name="Обычный 2 2 2" xfId="33"/>
    <cellStyle name="Обычный 2 2 3" xfId="3"/>
    <cellStyle name="Обычный 2 3" xfId="34"/>
    <cellStyle name="Обычный 2 4" xfId="2"/>
    <cellStyle name="Обычный 2 5" xfId="35"/>
    <cellStyle name="Обычный 2 5 2" xfId="36"/>
    <cellStyle name="Обычный 2 5 3" xfId="37"/>
    <cellStyle name="Обычный 2 6" xfId="38"/>
    <cellStyle name="Обычный 2 7" xfId="39"/>
    <cellStyle name="Обычный 2 8" xfId="40"/>
    <cellStyle name="Обычный 20" xfId="41"/>
    <cellStyle name="Обычный 21" xfId="42"/>
    <cellStyle name="Обычный 22" xfId="43"/>
    <cellStyle name="Обычный 23" xfId="44"/>
    <cellStyle name="Обычный 24" xfId="45"/>
    <cellStyle name="Обычный 3" xfId="46"/>
    <cellStyle name="Обычный 3 2" xfId="47"/>
    <cellStyle name="Обычный 3 2 2" xfId="48"/>
    <cellStyle name="Обычный 3 2 2 2" xfId="49"/>
    <cellStyle name="Обычный 3 2 3" xfId="50"/>
    <cellStyle name="Обычный 3 2 3 2" xfId="51"/>
    <cellStyle name="Обычный 3 2 4" xfId="52"/>
    <cellStyle name="Обычный 3 3" xfId="53"/>
    <cellStyle name="Обычный 3 3 2" xfId="54"/>
    <cellStyle name="Обычный 3 4" xfId="55"/>
    <cellStyle name="Обычный 3 4 2" xfId="56"/>
    <cellStyle name="Обычный 3 5" xfId="57"/>
    <cellStyle name="Обычный 3 6" xfId="58"/>
    <cellStyle name="Обычный 4" xfId="59"/>
    <cellStyle name="Обычный 4 2" xfId="60"/>
    <cellStyle name="Обычный 4 2 2" xfId="61"/>
    <cellStyle name="Обычный 4 2 2 2" xfId="62"/>
    <cellStyle name="Обычный 4 2 3" xfId="63"/>
    <cellStyle name="Обычный 4 2 3 2" xfId="64"/>
    <cellStyle name="Обычный 4 2 4" xfId="65"/>
    <cellStyle name="Обычный 4 3" xfId="66"/>
    <cellStyle name="Обычный 4 3 2" xfId="67"/>
    <cellStyle name="Обычный 4 4" xfId="68"/>
    <cellStyle name="Обычный 4 4 2" xfId="69"/>
    <cellStyle name="Обычный 4 5" xfId="70"/>
    <cellStyle name="Обычный 5" xfId="71"/>
    <cellStyle name="Обычный 6" xfId="72"/>
    <cellStyle name="Обычный 6 2" xfId="73"/>
    <cellStyle name="Обычный 6 2 2" xfId="74"/>
    <cellStyle name="Обычный 6 3" xfId="75"/>
    <cellStyle name="Обычный 6 3 2" xfId="76"/>
    <cellStyle name="Обычный 6 4" xfId="77"/>
    <cellStyle name="Обычный 7" xfId="78"/>
    <cellStyle name="Обычный 7 2" xfId="79"/>
    <cellStyle name="Обычный 7 2 2" xfId="80"/>
    <cellStyle name="Обычный 7 3" xfId="81"/>
    <cellStyle name="Обычный 7 3 2" xfId="82"/>
    <cellStyle name="Обычный 7 4" xfId="83"/>
    <cellStyle name="Обычный 8" xfId="84"/>
    <cellStyle name="Обычный 8 2" xfId="85"/>
    <cellStyle name="Обычный 8 2 2" xfId="86"/>
    <cellStyle name="Обычный 8 3" xfId="87"/>
    <cellStyle name="Обычный 8 3 2" xfId="88"/>
    <cellStyle name="Обычный 8 4" xfId="89"/>
    <cellStyle name="Обычный 9" xfId="90"/>
    <cellStyle name="Обычный 9 2" xfId="91"/>
    <cellStyle name="Обычный 9 2 2" xfId="92"/>
    <cellStyle name="Обычный 9 3" xfId="93"/>
    <cellStyle name="Обычный 9 3 2" xfId="94"/>
    <cellStyle name="Обычный 9 4" xfId="95"/>
    <cellStyle name="Процентный 2" xfId="96"/>
    <cellStyle name="Процентный 3" xfId="97"/>
    <cellStyle name="Финансовый 2" xfId="98"/>
  </cellStyles>
  <dxfs count="0"/>
  <tableStyles count="0" defaultTableStyle="TableStyleMedium2" defaultPivotStyle="PivotStyleLight16"/>
  <colors>
    <mruColors>
      <color rgb="FF99CCFF"/>
      <color rgb="FFCCE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047;&#1072;&#1081;&#1094;&#1077;&#1074;&#1072;%20&#1044;.&#1052;\2019\&#1041;&#1102;&#1076;&#1078;&#1077;&#1090;%202019-2021\2019_71%20&#1090;&#1072;&#1073;&#1083;&#1080;&#1094;&#1072;_08.10.2018%20&#1080;&#1079;%20&#1040;&#1057;%20&#1041;&#1102;&#1076;&#1078;&#1077;&#109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ser\Desktop\&#1056;&#1072;&#1089;&#1087;&#1088;&#1077;&#1076;&#1077;&#1083;&#1077;&#1085;&#1080;&#1077;%20&#1092;&#1080;&#1085;&#1072;&#1085;&#1089;&#1080;&#1088;&#1086;&#1074;&#1072;&#1085;&#1080;&#1103;%20&#1085;&#1072;%20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1047;&#1072;&#1081;&#1094;&#1077;&#1074;&#1072;%20&#1044;.&#1052;\2019\&#1040;&#1043;&#1056;&#1054;&#1064;&#1050;&#1054;&#1051;&#1040;%202019\&#1040;&#1043;&#1056;&#1054;_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9"/>
      <sheetName val="2020"/>
      <sheetName val="2021"/>
    </sheetNames>
    <sheetDataSet>
      <sheetData sheetId="0" refreshError="1">
        <row r="282">
          <cell r="AF282">
            <v>42734.3</v>
          </cell>
        </row>
        <row r="332">
          <cell r="AF332">
            <v>1200</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9_итог"/>
      <sheetName val="СВОД!!"/>
      <sheetName val="УМТБ(1)"/>
      <sheetName val="УМТБ !(ут)"/>
      <sheetName val="спортзалы"/>
      <sheetName val="Общий план"/>
      <sheetName val="Мастерские, лаборатории"/>
      <sheetName val="для Федорова"/>
    </sheetNames>
    <sheetDataSet>
      <sheetData sheetId="0">
        <row r="5">
          <cell r="B5" t="str">
            <v>ГАПОУ НСО «Новосибирский архитектурно-строительный колледж»</v>
          </cell>
          <cell r="C5">
            <v>15110.300000000001</v>
          </cell>
          <cell r="E5">
            <v>0</v>
          </cell>
          <cell r="F5">
            <v>0</v>
          </cell>
          <cell r="I5">
            <v>130.4</v>
          </cell>
        </row>
        <row r="6">
          <cell r="B6" t="str">
            <v>ГАПОУ НСО «Новосибирский колледж автосервиса и дорожного хозяйства»</v>
          </cell>
          <cell r="C6">
            <v>6421.8</v>
          </cell>
          <cell r="E6">
            <v>0</v>
          </cell>
          <cell r="F6">
            <v>0</v>
          </cell>
          <cell r="I6">
            <v>82.93</v>
          </cell>
        </row>
        <row r="7">
          <cell r="B7" t="str">
            <v>ГАПОУ НСО «Новосибирский колледж легкой промышленности и сервиса»</v>
          </cell>
          <cell r="C7">
            <v>5800</v>
          </cell>
          <cell r="E7">
            <v>0</v>
          </cell>
          <cell r="F7">
            <v>0</v>
          </cell>
          <cell r="I7">
            <v>0</v>
          </cell>
        </row>
        <row r="8">
          <cell r="B8" t="str">
            <v>ГАПОУ НСО «Новосибирский колледж парикмахерского искусства»</v>
          </cell>
          <cell r="C8">
            <v>970</v>
          </cell>
          <cell r="E8">
            <v>0</v>
          </cell>
          <cell r="F8">
            <v>0</v>
          </cell>
          <cell r="I8">
            <v>211</v>
          </cell>
        </row>
        <row r="9">
          <cell r="B9" t="str">
            <v>ГАПОУ НСО «Новосибирский колледж печати и информационных технологий»</v>
          </cell>
          <cell r="C9">
            <v>0</v>
          </cell>
          <cell r="E9">
            <v>0</v>
          </cell>
          <cell r="F9">
            <v>0</v>
          </cell>
          <cell r="I9">
            <v>170.98</v>
          </cell>
        </row>
        <row r="10">
          <cell r="B10" t="str">
            <v>ГАПОУ НСО «Новосибирский колледж питания и сервиса»</v>
          </cell>
          <cell r="C10">
            <v>6711.63</v>
          </cell>
          <cell r="E10">
            <v>0</v>
          </cell>
          <cell r="F10">
            <v>0</v>
          </cell>
          <cell r="I10">
            <v>69.89</v>
          </cell>
        </row>
        <row r="11">
          <cell r="B11" t="str">
            <v>ГАПОУ НСО «Новосибирский колледж пищевой промышленности и переработки»</v>
          </cell>
          <cell r="C11">
            <v>3659</v>
          </cell>
          <cell r="E11">
            <v>0</v>
          </cell>
          <cell r="F11">
            <v>0</v>
          </cell>
          <cell r="I11">
            <v>0</v>
          </cell>
        </row>
        <row r="12">
          <cell r="B12" t="str">
            <v>ГАПОУ НСО «Новосибирский лицей питания»</v>
          </cell>
          <cell r="C12">
            <v>2360</v>
          </cell>
          <cell r="E12">
            <v>0</v>
          </cell>
          <cell r="F12">
            <v>0</v>
          </cell>
          <cell r="I12">
            <v>0</v>
          </cell>
        </row>
        <row r="13">
          <cell r="B13" t="str">
            <v>ГАПОУ НСО «Новосибирский машиностроительный колледж»</v>
          </cell>
          <cell r="C13">
            <v>9567</v>
          </cell>
          <cell r="E13">
            <v>0</v>
          </cell>
          <cell r="F13">
            <v>0</v>
          </cell>
          <cell r="I13">
            <v>0</v>
          </cell>
        </row>
        <row r="14">
          <cell r="B14" t="str">
            <v xml:space="preserve">ГАПОУ НСО «Новосибирский центр профессионального обучения в сфере транспорта» </v>
          </cell>
          <cell r="C14">
            <v>5600</v>
          </cell>
          <cell r="E14">
            <v>0</v>
          </cell>
          <cell r="F14">
            <v>0</v>
          </cell>
          <cell r="I14">
            <v>0</v>
          </cell>
        </row>
        <row r="15">
          <cell r="B15" t="str">
            <v>ГАПОУ НСО «Татарский политехнический колледж»</v>
          </cell>
          <cell r="C15">
            <v>8515.7000000000007</v>
          </cell>
          <cell r="E15">
            <v>1000</v>
          </cell>
          <cell r="F15">
            <v>0</v>
          </cell>
          <cell r="I15">
            <v>0</v>
          </cell>
        </row>
        <row r="16">
          <cell r="B16" t="str">
            <v>ГАОУ ДО НСО «Новосибирский центр развития профессионального образования»</v>
          </cell>
          <cell r="C16">
            <v>0</v>
          </cell>
          <cell r="E16">
            <v>0</v>
          </cell>
          <cell r="F16">
            <v>600</v>
          </cell>
          <cell r="I16">
            <v>4740.05</v>
          </cell>
        </row>
        <row r="17">
          <cell r="B17" t="str">
            <v>ГАПОУ НСО «Болотнинский педагогический колледж»</v>
          </cell>
          <cell r="C17">
            <v>1500</v>
          </cell>
          <cell r="E17">
            <v>0</v>
          </cell>
          <cell r="F17">
            <v>0</v>
          </cell>
          <cell r="I17">
            <v>0</v>
          </cell>
        </row>
        <row r="18">
          <cell r="B18" t="str">
            <v>ГАПОУ НСО «Карасукский педагогический колледж»</v>
          </cell>
          <cell r="C18">
            <v>2000</v>
          </cell>
          <cell r="E18">
            <v>3160</v>
          </cell>
          <cell r="F18">
            <v>0</v>
          </cell>
          <cell r="I18">
            <v>80</v>
          </cell>
        </row>
        <row r="19">
          <cell r="B19" t="str">
            <v>ГАПОУ НСО «Куйбышевский педагогический колледж»</v>
          </cell>
          <cell r="C19">
            <v>1500</v>
          </cell>
          <cell r="E19">
            <v>0</v>
          </cell>
          <cell r="F19">
            <v>0</v>
          </cell>
          <cell r="I19">
            <v>0</v>
          </cell>
        </row>
        <row r="20">
          <cell r="B20" t="str">
            <v>ГАПОУ НСО «Татарский педагогический колледж»</v>
          </cell>
          <cell r="C20">
            <v>2130</v>
          </cell>
          <cell r="E20">
            <v>2000</v>
          </cell>
          <cell r="F20">
            <v>148.44999999999999</v>
          </cell>
          <cell r="I20">
            <v>0</v>
          </cell>
        </row>
        <row r="21">
          <cell r="B21" t="str">
            <v>ГАПОУ НСО «Черепановский педагогический техникум»</v>
          </cell>
          <cell r="C21">
            <v>1000</v>
          </cell>
          <cell r="E21">
            <v>2427.41</v>
          </cell>
          <cell r="F21">
            <v>0</v>
          </cell>
          <cell r="I21">
            <v>0</v>
          </cell>
        </row>
        <row r="22">
          <cell r="B22" t="str">
            <v>ГАПОУ НСО «Новосибирский педагогический колледж №2»</v>
          </cell>
          <cell r="C22">
            <v>0</v>
          </cell>
          <cell r="E22">
            <v>0</v>
          </cell>
          <cell r="F22">
            <v>0</v>
          </cell>
          <cell r="I22">
            <v>0</v>
          </cell>
        </row>
        <row r="23">
          <cell r="B23" t="str">
            <v>ГАПОУ НСО «Новосибирский педагогический колледж №1 им. А.С. Макаренко»</v>
          </cell>
          <cell r="C23">
            <v>2000</v>
          </cell>
          <cell r="E23">
            <v>0</v>
          </cell>
          <cell r="F23">
            <v>31.457519999999999</v>
          </cell>
          <cell r="I23">
            <v>57.74248</v>
          </cell>
        </row>
        <row r="24">
          <cell r="B24" t="str">
            <v>Всего по АУ:</v>
          </cell>
          <cell r="C24">
            <v>74845.430000000008</v>
          </cell>
          <cell r="D24">
            <v>0</v>
          </cell>
          <cell r="E24">
            <v>8587.41</v>
          </cell>
          <cell r="F24">
            <v>779.90752000000009</v>
          </cell>
          <cell r="G24">
            <v>0</v>
          </cell>
          <cell r="H24">
            <v>0</v>
          </cell>
          <cell r="I24">
            <v>5542.9924799999999</v>
          </cell>
        </row>
        <row r="25">
          <cell r="B25" t="str">
            <v>В Бюджете АУ (утверждено в Плане меропр):</v>
          </cell>
          <cell r="C25">
            <v>77989</v>
          </cell>
          <cell r="E25">
            <v>4800</v>
          </cell>
          <cell r="F25">
            <v>1000</v>
          </cell>
          <cell r="G25">
            <v>0</v>
          </cell>
          <cell r="I25">
            <v>5543</v>
          </cell>
        </row>
        <row r="26">
          <cell r="B26" t="str">
            <v>Разница/Резерв:</v>
          </cell>
          <cell r="C26">
            <v>3143.5699999999924</v>
          </cell>
          <cell r="D26">
            <v>0</v>
          </cell>
          <cell r="E26">
            <v>-3787.41</v>
          </cell>
          <cell r="F26">
            <v>220.09247999999991</v>
          </cell>
          <cell r="G26">
            <v>0</v>
          </cell>
          <cell r="H26">
            <v>0</v>
          </cell>
          <cell r="I26">
            <v>7.5200000001132139E-3</v>
          </cell>
        </row>
        <row r="27">
          <cell r="B27" t="str">
            <v>ГБПОУ НСО «Бердский политехнический колледж»</v>
          </cell>
          <cell r="C27">
            <v>3600</v>
          </cell>
          <cell r="E27">
            <v>0</v>
          </cell>
          <cell r="F27">
            <v>0</v>
          </cell>
          <cell r="I27">
            <v>0</v>
          </cell>
        </row>
        <row r="28">
          <cell r="B28" t="str">
            <v>ГБПОУ НСО «Бердский электромеханический колледж»</v>
          </cell>
          <cell r="C28">
            <v>4173.2</v>
          </cell>
          <cell r="E28">
            <v>0</v>
          </cell>
          <cell r="F28">
            <v>0</v>
          </cell>
          <cell r="I28">
            <v>0</v>
          </cell>
        </row>
        <row r="29">
          <cell r="B29" t="str">
            <v>ГБПОУ НСО «Венгеровский центр профессионального обучения»</v>
          </cell>
          <cell r="C29">
            <v>3840.9</v>
          </cell>
          <cell r="E29">
            <v>0</v>
          </cell>
          <cell r="F29">
            <v>0</v>
          </cell>
          <cell r="I29">
            <v>0</v>
          </cell>
        </row>
        <row r="30">
          <cell r="B30" t="str">
            <v>ГБПОУ НСО «Доволенский аграрный колледж»</v>
          </cell>
          <cell r="C30">
            <v>3104.1</v>
          </cell>
          <cell r="E30">
            <v>0</v>
          </cell>
          <cell r="F30">
            <v>0</v>
          </cell>
          <cell r="I30">
            <v>0</v>
          </cell>
        </row>
        <row r="31">
          <cell r="B31" t="str">
            <v>ГБПОУ НСО «Здвинский межрайонный аграрный лицей»</v>
          </cell>
          <cell r="C31">
            <v>1365</v>
          </cell>
          <cell r="E31">
            <v>0</v>
          </cell>
          <cell r="F31">
            <v>0</v>
          </cell>
          <cell r="I31">
            <v>0</v>
          </cell>
        </row>
        <row r="32">
          <cell r="B32" t="str">
            <v>ГБПОУ НСО «Колыванский аграрный колледж»</v>
          </cell>
          <cell r="C32">
            <v>12100</v>
          </cell>
          <cell r="E32">
            <v>0</v>
          </cell>
          <cell r="F32">
            <v>0</v>
          </cell>
          <cell r="I32">
            <v>0</v>
          </cell>
        </row>
        <row r="33">
          <cell r="B33" t="str">
            <v>ГБПОУ НСО «Кочковский межрайонный аграрный лицей»</v>
          </cell>
          <cell r="C33">
            <v>2720</v>
          </cell>
          <cell r="E33">
            <v>0</v>
          </cell>
          <cell r="F33">
            <v>0</v>
          </cell>
          <cell r="I33">
            <v>0</v>
          </cell>
        </row>
        <row r="34">
          <cell r="B34" t="str">
            <v>ГБПОУ НСО «Куйбышевский политехнический колледж»</v>
          </cell>
          <cell r="C34">
            <v>3014</v>
          </cell>
          <cell r="E34">
            <v>0</v>
          </cell>
          <cell r="F34">
            <v>0</v>
          </cell>
          <cell r="I34">
            <v>0</v>
          </cell>
        </row>
        <row r="35">
          <cell r="B35" t="str">
            <v>ГБПОУ НСО «Купинский межрайонный аграрный лицей»</v>
          </cell>
          <cell r="C35">
            <v>7445</v>
          </cell>
          <cell r="E35">
            <v>0</v>
          </cell>
          <cell r="F35">
            <v>0</v>
          </cell>
          <cell r="I35">
            <v>0</v>
          </cell>
        </row>
        <row r="36">
          <cell r="B36" t="str">
            <v>ГБПОУ НСО «Линевский центр профессионального обучения»</v>
          </cell>
          <cell r="C36">
            <v>4300</v>
          </cell>
          <cell r="E36">
            <v>0</v>
          </cell>
          <cell r="F36">
            <v>0</v>
          </cell>
          <cell r="I36">
            <v>0</v>
          </cell>
        </row>
        <row r="37">
          <cell r="B37" t="str">
            <v>ГБПОУ НСО «Маслянинский межрайонный аграрный лицей»</v>
          </cell>
          <cell r="C37">
            <v>7760</v>
          </cell>
          <cell r="E37">
            <v>0</v>
          </cell>
          <cell r="F37">
            <v>0</v>
          </cell>
          <cell r="I37">
            <v>0</v>
          </cell>
        </row>
        <row r="38">
          <cell r="B38" t="str">
            <v>ГБПОУ НСО «Новосибирский авиастроительный лицей»</v>
          </cell>
          <cell r="C38">
            <v>0</v>
          </cell>
          <cell r="E38">
            <v>0</v>
          </cell>
          <cell r="F38">
            <v>0</v>
          </cell>
          <cell r="I38">
            <v>735.74</v>
          </cell>
        </row>
        <row r="39">
          <cell r="B39" t="str">
            <v>ГБПОУ НСО «Новосибирский авиационный технический колледж им. Г.Б. Галущака»</v>
          </cell>
          <cell r="C39">
            <v>28225</v>
          </cell>
          <cell r="E39">
            <v>0</v>
          </cell>
          <cell r="F39">
            <v>0</v>
          </cell>
          <cell r="I39">
            <v>328.4</v>
          </cell>
        </row>
        <row r="40">
          <cell r="B40" t="str">
            <v>ГБПОУ НСО «Новосибирский автотранспортный колледж»</v>
          </cell>
          <cell r="C40">
            <v>0</v>
          </cell>
          <cell r="E40">
            <v>0</v>
          </cell>
          <cell r="F40">
            <v>0</v>
          </cell>
          <cell r="I40">
            <v>63.6</v>
          </cell>
        </row>
        <row r="41">
          <cell r="B41" t="str">
            <v>ГБПОУ НСО «Новосибирский колледж почтовой связи и сервиса»</v>
          </cell>
          <cell r="C41">
            <v>5500</v>
          </cell>
          <cell r="E41">
            <v>0</v>
          </cell>
          <cell r="F41">
            <v>0</v>
          </cell>
          <cell r="I41">
            <v>0</v>
          </cell>
        </row>
        <row r="42">
          <cell r="B42" t="str">
            <v>ГБПОУ НСО «Новосибирский колледж транспортных технологий имени Н.А. Лунина»</v>
          </cell>
          <cell r="C42">
            <v>6100</v>
          </cell>
          <cell r="E42">
            <v>2300</v>
          </cell>
          <cell r="F42">
            <v>0</v>
          </cell>
          <cell r="I42">
            <v>89.64</v>
          </cell>
        </row>
        <row r="43">
          <cell r="B43" t="str">
            <v>ГБПОУ НСО «Новосибирский колледж электроники и вычислительной техники»</v>
          </cell>
          <cell r="C43">
            <v>6960</v>
          </cell>
          <cell r="E43">
            <v>0</v>
          </cell>
          <cell r="F43">
            <v>0</v>
          </cell>
          <cell r="I43">
            <v>251.5</v>
          </cell>
        </row>
        <row r="44">
          <cell r="B44" t="str">
            <v>ГБПОУ НСО «Новосибирский политехнический колледж»</v>
          </cell>
          <cell r="C44">
            <v>7105</v>
          </cell>
          <cell r="E44">
            <v>0</v>
          </cell>
          <cell r="F44">
            <v>0</v>
          </cell>
          <cell r="I44">
            <v>0</v>
          </cell>
        </row>
        <row r="45">
          <cell r="B45" t="str">
            <v>ГБПОУ НСО «Новосибирский промышленный колледж»</v>
          </cell>
          <cell r="C45">
            <v>4721.3</v>
          </cell>
          <cell r="E45">
            <v>0</v>
          </cell>
          <cell r="F45">
            <v>0</v>
          </cell>
          <cell r="I45">
            <v>0</v>
          </cell>
        </row>
        <row r="46">
          <cell r="B46" t="str">
            <v>ГБПОУ НСО «Новосибирский промышленно-энергетический колледж»</v>
          </cell>
          <cell r="C46">
            <v>9072.7000000000007</v>
          </cell>
          <cell r="E46">
            <v>0</v>
          </cell>
          <cell r="F46">
            <v>0</v>
          </cell>
          <cell r="I46">
            <v>0</v>
          </cell>
        </row>
        <row r="47">
          <cell r="B47" t="str">
            <v>ГБПОУ НСО «Новосибирский технологический колледж питания»</v>
          </cell>
          <cell r="C47">
            <v>4024</v>
          </cell>
          <cell r="E47">
            <v>0</v>
          </cell>
          <cell r="F47">
            <v>0</v>
          </cell>
          <cell r="I47">
            <v>126.4</v>
          </cell>
        </row>
        <row r="48">
          <cell r="B48" t="str">
            <v>ГБПОУ НСО «Новосибирский профессионально-педагогический колледж»</v>
          </cell>
          <cell r="C48">
            <v>0</v>
          </cell>
          <cell r="E48">
            <v>0</v>
          </cell>
          <cell r="F48">
            <v>0</v>
          </cell>
          <cell r="G48">
            <v>2902.5</v>
          </cell>
          <cell r="I48">
            <v>484.5</v>
          </cell>
        </row>
        <row r="49">
          <cell r="B49" t="str">
            <v>ГБПОУ НСО «Новосибирский радиотехнический колледж»</v>
          </cell>
          <cell r="C49">
            <v>13433.7</v>
          </cell>
          <cell r="E49">
            <v>0</v>
          </cell>
          <cell r="F49">
            <v>0</v>
          </cell>
          <cell r="I49">
            <v>74.98</v>
          </cell>
        </row>
        <row r="50">
          <cell r="B50" t="str">
            <v>ГБПОУ НСО «Новосибирский речной колледж»</v>
          </cell>
          <cell r="C50">
            <v>5622</v>
          </cell>
          <cell r="E50">
            <v>0</v>
          </cell>
          <cell r="F50">
            <v>0</v>
          </cell>
          <cell r="I50">
            <v>0</v>
          </cell>
        </row>
        <row r="51">
          <cell r="B51" t="str">
            <v>ГБПОУ НСО «Новосибирский строительно-монтажный колледж»</v>
          </cell>
          <cell r="C51">
            <v>5300</v>
          </cell>
          <cell r="E51">
            <v>0</v>
          </cell>
          <cell r="F51">
            <v>0</v>
          </cell>
          <cell r="I51">
            <v>135.4</v>
          </cell>
        </row>
        <row r="52">
          <cell r="B52" t="str">
            <v>ГБПОУ НСО «Новосибирский технический колледж им. А.И. Покрышкина»</v>
          </cell>
          <cell r="C52">
            <v>7816</v>
          </cell>
          <cell r="E52">
            <v>0</v>
          </cell>
          <cell r="F52">
            <v>0</v>
          </cell>
          <cell r="I52">
            <v>179.8</v>
          </cell>
        </row>
        <row r="53">
          <cell r="B53" t="str">
            <v>ГБПОУ НСО «Новосибирский технологический колледж»</v>
          </cell>
          <cell r="C53">
            <v>0</v>
          </cell>
          <cell r="E53">
            <v>0</v>
          </cell>
          <cell r="F53">
            <v>0</v>
          </cell>
          <cell r="I53">
            <v>0</v>
          </cell>
        </row>
        <row r="54">
          <cell r="B54" t="str">
            <v>ГБПОУ НСО «Новосибирский торгово-экономический колледж»</v>
          </cell>
          <cell r="C54">
            <v>0</v>
          </cell>
          <cell r="E54">
            <v>0</v>
          </cell>
          <cell r="F54">
            <v>0</v>
          </cell>
          <cell r="I54">
            <v>148.95500000000001</v>
          </cell>
        </row>
        <row r="55">
          <cell r="B55" t="str">
            <v>ГБПОУ НСО «Новосибирский химико-технологический колледж им. Д.И. Менделеева»</v>
          </cell>
          <cell r="C55">
            <v>5000</v>
          </cell>
          <cell r="E55">
            <v>0</v>
          </cell>
          <cell r="F55">
            <v>0</v>
          </cell>
          <cell r="I55">
            <v>211.8</v>
          </cell>
        </row>
        <row r="56">
          <cell r="B56" t="str">
            <v>ГБПОУ НСО «Новосибирский электромеханический колледж»</v>
          </cell>
          <cell r="C56">
            <v>2250</v>
          </cell>
          <cell r="E56">
            <v>0</v>
          </cell>
          <cell r="F56">
            <v>0</v>
          </cell>
          <cell r="I56">
            <v>0</v>
          </cell>
        </row>
        <row r="57">
          <cell r="B57" t="str">
            <v>ГБПОУ НСО «Новосибирский электротехнический колледж»</v>
          </cell>
          <cell r="C57">
            <v>0</v>
          </cell>
          <cell r="E57">
            <v>0</v>
          </cell>
          <cell r="F57">
            <v>0</v>
          </cell>
          <cell r="I57">
            <v>0</v>
          </cell>
        </row>
        <row r="58">
          <cell r="B58" t="str">
            <v>ГБПОУ НСО «Ордынский аграрный колледж»</v>
          </cell>
          <cell r="C58">
            <v>13650</v>
          </cell>
          <cell r="E58">
            <v>0</v>
          </cell>
          <cell r="F58">
            <v>0</v>
          </cell>
          <cell r="I58">
            <v>0</v>
          </cell>
        </row>
        <row r="59">
          <cell r="B59" t="str">
            <v>ГБПОУ НСО «Сибирский геофизический колледж»</v>
          </cell>
          <cell r="C59">
            <v>0</v>
          </cell>
          <cell r="E59">
            <v>0</v>
          </cell>
          <cell r="F59">
            <v>0</v>
          </cell>
          <cell r="I59">
            <v>0</v>
          </cell>
        </row>
        <row r="60">
          <cell r="B60" t="str">
            <v>ГБПОУ НСО «Тогучинский межрайонный аграрный лицей»</v>
          </cell>
          <cell r="C60">
            <v>3520</v>
          </cell>
          <cell r="E60">
            <v>0</v>
          </cell>
          <cell r="F60">
            <v>0</v>
          </cell>
          <cell r="I60">
            <v>0</v>
          </cell>
        </row>
        <row r="61">
          <cell r="B61" t="str">
            <v>ГБПОУ НСО «Черепановский политехнический колледж»</v>
          </cell>
          <cell r="C61">
            <v>2598.6</v>
          </cell>
          <cell r="E61">
            <v>0</v>
          </cell>
          <cell r="F61">
            <v>0</v>
          </cell>
          <cell r="I61">
            <v>0</v>
          </cell>
        </row>
        <row r="62">
          <cell r="B62" t="str">
            <v>ГБПОУ НСО «Чулымский межрайонный аграрный лицей»</v>
          </cell>
          <cell r="C62">
            <v>1240.44</v>
          </cell>
          <cell r="E62">
            <v>0</v>
          </cell>
          <cell r="F62">
            <v>0</v>
          </cell>
          <cell r="I62">
            <v>0</v>
          </cell>
        </row>
        <row r="63">
          <cell r="B63" t="str">
            <v>ГБПОУ НСО «Искитимский центр профессионального обучения»</v>
          </cell>
          <cell r="C63">
            <v>0</v>
          </cell>
          <cell r="E63">
            <v>0</v>
          </cell>
          <cell r="F63">
            <v>0</v>
          </cell>
          <cell r="I63">
            <v>0</v>
          </cell>
        </row>
        <row r="64">
          <cell r="B64" t="str">
            <v>ГБПОУ НСО «Новосибирский центр профессионального обучения № 1»</v>
          </cell>
          <cell r="C64">
            <v>860</v>
          </cell>
          <cell r="E64">
            <v>0</v>
          </cell>
          <cell r="F64">
            <v>0</v>
          </cell>
          <cell r="I64">
            <v>0</v>
          </cell>
        </row>
        <row r="65">
          <cell r="B65" t="str">
            <v>ГБПОУ НСО «Новосибирский центр профессионального обучения № 2 им. героя России Ю.М. Наумова»</v>
          </cell>
          <cell r="C65">
            <v>400</v>
          </cell>
          <cell r="E65">
            <v>0</v>
          </cell>
          <cell r="F65">
            <v>0</v>
          </cell>
          <cell r="I65">
            <v>0</v>
          </cell>
        </row>
        <row r="66">
          <cell r="B66" t="str">
            <v>ГБОУ ДО НСО «Центр культуры учащейся молодежи»</v>
          </cell>
          <cell r="C66">
            <v>0</v>
          </cell>
          <cell r="E66">
            <v>0</v>
          </cell>
          <cell r="F66">
            <v>0</v>
          </cell>
          <cell r="I66">
            <v>353</v>
          </cell>
        </row>
      </sheetData>
      <sheetData sheetId="1"/>
      <sheetData sheetId="2"/>
      <sheetData sheetId="3"/>
      <sheetData sheetId="4"/>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ходы зп 1 полугодие 2019"/>
      <sheetName val="Расходы МЗ"/>
      <sheetName val="Расходы ОС"/>
      <sheetName val="ИТОГИ 2019"/>
    </sheetNames>
    <sheetDataSet>
      <sheetData sheetId="0"/>
      <sheetData sheetId="1"/>
      <sheetData sheetId="2"/>
      <sheetData sheetId="3">
        <row r="6">
          <cell r="B6" t="str">
            <v>ГАПОУ  НСО «Новосибирский архитектурно-строительный колледж»</v>
          </cell>
          <cell r="E6">
            <v>0</v>
          </cell>
          <cell r="G6">
            <v>0</v>
          </cell>
          <cell r="I6">
            <v>0</v>
          </cell>
        </row>
        <row r="7">
          <cell r="B7" t="str">
            <v>ГАПОУ  НСО «Новосибирский колледж печати и информационных технологий»</v>
          </cell>
          <cell r="E7">
            <v>114900</v>
          </cell>
          <cell r="G7">
            <v>15200</v>
          </cell>
          <cell r="I7">
            <v>130100</v>
          </cell>
        </row>
        <row r="8">
          <cell r="B8" t="str">
            <v xml:space="preserve">ГАПОУ НСО  «Новосибирский центр профессионального обучения в сфере транспорта» </v>
          </cell>
          <cell r="E8">
            <v>683722</v>
          </cell>
          <cell r="G8">
            <v>309300</v>
          </cell>
          <cell r="I8">
            <v>993022</v>
          </cell>
        </row>
        <row r="9">
          <cell r="B9" t="str">
            <v>ГАПОУ  НСО «Татарский политехнический колледж»</v>
          </cell>
          <cell r="E9">
            <v>127146</v>
          </cell>
          <cell r="G9">
            <v>180000</v>
          </cell>
          <cell r="I9">
            <v>307146</v>
          </cell>
        </row>
        <row r="10">
          <cell r="B10" t="str">
            <v>ГАПОУ  НСО «Новосибирский колледж автосервиса и дорожного хозяйства»</v>
          </cell>
          <cell r="E10">
            <v>94420</v>
          </cell>
          <cell r="G10">
            <v>130000</v>
          </cell>
          <cell r="I10">
            <v>224420</v>
          </cell>
        </row>
        <row r="11">
          <cell r="B11" t="str">
            <v>ГАПОУ  НСО «Новосибирский колледж легкой промышленности и сервиса»</v>
          </cell>
          <cell r="E11">
            <v>39680</v>
          </cell>
          <cell r="G11">
            <v>100000</v>
          </cell>
          <cell r="I11">
            <v>139680</v>
          </cell>
        </row>
        <row r="12">
          <cell r="B12" t="str">
            <v>ГАПОУ  НСО «Новосибирский колледж парикмахерского искусства»</v>
          </cell>
          <cell r="E12">
            <v>32765</v>
          </cell>
          <cell r="G12">
            <v>234120</v>
          </cell>
          <cell r="I12">
            <v>266885</v>
          </cell>
        </row>
        <row r="13">
          <cell r="B13" t="str">
            <v>ГАПОУ  НСО «Новосибирский колледж питания и сервиса»</v>
          </cell>
          <cell r="E13">
            <v>69390</v>
          </cell>
          <cell r="G13">
            <v>200000</v>
          </cell>
          <cell r="I13">
            <v>269390</v>
          </cell>
        </row>
        <row r="14">
          <cell r="B14" t="str">
            <v xml:space="preserve">ГБПОУ  НСО «Новосибирский авиастроительный лицей»  </v>
          </cell>
          <cell r="E14">
            <v>99745</v>
          </cell>
          <cell r="G14">
            <v>146755</v>
          </cell>
          <cell r="I14">
            <v>246500</v>
          </cell>
        </row>
        <row r="15">
          <cell r="B15" t="str">
            <v>ГБПОУ  НСО «Новосибирский колледж транспортных технологий имени Н.А. Лунина» Барабинский филиал</v>
          </cell>
          <cell r="E15">
            <v>78078</v>
          </cell>
          <cell r="G15">
            <v>75130</v>
          </cell>
          <cell r="I15">
            <v>153208</v>
          </cell>
        </row>
        <row r="16">
          <cell r="B16" t="str">
            <v>ГБПОУ НСО «Линевский центр профессионального обучения»</v>
          </cell>
          <cell r="E16">
            <v>95385</v>
          </cell>
          <cell r="G16">
            <v>10400</v>
          </cell>
          <cell r="I16">
            <v>105785</v>
          </cell>
        </row>
        <row r="17">
          <cell r="B17" t="str">
            <v>ГБПОУ НСО «Венгеровский центр профессионального обучения»</v>
          </cell>
          <cell r="E17">
            <v>272045</v>
          </cell>
          <cell r="G17">
            <v>145820</v>
          </cell>
          <cell r="I17">
            <v>417865</v>
          </cell>
        </row>
        <row r="18">
          <cell r="B18" t="str">
            <v>ГБПОУ НСО «Купинский межрайонный аграрный лицей»</v>
          </cell>
          <cell r="E18">
            <v>129620</v>
          </cell>
          <cell r="G18">
            <v>100000</v>
          </cell>
          <cell r="I18">
            <v>229620</v>
          </cell>
        </row>
        <row r="19">
          <cell r="B19" t="str">
            <v>ГБПОУ НСО «Черепановский политехнический колледж»</v>
          </cell>
          <cell r="E19">
            <v>124060</v>
          </cell>
          <cell r="G19">
            <v>65050</v>
          </cell>
          <cell r="I19">
            <v>189110</v>
          </cell>
        </row>
        <row r="20">
          <cell r="B20" t="str">
            <v>ГБПОУ НСО «Новосибирский технический колледж им. А.И. Покрышкина»</v>
          </cell>
          <cell r="E20">
            <v>88778</v>
          </cell>
          <cell r="G20">
            <v>88600</v>
          </cell>
          <cell r="I20">
            <v>177378</v>
          </cell>
        </row>
        <row r="21">
          <cell r="B21" t="str">
            <v xml:space="preserve">ГБПОУ НСО «Бердский политехнический колледж» </v>
          </cell>
          <cell r="E21">
            <v>157830</v>
          </cell>
          <cell r="G21">
            <v>75000</v>
          </cell>
          <cell r="I21">
            <v>232830</v>
          </cell>
        </row>
        <row r="22">
          <cell r="B22" t="str">
            <v>ГБПОУ НСО «Колыванский аграрный колледж»</v>
          </cell>
          <cell r="E22">
            <v>75292</v>
          </cell>
          <cell r="G22">
            <v>90000</v>
          </cell>
          <cell r="I22">
            <v>165292</v>
          </cell>
        </row>
        <row r="23">
          <cell r="B23" t="str">
            <v>ГБПОУ НСО «Новосибирский химико-технологический колледж им.Д.И.Менделеева»</v>
          </cell>
          <cell r="E23">
            <v>283435</v>
          </cell>
          <cell r="G23">
            <v>273900</v>
          </cell>
          <cell r="I23">
            <v>557335</v>
          </cell>
        </row>
        <row r="24">
          <cell r="B24" t="str">
            <v>ГБПОУ НСО «Новосибирский колледж электроники и вычислительной техники»</v>
          </cell>
          <cell r="E24">
            <v>195822</v>
          </cell>
          <cell r="G24">
            <v>30000</v>
          </cell>
          <cell r="I24">
            <v>225822</v>
          </cell>
        </row>
        <row r="25">
          <cell r="B25" t="str">
            <v>ГБПОУ НСО «Новосибирский промышленно-энергетический колледж»</v>
          </cell>
          <cell r="E25">
            <v>240490</v>
          </cell>
          <cell r="G25">
            <v>90000</v>
          </cell>
          <cell r="I25">
            <v>330490</v>
          </cell>
        </row>
        <row r="26">
          <cell r="B26" t="str">
            <v>ГБПОУ НСО «Новосибирский промышленный колледж»</v>
          </cell>
          <cell r="E26">
            <v>50190</v>
          </cell>
          <cell r="G26">
            <v>53600</v>
          </cell>
          <cell r="I26">
            <v>103790</v>
          </cell>
        </row>
        <row r="27">
          <cell r="B27" t="str">
            <v xml:space="preserve">ГБПОУ НСО «Новосибирский политехнический колледж» </v>
          </cell>
          <cell r="E27">
            <v>127337</v>
          </cell>
          <cell r="G27">
            <v>18000</v>
          </cell>
          <cell r="I27">
            <v>145337</v>
          </cell>
        </row>
        <row r="28">
          <cell r="B28" t="str">
            <v>ГБПОУ НСО  «Доволенский аграрный колледж»</v>
          </cell>
          <cell r="E28">
            <v>65922</v>
          </cell>
          <cell r="G28">
            <v>87650</v>
          </cell>
          <cell r="I28">
            <v>153572</v>
          </cell>
        </row>
        <row r="29">
          <cell r="B29" t="str">
            <v>ГБПОУ НСО «Новосибирский технологический колледж»</v>
          </cell>
          <cell r="E29">
            <v>70690</v>
          </cell>
          <cell r="G29">
            <v>41700</v>
          </cell>
          <cell r="I29">
            <v>112390</v>
          </cell>
        </row>
        <row r="30">
          <cell r="B30" t="str">
            <v>ГБПОУ НСО «Бердский электромеханический колледж»</v>
          </cell>
          <cell r="E30">
            <v>48237</v>
          </cell>
          <cell r="G30">
            <v>88700</v>
          </cell>
          <cell r="I30">
            <v>136937</v>
          </cell>
        </row>
        <row r="31">
          <cell r="B31" t="str">
            <v>ГБПОУ НСО «Новосибирский колледж почтовой связи и сервиса»</v>
          </cell>
          <cell r="E31">
            <v>82618</v>
          </cell>
          <cell r="G31">
            <v>54700</v>
          </cell>
          <cell r="I31">
            <v>137318</v>
          </cell>
        </row>
        <row r="32">
          <cell r="B32" t="str">
            <v>ГБПОУ НСО «Тогучинский межрайонный аграрный лицей»</v>
          </cell>
          <cell r="E32">
            <v>68420</v>
          </cell>
          <cell r="G32">
            <v>90000</v>
          </cell>
          <cell r="I32">
            <v>158420</v>
          </cell>
        </row>
        <row r="33">
          <cell r="B33" t="str">
            <v>ГБПОУ НСО «Чулымский межрайонный аграрный лицей»</v>
          </cell>
          <cell r="E33">
            <v>57545</v>
          </cell>
          <cell r="G33">
            <v>6750</v>
          </cell>
          <cell r="I33">
            <v>64295</v>
          </cell>
        </row>
      </sheetData>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XFC538"/>
  <sheetViews>
    <sheetView topLeftCell="A7" zoomScale="90" zoomScaleNormal="90" zoomScaleSheetLayoutView="85" workbookViewId="0">
      <pane ySplit="4" topLeftCell="A317" activePane="bottomLeft" state="frozen"/>
      <selection activeCell="A7" sqref="A7"/>
      <selection pane="bottomLeft" activeCell="O497" sqref="O497:O505"/>
    </sheetView>
  </sheetViews>
  <sheetFormatPr defaultRowHeight="15" outlineLevelRow="2" x14ac:dyDescent="0.25"/>
  <cols>
    <col min="1" max="1" width="26.85546875" style="3" customWidth="1"/>
    <col min="2" max="2" width="12.7109375" style="3" customWidth="1"/>
    <col min="3" max="3" width="6.5703125" style="3" customWidth="1"/>
    <col min="4" max="5" width="4.85546875" style="3" customWidth="1"/>
    <col min="6" max="6" width="13.7109375" style="3" customWidth="1"/>
    <col min="7" max="7" width="6.5703125" style="3" customWidth="1"/>
    <col min="8" max="8" width="13.42578125" style="3" customWidth="1"/>
    <col min="9" max="9" width="13.85546875" style="3" customWidth="1"/>
    <col min="10" max="10" width="13.140625" style="3" customWidth="1"/>
    <col min="11" max="11" width="13" style="3" customWidth="1"/>
    <col min="12" max="12" width="13.140625" style="3" customWidth="1"/>
    <col min="13" max="13" width="12.7109375" style="3" customWidth="1"/>
    <col min="14" max="14" width="13.7109375" style="3" customWidth="1"/>
    <col min="15" max="15" width="23.140625" style="117" customWidth="1"/>
    <col min="16" max="16" width="40.85546875" style="118" customWidth="1"/>
    <col min="19" max="19" width="15.5703125" customWidth="1"/>
  </cols>
  <sheetData>
    <row r="1" spans="1:16" ht="15.75" customHeight="1" x14ac:dyDescent="0.25">
      <c r="N1" s="205"/>
      <c r="O1" s="206"/>
      <c r="P1" s="206"/>
    </row>
    <row r="2" spans="1:16" ht="15.75" x14ac:dyDescent="0.25">
      <c r="A2" s="133"/>
      <c r="P2" s="133" t="s">
        <v>228</v>
      </c>
    </row>
    <row r="3" spans="1:16" ht="15.75" x14ac:dyDescent="0.25">
      <c r="A3" s="133"/>
    </row>
    <row r="4" spans="1:16" ht="18.75" x14ac:dyDescent="0.25">
      <c r="A4" s="207" t="s">
        <v>227</v>
      </c>
      <c r="B4" s="207"/>
      <c r="C4" s="207"/>
      <c r="D4" s="207"/>
      <c r="E4" s="207"/>
      <c r="F4" s="207"/>
      <c r="G4" s="207"/>
      <c r="H4" s="207"/>
      <c r="I4" s="207"/>
      <c r="J4" s="207"/>
      <c r="K4" s="207"/>
      <c r="L4" s="207"/>
      <c r="M4" s="207"/>
      <c r="N4" s="207"/>
      <c r="O4" s="207"/>
      <c r="P4" s="207"/>
    </row>
    <row r="5" spans="1:16" ht="18.75" x14ac:dyDescent="0.25">
      <c r="A5" s="207" t="s">
        <v>226</v>
      </c>
      <c r="B5" s="207"/>
      <c r="C5" s="207"/>
      <c r="D5" s="207"/>
      <c r="E5" s="207"/>
      <c r="F5" s="207"/>
      <c r="G5" s="207"/>
      <c r="H5" s="207"/>
      <c r="I5" s="207"/>
      <c r="J5" s="207"/>
      <c r="K5" s="207"/>
      <c r="L5" s="207"/>
      <c r="M5" s="207"/>
      <c r="N5" s="207"/>
      <c r="O5" s="207"/>
      <c r="P5" s="207"/>
    </row>
    <row r="6" spans="1:16" ht="18.75" x14ac:dyDescent="0.25">
      <c r="A6" s="134"/>
    </row>
    <row r="7" spans="1:16" ht="15" customHeight="1" x14ac:dyDescent="0.25">
      <c r="A7" s="186" t="s">
        <v>225</v>
      </c>
      <c r="B7" s="186" t="s">
        <v>224</v>
      </c>
      <c r="C7" s="186" t="s">
        <v>223</v>
      </c>
      <c r="D7" s="186"/>
      <c r="E7" s="186"/>
      <c r="F7" s="186"/>
      <c r="G7" s="186"/>
      <c r="H7" s="186" t="s">
        <v>222</v>
      </c>
      <c r="I7" s="186" t="s">
        <v>221</v>
      </c>
      <c r="J7" s="186"/>
      <c r="K7" s="186"/>
      <c r="L7" s="186"/>
      <c r="M7" s="186" t="s">
        <v>220</v>
      </c>
      <c r="N7" s="186" t="s">
        <v>219</v>
      </c>
      <c r="O7" s="186" t="s">
        <v>218</v>
      </c>
      <c r="P7" s="186" t="s">
        <v>217</v>
      </c>
    </row>
    <row r="8" spans="1:16" ht="15" customHeight="1" x14ac:dyDescent="0.25">
      <c r="A8" s="186"/>
      <c r="B8" s="186"/>
      <c r="C8" s="186" t="s">
        <v>216</v>
      </c>
      <c r="D8" s="186"/>
      <c r="E8" s="186"/>
      <c r="F8" s="186"/>
      <c r="G8" s="186"/>
      <c r="H8" s="186"/>
      <c r="I8" s="186"/>
      <c r="J8" s="186"/>
      <c r="K8" s="186"/>
      <c r="L8" s="186"/>
      <c r="M8" s="186"/>
      <c r="N8" s="186"/>
      <c r="O8" s="186"/>
      <c r="P8" s="186"/>
    </row>
    <row r="9" spans="1:16" x14ac:dyDescent="0.25">
      <c r="A9" s="186"/>
      <c r="B9" s="186"/>
      <c r="C9" s="122" t="s">
        <v>215</v>
      </c>
      <c r="D9" s="122" t="s">
        <v>214</v>
      </c>
      <c r="E9" s="122" t="s">
        <v>213</v>
      </c>
      <c r="F9" s="122" t="s">
        <v>212</v>
      </c>
      <c r="G9" s="122" t="s">
        <v>211</v>
      </c>
      <c r="H9" s="186"/>
      <c r="I9" s="122" t="s">
        <v>210</v>
      </c>
      <c r="J9" s="122" t="s">
        <v>209</v>
      </c>
      <c r="K9" s="122" t="s">
        <v>208</v>
      </c>
      <c r="L9" s="122" t="s">
        <v>207</v>
      </c>
      <c r="M9" s="186"/>
      <c r="N9" s="186"/>
      <c r="O9" s="186"/>
      <c r="P9" s="186"/>
    </row>
    <row r="10" spans="1:16" x14ac:dyDescent="0.25">
      <c r="A10" s="122">
        <v>1</v>
      </c>
      <c r="B10" s="122">
        <v>2</v>
      </c>
      <c r="C10" s="122">
        <v>3</v>
      </c>
      <c r="D10" s="122">
        <v>4</v>
      </c>
      <c r="E10" s="122">
        <v>5</v>
      </c>
      <c r="F10" s="122">
        <v>6</v>
      </c>
      <c r="G10" s="122">
        <v>7</v>
      </c>
      <c r="H10" s="122">
        <v>8</v>
      </c>
      <c r="I10" s="122">
        <v>9</v>
      </c>
      <c r="J10" s="122">
        <v>10</v>
      </c>
      <c r="K10" s="122">
        <v>11</v>
      </c>
      <c r="L10" s="122">
        <v>12</v>
      </c>
      <c r="M10" s="122">
        <v>13</v>
      </c>
      <c r="N10" s="122">
        <v>14</v>
      </c>
      <c r="O10" s="122">
        <v>15</v>
      </c>
      <c r="P10" s="122">
        <v>16</v>
      </c>
    </row>
    <row r="11" spans="1:16" ht="25.5" customHeight="1" x14ac:dyDescent="0.25">
      <c r="A11" s="185" t="s">
        <v>206</v>
      </c>
      <c r="B11" s="185"/>
      <c r="C11" s="185"/>
      <c r="D11" s="185"/>
      <c r="E11" s="185"/>
      <c r="F11" s="185"/>
      <c r="G11" s="185"/>
      <c r="H11" s="185"/>
      <c r="I11" s="185"/>
      <c r="J11" s="185"/>
      <c r="K11" s="185"/>
      <c r="L11" s="185"/>
      <c r="M11" s="185"/>
      <c r="N11" s="185"/>
      <c r="O11" s="185"/>
      <c r="P11" s="185"/>
    </row>
    <row r="12" spans="1:16" ht="15" customHeight="1" x14ac:dyDescent="0.25">
      <c r="A12" s="185" t="s">
        <v>205</v>
      </c>
      <c r="B12" s="185"/>
      <c r="C12" s="185"/>
      <c r="D12" s="185"/>
      <c r="E12" s="185"/>
      <c r="F12" s="185"/>
      <c r="G12" s="185"/>
      <c r="H12" s="185"/>
      <c r="I12" s="185"/>
      <c r="J12" s="185"/>
      <c r="K12" s="185"/>
      <c r="L12" s="185"/>
      <c r="M12" s="185"/>
      <c r="N12" s="185"/>
      <c r="O12" s="185"/>
      <c r="P12" s="185"/>
    </row>
    <row r="13" spans="1:16" ht="25.5" customHeight="1" x14ac:dyDescent="0.25">
      <c r="A13" s="185" t="s">
        <v>204</v>
      </c>
      <c r="B13" s="121" t="s">
        <v>108</v>
      </c>
      <c r="C13" s="121"/>
      <c r="D13" s="121"/>
      <c r="E13" s="121"/>
      <c r="F13" s="121"/>
      <c r="G13" s="121"/>
      <c r="H13" s="70">
        <v>61</v>
      </c>
      <c r="I13" s="70">
        <v>61</v>
      </c>
      <c r="J13" s="70">
        <v>61</v>
      </c>
      <c r="K13" s="70">
        <v>61</v>
      </c>
      <c r="L13" s="70">
        <v>61</v>
      </c>
      <c r="M13" s="70">
        <v>61</v>
      </c>
      <c r="N13" s="70">
        <v>61</v>
      </c>
      <c r="O13" s="186" t="s">
        <v>116</v>
      </c>
      <c r="P13" s="187" t="s">
        <v>408</v>
      </c>
    </row>
    <row r="14" spans="1:16" ht="25.5" x14ac:dyDescent="0.25">
      <c r="A14" s="185"/>
      <c r="B14" s="121" t="s">
        <v>23</v>
      </c>
      <c r="C14" s="121"/>
      <c r="D14" s="121"/>
      <c r="E14" s="121"/>
      <c r="F14" s="121"/>
      <c r="G14" s="121"/>
      <c r="H14" s="59">
        <f>H15/H13</f>
        <v>43924.309836065579</v>
      </c>
      <c r="I14" s="19" t="s">
        <v>13</v>
      </c>
      <c r="J14" s="19" t="s">
        <v>13</v>
      </c>
      <c r="K14" s="19" t="s">
        <v>13</v>
      </c>
      <c r="L14" s="19" t="s">
        <v>13</v>
      </c>
      <c r="M14" s="59">
        <f>M15/M13</f>
        <v>45692.31967213114</v>
      </c>
      <c r="N14" s="59">
        <f>N15/N13</f>
        <v>47314.698360655741</v>
      </c>
      <c r="O14" s="186"/>
      <c r="P14" s="187"/>
    </row>
    <row r="15" spans="1:16" ht="25.5" x14ac:dyDescent="0.25">
      <c r="A15" s="185"/>
      <c r="B15" s="121" t="s">
        <v>22</v>
      </c>
      <c r="C15" s="121"/>
      <c r="D15" s="121"/>
      <c r="E15" s="121"/>
      <c r="F15" s="121"/>
      <c r="G15" s="121"/>
      <c r="H15" s="59">
        <f t="shared" ref="H15:N15" si="0">H16</f>
        <v>2679382.9000000004</v>
      </c>
      <c r="I15" s="59">
        <f t="shared" si="0"/>
        <v>653569.70000000007</v>
      </c>
      <c r="J15" s="59">
        <f t="shared" si="0"/>
        <v>791781.5</v>
      </c>
      <c r="K15" s="59">
        <f t="shared" si="0"/>
        <v>493420.6</v>
      </c>
      <c r="L15" s="59">
        <f t="shared" si="0"/>
        <v>740611.1</v>
      </c>
      <c r="M15" s="59">
        <f t="shared" si="0"/>
        <v>2787231.4999999995</v>
      </c>
      <c r="N15" s="59">
        <f t="shared" si="0"/>
        <v>2886196.6</v>
      </c>
      <c r="O15" s="186"/>
      <c r="P15" s="187"/>
    </row>
    <row r="16" spans="1:16" ht="38.25" x14ac:dyDescent="0.25">
      <c r="A16" s="185"/>
      <c r="B16" s="121" t="s">
        <v>12</v>
      </c>
      <c r="C16" s="15" t="s">
        <v>21</v>
      </c>
      <c r="D16" s="15" t="s">
        <v>20</v>
      </c>
      <c r="E16" s="122" t="s">
        <v>203</v>
      </c>
      <c r="F16" s="122" t="s">
        <v>202</v>
      </c>
      <c r="G16" s="15" t="s">
        <v>201</v>
      </c>
      <c r="H16" s="59">
        <f t="shared" ref="H16:H23" si="1">I16+J16+K16+L16</f>
        <v>2679382.9000000004</v>
      </c>
      <c r="I16" s="59">
        <f>SUM(I17:I23)</f>
        <v>653569.70000000007</v>
      </c>
      <c r="J16" s="59">
        <f>SUM(J17:J23)</f>
        <v>791781.5</v>
      </c>
      <c r="K16" s="59">
        <f>SUM(K17:K23)</f>
        <v>493420.6</v>
      </c>
      <c r="L16" s="59">
        <f>SUM(L17:L23)</f>
        <v>740611.1</v>
      </c>
      <c r="M16" s="59">
        <f>SUM(M17:M22)</f>
        <v>2787231.4999999995</v>
      </c>
      <c r="N16" s="59">
        <f>SUM(N17:N22)</f>
        <v>2886196.6</v>
      </c>
      <c r="O16" s="186"/>
      <c r="P16" s="187"/>
    </row>
    <row r="17" spans="1:16" hidden="1" outlineLevel="1" x14ac:dyDescent="0.25">
      <c r="A17" s="185"/>
      <c r="B17" s="121"/>
      <c r="C17" s="15"/>
      <c r="D17" s="15"/>
      <c r="E17" s="122">
        <v>705</v>
      </c>
      <c r="F17" s="122" t="s">
        <v>200</v>
      </c>
      <c r="G17" s="20">
        <v>621</v>
      </c>
      <c r="H17" s="59">
        <f t="shared" si="1"/>
        <v>24425.8</v>
      </c>
      <c r="I17" s="130">
        <v>6140.9</v>
      </c>
      <c r="J17" s="130">
        <v>6403.5</v>
      </c>
      <c r="K17" s="130">
        <v>6090.6</v>
      </c>
      <c r="L17" s="130">
        <v>5790.8</v>
      </c>
      <c r="M17" s="59">
        <v>25015.3</v>
      </c>
      <c r="N17" s="59">
        <v>25621.8</v>
      </c>
      <c r="O17" s="186"/>
      <c r="P17" s="187"/>
    </row>
    <row r="18" spans="1:16" hidden="1" outlineLevel="1" x14ac:dyDescent="0.25">
      <c r="A18" s="185"/>
      <c r="B18" s="121"/>
      <c r="C18" s="15"/>
      <c r="D18" s="15"/>
      <c r="E18" s="122">
        <v>705</v>
      </c>
      <c r="F18" s="122" t="s">
        <v>198</v>
      </c>
      <c r="G18" s="20">
        <v>611</v>
      </c>
      <c r="H18" s="59">
        <f t="shared" si="1"/>
        <v>93685.9</v>
      </c>
      <c r="I18" s="130">
        <v>21500</v>
      </c>
      <c r="J18" s="130">
        <v>30881</v>
      </c>
      <c r="K18" s="130">
        <v>18660</v>
      </c>
      <c r="L18" s="130">
        <v>22644.9</v>
      </c>
      <c r="M18" s="59">
        <v>97115.5</v>
      </c>
      <c r="N18" s="59">
        <v>100699.2</v>
      </c>
      <c r="O18" s="186"/>
      <c r="P18" s="187"/>
    </row>
    <row r="19" spans="1:16" hidden="1" outlineLevel="1" x14ac:dyDescent="0.25">
      <c r="A19" s="185"/>
      <c r="B19" s="121"/>
      <c r="C19" s="15"/>
      <c r="D19" s="15"/>
      <c r="E19" s="122">
        <v>705</v>
      </c>
      <c r="F19" s="122" t="s">
        <v>198</v>
      </c>
      <c r="G19" s="20">
        <v>621</v>
      </c>
      <c r="H19" s="59">
        <f t="shared" si="1"/>
        <v>7729.4</v>
      </c>
      <c r="I19" s="130">
        <v>2000</v>
      </c>
      <c r="J19" s="130">
        <v>2000</v>
      </c>
      <c r="K19" s="130">
        <v>2000</v>
      </c>
      <c r="L19" s="130">
        <v>1729.4</v>
      </c>
      <c r="M19" s="59">
        <v>8842.1</v>
      </c>
      <c r="N19" s="59">
        <v>9067.1</v>
      </c>
      <c r="O19" s="186"/>
      <c r="P19" s="187"/>
    </row>
    <row r="20" spans="1:16" hidden="1" outlineLevel="1" x14ac:dyDescent="0.25">
      <c r="A20" s="185"/>
      <c r="B20" s="121"/>
      <c r="C20" s="15"/>
      <c r="D20" s="15"/>
      <c r="E20" s="122">
        <v>704</v>
      </c>
      <c r="F20" s="122" t="s">
        <v>198</v>
      </c>
      <c r="G20" s="20">
        <v>611</v>
      </c>
      <c r="H20" s="59">
        <f t="shared" si="1"/>
        <v>1676823.2</v>
      </c>
      <c r="I20" s="130">
        <v>409441.9</v>
      </c>
      <c r="J20" s="130">
        <f>485000+1416.8</f>
        <v>486416.8</v>
      </c>
      <c r="K20" s="130">
        <v>315500</v>
      </c>
      <c r="L20" s="130">
        <v>465464.5</v>
      </c>
      <c r="M20" s="59">
        <v>1749706.4</v>
      </c>
      <c r="N20" s="59">
        <v>1825116.1</v>
      </c>
      <c r="O20" s="186"/>
      <c r="P20" s="187"/>
    </row>
    <row r="21" spans="1:16" hidden="1" outlineLevel="1" x14ac:dyDescent="0.25">
      <c r="A21" s="185"/>
      <c r="B21" s="121"/>
      <c r="C21" s="15"/>
      <c r="D21" s="15"/>
      <c r="E21" s="122">
        <v>704</v>
      </c>
      <c r="F21" s="122" t="s">
        <v>198</v>
      </c>
      <c r="G21" s="20">
        <v>621</v>
      </c>
      <c r="H21" s="59">
        <f t="shared" si="1"/>
        <v>859654.4</v>
      </c>
      <c r="I21" s="130">
        <v>210586.9</v>
      </c>
      <c r="J21" s="130">
        <v>260000</v>
      </c>
      <c r="K21" s="130">
        <v>148000</v>
      </c>
      <c r="L21" s="130">
        <v>241067.5</v>
      </c>
      <c r="M21" s="59">
        <v>888822.8</v>
      </c>
      <c r="N21" s="59">
        <v>907263.8</v>
      </c>
      <c r="O21" s="186"/>
      <c r="P21" s="187"/>
    </row>
    <row r="22" spans="1:16" hidden="1" outlineLevel="1" x14ac:dyDescent="0.25">
      <c r="A22" s="185"/>
      <c r="B22" s="121"/>
      <c r="C22" s="15"/>
      <c r="D22" s="15"/>
      <c r="E22" s="125">
        <v>703</v>
      </c>
      <c r="F22" s="125" t="s">
        <v>199</v>
      </c>
      <c r="G22" s="20">
        <v>611</v>
      </c>
      <c r="H22" s="59">
        <f t="shared" si="1"/>
        <v>17064.2</v>
      </c>
      <c r="I22" s="130">
        <v>3900</v>
      </c>
      <c r="J22" s="130">
        <v>6080.2</v>
      </c>
      <c r="K22" s="130">
        <v>3170</v>
      </c>
      <c r="L22" s="130">
        <v>3914</v>
      </c>
      <c r="M22" s="59">
        <v>17729.400000000001</v>
      </c>
      <c r="N22" s="59">
        <v>18428.599999999999</v>
      </c>
      <c r="O22" s="186"/>
      <c r="P22" s="187"/>
    </row>
    <row r="23" spans="1:16" hidden="1" outlineLevel="1" x14ac:dyDescent="0.25">
      <c r="A23" s="185"/>
      <c r="B23" s="121"/>
      <c r="C23" s="15"/>
      <c r="D23" s="15"/>
      <c r="E23" s="122">
        <v>704</v>
      </c>
      <c r="F23" s="122" t="s">
        <v>198</v>
      </c>
      <c r="G23" s="20">
        <v>612</v>
      </c>
      <c r="H23" s="59">
        <f t="shared" si="1"/>
        <v>0</v>
      </c>
      <c r="I23" s="130">
        <v>0</v>
      </c>
      <c r="J23" s="130">
        <v>0</v>
      </c>
      <c r="K23" s="130">
        <v>0</v>
      </c>
      <c r="L23" s="130">
        <v>0</v>
      </c>
      <c r="M23" s="59">
        <v>0</v>
      </c>
      <c r="N23" s="59">
        <v>0</v>
      </c>
      <c r="O23" s="186"/>
      <c r="P23" s="187"/>
    </row>
    <row r="24" spans="1:16" ht="25.5" collapsed="1" x14ac:dyDescent="0.25">
      <c r="A24" s="185"/>
      <c r="B24" s="121" t="s">
        <v>11</v>
      </c>
      <c r="C24" s="121"/>
      <c r="D24" s="121"/>
      <c r="E24" s="121"/>
      <c r="F24" s="121"/>
      <c r="G24" s="59"/>
      <c r="H24" s="67"/>
      <c r="I24" s="66"/>
      <c r="J24" s="66"/>
      <c r="K24" s="66"/>
      <c r="L24" s="59"/>
      <c r="M24" s="69"/>
      <c r="N24" s="59"/>
      <c r="O24" s="186"/>
      <c r="P24" s="187"/>
    </row>
    <row r="25" spans="1:16" ht="25.5" x14ac:dyDescent="0.25">
      <c r="A25" s="185"/>
      <c r="B25" s="121" t="s">
        <v>10</v>
      </c>
      <c r="C25" s="121"/>
      <c r="D25" s="121"/>
      <c r="E25" s="121"/>
      <c r="F25" s="59"/>
      <c r="G25" s="59"/>
      <c r="H25" s="59"/>
      <c r="I25" s="67"/>
      <c r="J25" s="67"/>
      <c r="K25" s="67"/>
      <c r="L25" s="67"/>
      <c r="M25" s="69"/>
      <c r="N25" s="121"/>
      <c r="O25" s="186"/>
      <c r="P25" s="187"/>
    </row>
    <row r="26" spans="1:16" ht="25.5" x14ac:dyDescent="0.25">
      <c r="A26" s="185"/>
      <c r="B26" s="121" t="s">
        <v>9</v>
      </c>
      <c r="C26" s="121"/>
      <c r="D26" s="121"/>
      <c r="E26" s="121"/>
      <c r="F26" s="59"/>
      <c r="G26" s="121"/>
      <c r="H26" s="68"/>
      <c r="I26" s="67"/>
      <c r="J26" s="59"/>
      <c r="K26" s="59"/>
      <c r="L26" s="59"/>
      <c r="M26" s="121"/>
      <c r="N26" s="121"/>
      <c r="O26" s="186"/>
      <c r="P26" s="187"/>
    </row>
    <row r="27" spans="1:16" ht="25.5" customHeight="1" x14ac:dyDescent="0.25">
      <c r="A27" s="185" t="s">
        <v>197</v>
      </c>
      <c r="B27" s="121" t="s">
        <v>25</v>
      </c>
      <c r="C27" s="121"/>
      <c r="D27" s="121"/>
      <c r="E27" s="121"/>
      <c r="F27" s="121"/>
      <c r="G27" s="121"/>
      <c r="H27" s="61">
        <v>1503</v>
      </c>
      <c r="I27" s="61">
        <v>1503</v>
      </c>
      <c r="J27" s="61">
        <v>1503</v>
      </c>
      <c r="K27" s="61">
        <v>1503</v>
      </c>
      <c r="L27" s="61">
        <v>1503</v>
      </c>
      <c r="M27" s="61">
        <v>1503</v>
      </c>
      <c r="N27" s="61">
        <v>1503</v>
      </c>
      <c r="O27" s="186" t="s">
        <v>169</v>
      </c>
      <c r="P27" s="187" t="s">
        <v>436</v>
      </c>
    </row>
    <row r="28" spans="1:16" ht="25.5" x14ac:dyDescent="0.25">
      <c r="A28" s="185"/>
      <c r="B28" s="121" t="s">
        <v>23</v>
      </c>
      <c r="C28" s="121"/>
      <c r="D28" s="121"/>
      <c r="E28" s="121"/>
      <c r="F28" s="121"/>
      <c r="G28" s="121"/>
      <c r="H28" s="63">
        <f>H29/H27</f>
        <v>178.17518296739854</v>
      </c>
      <c r="I28" s="19" t="s">
        <v>13</v>
      </c>
      <c r="J28" s="19" t="s">
        <v>13</v>
      </c>
      <c r="K28" s="19" t="s">
        <v>13</v>
      </c>
      <c r="L28" s="19" t="s">
        <v>13</v>
      </c>
      <c r="M28" s="63">
        <f>M29/M27</f>
        <v>178.17518296739854</v>
      </c>
      <c r="N28" s="63">
        <f>N29/N27</f>
        <v>178.17518296739854</v>
      </c>
      <c r="O28" s="186"/>
      <c r="P28" s="187"/>
    </row>
    <row r="29" spans="1:16" ht="25.5" x14ac:dyDescent="0.25">
      <c r="A29" s="185"/>
      <c r="B29" s="121" t="s">
        <v>22</v>
      </c>
      <c r="C29" s="121"/>
      <c r="D29" s="121"/>
      <c r="E29" s="121"/>
      <c r="F29" s="121"/>
      <c r="G29" s="121"/>
      <c r="H29" s="59">
        <f t="shared" ref="H29:N29" si="2">H30</f>
        <v>267797.3</v>
      </c>
      <c r="I29" s="59">
        <f t="shared" si="2"/>
        <v>54501.799999999996</v>
      </c>
      <c r="J29" s="59">
        <f t="shared" si="2"/>
        <v>82640</v>
      </c>
      <c r="K29" s="59">
        <f t="shared" si="2"/>
        <v>53570</v>
      </c>
      <c r="L29" s="59">
        <f t="shared" si="2"/>
        <v>77085.5</v>
      </c>
      <c r="M29" s="59">
        <f t="shared" si="2"/>
        <v>267797.3</v>
      </c>
      <c r="N29" s="59">
        <f t="shared" si="2"/>
        <v>267797.3</v>
      </c>
      <c r="O29" s="186"/>
      <c r="P29" s="187"/>
    </row>
    <row r="30" spans="1:16" ht="51" customHeight="1" x14ac:dyDescent="0.25">
      <c r="A30" s="185"/>
      <c r="B30" s="121" t="s">
        <v>12</v>
      </c>
      <c r="C30" s="15" t="s">
        <v>21</v>
      </c>
      <c r="D30" s="15" t="s">
        <v>20</v>
      </c>
      <c r="E30" s="15" t="s">
        <v>186</v>
      </c>
      <c r="F30" s="122" t="s">
        <v>196</v>
      </c>
      <c r="G30" s="15" t="s">
        <v>195</v>
      </c>
      <c r="H30" s="59">
        <f>H31+H32+H33</f>
        <v>267797.3</v>
      </c>
      <c r="I30" s="59">
        <f t="shared" ref="I30:N30" si="3">SUM(I31:I33)</f>
        <v>54501.799999999996</v>
      </c>
      <c r="J30" s="59">
        <f t="shared" si="3"/>
        <v>82640</v>
      </c>
      <c r="K30" s="59">
        <f t="shared" si="3"/>
        <v>53570</v>
      </c>
      <c r="L30" s="59">
        <f t="shared" si="3"/>
        <v>77085.5</v>
      </c>
      <c r="M30" s="59">
        <f t="shared" si="3"/>
        <v>267797.3</v>
      </c>
      <c r="N30" s="59">
        <f t="shared" si="3"/>
        <v>267797.3</v>
      </c>
      <c r="O30" s="186"/>
      <c r="P30" s="187"/>
    </row>
    <row r="31" spans="1:16" hidden="1" outlineLevel="1" x14ac:dyDescent="0.25">
      <c r="A31" s="185"/>
      <c r="B31" s="121"/>
      <c r="C31" s="15"/>
      <c r="D31" s="15"/>
      <c r="E31" s="15"/>
      <c r="F31" s="122"/>
      <c r="G31" s="122">
        <v>321</v>
      </c>
      <c r="H31" s="59">
        <v>216923.8</v>
      </c>
      <c r="I31" s="130">
        <v>46300</v>
      </c>
      <c r="J31" s="130">
        <v>72900</v>
      </c>
      <c r="K31" s="130">
        <v>46300</v>
      </c>
      <c r="L31" s="130">
        <v>47560</v>
      </c>
      <c r="M31" s="59">
        <v>213060</v>
      </c>
      <c r="N31" s="59">
        <v>213060</v>
      </c>
      <c r="O31" s="186"/>
      <c r="P31" s="187"/>
    </row>
    <row r="32" spans="1:16" hidden="1" outlineLevel="1" x14ac:dyDescent="0.25">
      <c r="A32" s="185"/>
      <c r="B32" s="121"/>
      <c r="C32" s="15"/>
      <c r="D32" s="15"/>
      <c r="E32" s="15"/>
      <c r="F32" s="122"/>
      <c r="G32" s="122">
        <v>612</v>
      </c>
      <c r="H32" s="59">
        <v>48473.5</v>
      </c>
      <c r="I32" s="130">
        <v>7988.7</v>
      </c>
      <c r="J32" s="130">
        <v>9500</v>
      </c>
      <c r="K32" s="130">
        <v>7000</v>
      </c>
      <c r="L32" s="130">
        <v>27848.6</v>
      </c>
      <c r="M32" s="59">
        <v>52337.3</v>
      </c>
      <c r="N32" s="59">
        <v>52337.3</v>
      </c>
      <c r="O32" s="186"/>
      <c r="P32" s="187"/>
    </row>
    <row r="33" spans="1:16" hidden="1" outlineLevel="1" x14ac:dyDescent="0.25">
      <c r="A33" s="185"/>
      <c r="B33" s="121"/>
      <c r="C33" s="15"/>
      <c r="D33" s="15"/>
      <c r="E33" s="15"/>
      <c r="F33" s="122"/>
      <c r="G33" s="122">
        <v>622</v>
      </c>
      <c r="H33" s="59">
        <f>I33+J33+K33+L33</f>
        <v>2400</v>
      </c>
      <c r="I33" s="130">
        <v>213.1</v>
      </c>
      <c r="J33" s="130">
        <v>240</v>
      </c>
      <c r="K33" s="130">
        <v>270</v>
      </c>
      <c r="L33" s="130">
        <v>1676.9</v>
      </c>
      <c r="M33" s="59">
        <v>2400</v>
      </c>
      <c r="N33" s="59">
        <v>2400</v>
      </c>
      <c r="O33" s="186"/>
      <c r="P33" s="187"/>
    </row>
    <row r="34" spans="1:16" ht="25.5" collapsed="1" x14ac:dyDescent="0.25">
      <c r="A34" s="185"/>
      <c r="B34" s="121" t="s">
        <v>11</v>
      </c>
      <c r="C34" s="121"/>
      <c r="D34" s="121"/>
      <c r="E34" s="121"/>
      <c r="F34" s="121"/>
      <c r="G34" s="121"/>
      <c r="H34" s="67"/>
      <c r="I34" s="59"/>
      <c r="J34" s="121"/>
      <c r="K34" s="121"/>
      <c r="L34" s="121"/>
      <c r="M34" s="121"/>
      <c r="N34" s="129"/>
      <c r="O34" s="186"/>
      <c r="P34" s="187"/>
    </row>
    <row r="35" spans="1:16" ht="25.5" x14ac:dyDescent="0.25">
      <c r="A35" s="185"/>
      <c r="B35" s="121" t="s">
        <v>10</v>
      </c>
      <c r="C35" s="121"/>
      <c r="D35" s="121"/>
      <c r="E35" s="121"/>
      <c r="F35" s="59"/>
      <c r="G35" s="121"/>
      <c r="H35" s="67"/>
      <c r="I35" s="59"/>
      <c r="J35" s="121"/>
      <c r="K35" s="121"/>
      <c r="L35" s="121"/>
      <c r="M35" s="121"/>
      <c r="N35" s="129"/>
      <c r="O35" s="186"/>
      <c r="P35" s="187"/>
    </row>
    <row r="36" spans="1:16" ht="25.5" x14ac:dyDescent="0.25">
      <c r="A36" s="185"/>
      <c r="B36" s="121" t="s">
        <v>9</v>
      </c>
      <c r="C36" s="121"/>
      <c r="D36" s="121"/>
      <c r="E36" s="121"/>
      <c r="F36" s="59"/>
      <c r="G36" s="121"/>
      <c r="H36" s="121"/>
      <c r="I36" s="121"/>
      <c r="J36" s="121"/>
      <c r="K36" s="121"/>
      <c r="L36" s="121"/>
      <c r="M36" s="121"/>
      <c r="N36" s="129"/>
      <c r="O36" s="186"/>
      <c r="P36" s="187"/>
    </row>
    <row r="37" spans="1:16" ht="39" customHeight="1" x14ac:dyDescent="0.25">
      <c r="A37" s="185" t="s">
        <v>194</v>
      </c>
      <c r="B37" s="121" t="s">
        <v>108</v>
      </c>
      <c r="C37" s="121"/>
      <c r="D37" s="121"/>
      <c r="E37" s="121"/>
      <c r="F37" s="121"/>
      <c r="G37" s="121"/>
      <c r="H37" s="61">
        <v>13</v>
      </c>
      <c r="I37" s="61"/>
      <c r="J37" s="61">
        <v>13</v>
      </c>
      <c r="K37" s="61">
        <v>13</v>
      </c>
      <c r="L37" s="61">
        <v>13</v>
      </c>
      <c r="M37" s="61">
        <v>13</v>
      </c>
      <c r="N37" s="61">
        <v>13</v>
      </c>
      <c r="O37" s="186" t="s">
        <v>446</v>
      </c>
      <c r="P37" s="198" t="s">
        <v>409</v>
      </c>
    </row>
    <row r="38" spans="1:16" ht="49.5" customHeight="1" x14ac:dyDescent="0.25">
      <c r="A38" s="185"/>
      <c r="B38" s="121" t="s">
        <v>23</v>
      </c>
      <c r="C38" s="121"/>
      <c r="D38" s="121"/>
      <c r="E38" s="121"/>
      <c r="F38" s="121"/>
      <c r="G38" s="121"/>
      <c r="H38" s="59">
        <f>H39/H37</f>
        <v>4061.0076923076927</v>
      </c>
      <c r="I38" s="19" t="s">
        <v>13</v>
      </c>
      <c r="J38" s="19" t="s">
        <v>13</v>
      </c>
      <c r="K38" s="19" t="s">
        <v>13</v>
      </c>
      <c r="L38" s="19" t="s">
        <v>13</v>
      </c>
      <c r="M38" s="59">
        <f>M39/M37</f>
        <v>4048.792307692308</v>
      </c>
      <c r="N38" s="59">
        <f>N39/N37</f>
        <v>4048.792307692308</v>
      </c>
      <c r="O38" s="186"/>
      <c r="P38" s="198"/>
    </row>
    <row r="39" spans="1:16" ht="36.75" customHeight="1" x14ac:dyDescent="0.25">
      <c r="A39" s="185"/>
      <c r="B39" s="121" t="s">
        <v>22</v>
      </c>
      <c r="C39" s="121"/>
      <c r="D39" s="121"/>
      <c r="E39" s="121"/>
      <c r="F39" s="121"/>
      <c r="G39" s="121"/>
      <c r="H39" s="59">
        <f t="shared" ref="H39:N39" si="4">H40+H46</f>
        <v>52793.100000000006</v>
      </c>
      <c r="I39" s="59">
        <f t="shared" si="4"/>
        <v>0</v>
      </c>
      <c r="J39" s="59">
        <f t="shared" si="4"/>
        <v>6500</v>
      </c>
      <c r="K39" s="59">
        <f t="shared" si="4"/>
        <v>36284.300000000003</v>
      </c>
      <c r="L39" s="59">
        <f t="shared" si="4"/>
        <v>10008.799999999999</v>
      </c>
      <c r="M39" s="59">
        <f t="shared" si="4"/>
        <v>52634.3</v>
      </c>
      <c r="N39" s="59">
        <f t="shared" si="4"/>
        <v>52634.3</v>
      </c>
      <c r="O39" s="186"/>
      <c r="P39" s="198"/>
    </row>
    <row r="40" spans="1:16" s="1" customFormat="1" ht="38.25" x14ac:dyDescent="0.25">
      <c r="A40" s="185"/>
      <c r="B40" s="169" t="s">
        <v>12</v>
      </c>
      <c r="C40" s="15" t="s">
        <v>21</v>
      </c>
      <c r="D40" s="15" t="s">
        <v>20</v>
      </c>
      <c r="E40" s="122" t="s">
        <v>193</v>
      </c>
      <c r="F40" s="122" t="s">
        <v>192</v>
      </c>
      <c r="G40" s="15" t="s">
        <v>17</v>
      </c>
      <c r="H40" s="59">
        <f>H41+H42+H43+H44+H45</f>
        <v>52784.3</v>
      </c>
      <c r="I40" s="59">
        <f t="shared" ref="I40:N40" si="5">I41+I42+I43+I44+I45</f>
        <v>0</v>
      </c>
      <c r="J40" s="59">
        <f t="shared" si="5"/>
        <v>6500</v>
      </c>
      <c r="K40" s="59">
        <f t="shared" si="5"/>
        <v>36284.300000000003</v>
      </c>
      <c r="L40" s="59">
        <f t="shared" si="5"/>
        <v>10000</v>
      </c>
      <c r="M40" s="59">
        <f t="shared" si="5"/>
        <v>52634.3</v>
      </c>
      <c r="N40" s="59">
        <f t="shared" si="5"/>
        <v>52634.3</v>
      </c>
      <c r="O40" s="186"/>
      <c r="P40" s="198"/>
    </row>
    <row r="41" spans="1:16" ht="15" hidden="1" customHeight="1" outlineLevel="1" x14ac:dyDescent="0.25">
      <c r="A41" s="185"/>
      <c r="B41" s="170"/>
      <c r="C41" s="15"/>
      <c r="D41" s="15"/>
      <c r="E41" s="122">
        <v>704</v>
      </c>
      <c r="F41" s="122" t="s">
        <v>191</v>
      </c>
      <c r="G41" s="122">
        <v>612</v>
      </c>
      <c r="H41" s="59">
        <f>I41+J41+K41+L41</f>
        <v>42734.3</v>
      </c>
      <c r="I41" s="130">
        <v>0</v>
      </c>
      <c r="J41" s="130">
        <v>5300</v>
      </c>
      <c r="K41" s="130">
        <v>27434.3</v>
      </c>
      <c r="L41" s="130">
        <v>10000</v>
      </c>
      <c r="M41" s="59">
        <v>42734.3</v>
      </c>
      <c r="N41" s="59">
        <v>42734.3</v>
      </c>
      <c r="O41" s="186"/>
      <c r="P41" s="198"/>
    </row>
    <row r="42" spans="1:16" ht="15" hidden="1" customHeight="1" outlineLevel="1" x14ac:dyDescent="0.25">
      <c r="A42" s="185"/>
      <c r="B42" s="170"/>
      <c r="C42" s="15"/>
      <c r="D42" s="15"/>
      <c r="E42" s="122">
        <v>704</v>
      </c>
      <c r="F42" s="122" t="s">
        <v>191</v>
      </c>
      <c r="G42" s="122">
        <v>622</v>
      </c>
      <c r="H42" s="59">
        <f>I42+J42+K42+L42</f>
        <v>8700</v>
      </c>
      <c r="I42" s="130">
        <v>0</v>
      </c>
      <c r="J42" s="130">
        <v>1200</v>
      </c>
      <c r="K42" s="130">
        <v>7500</v>
      </c>
      <c r="L42" s="130">
        <v>0</v>
      </c>
      <c r="M42" s="59">
        <v>8700</v>
      </c>
      <c r="N42" s="59">
        <v>8700</v>
      </c>
      <c r="O42" s="186"/>
      <c r="P42" s="198"/>
    </row>
    <row r="43" spans="1:16" ht="15" hidden="1" customHeight="1" outlineLevel="1" x14ac:dyDescent="0.25">
      <c r="A43" s="185"/>
      <c r="B43" s="170"/>
      <c r="C43" s="15"/>
      <c r="D43" s="15"/>
      <c r="E43" s="122">
        <v>705</v>
      </c>
      <c r="F43" s="122" t="s">
        <v>191</v>
      </c>
      <c r="G43" s="122">
        <v>612</v>
      </c>
      <c r="H43" s="59">
        <f>I43+J43+K43+L43</f>
        <v>0</v>
      </c>
      <c r="I43" s="130">
        <v>0</v>
      </c>
      <c r="J43" s="130">
        <v>0</v>
      </c>
      <c r="K43" s="130">
        <v>0</v>
      </c>
      <c r="L43" s="130">
        <v>0</v>
      </c>
      <c r="M43" s="59">
        <v>0</v>
      </c>
      <c r="N43" s="59">
        <v>0</v>
      </c>
      <c r="O43" s="186"/>
      <c r="P43" s="198"/>
    </row>
    <row r="44" spans="1:16" ht="15" hidden="1" customHeight="1" outlineLevel="1" x14ac:dyDescent="0.25">
      <c r="A44" s="185"/>
      <c r="B44" s="170"/>
      <c r="C44" s="15"/>
      <c r="D44" s="15"/>
      <c r="E44" s="122">
        <v>705</v>
      </c>
      <c r="F44" s="122" t="s">
        <v>190</v>
      </c>
      <c r="G44" s="122">
        <v>622</v>
      </c>
      <c r="H44" s="59">
        <f>I44+J44+K44+L44</f>
        <v>1200</v>
      </c>
      <c r="I44" s="130">
        <v>0</v>
      </c>
      <c r="J44" s="130">
        <v>0</v>
      </c>
      <c r="K44" s="130">
        <v>1200</v>
      </c>
      <c r="L44" s="130">
        <v>0</v>
      </c>
      <c r="M44" s="59">
        <f>'[1]2019'!$AF$332</f>
        <v>1200</v>
      </c>
      <c r="N44" s="59">
        <f>'[1]2019'!$AF$332</f>
        <v>1200</v>
      </c>
      <c r="O44" s="186"/>
      <c r="P44" s="198"/>
    </row>
    <row r="45" spans="1:16" ht="15" hidden="1" customHeight="1" outlineLevel="1" x14ac:dyDescent="0.25">
      <c r="A45" s="185"/>
      <c r="B45" s="170"/>
      <c r="C45" s="15"/>
      <c r="D45" s="15"/>
      <c r="E45" s="122">
        <v>704</v>
      </c>
      <c r="F45" s="122" t="s">
        <v>406</v>
      </c>
      <c r="G45" s="20">
        <v>612</v>
      </c>
      <c r="H45" s="59">
        <f>I45+J45+K45+L45</f>
        <v>150</v>
      </c>
      <c r="I45" s="130">
        <v>0</v>
      </c>
      <c r="J45" s="130">
        <v>0</v>
      </c>
      <c r="K45" s="130">
        <v>150</v>
      </c>
      <c r="L45" s="130">
        <v>0</v>
      </c>
      <c r="M45" s="59">
        <v>0</v>
      </c>
      <c r="N45" s="59">
        <v>0</v>
      </c>
      <c r="O45" s="186"/>
      <c r="P45" s="198"/>
    </row>
    <row r="46" spans="1:16" collapsed="1" x14ac:dyDescent="0.25">
      <c r="A46" s="185"/>
      <c r="B46" s="171"/>
      <c r="C46" s="15" t="s">
        <v>189</v>
      </c>
      <c r="D46" s="15" t="s">
        <v>20</v>
      </c>
      <c r="E46" s="15" t="s">
        <v>186</v>
      </c>
      <c r="F46" s="122" t="s">
        <v>188</v>
      </c>
      <c r="G46" s="20">
        <v>410</v>
      </c>
      <c r="H46" s="59">
        <v>8.8000000000000007</v>
      </c>
      <c r="I46" s="59">
        <v>0</v>
      </c>
      <c r="J46" s="59">
        <v>0</v>
      </c>
      <c r="K46" s="59">
        <v>0</v>
      </c>
      <c r="L46" s="59">
        <v>8.8000000000000007</v>
      </c>
      <c r="M46" s="59">
        <v>0</v>
      </c>
      <c r="N46" s="59">
        <v>0</v>
      </c>
      <c r="O46" s="186"/>
      <c r="P46" s="198"/>
    </row>
    <row r="47" spans="1:16" ht="30.75" customHeight="1" x14ac:dyDescent="0.25">
      <c r="A47" s="185"/>
      <c r="B47" s="121" t="s">
        <v>11</v>
      </c>
      <c r="C47" s="121"/>
      <c r="D47" s="121"/>
      <c r="E47" s="121"/>
      <c r="F47" s="121"/>
      <c r="G47" s="121"/>
      <c r="H47" s="67"/>
      <c r="I47" s="38"/>
      <c r="J47" s="38"/>
      <c r="K47" s="38"/>
      <c r="L47" s="121"/>
      <c r="M47" s="59"/>
      <c r="N47" s="58"/>
      <c r="O47" s="186"/>
      <c r="P47" s="198"/>
    </row>
    <row r="48" spans="1:16" ht="25.5" x14ac:dyDescent="0.25">
      <c r="A48" s="185"/>
      <c r="B48" s="121" t="s">
        <v>10</v>
      </c>
      <c r="C48" s="121"/>
      <c r="D48" s="121"/>
      <c r="E48" s="121"/>
      <c r="F48" s="121"/>
      <c r="G48" s="121"/>
      <c r="H48" s="67"/>
      <c r="I48" s="66"/>
      <c r="J48" s="66"/>
      <c r="K48" s="66"/>
      <c r="L48" s="121"/>
      <c r="M48" s="121"/>
      <c r="N48" s="129"/>
      <c r="O48" s="186"/>
      <c r="P48" s="198"/>
    </row>
    <row r="49" spans="1:16" ht="25.5" x14ac:dyDescent="0.25">
      <c r="A49" s="185"/>
      <c r="B49" s="121" t="s">
        <v>9</v>
      </c>
      <c r="C49" s="121"/>
      <c r="D49" s="121"/>
      <c r="E49" s="121"/>
      <c r="F49" s="121"/>
      <c r="G49" s="121"/>
      <c r="H49" s="121"/>
      <c r="I49" s="121"/>
      <c r="J49" s="121"/>
      <c r="K49" s="121"/>
      <c r="L49" s="121"/>
      <c r="M49" s="121"/>
      <c r="N49" s="129"/>
      <c r="O49" s="186"/>
      <c r="P49" s="198"/>
    </row>
    <row r="50" spans="1:16" s="1" customFormat="1" ht="25.5" customHeight="1" x14ac:dyDescent="0.25">
      <c r="A50" s="185" t="s">
        <v>187</v>
      </c>
      <c r="B50" s="121" t="s">
        <v>25</v>
      </c>
      <c r="C50" s="121"/>
      <c r="D50" s="121"/>
      <c r="E50" s="121"/>
      <c r="F50" s="121"/>
      <c r="G50" s="121"/>
      <c r="H50" s="61">
        <v>2684</v>
      </c>
      <c r="I50" s="61">
        <v>2684</v>
      </c>
      <c r="J50" s="61">
        <v>2684</v>
      </c>
      <c r="K50" s="61">
        <v>2684</v>
      </c>
      <c r="L50" s="61">
        <v>2684</v>
      </c>
      <c r="M50" s="61">
        <v>2684</v>
      </c>
      <c r="N50" s="61">
        <v>2684</v>
      </c>
      <c r="O50" s="186" t="s">
        <v>169</v>
      </c>
      <c r="P50" s="187" t="s">
        <v>437</v>
      </c>
    </row>
    <row r="51" spans="1:16" s="1" customFormat="1" ht="25.5" x14ac:dyDescent="0.25">
      <c r="A51" s="185"/>
      <c r="B51" s="121" t="s">
        <v>23</v>
      </c>
      <c r="C51" s="121"/>
      <c r="D51" s="121"/>
      <c r="E51" s="121"/>
      <c r="F51" s="121"/>
      <c r="G51" s="121"/>
      <c r="H51" s="63">
        <f>H52/H50</f>
        <v>17.449031296572279</v>
      </c>
      <c r="I51" s="19" t="s">
        <v>13</v>
      </c>
      <c r="J51" s="19" t="s">
        <v>13</v>
      </c>
      <c r="K51" s="19" t="s">
        <v>13</v>
      </c>
      <c r="L51" s="19" t="s">
        <v>13</v>
      </c>
      <c r="M51" s="63">
        <f>M52/M50</f>
        <v>17.449031296572279</v>
      </c>
      <c r="N51" s="63">
        <f>N52/N50</f>
        <v>17.449031296572279</v>
      </c>
      <c r="O51" s="186"/>
      <c r="P51" s="187"/>
    </row>
    <row r="52" spans="1:16" s="1" customFormat="1" ht="25.5" x14ac:dyDescent="0.25">
      <c r="A52" s="185"/>
      <c r="B52" s="121" t="s">
        <v>22</v>
      </c>
      <c r="C52" s="121"/>
      <c r="D52" s="121"/>
      <c r="E52" s="121"/>
      <c r="F52" s="121"/>
      <c r="G52" s="121"/>
      <c r="H52" s="59">
        <f t="shared" ref="H52:N52" si="6">H53</f>
        <v>46833.2</v>
      </c>
      <c r="I52" s="59">
        <f t="shared" si="6"/>
        <v>11396</v>
      </c>
      <c r="J52" s="59">
        <f t="shared" si="6"/>
        <v>13805</v>
      </c>
      <c r="K52" s="59">
        <f t="shared" si="6"/>
        <v>5225.5</v>
      </c>
      <c r="L52" s="59">
        <f t="shared" si="6"/>
        <v>16406.7</v>
      </c>
      <c r="M52" s="59">
        <f t="shared" si="6"/>
        <v>46833.2</v>
      </c>
      <c r="N52" s="59">
        <f t="shared" si="6"/>
        <v>46833.2</v>
      </c>
      <c r="O52" s="186"/>
      <c r="P52" s="187"/>
    </row>
    <row r="53" spans="1:16" s="1" customFormat="1" ht="25.5" x14ac:dyDescent="0.25">
      <c r="A53" s="185"/>
      <c r="B53" s="121" t="s">
        <v>12</v>
      </c>
      <c r="C53" s="15" t="s">
        <v>21</v>
      </c>
      <c r="D53" s="15" t="s">
        <v>20</v>
      </c>
      <c r="E53" s="15" t="s">
        <v>186</v>
      </c>
      <c r="F53" s="122" t="s">
        <v>185</v>
      </c>
      <c r="G53" s="15" t="s">
        <v>17</v>
      </c>
      <c r="H53" s="59">
        <f t="shared" ref="H53:N53" si="7">H54+H55</f>
        <v>46833.2</v>
      </c>
      <c r="I53" s="59">
        <f t="shared" si="7"/>
        <v>11396</v>
      </c>
      <c r="J53" s="59">
        <f t="shared" si="7"/>
        <v>13805</v>
      </c>
      <c r="K53" s="59">
        <f t="shared" si="7"/>
        <v>5225.5</v>
      </c>
      <c r="L53" s="59">
        <f t="shared" si="7"/>
        <v>16406.7</v>
      </c>
      <c r="M53" s="59">
        <f t="shared" si="7"/>
        <v>46833.2</v>
      </c>
      <c r="N53" s="59">
        <f t="shared" si="7"/>
        <v>46833.2</v>
      </c>
      <c r="O53" s="186"/>
      <c r="P53" s="187"/>
    </row>
    <row r="54" spans="1:16" hidden="1" outlineLevel="1" x14ac:dyDescent="0.25">
      <c r="A54" s="185"/>
      <c r="B54" s="121"/>
      <c r="C54" s="15"/>
      <c r="D54" s="15"/>
      <c r="E54" s="122"/>
      <c r="F54" s="122"/>
      <c r="G54" s="122">
        <v>612</v>
      </c>
      <c r="H54" s="59">
        <f>I54+J54+K54+L54</f>
        <v>34833.199999999997</v>
      </c>
      <c r="I54" s="130">
        <v>8415.7000000000007</v>
      </c>
      <c r="J54" s="130">
        <v>10150</v>
      </c>
      <c r="K54" s="130">
        <v>3967.5</v>
      </c>
      <c r="L54" s="130">
        <v>12300</v>
      </c>
      <c r="M54" s="59">
        <v>34833.199999999997</v>
      </c>
      <c r="N54" s="59">
        <v>34833.199999999997</v>
      </c>
      <c r="O54" s="186"/>
      <c r="P54" s="187"/>
    </row>
    <row r="55" spans="1:16" hidden="1" outlineLevel="1" x14ac:dyDescent="0.25">
      <c r="A55" s="185"/>
      <c r="B55" s="121"/>
      <c r="C55" s="15"/>
      <c r="D55" s="15"/>
      <c r="E55" s="122"/>
      <c r="F55" s="122"/>
      <c r="G55" s="122">
        <v>622</v>
      </c>
      <c r="H55" s="59">
        <f>I55+J55+K55+L55</f>
        <v>12000</v>
      </c>
      <c r="I55" s="130">
        <v>2980.3</v>
      </c>
      <c r="J55" s="130">
        <v>3655</v>
      </c>
      <c r="K55" s="130">
        <v>1258</v>
      </c>
      <c r="L55" s="130">
        <v>4106.7</v>
      </c>
      <c r="M55" s="59">
        <v>12000</v>
      </c>
      <c r="N55" s="59">
        <v>12000</v>
      </c>
      <c r="O55" s="186"/>
      <c r="P55" s="187"/>
    </row>
    <row r="56" spans="1:16" ht="25.5" collapsed="1" x14ac:dyDescent="0.25">
      <c r="A56" s="185"/>
      <c r="B56" s="121" t="s">
        <v>11</v>
      </c>
      <c r="C56" s="121"/>
      <c r="D56" s="121"/>
      <c r="E56" s="121"/>
      <c r="F56" s="121"/>
      <c r="G56" s="121"/>
      <c r="H56" s="121"/>
      <c r="I56" s="121"/>
      <c r="J56" s="121"/>
      <c r="K56" s="121"/>
      <c r="L56" s="121"/>
      <c r="M56" s="121"/>
      <c r="N56" s="121"/>
      <c r="O56" s="186"/>
      <c r="P56" s="187"/>
    </row>
    <row r="57" spans="1:16" ht="25.5" x14ac:dyDescent="0.25">
      <c r="A57" s="185"/>
      <c r="B57" s="121" t="s">
        <v>10</v>
      </c>
      <c r="C57" s="121"/>
      <c r="D57" s="121"/>
      <c r="E57" s="121"/>
      <c r="F57" s="59"/>
      <c r="G57" s="121"/>
      <c r="H57" s="59"/>
      <c r="I57" s="121"/>
      <c r="J57" s="121"/>
      <c r="K57" s="121"/>
      <c r="L57" s="65"/>
      <c r="M57" s="121"/>
      <c r="N57" s="121"/>
      <c r="O57" s="186"/>
      <c r="P57" s="187"/>
    </row>
    <row r="58" spans="1:16" ht="25.5" x14ac:dyDescent="0.25">
      <c r="A58" s="185"/>
      <c r="B58" s="121" t="s">
        <v>9</v>
      </c>
      <c r="C58" s="121"/>
      <c r="D58" s="121"/>
      <c r="E58" s="121"/>
      <c r="F58" s="59"/>
      <c r="G58" s="121"/>
      <c r="H58" s="121"/>
      <c r="I58" s="121"/>
      <c r="J58" s="121"/>
      <c r="K58" s="121"/>
      <c r="L58" s="121"/>
      <c r="M58" s="121"/>
      <c r="N58" s="121"/>
      <c r="O58" s="186"/>
      <c r="P58" s="187"/>
    </row>
    <row r="59" spans="1:16" s="1" customFormat="1" ht="25.5" hidden="1" customHeight="1" x14ac:dyDescent="0.25">
      <c r="A59" s="202" t="s">
        <v>184</v>
      </c>
      <c r="B59" s="151" t="s">
        <v>25</v>
      </c>
      <c r="C59" s="151"/>
      <c r="D59" s="151"/>
      <c r="E59" s="151"/>
      <c r="F59" s="151"/>
      <c r="G59" s="151"/>
      <c r="H59" s="151"/>
      <c r="I59" s="151"/>
      <c r="J59" s="151"/>
      <c r="K59" s="151"/>
      <c r="L59" s="151"/>
      <c r="M59" s="151"/>
      <c r="N59" s="151"/>
      <c r="O59" s="203" t="s">
        <v>411</v>
      </c>
      <c r="P59" s="204" t="s">
        <v>410</v>
      </c>
    </row>
    <row r="60" spans="1:16" s="1" customFormat="1" ht="25.5" hidden="1" x14ac:dyDescent="0.25">
      <c r="A60" s="202"/>
      <c r="B60" s="151" t="s">
        <v>23</v>
      </c>
      <c r="C60" s="151"/>
      <c r="D60" s="151"/>
      <c r="E60" s="151"/>
      <c r="F60" s="151"/>
      <c r="G60" s="151"/>
      <c r="H60" s="151"/>
      <c r="I60" s="151"/>
      <c r="J60" s="151"/>
      <c r="K60" s="151"/>
      <c r="L60" s="151"/>
      <c r="M60" s="151"/>
      <c r="N60" s="151"/>
      <c r="O60" s="203"/>
      <c r="P60" s="204"/>
    </row>
    <row r="61" spans="1:16" s="1" customFormat="1" ht="25.5" hidden="1" x14ac:dyDescent="0.25">
      <c r="A61" s="202"/>
      <c r="B61" s="151" t="s">
        <v>22</v>
      </c>
      <c r="C61" s="151"/>
      <c r="D61" s="151"/>
      <c r="E61" s="151"/>
      <c r="F61" s="151"/>
      <c r="G61" s="151"/>
      <c r="H61" s="153"/>
      <c r="I61" s="153"/>
      <c r="J61" s="153"/>
      <c r="K61" s="153"/>
      <c r="L61" s="153"/>
      <c r="M61" s="153"/>
      <c r="N61" s="153"/>
      <c r="O61" s="203"/>
      <c r="P61" s="204"/>
    </row>
    <row r="62" spans="1:16" s="1" customFormat="1" ht="25.5" hidden="1" x14ac:dyDescent="0.25">
      <c r="A62" s="202"/>
      <c r="B62" s="151" t="s">
        <v>12</v>
      </c>
      <c r="C62" s="154" t="s">
        <v>21</v>
      </c>
      <c r="D62" s="154" t="s">
        <v>20</v>
      </c>
      <c r="E62" s="154" t="s">
        <v>19</v>
      </c>
      <c r="F62" s="155" t="s">
        <v>102</v>
      </c>
      <c r="G62" s="154" t="s">
        <v>17</v>
      </c>
      <c r="H62" s="153">
        <v>0</v>
      </c>
      <c r="I62" s="153"/>
      <c r="J62" s="153"/>
      <c r="K62" s="153"/>
      <c r="L62" s="153"/>
      <c r="M62" s="153">
        <v>0</v>
      </c>
      <c r="N62" s="153">
        <v>0</v>
      </c>
      <c r="O62" s="203"/>
      <c r="P62" s="204"/>
    </row>
    <row r="63" spans="1:16" s="1" customFormat="1" ht="25.5" hidden="1" x14ac:dyDescent="0.25">
      <c r="A63" s="202"/>
      <c r="B63" s="151" t="s">
        <v>11</v>
      </c>
      <c r="C63" s="151"/>
      <c r="D63" s="151"/>
      <c r="E63" s="151"/>
      <c r="F63" s="151"/>
      <c r="G63" s="151"/>
      <c r="H63" s="153"/>
      <c r="I63" s="153"/>
      <c r="J63" s="153"/>
      <c r="K63" s="153"/>
      <c r="L63" s="153"/>
      <c r="M63" s="153"/>
      <c r="N63" s="153"/>
      <c r="O63" s="203"/>
      <c r="P63" s="204"/>
    </row>
    <row r="64" spans="1:16" s="1" customFormat="1" ht="25.5" hidden="1" x14ac:dyDescent="0.25">
      <c r="A64" s="202"/>
      <c r="B64" s="151" t="s">
        <v>10</v>
      </c>
      <c r="C64" s="151"/>
      <c r="D64" s="151"/>
      <c r="E64" s="151"/>
      <c r="F64" s="151"/>
      <c r="G64" s="151"/>
      <c r="H64" s="153"/>
      <c r="I64" s="153"/>
      <c r="J64" s="153"/>
      <c r="K64" s="153"/>
      <c r="L64" s="153"/>
      <c r="M64" s="153"/>
      <c r="N64" s="153"/>
      <c r="O64" s="203"/>
      <c r="P64" s="204"/>
    </row>
    <row r="65" spans="1:19" s="1" customFormat="1" ht="25.5" hidden="1" x14ac:dyDescent="0.25">
      <c r="A65" s="202"/>
      <c r="B65" s="151" t="s">
        <v>9</v>
      </c>
      <c r="C65" s="151"/>
      <c r="D65" s="151"/>
      <c r="E65" s="151"/>
      <c r="F65" s="151"/>
      <c r="G65" s="151"/>
      <c r="H65" s="153"/>
      <c r="I65" s="153"/>
      <c r="J65" s="153"/>
      <c r="K65" s="153"/>
      <c r="L65" s="153"/>
      <c r="M65" s="153"/>
      <c r="N65" s="153"/>
      <c r="O65" s="203"/>
      <c r="P65" s="204"/>
    </row>
    <row r="66" spans="1:19" s="1" customFormat="1" ht="25.5" x14ac:dyDescent="0.25">
      <c r="A66" s="185" t="s">
        <v>183</v>
      </c>
      <c r="B66" s="121" t="s">
        <v>108</v>
      </c>
      <c r="C66" s="121"/>
      <c r="D66" s="121"/>
      <c r="E66" s="121"/>
      <c r="F66" s="121"/>
      <c r="G66" s="121"/>
      <c r="H66" s="61">
        <v>60</v>
      </c>
      <c r="I66" s="54"/>
      <c r="J66" s="54"/>
      <c r="K66" s="54"/>
      <c r="L66" s="61">
        <v>60</v>
      </c>
      <c r="M66" s="61">
        <v>60</v>
      </c>
      <c r="N66" s="61">
        <v>60</v>
      </c>
      <c r="O66" s="172" t="s">
        <v>116</v>
      </c>
      <c r="P66" s="169" t="s">
        <v>438</v>
      </c>
    </row>
    <row r="67" spans="1:19" s="1" customFormat="1" ht="25.5" x14ac:dyDescent="0.25">
      <c r="A67" s="185"/>
      <c r="B67" s="121" t="s">
        <v>23</v>
      </c>
      <c r="C67" s="121"/>
      <c r="D67" s="121"/>
      <c r="E67" s="121"/>
      <c r="F67" s="121"/>
      <c r="G67" s="121"/>
      <c r="H67" s="63">
        <f>H68/H66</f>
        <v>1.6666666666666667</v>
      </c>
      <c r="I67" s="38"/>
      <c r="J67" s="38"/>
      <c r="K67" s="38"/>
      <c r="L67" s="64" t="s">
        <v>13</v>
      </c>
      <c r="M67" s="63">
        <f>M68/M66</f>
        <v>1.6666666666666667</v>
      </c>
      <c r="N67" s="63">
        <f>N68/N66</f>
        <v>1.6666666666666667</v>
      </c>
      <c r="O67" s="173"/>
      <c r="P67" s="170"/>
    </row>
    <row r="68" spans="1:19" s="1" customFormat="1" ht="25.5" x14ac:dyDescent="0.25">
      <c r="A68" s="185"/>
      <c r="B68" s="121" t="s">
        <v>22</v>
      </c>
      <c r="C68" s="121"/>
      <c r="D68" s="121"/>
      <c r="E68" s="121"/>
      <c r="F68" s="121"/>
      <c r="G68" s="121"/>
      <c r="H68" s="59">
        <f>H69+H70+H71+H72</f>
        <v>100</v>
      </c>
      <c r="I68" s="62"/>
      <c r="J68" s="62"/>
      <c r="K68" s="62"/>
      <c r="L68" s="59">
        <f>L69+L70+L71+L72</f>
        <v>100</v>
      </c>
      <c r="M68" s="59">
        <f>M69+M70+M71+M72</f>
        <v>100</v>
      </c>
      <c r="N68" s="59">
        <f>N69+N70+N71+N72</f>
        <v>100</v>
      </c>
      <c r="O68" s="173"/>
      <c r="P68" s="170"/>
    </row>
    <row r="69" spans="1:19" s="1" customFormat="1" ht="25.5" x14ac:dyDescent="0.25">
      <c r="A69" s="185"/>
      <c r="B69" s="121" t="s">
        <v>12</v>
      </c>
      <c r="C69" s="15" t="s">
        <v>21</v>
      </c>
      <c r="D69" s="15" t="s">
        <v>20</v>
      </c>
      <c r="E69" s="15" t="s">
        <v>19</v>
      </c>
      <c r="F69" s="122" t="s">
        <v>102</v>
      </c>
      <c r="G69" s="15" t="s">
        <v>17</v>
      </c>
      <c r="H69" s="62">
        <v>0</v>
      </c>
      <c r="I69" s="62"/>
      <c r="J69" s="62"/>
      <c r="K69" s="62"/>
      <c r="L69" s="62"/>
      <c r="M69" s="62">
        <v>0</v>
      </c>
      <c r="N69" s="62">
        <v>0</v>
      </c>
      <c r="O69" s="173"/>
      <c r="P69" s="170"/>
    </row>
    <row r="70" spans="1:19" s="1" customFormat="1" ht="25.5" x14ac:dyDescent="0.25">
      <c r="A70" s="185"/>
      <c r="B70" s="121" t="s">
        <v>11</v>
      </c>
      <c r="C70" s="121"/>
      <c r="D70" s="121"/>
      <c r="E70" s="121"/>
      <c r="F70" s="121"/>
      <c r="G70" s="121"/>
      <c r="H70" s="121"/>
      <c r="I70" s="121"/>
      <c r="J70" s="121"/>
      <c r="K70" s="121"/>
      <c r="L70" s="121"/>
      <c r="M70" s="121"/>
      <c r="N70" s="121"/>
      <c r="O70" s="173"/>
      <c r="P70" s="170"/>
    </row>
    <row r="71" spans="1:19" s="1" customFormat="1" ht="25.5" x14ac:dyDescent="0.25">
      <c r="A71" s="185"/>
      <c r="B71" s="121" t="s">
        <v>10</v>
      </c>
      <c r="C71" s="121"/>
      <c r="D71" s="121"/>
      <c r="E71" s="121"/>
      <c r="F71" s="121"/>
      <c r="G71" s="121"/>
      <c r="H71" s="121"/>
      <c r="I71" s="121"/>
      <c r="J71" s="121"/>
      <c r="K71" s="121"/>
      <c r="L71" s="121"/>
      <c r="M71" s="121"/>
      <c r="N71" s="121"/>
      <c r="O71" s="173"/>
      <c r="P71" s="170"/>
    </row>
    <row r="72" spans="1:19" s="1" customFormat="1" ht="25.5" x14ac:dyDescent="0.25">
      <c r="A72" s="185"/>
      <c r="B72" s="121" t="s">
        <v>9</v>
      </c>
      <c r="C72" s="121"/>
      <c r="D72" s="121"/>
      <c r="E72" s="121"/>
      <c r="F72" s="121"/>
      <c r="G72" s="121"/>
      <c r="H72" s="59">
        <f>I72+J72+K72+L72</f>
        <v>100</v>
      </c>
      <c r="I72" s="38"/>
      <c r="J72" s="38"/>
      <c r="K72" s="38"/>
      <c r="L72" s="59">
        <v>100</v>
      </c>
      <c r="M72" s="59">
        <v>100</v>
      </c>
      <c r="N72" s="59">
        <v>100</v>
      </c>
      <c r="O72" s="174"/>
      <c r="P72" s="171"/>
    </row>
    <row r="73" spans="1:19" s="1" customFormat="1" ht="25.5" x14ac:dyDescent="0.25">
      <c r="A73" s="169" t="s">
        <v>182</v>
      </c>
      <c r="B73" s="121" t="s">
        <v>14</v>
      </c>
      <c r="C73" s="10"/>
      <c r="D73" s="10"/>
      <c r="E73" s="10"/>
      <c r="F73" s="10"/>
      <c r="G73" s="10"/>
      <c r="H73" s="35">
        <f t="shared" ref="H73:N73" si="8">H74+H77+H78+H79</f>
        <v>3046906.5</v>
      </c>
      <c r="I73" s="35">
        <f t="shared" si="8"/>
        <v>719467.50000000012</v>
      </c>
      <c r="J73" s="35">
        <f t="shared" si="8"/>
        <v>894726.5</v>
      </c>
      <c r="K73" s="35">
        <f t="shared" si="8"/>
        <v>588500.4</v>
      </c>
      <c r="L73" s="35">
        <f t="shared" si="8"/>
        <v>844212.1</v>
      </c>
      <c r="M73" s="35">
        <f t="shared" si="8"/>
        <v>3154596.2999999993</v>
      </c>
      <c r="N73" s="35">
        <f t="shared" si="8"/>
        <v>3253561.4</v>
      </c>
      <c r="O73" s="172"/>
      <c r="P73" s="188" t="s">
        <v>13</v>
      </c>
    </row>
    <row r="74" spans="1:19" ht="25.5" x14ac:dyDescent="0.25">
      <c r="A74" s="170"/>
      <c r="B74" s="121" t="s">
        <v>12</v>
      </c>
      <c r="C74" s="122"/>
      <c r="D74" s="122"/>
      <c r="E74" s="122"/>
      <c r="F74" s="122"/>
      <c r="G74" s="122"/>
      <c r="H74" s="34">
        <f t="shared" ref="H74:N74" si="9">H16+H30+H40+H46+H53+H62+H69</f>
        <v>3046806.5</v>
      </c>
      <c r="I74" s="34">
        <f t="shared" si="9"/>
        <v>719467.50000000012</v>
      </c>
      <c r="J74" s="34">
        <f t="shared" si="9"/>
        <v>894726.5</v>
      </c>
      <c r="K74" s="34">
        <f t="shared" si="9"/>
        <v>588500.4</v>
      </c>
      <c r="L74" s="34">
        <f t="shared" si="9"/>
        <v>844112.1</v>
      </c>
      <c r="M74" s="34">
        <f t="shared" si="9"/>
        <v>3154496.2999999993</v>
      </c>
      <c r="N74" s="34">
        <f t="shared" si="9"/>
        <v>3253461.4</v>
      </c>
      <c r="O74" s="173"/>
      <c r="P74" s="189"/>
      <c r="S74" s="5"/>
    </row>
    <row r="75" spans="1:19" ht="25.5" hidden="1" customHeight="1" outlineLevel="1" x14ac:dyDescent="0.25">
      <c r="A75" s="170"/>
      <c r="B75" s="121"/>
      <c r="C75" s="121"/>
      <c r="D75" s="121"/>
      <c r="E75" s="121"/>
      <c r="F75" s="121"/>
      <c r="G75" s="121" t="s">
        <v>181</v>
      </c>
      <c r="H75" s="34">
        <f>I75+J75+K75+L75</f>
        <v>3045380.9000000004</v>
      </c>
      <c r="I75" s="135">
        <v>719467.5</v>
      </c>
      <c r="J75" s="135">
        <v>893309.7</v>
      </c>
      <c r="K75" s="135">
        <v>588500.4</v>
      </c>
      <c r="L75" s="135">
        <v>844103.3</v>
      </c>
      <c r="M75" s="34"/>
      <c r="N75" s="34"/>
      <c r="O75" s="173"/>
      <c r="P75" s="189"/>
    </row>
    <row r="76" spans="1:19" ht="25.5" hidden="1" customHeight="1" outlineLevel="1" x14ac:dyDescent="0.25">
      <c r="A76" s="170"/>
      <c r="B76" s="121"/>
      <c r="C76" s="121"/>
      <c r="D76" s="121"/>
      <c r="E76" s="121"/>
      <c r="F76" s="121"/>
      <c r="G76" s="121" t="s">
        <v>180</v>
      </c>
      <c r="H76" s="135">
        <f>H75-H74</f>
        <v>-1425.5999999996275</v>
      </c>
      <c r="I76" s="135">
        <f>I75-I74</f>
        <v>0</v>
      </c>
      <c r="J76" s="135">
        <f>J75-J74</f>
        <v>-1416.8000000000466</v>
      </c>
      <c r="K76" s="135">
        <f>K75-K74</f>
        <v>0</v>
      </c>
      <c r="L76" s="135">
        <f>L75-L74</f>
        <v>-8.7999999999301508</v>
      </c>
      <c r="M76" s="59"/>
      <c r="N76" s="59"/>
      <c r="O76" s="173"/>
      <c r="P76" s="189"/>
    </row>
    <row r="77" spans="1:19" ht="25.5" collapsed="1" x14ac:dyDescent="0.25">
      <c r="A77" s="170"/>
      <c r="B77" s="121" t="s">
        <v>11</v>
      </c>
      <c r="C77" s="121"/>
      <c r="D77" s="121"/>
      <c r="E77" s="121"/>
      <c r="F77" s="121"/>
      <c r="G77" s="121"/>
      <c r="H77" s="59"/>
      <c r="I77" s="59"/>
      <c r="J77" s="59"/>
      <c r="K77" s="59"/>
      <c r="L77" s="59"/>
      <c r="M77" s="59"/>
      <c r="N77" s="59"/>
      <c r="O77" s="173"/>
      <c r="P77" s="189"/>
    </row>
    <row r="78" spans="1:19" ht="25.5" x14ac:dyDescent="0.25">
      <c r="A78" s="170"/>
      <c r="B78" s="121" t="s">
        <v>10</v>
      </c>
      <c r="C78" s="121"/>
      <c r="D78" s="121"/>
      <c r="E78" s="121"/>
      <c r="F78" s="121"/>
      <c r="G78" s="121"/>
      <c r="H78" s="59"/>
      <c r="I78" s="59"/>
      <c r="J78" s="59"/>
      <c r="K78" s="59"/>
      <c r="L78" s="59"/>
      <c r="M78" s="121"/>
      <c r="N78" s="129"/>
      <c r="O78" s="173"/>
      <c r="P78" s="189"/>
    </row>
    <row r="79" spans="1:19" ht="25.5" x14ac:dyDescent="0.25">
      <c r="A79" s="171"/>
      <c r="B79" s="121" t="s">
        <v>9</v>
      </c>
      <c r="C79" s="121"/>
      <c r="D79" s="121"/>
      <c r="E79" s="121"/>
      <c r="F79" s="121"/>
      <c r="G79" s="121"/>
      <c r="H79" s="9">
        <f>I79+J79+K79+L79</f>
        <v>100</v>
      </c>
      <c r="I79" s="9">
        <f t="shared" ref="I79:N79" si="10">I72+I65+I58+I49+I36+I26</f>
        <v>0</v>
      </c>
      <c r="J79" s="9">
        <f t="shared" si="10"/>
        <v>0</v>
      </c>
      <c r="K79" s="9">
        <f t="shared" si="10"/>
        <v>0</v>
      </c>
      <c r="L79" s="9">
        <f t="shared" si="10"/>
        <v>100</v>
      </c>
      <c r="M79" s="9">
        <f t="shared" si="10"/>
        <v>100</v>
      </c>
      <c r="N79" s="9">
        <f t="shared" si="10"/>
        <v>100</v>
      </c>
      <c r="O79" s="174"/>
      <c r="P79" s="190"/>
    </row>
    <row r="80" spans="1:19" x14ac:dyDescent="0.25">
      <c r="A80" s="199" t="s">
        <v>179</v>
      </c>
      <c r="B80" s="200"/>
      <c r="C80" s="200"/>
      <c r="D80" s="200"/>
      <c r="E80" s="200"/>
      <c r="F80" s="200"/>
      <c r="G80" s="200"/>
      <c r="H80" s="200"/>
      <c r="I80" s="200"/>
      <c r="J80" s="200"/>
      <c r="K80" s="200"/>
      <c r="L80" s="200"/>
      <c r="M80" s="200"/>
      <c r="N80" s="200"/>
      <c r="O80" s="200"/>
      <c r="P80" s="201"/>
    </row>
    <row r="81" spans="1:16" ht="25.5" customHeight="1" x14ac:dyDescent="0.25">
      <c r="A81" s="185" t="s">
        <v>178</v>
      </c>
      <c r="B81" s="121" t="s">
        <v>170</v>
      </c>
      <c r="C81" s="121"/>
      <c r="D81" s="121"/>
      <c r="E81" s="121"/>
      <c r="F81" s="121"/>
      <c r="G81" s="121"/>
      <c r="H81" s="61">
        <f>H91+H98</f>
        <v>790</v>
      </c>
      <c r="I81" s="54">
        <f>I91+I98</f>
        <v>790</v>
      </c>
      <c r="J81" s="54">
        <f>J91+J98</f>
        <v>790</v>
      </c>
      <c r="K81" s="54">
        <f>K91+K98</f>
        <v>790</v>
      </c>
      <c r="L81" s="54">
        <f>L91+L98</f>
        <v>790</v>
      </c>
      <c r="M81" s="18">
        <v>790</v>
      </c>
      <c r="N81" s="60">
        <v>790</v>
      </c>
      <c r="O81" s="186" t="s">
        <v>169</v>
      </c>
      <c r="P81" s="187" t="s">
        <v>412</v>
      </c>
    </row>
    <row r="82" spans="1:16" ht="25.5" x14ac:dyDescent="0.25">
      <c r="A82" s="185"/>
      <c r="B82" s="121" t="s">
        <v>23</v>
      </c>
      <c r="C82" s="121"/>
      <c r="D82" s="121"/>
      <c r="E82" s="121"/>
      <c r="F82" s="121"/>
      <c r="G82" s="121"/>
      <c r="H82" s="18" t="s">
        <v>177</v>
      </c>
      <c r="I82" s="19" t="s">
        <v>13</v>
      </c>
      <c r="J82" s="19" t="s">
        <v>13</v>
      </c>
      <c r="K82" s="19" t="s">
        <v>13</v>
      </c>
      <c r="L82" s="19" t="s">
        <v>13</v>
      </c>
      <c r="M82" s="18" t="s">
        <v>177</v>
      </c>
      <c r="N82" s="18" t="s">
        <v>177</v>
      </c>
      <c r="O82" s="186"/>
      <c r="P82" s="187"/>
    </row>
    <row r="83" spans="1:16" ht="25.5" x14ac:dyDescent="0.25">
      <c r="A83" s="185"/>
      <c r="B83" s="121" t="s">
        <v>22</v>
      </c>
      <c r="C83" s="121"/>
      <c r="D83" s="121"/>
      <c r="E83" s="121"/>
      <c r="F83" s="121"/>
      <c r="G83" s="121"/>
      <c r="H83" s="59">
        <f t="shared" ref="H83:N83" si="11">H84</f>
        <v>17100</v>
      </c>
      <c r="I83" s="38">
        <f t="shared" si="11"/>
        <v>4275</v>
      </c>
      <c r="J83" s="38">
        <f t="shared" si="11"/>
        <v>4275</v>
      </c>
      <c r="K83" s="38">
        <f t="shared" si="11"/>
        <v>4275</v>
      </c>
      <c r="L83" s="38">
        <f t="shared" si="11"/>
        <v>4275</v>
      </c>
      <c r="M83" s="59">
        <f t="shared" si="11"/>
        <v>17100</v>
      </c>
      <c r="N83" s="59">
        <f t="shared" si="11"/>
        <v>17100</v>
      </c>
      <c r="O83" s="186"/>
      <c r="P83" s="187"/>
    </row>
    <row r="84" spans="1:16" ht="39" customHeight="1" x14ac:dyDescent="0.25">
      <c r="A84" s="185"/>
      <c r="B84" s="121" t="s">
        <v>12</v>
      </c>
      <c r="C84" s="15" t="s">
        <v>21</v>
      </c>
      <c r="D84" s="15" t="s">
        <v>20</v>
      </c>
      <c r="E84" s="15" t="s">
        <v>19</v>
      </c>
      <c r="F84" s="122" t="s">
        <v>176</v>
      </c>
      <c r="G84" s="15" t="s">
        <v>175</v>
      </c>
      <c r="H84" s="59">
        <f t="shared" ref="H84:N84" si="12">H94+H101</f>
        <v>17100</v>
      </c>
      <c r="I84" s="38">
        <f t="shared" si="12"/>
        <v>4275</v>
      </c>
      <c r="J84" s="38">
        <f t="shared" si="12"/>
        <v>4275</v>
      </c>
      <c r="K84" s="38">
        <f t="shared" si="12"/>
        <v>4275</v>
      </c>
      <c r="L84" s="38">
        <f t="shared" si="12"/>
        <v>4275</v>
      </c>
      <c r="M84" s="59">
        <f t="shared" si="12"/>
        <v>17100</v>
      </c>
      <c r="N84" s="59">
        <f t="shared" si="12"/>
        <v>17100</v>
      </c>
      <c r="O84" s="186"/>
      <c r="P84" s="187"/>
    </row>
    <row r="85" spans="1:16" hidden="1" outlineLevel="1" x14ac:dyDescent="0.25">
      <c r="A85" s="185"/>
      <c r="B85" s="121"/>
      <c r="C85" s="15"/>
      <c r="D85" s="15"/>
      <c r="E85" s="15"/>
      <c r="F85" s="122"/>
      <c r="G85" s="20">
        <v>340</v>
      </c>
      <c r="H85" s="59">
        <f>SUM(I85:L85)</f>
        <v>1350</v>
      </c>
      <c r="I85" s="59">
        <f>I94</f>
        <v>337.5</v>
      </c>
      <c r="J85" s="59">
        <f>J94</f>
        <v>337.5</v>
      </c>
      <c r="K85" s="59">
        <f>K94</f>
        <v>337.5</v>
      </c>
      <c r="L85" s="59">
        <f>L94</f>
        <v>337.5</v>
      </c>
      <c r="M85" s="59"/>
      <c r="N85" s="58"/>
      <c r="O85" s="186"/>
      <c r="P85" s="187"/>
    </row>
    <row r="86" spans="1:16" hidden="1" outlineLevel="1" x14ac:dyDescent="0.25">
      <c r="A86" s="185"/>
      <c r="B86" s="121"/>
      <c r="C86" s="15"/>
      <c r="D86" s="15"/>
      <c r="E86" s="15"/>
      <c r="F86" s="122"/>
      <c r="G86" s="20">
        <v>612</v>
      </c>
      <c r="H86" s="59">
        <f>SUM(I86:L86)</f>
        <v>14602.5</v>
      </c>
      <c r="I86" s="59">
        <f t="shared" ref="I86:L87" si="13">I102</f>
        <v>3774.375</v>
      </c>
      <c r="J86" s="59">
        <f t="shared" si="13"/>
        <v>3774.375</v>
      </c>
      <c r="K86" s="59">
        <f t="shared" si="13"/>
        <v>3774.375</v>
      </c>
      <c r="L86" s="59">
        <f t="shared" si="13"/>
        <v>3279.375</v>
      </c>
      <c r="M86" s="59"/>
      <c r="N86" s="58"/>
      <c r="O86" s="186"/>
      <c r="P86" s="187"/>
    </row>
    <row r="87" spans="1:16" hidden="1" outlineLevel="1" x14ac:dyDescent="0.25">
      <c r="A87" s="185"/>
      <c r="B87" s="121"/>
      <c r="C87" s="15"/>
      <c r="D87" s="15"/>
      <c r="E87" s="15"/>
      <c r="F87" s="122"/>
      <c r="G87" s="20">
        <v>622</v>
      </c>
      <c r="H87" s="59">
        <f>SUM(I87:L87)</f>
        <v>1147.5</v>
      </c>
      <c r="I87" s="59">
        <f t="shared" si="13"/>
        <v>163.125</v>
      </c>
      <c r="J87" s="59">
        <f t="shared" si="13"/>
        <v>163.125</v>
      </c>
      <c r="K87" s="59">
        <f t="shared" si="13"/>
        <v>163.125</v>
      </c>
      <c r="L87" s="59">
        <f t="shared" si="13"/>
        <v>658.125</v>
      </c>
      <c r="M87" s="59"/>
      <c r="N87" s="58"/>
      <c r="O87" s="186"/>
      <c r="P87" s="187"/>
    </row>
    <row r="88" spans="1:16" ht="25.5" collapsed="1" x14ac:dyDescent="0.25">
      <c r="A88" s="185"/>
      <c r="B88" s="121" t="s">
        <v>11</v>
      </c>
      <c r="C88" s="121"/>
      <c r="D88" s="121"/>
      <c r="E88" s="121"/>
      <c r="F88" s="121"/>
      <c r="G88" s="121"/>
      <c r="H88" s="121"/>
      <c r="I88" s="121"/>
      <c r="J88" s="121"/>
      <c r="K88" s="121"/>
      <c r="L88" s="121"/>
      <c r="M88" s="121"/>
      <c r="N88" s="129"/>
      <c r="O88" s="186"/>
      <c r="P88" s="187"/>
    </row>
    <row r="89" spans="1:16" ht="25.5" x14ac:dyDescent="0.25">
      <c r="A89" s="185"/>
      <c r="B89" s="121" t="s">
        <v>10</v>
      </c>
      <c r="C89" s="121"/>
      <c r="D89" s="121"/>
      <c r="E89" s="121"/>
      <c r="F89" s="121"/>
      <c r="G89" s="121"/>
      <c r="H89" s="121"/>
      <c r="I89" s="121"/>
      <c r="J89" s="121"/>
      <c r="K89" s="121"/>
      <c r="L89" s="121"/>
      <c r="M89" s="121"/>
      <c r="N89" s="129"/>
      <c r="O89" s="186"/>
      <c r="P89" s="187"/>
    </row>
    <row r="90" spans="1:16" ht="25.5" x14ac:dyDescent="0.25">
      <c r="A90" s="185"/>
      <c r="B90" s="121" t="s">
        <v>9</v>
      </c>
      <c r="C90" s="121"/>
      <c r="D90" s="121"/>
      <c r="E90" s="121"/>
      <c r="F90" s="121"/>
      <c r="G90" s="121"/>
      <c r="H90" s="121"/>
      <c r="I90" s="121"/>
      <c r="J90" s="121"/>
      <c r="K90" s="121"/>
      <c r="L90" s="121"/>
      <c r="M90" s="121"/>
      <c r="N90" s="129"/>
      <c r="O90" s="186"/>
      <c r="P90" s="187"/>
    </row>
    <row r="91" spans="1:16" ht="25.5" x14ac:dyDescent="0.25">
      <c r="A91" s="169" t="s">
        <v>174</v>
      </c>
      <c r="B91" s="121" t="s">
        <v>170</v>
      </c>
      <c r="C91" s="121"/>
      <c r="D91" s="121"/>
      <c r="E91" s="121"/>
      <c r="F91" s="121"/>
      <c r="G91" s="121"/>
      <c r="H91" s="121">
        <v>90</v>
      </c>
      <c r="I91" s="121">
        <v>90</v>
      </c>
      <c r="J91" s="121">
        <v>90</v>
      </c>
      <c r="K91" s="121">
        <v>90</v>
      </c>
      <c r="L91" s="121">
        <v>90</v>
      </c>
      <c r="M91" s="121">
        <v>90</v>
      </c>
      <c r="N91" s="129">
        <v>90</v>
      </c>
      <c r="O91" s="186" t="s">
        <v>169</v>
      </c>
      <c r="P91" s="187" t="s">
        <v>173</v>
      </c>
    </row>
    <row r="92" spans="1:16" ht="25.5" x14ac:dyDescent="0.25">
      <c r="A92" s="170"/>
      <c r="B92" s="121" t="s">
        <v>23</v>
      </c>
      <c r="C92" s="121"/>
      <c r="D92" s="121"/>
      <c r="E92" s="121"/>
      <c r="F92" s="121"/>
      <c r="G92" s="121"/>
      <c r="H92" s="59">
        <f>H93/H91</f>
        <v>15</v>
      </c>
      <c r="I92" s="19" t="s">
        <v>13</v>
      </c>
      <c r="J92" s="19" t="s">
        <v>13</v>
      </c>
      <c r="K92" s="19" t="s">
        <v>13</v>
      </c>
      <c r="L92" s="19" t="s">
        <v>13</v>
      </c>
      <c r="M92" s="59">
        <f>M93/M91</f>
        <v>15</v>
      </c>
      <c r="N92" s="59">
        <f>N93/N91</f>
        <v>15</v>
      </c>
      <c r="O92" s="186"/>
      <c r="P92" s="187"/>
    </row>
    <row r="93" spans="1:16" ht="25.5" x14ac:dyDescent="0.25">
      <c r="A93" s="170"/>
      <c r="B93" s="121" t="s">
        <v>22</v>
      </c>
      <c r="C93" s="121"/>
      <c r="D93" s="121"/>
      <c r="E93" s="121"/>
      <c r="F93" s="121"/>
      <c r="G93" s="121"/>
      <c r="H93" s="59">
        <f t="shared" ref="H93:N93" si="14">H94</f>
        <v>1350</v>
      </c>
      <c r="I93" s="59">
        <f t="shared" si="14"/>
        <v>337.5</v>
      </c>
      <c r="J93" s="59">
        <f t="shared" si="14"/>
        <v>337.5</v>
      </c>
      <c r="K93" s="59">
        <f t="shared" si="14"/>
        <v>337.5</v>
      </c>
      <c r="L93" s="59">
        <f t="shared" si="14"/>
        <v>337.5</v>
      </c>
      <c r="M93" s="59">
        <f t="shared" si="14"/>
        <v>1350</v>
      </c>
      <c r="N93" s="59">
        <f t="shared" si="14"/>
        <v>1350</v>
      </c>
      <c r="O93" s="186"/>
      <c r="P93" s="187"/>
    </row>
    <row r="94" spans="1:16" ht="25.5" x14ac:dyDescent="0.25">
      <c r="A94" s="170"/>
      <c r="B94" s="121" t="s">
        <v>12</v>
      </c>
      <c r="C94" s="15" t="s">
        <v>21</v>
      </c>
      <c r="D94" s="15" t="s">
        <v>20</v>
      </c>
      <c r="E94" s="15" t="s">
        <v>19</v>
      </c>
      <c r="F94" s="122" t="s">
        <v>172</v>
      </c>
      <c r="G94" s="15">
        <v>340</v>
      </c>
      <c r="H94" s="59">
        <v>1350</v>
      </c>
      <c r="I94" s="59">
        <v>337.5</v>
      </c>
      <c r="J94" s="59">
        <v>337.5</v>
      </c>
      <c r="K94" s="59">
        <v>337.5</v>
      </c>
      <c r="L94" s="59">
        <v>337.5</v>
      </c>
      <c r="M94" s="59">
        <v>1350</v>
      </c>
      <c r="N94" s="58">
        <v>1350</v>
      </c>
      <c r="O94" s="186"/>
      <c r="P94" s="187"/>
    </row>
    <row r="95" spans="1:16" ht="25.5" x14ac:dyDescent="0.25">
      <c r="A95" s="170"/>
      <c r="B95" s="121" t="s">
        <v>11</v>
      </c>
      <c r="C95" s="121"/>
      <c r="D95" s="121"/>
      <c r="E95" s="121"/>
      <c r="F95" s="121"/>
      <c r="G95" s="121"/>
      <c r="H95" s="121"/>
      <c r="I95" s="121"/>
      <c r="J95" s="121"/>
      <c r="K95" s="121"/>
      <c r="L95" s="121"/>
      <c r="M95" s="121"/>
      <c r="N95" s="129"/>
      <c r="O95" s="186"/>
      <c r="P95" s="187"/>
    </row>
    <row r="96" spans="1:16" ht="25.5" x14ac:dyDescent="0.25">
      <c r="A96" s="170"/>
      <c r="B96" s="121" t="s">
        <v>10</v>
      </c>
      <c r="C96" s="121"/>
      <c r="D96" s="121"/>
      <c r="E96" s="121"/>
      <c r="F96" s="121"/>
      <c r="G96" s="121"/>
      <c r="H96" s="121"/>
      <c r="I96" s="121"/>
      <c r="J96" s="121"/>
      <c r="K96" s="121"/>
      <c r="L96" s="121"/>
      <c r="M96" s="121"/>
      <c r="N96" s="129"/>
      <c r="O96" s="186"/>
      <c r="P96" s="187"/>
    </row>
    <row r="97" spans="1:16" ht="25.5" x14ac:dyDescent="0.25">
      <c r="A97" s="171"/>
      <c r="B97" s="121" t="s">
        <v>9</v>
      </c>
      <c r="C97" s="121"/>
      <c r="D97" s="121"/>
      <c r="E97" s="121"/>
      <c r="F97" s="121"/>
      <c r="G97" s="121"/>
      <c r="H97" s="121"/>
      <c r="I97" s="121"/>
      <c r="J97" s="121"/>
      <c r="K97" s="121"/>
      <c r="L97" s="121"/>
      <c r="M97" s="121"/>
      <c r="N97" s="129"/>
      <c r="O97" s="186"/>
      <c r="P97" s="187"/>
    </row>
    <row r="98" spans="1:16" ht="25.5" customHeight="1" x14ac:dyDescent="0.25">
      <c r="A98" s="185" t="s">
        <v>171</v>
      </c>
      <c r="B98" s="121" t="s">
        <v>170</v>
      </c>
      <c r="C98" s="10"/>
      <c r="D98" s="10"/>
      <c r="E98" s="10"/>
      <c r="F98" s="10"/>
      <c r="G98" s="10"/>
      <c r="H98" s="10">
        <v>700</v>
      </c>
      <c r="I98" s="10">
        <v>700</v>
      </c>
      <c r="J98" s="10">
        <v>700</v>
      </c>
      <c r="K98" s="10">
        <v>700</v>
      </c>
      <c r="L98" s="10">
        <v>700</v>
      </c>
      <c r="M98" s="10">
        <v>700</v>
      </c>
      <c r="N98" s="10">
        <v>700</v>
      </c>
      <c r="O98" s="186" t="s">
        <v>169</v>
      </c>
      <c r="P98" s="187" t="s">
        <v>168</v>
      </c>
    </row>
    <row r="99" spans="1:16" ht="25.5" x14ac:dyDescent="0.25">
      <c r="A99" s="185"/>
      <c r="B99" s="121" t="s">
        <v>23</v>
      </c>
      <c r="C99" s="10"/>
      <c r="D99" s="10"/>
      <c r="E99" s="10"/>
      <c r="F99" s="10"/>
      <c r="G99" s="10"/>
      <c r="H99" s="12">
        <f>H100/H98</f>
        <v>22.5</v>
      </c>
      <c r="I99" s="19" t="s">
        <v>13</v>
      </c>
      <c r="J99" s="19" t="s">
        <v>13</v>
      </c>
      <c r="K99" s="19" t="s">
        <v>13</v>
      </c>
      <c r="L99" s="19" t="s">
        <v>13</v>
      </c>
      <c r="M99" s="12">
        <f>M100/M98</f>
        <v>22.5</v>
      </c>
      <c r="N99" s="12">
        <f>N100/N98</f>
        <v>22.5</v>
      </c>
      <c r="O99" s="186"/>
      <c r="P99" s="187"/>
    </row>
    <row r="100" spans="1:16" ht="25.5" x14ac:dyDescent="0.25">
      <c r="A100" s="185"/>
      <c r="B100" s="128" t="s">
        <v>22</v>
      </c>
      <c r="C100" s="49"/>
      <c r="D100" s="49"/>
      <c r="E100" s="49"/>
      <c r="F100" s="49"/>
      <c r="G100" s="49"/>
      <c r="H100" s="57">
        <f t="shared" ref="H100:N100" si="15">H101</f>
        <v>15750</v>
      </c>
      <c r="I100" s="38">
        <f t="shared" si="15"/>
        <v>3937.5</v>
      </c>
      <c r="J100" s="38">
        <f t="shared" si="15"/>
        <v>3937.5</v>
      </c>
      <c r="K100" s="38">
        <f t="shared" si="15"/>
        <v>3937.5</v>
      </c>
      <c r="L100" s="38">
        <f t="shared" si="15"/>
        <v>3937.5</v>
      </c>
      <c r="M100" s="57">
        <f t="shared" si="15"/>
        <v>15750</v>
      </c>
      <c r="N100" s="12">
        <f t="shared" si="15"/>
        <v>15750</v>
      </c>
      <c r="O100" s="186"/>
      <c r="P100" s="187"/>
    </row>
    <row r="101" spans="1:16" ht="27" customHeight="1" x14ac:dyDescent="0.25">
      <c r="A101" s="185"/>
      <c r="B101" s="128" t="s">
        <v>12</v>
      </c>
      <c r="C101" s="15" t="s">
        <v>21</v>
      </c>
      <c r="D101" s="15" t="s">
        <v>20</v>
      </c>
      <c r="E101" s="15" t="s">
        <v>19</v>
      </c>
      <c r="F101" s="124" t="s">
        <v>167</v>
      </c>
      <c r="G101" s="15" t="s">
        <v>17</v>
      </c>
      <c r="H101" s="57">
        <f>H102+H103</f>
        <v>15750</v>
      </c>
      <c r="I101" s="38">
        <f>I102+I103</f>
        <v>3937.5</v>
      </c>
      <c r="J101" s="38">
        <f>J102+J103</f>
        <v>3937.5</v>
      </c>
      <c r="K101" s="38">
        <f>K102+K103</f>
        <v>3937.5</v>
      </c>
      <c r="L101" s="38">
        <f>L102+L103</f>
        <v>3937.5</v>
      </c>
      <c r="M101" s="57">
        <v>15750</v>
      </c>
      <c r="N101" s="12">
        <v>15750</v>
      </c>
      <c r="O101" s="186"/>
      <c r="P101" s="187"/>
    </row>
    <row r="102" spans="1:16" ht="15.75" hidden="1" customHeight="1" outlineLevel="1" x14ac:dyDescent="0.25">
      <c r="A102" s="185"/>
      <c r="B102" s="128"/>
      <c r="C102" s="56"/>
      <c r="D102" s="56"/>
      <c r="E102" s="56"/>
      <c r="F102" s="128"/>
      <c r="G102" s="20">
        <v>612</v>
      </c>
      <c r="H102" s="59">
        <v>14602.5</v>
      </c>
      <c r="I102" s="59">
        <v>3774.375</v>
      </c>
      <c r="J102" s="59">
        <v>3774.375</v>
      </c>
      <c r="K102" s="59">
        <v>3774.375</v>
      </c>
      <c r="L102" s="59">
        <v>3279.375</v>
      </c>
      <c r="M102" s="59">
        <v>14602.5</v>
      </c>
      <c r="N102" s="59">
        <v>14602.5</v>
      </c>
      <c r="O102" s="186"/>
      <c r="P102" s="187"/>
    </row>
    <row r="103" spans="1:16" ht="15" hidden="1" customHeight="1" outlineLevel="1" x14ac:dyDescent="0.25">
      <c r="A103" s="185"/>
      <c r="B103" s="128"/>
      <c r="C103" s="56"/>
      <c r="D103" s="56"/>
      <c r="E103" s="56"/>
      <c r="F103" s="128"/>
      <c r="G103" s="20">
        <v>622</v>
      </c>
      <c r="H103" s="59">
        <f>I103+J103+K103+L103</f>
        <v>1147.5</v>
      </c>
      <c r="I103" s="59">
        <v>163.125</v>
      </c>
      <c r="J103" s="59">
        <v>163.125</v>
      </c>
      <c r="K103" s="59">
        <v>163.125</v>
      </c>
      <c r="L103" s="59">
        <v>658.125</v>
      </c>
      <c r="M103" s="59">
        <v>1147.5</v>
      </c>
      <c r="N103" s="59">
        <v>1147.5</v>
      </c>
      <c r="O103" s="186"/>
      <c r="P103" s="187"/>
    </row>
    <row r="104" spans="1:16" ht="25.5" collapsed="1" x14ac:dyDescent="0.25">
      <c r="A104" s="185"/>
      <c r="B104" s="121" t="s">
        <v>11</v>
      </c>
      <c r="C104" s="10"/>
      <c r="D104" s="10"/>
      <c r="E104" s="10"/>
      <c r="F104" s="10"/>
      <c r="G104" s="10"/>
      <c r="H104" s="10"/>
      <c r="I104" s="55"/>
      <c r="J104" s="10"/>
      <c r="K104" s="12"/>
      <c r="L104" s="12"/>
      <c r="M104" s="10"/>
      <c r="N104" s="10"/>
      <c r="O104" s="186"/>
      <c r="P104" s="187"/>
    </row>
    <row r="105" spans="1:16" ht="25.5" x14ac:dyDescent="0.25">
      <c r="A105" s="185"/>
      <c r="B105" s="121" t="s">
        <v>10</v>
      </c>
      <c r="C105" s="10"/>
      <c r="D105" s="10"/>
      <c r="E105" s="10"/>
      <c r="F105" s="12"/>
      <c r="G105" s="10"/>
      <c r="H105" s="10"/>
      <c r="I105" s="42"/>
      <c r="J105" s="42"/>
      <c r="K105" s="12"/>
      <c r="L105" s="10"/>
      <c r="M105" s="10"/>
      <c r="N105" s="10"/>
      <c r="O105" s="186"/>
      <c r="P105" s="187"/>
    </row>
    <row r="106" spans="1:16" ht="25.5" x14ac:dyDescent="0.25">
      <c r="A106" s="185"/>
      <c r="B106" s="121" t="s">
        <v>9</v>
      </c>
      <c r="C106" s="10"/>
      <c r="D106" s="10"/>
      <c r="E106" s="10"/>
      <c r="F106" s="10"/>
      <c r="G106" s="10"/>
      <c r="H106" s="10"/>
      <c r="I106" s="10"/>
      <c r="J106" s="10"/>
      <c r="K106" s="10"/>
      <c r="L106" s="10"/>
      <c r="M106" s="10"/>
      <c r="N106" s="10"/>
      <c r="O106" s="186"/>
      <c r="P106" s="187"/>
    </row>
    <row r="107" spans="1:16" ht="51" x14ac:dyDescent="0.25">
      <c r="A107" s="185" t="s">
        <v>166</v>
      </c>
      <c r="B107" s="121" t="s">
        <v>162</v>
      </c>
      <c r="C107" s="10"/>
      <c r="D107" s="10"/>
      <c r="E107" s="10"/>
      <c r="F107" s="10"/>
      <c r="G107" s="10"/>
      <c r="H107" s="48">
        <v>8</v>
      </c>
      <c r="I107" s="9">
        <v>0</v>
      </c>
      <c r="J107" s="9">
        <v>0</v>
      </c>
      <c r="K107" s="9">
        <v>0</v>
      </c>
      <c r="L107" s="9">
        <v>0</v>
      </c>
      <c r="M107" s="48">
        <v>10</v>
      </c>
      <c r="N107" s="48">
        <v>10</v>
      </c>
      <c r="O107" s="186" t="s">
        <v>150</v>
      </c>
      <c r="P107" s="187" t="s">
        <v>414</v>
      </c>
    </row>
    <row r="108" spans="1:16" ht="25.5" x14ac:dyDescent="0.25">
      <c r="A108" s="185"/>
      <c r="B108" s="121" t="s">
        <v>23</v>
      </c>
      <c r="C108" s="10"/>
      <c r="D108" s="10"/>
      <c r="E108" s="10"/>
      <c r="F108" s="10"/>
      <c r="G108" s="10"/>
      <c r="H108" s="12">
        <f>H109/H107</f>
        <v>11616.154999999999</v>
      </c>
      <c r="I108" s="37" t="s">
        <v>13</v>
      </c>
      <c r="J108" s="37" t="s">
        <v>13</v>
      </c>
      <c r="K108" s="37" t="s">
        <v>13</v>
      </c>
      <c r="L108" s="37" t="s">
        <v>13</v>
      </c>
      <c r="M108" s="12">
        <f>M109/M107</f>
        <v>5786.8099999999995</v>
      </c>
      <c r="N108" s="12">
        <f>N109/N107</f>
        <v>5786.8099999999995</v>
      </c>
      <c r="O108" s="186"/>
      <c r="P108" s="187"/>
    </row>
    <row r="109" spans="1:16" ht="25.5" x14ac:dyDescent="0.25">
      <c r="A109" s="185"/>
      <c r="B109" s="121" t="s">
        <v>22</v>
      </c>
      <c r="C109" s="10"/>
      <c r="D109" s="10"/>
      <c r="E109" s="10"/>
      <c r="F109" s="10"/>
      <c r="G109" s="10"/>
      <c r="H109" s="12">
        <f>H110+H114+H115+H116</f>
        <v>92929.239999999991</v>
      </c>
      <c r="I109" s="12">
        <f t="shared" ref="I109:L109" si="16">I110+I114+I115+I116</f>
        <v>0</v>
      </c>
      <c r="J109" s="12">
        <f t="shared" si="16"/>
        <v>20000</v>
      </c>
      <c r="K109" s="12">
        <f t="shared" si="16"/>
        <v>14550</v>
      </c>
      <c r="L109" s="12">
        <f t="shared" si="16"/>
        <v>58379.24</v>
      </c>
      <c r="M109" s="12">
        <f>M110+M114+M115+M116</f>
        <v>57868.1</v>
      </c>
      <c r="N109" s="12">
        <f>N110+N114+N115+N116</f>
        <v>57868.1</v>
      </c>
      <c r="O109" s="186"/>
      <c r="P109" s="187"/>
    </row>
    <row r="110" spans="1:16" ht="25.5" x14ac:dyDescent="0.25">
      <c r="A110" s="185"/>
      <c r="B110" s="121" t="s">
        <v>12</v>
      </c>
      <c r="C110" s="15" t="s">
        <v>21</v>
      </c>
      <c r="D110" s="15" t="s">
        <v>20</v>
      </c>
      <c r="E110" s="15" t="s">
        <v>19</v>
      </c>
      <c r="F110" s="122" t="s">
        <v>155</v>
      </c>
      <c r="G110" s="15" t="s">
        <v>17</v>
      </c>
      <c r="H110" s="33">
        <f>H111+H112+H113</f>
        <v>44606.74</v>
      </c>
      <c r="I110" s="12">
        <f t="shared" ref="I110:N110" si="17">I111+I112+I113</f>
        <v>0</v>
      </c>
      <c r="J110" s="12">
        <f t="shared" si="17"/>
        <v>0</v>
      </c>
      <c r="K110" s="12">
        <f t="shared" si="17"/>
        <v>0</v>
      </c>
      <c r="L110" s="12">
        <f>L111+L112+L113</f>
        <v>44606.74</v>
      </c>
      <c r="M110" s="33">
        <f t="shared" si="17"/>
        <v>8218.1</v>
      </c>
      <c r="N110" s="33">
        <f t="shared" si="17"/>
        <v>8218.1</v>
      </c>
      <c r="O110" s="186"/>
      <c r="P110" s="187"/>
    </row>
    <row r="111" spans="1:16" outlineLevel="1" x14ac:dyDescent="0.25">
      <c r="A111" s="185"/>
      <c r="B111" s="121"/>
      <c r="C111" s="15" t="s">
        <v>21</v>
      </c>
      <c r="D111" s="15"/>
      <c r="E111" s="15"/>
      <c r="F111" s="122" t="s">
        <v>120</v>
      </c>
      <c r="G111" s="20">
        <v>612</v>
      </c>
      <c r="H111" s="12">
        <f>I111+J111+K111+L111</f>
        <v>30788.639999999999</v>
      </c>
      <c r="I111" s="59">
        <v>0</v>
      </c>
      <c r="J111" s="59">
        <v>0</v>
      </c>
      <c r="K111" s="59">
        <v>0</v>
      </c>
      <c r="L111" s="59">
        <v>30788.639999999999</v>
      </c>
      <c r="M111" s="12">
        <v>0</v>
      </c>
      <c r="N111" s="12">
        <v>0</v>
      </c>
      <c r="O111" s="186"/>
      <c r="P111" s="187"/>
    </row>
    <row r="112" spans="1:16" outlineLevel="1" x14ac:dyDescent="0.25">
      <c r="A112" s="185"/>
      <c r="B112" s="121"/>
      <c r="C112" s="15" t="s">
        <v>21</v>
      </c>
      <c r="D112" s="15"/>
      <c r="E112" s="131"/>
      <c r="F112" s="122" t="s">
        <v>120</v>
      </c>
      <c r="G112" s="20">
        <v>622</v>
      </c>
      <c r="H112" s="12">
        <f>I112+J112+K112+L112</f>
        <v>5600</v>
      </c>
      <c r="I112" s="59">
        <v>0</v>
      </c>
      <c r="J112" s="59">
        <v>0</v>
      </c>
      <c r="K112" s="59">
        <v>0</v>
      </c>
      <c r="L112" s="59">
        <v>5600</v>
      </c>
      <c r="M112" s="12">
        <v>0</v>
      </c>
      <c r="N112" s="12">
        <v>0</v>
      </c>
      <c r="O112" s="186"/>
      <c r="P112" s="187"/>
    </row>
    <row r="113" spans="1:19" outlineLevel="1" x14ac:dyDescent="0.25">
      <c r="A113" s="185"/>
      <c r="B113" s="121"/>
      <c r="C113" s="15" t="s">
        <v>21</v>
      </c>
      <c r="D113" s="15" t="s">
        <v>20</v>
      </c>
      <c r="E113" s="15" t="s">
        <v>19</v>
      </c>
      <c r="F113" s="122" t="s">
        <v>155</v>
      </c>
      <c r="G113" s="15" t="s">
        <v>157</v>
      </c>
      <c r="H113" s="57">
        <f>I113+J113+K113+L113</f>
        <v>8218.1</v>
      </c>
      <c r="I113" s="38">
        <v>0</v>
      </c>
      <c r="J113" s="38">
        <v>0</v>
      </c>
      <c r="K113" s="38">
        <v>0</v>
      </c>
      <c r="L113" s="57">
        <v>8218.1</v>
      </c>
      <c r="M113" s="57">
        <v>8218.1</v>
      </c>
      <c r="N113" s="57">
        <v>8218.1</v>
      </c>
      <c r="O113" s="186"/>
      <c r="P113" s="187"/>
    </row>
    <row r="114" spans="1:19" ht="25.5" x14ac:dyDescent="0.25">
      <c r="A114" s="185"/>
      <c r="B114" s="121" t="s">
        <v>11</v>
      </c>
      <c r="C114" s="15"/>
      <c r="D114" s="15"/>
      <c r="E114" s="15"/>
      <c r="F114" s="26"/>
      <c r="G114" s="15"/>
      <c r="H114" s="12"/>
      <c r="I114" s="38"/>
      <c r="J114" s="38"/>
      <c r="K114" s="38"/>
      <c r="L114" s="38"/>
      <c r="M114" s="38"/>
      <c r="N114" s="38"/>
      <c r="O114" s="186"/>
      <c r="P114" s="187"/>
    </row>
    <row r="115" spans="1:19" ht="25.5" x14ac:dyDescent="0.25">
      <c r="A115" s="185"/>
      <c r="B115" s="121" t="s">
        <v>10</v>
      </c>
      <c r="C115" s="10"/>
      <c r="D115" s="10"/>
      <c r="E115" s="10"/>
      <c r="F115" s="10"/>
      <c r="G115" s="10"/>
      <c r="H115" s="10"/>
      <c r="I115" s="38"/>
      <c r="J115" s="38"/>
      <c r="K115" s="38"/>
      <c r="L115" s="38"/>
      <c r="M115" s="10"/>
      <c r="N115" s="40"/>
      <c r="O115" s="186"/>
      <c r="P115" s="187"/>
    </row>
    <row r="116" spans="1:19" ht="25.5" x14ac:dyDescent="0.25">
      <c r="A116" s="185"/>
      <c r="B116" s="121" t="s">
        <v>9</v>
      </c>
      <c r="C116" s="10"/>
      <c r="D116" s="10"/>
      <c r="E116" s="10"/>
      <c r="F116" s="10"/>
      <c r="G116" s="10"/>
      <c r="H116" s="12">
        <f>I116+J116+K116+L116</f>
        <v>48322.5</v>
      </c>
      <c r="I116" s="38"/>
      <c r="J116" s="38">
        <v>20000</v>
      </c>
      <c r="K116" s="38">
        <f>20000-K257</f>
        <v>14550</v>
      </c>
      <c r="L116" s="38">
        <f>24650-L257</f>
        <v>13772.5</v>
      </c>
      <c r="M116" s="12">
        <f>64650-15000</f>
        <v>49650</v>
      </c>
      <c r="N116" s="12">
        <f>64650-15000</f>
        <v>49650</v>
      </c>
      <c r="O116" s="186"/>
      <c r="P116" s="187"/>
    </row>
    <row r="117" spans="1:19" s="1" customFormat="1" ht="25.5" hidden="1" customHeight="1" outlineLevel="1" x14ac:dyDescent="0.25">
      <c r="A117" s="185" t="s">
        <v>165</v>
      </c>
      <c r="B117" s="121" t="s">
        <v>108</v>
      </c>
      <c r="C117" s="10"/>
      <c r="D117" s="10"/>
      <c r="E117" s="10"/>
      <c r="F117" s="10"/>
      <c r="G117" s="10"/>
      <c r="H117" s="10"/>
      <c r="I117" s="10"/>
      <c r="J117" s="10"/>
      <c r="K117" s="10"/>
      <c r="L117" s="10"/>
      <c r="M117" s="10"/>
      <c r="N117" s="40"/>
      <c r="O117" s="186" t="s">
        <v>152</v>
      </c>
      <c r="P117" s="198" t="s">
        <v>164</v>
      </c>
    </row>
    <row r="118" spans="1:19" s="1" customFormat="1" ht="25.5" hidden="1" outlineLevel="1" x14ac:dyDescent="0.25">
      <c r="A118" s="185"/>
      <c r="B118" s="121" t="s">
        <v>23</v>
      </c>
      <c r="C118" s="10"/>
      <c r="D118" s="10"/>
      <c r="E118" s="10"/>
      <c r="F118" s="10"/>
      <c r="G118" s="10"/>
      <c r="H118" s="12"/>
      <c r="I118" s="10"/>
      <c r="J118" s="10"/>
      <c r="K118" s="10"/>
      <c r="L118" s="10"/>
      <c r="M118" s="12"/>
      <c r="N118" s="12"/>
      <c r="O118" s="186"/>
      <c r="P118" s="198"/>
    </row>
    <row r="119" spans="1:19" s="1" customFormat="1" ht="25.5" hidden="1" outlineLevel="1" x14ac:dyDescent="0.25">
      <c r="A119" s="185"/>
      <c r="B119" s="121" t="s">
        <v>22</v>
      </c>
      <c r="C119" s="10"/>
      <c r="D119" s="10"/>
      <c r="E119" s="10"/>
      <c r="F119" s="10"/>
      <c r="G119" s="10"/>
      <c r="H119" s="12"/>
      <c r="I119" s="10"/>
      <c r="J119" s="10"/>
      <c r="K119" s="10"/>
      <c r="L119" s="10"/>
      <c r="M119" s="12"/>
      <c r="N119" s="12"/>
      <c r="O119" s="186"/>
      <c r="P119" s="198"/>
    </row>
    <row r="120" spans="1:19" s="1" customFormat="1" ht="25.5" hidden="1" outlineLevel="1" x14ac:dyDescent="0.25">
      <c r="A120" s="185"/>
      <c r="B120" s="121" t="s">
        <v>12</v>
      </c>
      <c r="C120" s="122"/>
      <c r="D120" s="122"/>
      <c r="E120" s="122"/>
      <c r="F120" s="122"/>
      <c r="G120" s="20"/>
      <c r="H120" s="12"/>
      <c r="I120" s="10"/>
      <c r="J120" s="10"/>
      <c r="K120" s="10"/>
      <c r="L120" s="10"/>
      <c r="M120" s="12"/>
      <c r="N120" s="12"/>
      <c r="O120" s="186"/>
      <c r="P120" s="198"/>
    </row>
    <row r="121" spans="1:19" s="1" customFormat="1" ht="25.5" hidden="1" outlineLevel="1" x14ac:dyDescent="0.25">
      <c r="A121" s="185"/>
      <c r="B121" s="121" t="s">
        <v>11</v>
      </c>
      <c r="C121" s="10"/>
      <c r="D121" s="10"/>
      <c r="E121" s="10"/>
      <c r="F121" s="10"/>
      <c r="G121" s="10"/>
      <c r="H121" s="10"/>
      <c r="I121" s="10"/>
      <c r="J121" s="10"/>
      <c r="K121" s="10"/>
      <c r="L121" s="10"/>
      <c r="M121" s="10"/>
      <c r="N121" s="40"/>
      <c r="O121" s="186"/>
      <c r="P121" s="198"/>
    </row>
    <row r="122" spans="1:19" s="1" customFormat="1" ht="25.5" hidden="1" outlineLevel="1" x14ac:dyDescent="0.25">
      <c r="A122" s="185"/>
      <c r="B122" s="121" t="s">
        <v>10</v>
      </c>
      <c r="C122" s="10"/>
      <c r="D122" s="10"/>
      <c r="E122" s="10"/>
      <c r="F122" s="10"/>
      <c r="G122" s="10"/>
      <c r="H122" s="10"/>
      <c r="I122" s="10"/>
      <c r="J122" s="10"/>
      <c r="K122" s="10"/>
      <c r="L122" s="10"/>
      <c r="M122" s="10"/>
      <c r="N122" s="40"/>
      <c r="O122" s="186"/>
      <c r="P122" s="198"/>
    </row>
    <row r="123" spans="1:19" s="1" customFormat="1" ht="25.5" hidden="1" outlineLevel="1" x14ac:dyDescent="0.25">
      <c r="A123" s="185"/>
      <c r="B123" s="121" t="s">
        <v>9</v>
      </c>
      <c r="C123" s="10"/>
      <c r="D123" s="10"/>
      <c r="E123" s="10"/>
      <c r="F123" s="10"/>
      <c r="G123" s="10"/>
      <c r="H123" s="12"/>
      <c r="I123" s="10"/>
      <c r="J123" s="10"/>
      <c r="K123" s="10"/>
      <c r="L123" s="10"/>
      <c r="M123" s="12"/>
      <c r="N123" s="12"/>
      <c r="O123" s="186"/>
      <c r="P123" s="198"/>
    </row>
    <row r="124" spans="1:19" ht="51" hidden="1" outlineLevel="1" x14ac:dyDescent="0.25">
      <c r="A124" s="185" t="s">
        <v>163</v>
      </c>
      <c r="B124" s="121" t="s">
        <v>162</v>
      </c>
      <c r="C124" s="10"/>
      <c r="D124" s="10"/>
      <c r="E124" s="10"/>
      <c r="F124" s="10"/>
      <c r="G124" s="10"/>
      <c r="H124" s="48"/>
      <c r="I124" s="48"/>
      <c r="J124" s="48"/>
      <c r="K124" s="48"/>
      <c r="L124" s="48"/>
      <c r="M124" s="48"/>
      <c r="N124" s="48"/>
      <c r="O124" s="186" t="s">
        <v>150</v>
      </c>
      <c r="P124" s="187" t="s">
        <v>161</v>
      </c>
    </row>
    <row r="125" spans="1:19" ht="25.5" hidden="1" outlineLevel="1" x14ac:dyDescent="0.25">
      <c r="A125" s="185"/>
      <c r="B125" s="121" t="s">
        <v>23</v>
      </c>
      <c r="C125" s="10"/>
      <c r="D125" s="10"/>
      <c r="E125" s="10"/>
      <c r="F125" s="10"/>
      <c r="G125" s="10"/>
      <c r="H125" s="12"/>
      <c r="I125" s="19"/>
      <c r="J125" s="19"/>
      <c r="K125" s="19"/>
      <c r="L125" s="19"/>
      <c r="M125" s="12"/>
      <c r="N125" s="12"/>
      <c r="O125" s="186"/>
      <c r="P125" s="187"/>
    </row>
    <row r="126" spans="1:19" ht="25.5" hidden="1" outlineLevel="1" x14ac:dyDescent="0.25">
      <c r="A126" s="185"/>
      <c r="B126" s="121" t="s">
        <v>22</v>
      </c>
      <c r="C126" s="10"/>
      <c r="D126" s="10"/>
      <c r="E126" s="10"/>
      <c r="F126" s="10"/>
      <c r="G126" s="10"/>
      <c r="H126" s="12"/>
      <c r="I126" s="38"/>
      <c r="J126" s="38"/>
      <c r="K126" s="38"/>
      <c r="L126" s="38"/>
      <c r="M126" s="12"/>
      <c r="N126" s="12"/>
      <c r="O126" s="186"/>
      <c r="P126" s="187"/>
    </row>
    <row r="127" spans="1:19" ht="37.5" hidden="1" customHeight="1" outlineLevel="1" x14ac:dyDescent="0.25">
      <c r="A127" s="185"/>
      <c r="B127" s="121" t="s">
        <v>12</v>
      </c>
      <c r="C127" s="15" t="s">
        <v>21</v>
      </c>
      <c r="D127" s="15" t="s">
        <v>20</v>
      </c>
      <c r="E127" s="15" t="s">
        <v>19</v>
      </c>
      <c r="F127" s="122" t="s">
        <v>120</v>
      </c>
      <c r="G127" s="15" t="s">
        <v>17</v>
      </c>
      <c r="H127" s="12"/>
      <c r="I127" s="38"/>
      <c r="J127" s="38"/>
      <c r="K127" s="38"/>
      <c r="L127" s="38"/>
      <c r="M127" s="12"/>
      <c r="N127" s="12"/>
      <c r="O127" s="186"/>
      <c r="P127" s="187"/>
      <c r="S127" s="6">
        <f>N127-M127</f>
        <v>0</v>
      </c>
    </row>
    <row r="128" spans="1:19" ht="15" hidden="1" customHeight="1" outlineLevel="2" x14ac:dyDescent="0.25">
      <c r="A128" s="185"/>
      <c r="B128" s="121"/>
      <c r="C128" s="15" t="s">
        <v>21</v>
      </c>
      <c r="D128" s="15"/>
      <c r="E128" s="15"/>
      <c r="F128" s="122" t="s">
        <v>120</v>
      </c>
      <c r="G128" s="20">
        <v>612</v>
      </c>
      <c r="H128" s="12"/>
      <c r="I128" s="59"/>
      <c r="J128" s="59"/>
      <c r="K128" s="59"/>
      <c r="L128" s="59"/>
      <c r="M128" s="12"/>
      <c r="N128" s="12"/>
      <c r="O128" s="186"/>
      <c r="P128" s="187"/>
    </row>
    <row r="129" spans="1:16" ht="15" hidden="1" customHeight="1" outlineLevel="2" x14ac:dyDescent="0.25">
      <c r="A129" s="185"/>
      <c r="B129" s="121"/>
      <c r="C129" s="15" t="s">
        <v>21</v>
      </c>
      <c r="D129" s="15"/>
      <c r="E129" s="131"/>
      <c r="F129" s="122" t="s">
        <v>120</v>
      </c>
      <c r="G129" s="20">
        <v>622</v>
      </c>
      <c r="H129" s="12"/>
      <c r="I129" s="59"/>
      <c r="J129" s="59"/>
      <c r="K129" s="59"/>
      <c r="L129" s="59"/>
      <c r="M129" s="12"/>
      <c r="N129" s="12"/>
      <c r="O129" s="186"/>
      <c r="P129" s="187"/>
    </row>
    <row r="130" spans="1:16" ht="30.75" hidden="1" customHeight="1" outlineLevel="1" collapsed="1" x14ac:dyDescent="0.25">
      <c r="A130" s="185"/>
      <c r="B130" s="121" t="s">
        <v>11</v>
      </c>
      <c r="C130" s="15"/>
      <c r="D130" s="15"/>
      <c r="E130" s="15"/>
      <c r="F130" s="26"/>
      <c r="G130" s="15"/>
      <c r="H130" s="33"/>
      <c r="I130" s="38"/>
      <c r="J130" s="38"/>
      <c r="K130" s="38"/>
      <c r="L130" s="38"/>
      <c r="M130" s="38"/>
      <c r="N130" s="38"/>
      <c r="O130" s="186"/>
      <c r="P130" s="187"/>
    </row>
    <row r="131" spans="1:16" ht="25.5" hidden="1" outlineLevel="1" x14ac:dyDescent="0.25">
      <c r="A131" s="185"/>
      <c r="B131" s="121" t="s">
        <v>10</v>
      </c>
      <c r="C131" s="10"/>
      <c r="D131" s="10"/>
      <c r="E131" s="10"/>
      <c r="F131" s="10"/>
      <c r="G131" s="10"/>
      <c r="H131" s="33"/>
      <c r="I131" s="12"/>
      <c r="J131" s="10"/>
      <c r="K131" s="10"/>
      <c r="L131" s="12"/>
      <c r="M131" s="10"/>
      <c r="N131" s="40"/>
      <c r="O131" s="186"/>
      <c r="P131" s="187"/>
    </row>
    <row r="132" spans="1:16" ht="27" hidden="1" customHeight="1" outlineLevel="1" x14ac:dyDescent="0.25">
      <c r="A132" s="185"/>
      <c r="B132" s="121" t="s">
        <v>9</v>
      </c>
      <c r="C132" s="10"/>
      <c r="D132" s="10"/>
      <c r="E132" s="10"/>
      <c r="F132" s="10"/>
      <c r="G132" s="10"/>
      <c r="H132" s="12"/>
      <c r="I132" s="38"/>
      <c r="J132" s="12"/>
      <c r="K132" s="12"/>
      <c r="L132" s="12"/>
      <c r="M132" s="12"/>
      <c r="N132" s="12"/>
      <c r="O132" s="186"/>
      <c r="P132" s="187"/>
    </row>
    <row r="133" spans="1:16" s="1" customFormat="1" ht="25.5" hidden="1" customHeight="1" outlineLevel="1" x14ac:dyDescent="0.25">
      <c r="A133" s="169" t="s">
        <v>160</v>
      </c>
      <c r="B133" s="121" t="s">
        <v>108</v>
      </c>
      <c r="C133" s="10"/>
      <c r="D133" s="10"/>
      <c r="E133" s="10"/>
      <c r="F133" s="10"/>
      <c r="G133" s="10"/>
      <c r="H133" s="10"/>
      <c r="I133" s="38"/>
      <c r="J133" s="10"/>
      <c r="K133" s="10"/>
      <c r="L133" s="10"/>
      <c r="M133" s="38"/>
      <c r="N133" s="38"/>
      <c r="O133" s="186" t="s">
        <v>159</v>
      </c>
      <c r="P133" s="169" t="s">
        <v>158</v>
      </c>
    </row>
    <row r="134" spans="1:16" s="1" customFormat="1" ht="25.5" hidden="1" outlineLevel="1" x14ac:dyDescent="0.25">
      <c r="A134" s="170"/>
      <c r="B134" s="121" t="s">
        <v>23</v>
      </c>
      <c r="C134" s="10"/>
      <c r="D134" s="10"/>
      <c r="E134" s="10"/>
      <c r="F134" s="10"/>
      <c r="G134" s="10"/>
      <c r="H134" s="12"/>
      <c r="I134" s="38"/>
      <c r="J134" s="19"/>
      <c r="K134" s="19"/>
      <c r="L134" s="19"/>
      <c r="M134" s="38"/>
      <c r="N134" s="38"/>
      <c r="O134" s="186"/>
      <c r="P134" s="170"/>
    </row>
    <row r="135" spans="1:16" s="1" customFormat="1" ht="25.5" hidden="1" outlineLevel="1" x14ac:dyDescent="0.25">
      <c r="A135" s="170"/>
      <c r="B135" s="121" t="s">
        <v>22</v>
      </c>
      <c r="C135" s="10"/>
      <c r="D135" s="10"/>
      <c r="E135" s="10"/>
      <c r="F135" s="10"/>
      <c r="G135" s="10"/>
      <c r="H135" s="12"/>
      <c r="I135" s="38"/>
      <c r="J135" s="38"/>
      <c r="K135" s="38"/>
      <c r="L135" s="12"/>
      <c r="M135" s="12"/>
      <c r="N135" s="12"/>
      <c r="O135" s="186"/>
      <c r="P135" s="170"/>
    </row>
    <row r="136" spans="1:16" s="1" customFormat="1" ht="25.5" hidden="1" outlineLevel="1" x14ac:dyDescent="0.25">
      <c r="A136" s="170"/>
      <c r="B136" s="121" t="s">
        <v>12</v>
      </c>
      <c r="C136" s="15" t="s">
        <v>21</v>
      </c>
      <c r="D136" s="15" t="s">
        <v>20</v>
      </c>
      <c r="E136" s="15" t="s">
        <v>19</v>
      </c>
      <c r="F136" s="122" t="s">
        <v>155</v>
      </c>
      <c r="G136" s="15" t="s">
        <v>157</v>
      </c>
      <c r="H136" s="57"/>
      <c r="I136" s="38"/>
      <c r="J136" s="38"/>
      <c r="K136" s="38"/>
      <c r="L136" s="57"/>
      <c r="M136" s="12"/>
      <c r="N136" s="12"/>
      <c r="O136" s="186"/>
      <c r="P136" s="170"/>
    </row>
    <row r="137" spans="1:16" s="1" customFormat="1" ht="15" hidden="1" customHeight="1" outlineLevel="2" x14ac:dyDescent="0.25">
      <c r="A137" s="170"/>
      <c r="B137" s="121"/>
      <c r="C137" s="15"/>
      <c r="D137" s="15" t="s">
        <v>20</v>
      </c>
      <c r="E137" s="15"/>
      <c r="F137" s="122" t="s">
        <v>156</v>
      </c>
      <c r="G137" s="20">
        <v>612</v>
      </c>
      <c r="H137" s="33"/>
      <c r="I137" s="38"/>
      <c r="J137" s="59"/>
      <c r="K137" s="59"/>
      <c r="L137" s="59"/>
      <c r="M137" s="38"/>
      <c r="N137" s="38"/>
      <c r="O137" s="186"/>
      <c r="P137" s="170"/>
    </row>
    <row r="138" spans="1:16" s="1" customFormat="1" ht="25.5" hidden="1" outlineLevel="1" collapsed="1" x14ac:dyDescent="0.25">
      <c r="A138" s="170"/>
      <c r="B138" s="121" t="s">
        <v>11</v>
      </c>
      <c r="C138" s="15" t="s">
        <v>21</v>
      </c>
      <c r="D138" s="15" t="s">
        <v>20</v>
      </c>
      <c r="E138" s="15" t="s">
        <v>19</v>
      </c>
      <c r="F138" s="26" t="s">
        <v>155</v>
      </c>
      <c r="G138" s="15" t="s">
        <v>154</v>
      </c>
      <c r="H138" s="33"/>
      <c r="I138" s="38"/>
      <c r="J138" s="59"/>
      <c r="K138" s="59"/>
      <c r="L138" s="59"/>
      <c r="M138" s="38"/>
      <c r="N138" s="38"/>
      <c r="O138" s="186"/>
      <c r="P138" s="170"/>
    </row>
    <row r="139" spans="1:16" s="1" customFormat="1" ht="25.5" hidden="1" outlineLevel="1" x14ac:dyDescent="0.25">
      <c r="A139" s="170"/>
      <c r="B139" s="121" t="s">
        <v>10</v>
      </c>
      <c r="C139" s="10"/>
      <c r="D139" s="10"/>
      <c r="E139" s="10"/>
      <c r="F139" s="10"/>
      <c r="G139" s="10"/>
      <c r="H139" s="10"/>
      <c r="I139" s="10"/>
      <c r="J139" s="10"/>
      <c r="K139" s="10"/>
      <c r="L139" s="10"/>
      <c r="M139" s="10"/>
      <c r="N139" s="40"/>
      <c r="O139" s="186"/>
      <c r="P139" s="170"/>
    </row>
    <row r="140" spans="1:16" s="1" customFormat="1" ht="25.5" hidden="1" outlineLevel="1" x14ac:dyDescent="0.25">
      <c r="A140" s="171"/>
      <c r="B140" s="121" t="s">
        <v>9</v>
      </c>
      <c r="C140" s="10"/>
      <c r="D140" s="10"/>
      <c r="E140" s="10"/>
      <c r="F140" s="10"/>
      <c r="G140" s="10"/>
      <c r="H140" s="10"/>
      <c r="I140" s="10"/>
      <c r="J140" s="10"/>
      <c r="K140" s="10"/>
      <c r="L140" s="10"/>
      <c r="M140" s="10"/>
      <c r="N140" s="40"/>
      <c r="O140" s="186"/>
      <c r="P140" s="171"/>
    </row>
    <row r="141" spans="1:16" ht="25.5" hidden="1" customHeight="1" outlineLevel="1" x14ac:dyDescent="0.25">
      <c r="A141" s="185" t="s">
        <v>153</v>
      </c>
      <c r="B141" s="121" t="s">
        <v>79</v>
      </c>
      <c r="C141" s="10"/>
      <c r="D141" s="10"/>
      <c r="E141" s="10"/>
      <c r="F141" s="10"/>
      <c r="G141" s="10"/>
      <c r="H141" s="10"/>
      <c r="I141" s="10"/>
      <c r="J141" s="10"/>
      <c r="K141" s="10"/>
      <c r="L141" s="10"/>
      <c r="M141" s="10"/>
      <c r="N141" s="40"/>
      <c r="O141" s="186" t="s">
        <v>152</v>
      </c>
      <c r="P141" s="169" t="s">
        <v>151</v>
      </c>
    </row>
    <row r="142" spans="1:16" ht="25.5" hidden="1" outlineLevel="1" x14ac:dyDescent="0.25">
      <c r="A142" s="185"/>
      <c r="B142" s="121" t="s">
        <v>23</v>
      </c>
      <c r="C142" s="10"/>
      <c r="D142" s="10"/>
      <c r="E142" s="10"/>
      <c r="F142" s="10"/>
      <c r="G142" s="10"/>
      <c r="H142" s="10"/>
      <c r="I142" s="10"/>
      <c r="J142" s="10"/>
      <c r="K142" s="10"/>
      <c r="L142" s="10"/>
      <c r="M142" s="10"/>
      <c r="N142" s="40"/>
      <c r="O142" s="186"/>
      <c r="P142" s="170"/>
    </row>
    <row r="143" spans="1:16" ht="25.5" hidden="1" outlineLevel="1" x14ac:dyDescent="0.25">
      <c r="A143" s="185"/>
      <c r="B143" s="121" t="s">
        <v>22</v>
      </c>
      <c r="C143" s="10"/>
      <c r="D143" s="10"/>
      <c r="E143" s="10"/>
      <c r="F143" s="10"/>
      <c r="G143" s="10"/>
      <c r="H143" s="12"/>
      <c r="I143" s="10"/>
      <c r="J143" s="10"/>
      <c r="K143" s="10"/>
      <c r="L143" s="10"/>
      <c r="M143" s="12"/>
      <c r="N143" s="12"/>
      <c r="O143" s="186"/>
      <c r="P143" s="170"/>
    </row>
    <row r="144" spans="1:16" ht="25.5" hidden="1" outlineLevel="1" x14ac:dyDescent="0.25">
      <c r="A144" s="185"/>
      <c r="B144" s="121" t="s">
        <v>12</v>
      </c>
      <c r="C144" s="122"/>
      <c r="D144" s="122"/>
      <c r="E144" s="122"/>
      <c r="F144" s="122"/>
      <c r="G144" s="20"/>
      <c r="H144" s="12"/>
      <c r="I144" s="10"/>
      <c r="J144" s="10"/>
      <c r="K144" s="10"/>
      <c r="L144" s="10"/>
      <c r="M144" s="12"/>
      <c r="N144" s="36"/>
      <c r="O144" s="186"/>
      <c r="P144" s="170"/>
    </row>
    <row r="145" spans="1:16" ht="25.5" hidden="1" outlineLevel="1" x14ac:dyDescent="0.25">
      <c r="A145" s="185"/>
      <c r="B145" s="121" t="s">
        <v>11</v>
      </c>
      <c r="C145" s="10"/>
      <c r="D145" s="10"/>
      <c r="E145" s="10"/>
      <c r="F145" s="10"/>
      <c r="G145" s="10"/>
      <c r="H145" s="10"/>
      <c r="I145" s="10"/>
      <c r="J145" s="10"/>
      <c r="K145" s="10"/>
      <c r="L145" s="10"/>
      <c r="M145" s="10"/>
      <c r="N145" s="40"/>
      <c r="O145" s="186"/>
      <c r="P145" s="170"/>
    </row>
    <row r="146" spans="1:16" ht="25.5" hidden="1" outlineLevel="1" x14ac:dyDescent="0.25">
      <c r="A146" s="185"/>
      <c r="B146" s="121" t="s">
        <v>10</v>
      </c>
      <c r="C146" s="10"/>
      <c r="D146" s="10"/>
      <c r="E146" s="10"/>
      <c r="F146" s="10"/>
      <c r="G146" s="10"/>
      <c r="H146" s="10"/>
      <c r="I146" s="10"/>
      <c r="J146" s="10"/>
      <c r="K146" s="10"/>
      <c r="L146" s="10"/>
      <c r="M146" s="10"/>
      <c r="N146" s="40"/>
      <c r="O146" s="186"/>
      <c r="P146" s="170"/>
    </row>
    <row r="147" spans="1:16" ht="25.5" hidden="1" outlineLevel="1" x14ac:dyDescent="0.25">
      <c r="A147" s="185"/>
      <c r="B147" s="121" t="s">
        <v>9</v>
      </c>
      <c r="C147" s="10"/>
      <c r="D147" s="10"/>
      <c r="E147" s="10"/>
      <c r="F147" s="10"/>
      <c r="G147" s="10"/>
      <c r="H147" s="10"/>
      <c r="I147" s="10"/>
      <c r="J147" s="10"/>
      <c r="K147" s="10"/>
      <c r="L147" s="10"/>
      <c r="M147" s="10"/>
      <c r="N147" s="40"/>
      <c r="O147" s="186"/>
      <c r="P147" s="171"/>
    </row>
    <row r="148" spans="1:16" s="1" customFormat="1" ht="25.5" customHeight="1" collapsed="1" x14ac:dyDescent="0.25">
      <c r="A148" s="185" t="s">
        <v>304</v>
      </c>
      <c r="B148" s="121" t="s">
        <v>108</v>
      </c>
      <c r="C148" s="10"/>
      <c r="D148" s="10"/>
      <c r="E148" s="10"/>
      <c r="F148" s="10"/>
      <c r="G148" s="10"/>
      <c r="H148" s="48">
        <v>32</v>
      </c>
      <c r="I148" s="38"/>
      <c r="J148" s="54"/>
      <c r="K148" s="48">
        <v>32</v>
      </c>
      <c r="L148" s="48"/>
      <c r="M148" s="48">
        <v>32</v>
      </c>
      <c r="N148" s="48">
        <v>32</v>
      </c>
      <c r="O148" s="186" t="s">
        <v>447</v>
      </c>
      <c r="P148" s="187" t="s">
        <v>413</v>
      </c>
    </row>
    <row r="149" spans="1:16" s="1" customFormat="1" ht="25.5" x14ac:dyDescent="0.25">
      <c r="A149" s="185"/>
      <c r="B149" s="121" t="s">
        <v>23</v>
      </c>
      <c r="C149" s="10"/>
      <c r="D149" s="10"/>
      <c r="E149" s="10"/>
      <c r="F149" s="10"/>
      <c r="G149" s="10"/>
      <c r="H149" s="12">
        <f>H150/H148</f>
        <v>46.875</v>
      </c>
      <c r="I149" s="38"/>
      <c r="J149" s="38"/>
      <c r="K149" s="19" t="s">
        <v>13</v>
      </c>
      <c r="L149" s="38"/>
      <c r="M149" s="12">
        <f>M150/M148</f>
        <v>46.875</v>
      </c>
      <c r="N149" s="12">
        <f>N150/N148</f>
        <v>46.875</v>
      </c>
      <c r="O149" s="186"/>
      <c r="P149" s="187"/>
    </row>
    <row r="150" spans="1:16" s="1" customFormat="1" ht="25.5" x14ac:dyDescent="0.25">
      <c r="A150" s="185"/>
      <c r="B150" s="121" t="s">
        <v>22</v>
      </c>
      <c r="C150" s="10"/>
      <c r="D150" s="10"/>
      <c r="E150" s="10"/>
      <c r="F150" s="10"/>
      <c r="G150" s="10"/>
      <c r="H150" s="12">
        <f>H151+H154+H156</f>
        <v>1500</v>
      </c>
      <c r="I150" s="12"/>
      <c r="J150" s="12"/>
      <c r="K150" s="12">
        <f>K151+K154+K156</f>
        <v>1500</v>
      </c>
      <c r="L150" s="12"/>
      <c r="M150" s="12">
        <f>M151+M154+M155+M156</f>
        <v>1500</v>
      </c>
      <c r="N150" s="12">
        <f>N151+N154+N155+N156</f>
        <v>1500</v>
      </c>
      <c r="O150" s="186"/>
      <c r="P150" s="187"/>
    </row>
    <row r="151" spans="1:16" s="1" customFormat="1" ht="25.5" x14ac:dyDescent="0.25">
      <c r="A151" s="185"/>
      <c r="B151" s="121" t="s">
        <v>12</v>
      </c>
      <c r="C151" s="15" t="s">
        <v>21</v>
      </c>
      <c r="D151" s="15" t="s">
        <v>20</v>
      </c>
      <c r="E151" s="15" t="s">
        <v>19</v>
      </c>
      <c r="F151" s="122" t="s">
        <v>149</v>
      </c>
      <c r="G151" s="15" t="s">
        <v>148</v>
      </c>
      <c r="H151" s="12">
        <v>400</v>
      </c>
      <c r="I151" s="12"/>
      <c r="J151" s="12"/>
      <c r="K151" s="12">
        <v>400</v>
      </c>
      <c r="L151" s="12"/>
      <c r="M151" s="12">
        <v>400</v>
      </c>
      <c r="N151" s="12">
        <v>400</v>
      </c>
      <c r="O151" s="186"/>
      <c r="P151" s="187"/>
    </row>
    <row r="152" spans="1:16" s="1" customFormat="1" ht="15" hidden="1" customHeight="1" outlineLevel="1" x14ac:dyDescent="0.25">
      <c r="A152" s="185"/>
      <c r="B152" s="121"/>
      <c r="C152" s="15"/>
      <c r="D152" s="15"/>
      <c r="E152" s="15"/>
      <c r="F152" s="122"/>
      <c r="G152" s="15">
        <v>612</v>
      </c>
      <c r="H152" s="38"/>
      <c r="I152" s="38"/>
      <c r="J152" s="38"/>
      <c r="K152" s="12"/>
      <c r="L152" s="12"/>
      <c r="M152" s="12"/>
      <c r="N152" s="12"/>
      <c r="O152" s="186"/>
      <c r="P152" s="187"/>
    </row>
    <row r="153" spans="1:16" ht="15" hidden="1" customHeight="1" outlineLevel="1" x14ac:dyDescent="0.25">
      <c r="A153" s="185"/>
      <c r="B153" s="121"/>
      <c r="C153" s="15"/>
      <c r="D153" s="15"/>
      <c r="E153" s="15"/>
      <c r="F153" s="122"/>
      <c r="G153" s="15">
        <v>622</v>
      </c>
      <c r="H153" s="12"/>
      <c r="I153" s="12"/>
      <c r="J153" s="12"/>
      <c r="K153" s="12"/>
      <c r="L153" s="12"/>
      <c r="M153" s="12"/>
      <c r="N153" s="12"/>
      <c r="O153" s="186"/>
      <c r="P153" s="187"/>
    </row>
    <row r="154" spans="1:16" ht="25.5" collapsed="1" x14ac:dyDescent="0.25">
      <c r="A154" s="185"/>
      <c r="B154" s="121" t="s">
        <v>11</v>
      </c>
      <c r="C154" s="15"/>
      <c r="D154" s="15"/>
      <c r="E154" s="15"/>
      <c r="F154" s="26"/>
      <c r="G154" s="15"/>
      <c r="H154" s="12"/>
      <c r="I154" s="10"/>
      <c r="J154" s="10"/>
      <c r="K154" s="12"/>
      <c r="L154" s="12"/>
      <c r="M154" s="12"/>
      <c r="N154" s="12"/>
      <c r="O154" s="186"/>
      <c r="P154" s="187"/>
    </row>
    <row r="155" spans="1:16" ht="25.5" x14ac:dyDescent="0.25">
      <c r="A155" s="185"/>
      <c r="B155" s="121" t="s">
        <v>10</v>
      </c>
      <c r="C155" s="10"/>
      <c r="D155" s="10"/>
      <c r="E155" s="10"/>
      <c r="F155" s="10"/>
      <c r="G155" s="10"/>
      <c r="H155" s="10"/>
      <c r="I155" s="10"/>
      <c r="J155" s="10"/>
      <c r="K155" s="10"/>
      <c r="L155" s="10"/>
      <c r="M155" s="10"/>
      <c r="N155" s="40"/>
      <c r="O155" s="186"/>
      <c r="P155" s="187"/>
    </row>
    <row r="156" spans="1:16" ht="25.5" x14ac:dyDescent="0.25">
      <c r="A156" s="185"/>
      <c r="B156" s="121" t="s">
        <v>9</v>
      </c>
      <c r="C156" s="10"/>
      <c r="D156" s="10"/>
      <c r="E156" s="10"/>
      <c r="F156" s="10"/>
      <c r="G156" s="10"/>
      <c r="H156" s="12">
        <v>1100</v>
      </c>
      <c r="I156" s="38"/>
      <c r="J156" s="38"/>
      <c r="K156" s="12">
        <v>1100</v>
      </c>
      <c r="L156" s="38"/>
      <c r="M156" s="12">
        <v>1100</v>
      </c>
      <c r="N156" s="12">
        <v>1100</v>
      </c>
      <c r="O156" s="186"/>
      <c r="P156" s="187"/>
    </row>
    <row r="157" spans="1:16" ht="25.5" hidden="1" customHeight="1" x14ac:dyDescent="0.25">
      <c r="A157" s="195" t="s">
        <v>147</v>
      </c>
      <c r="B157" s="121" t="s">
        <v>146</v>
      </c>
      <c r="C157" s="10"/>
      <c r="D157" s="10"/>
      <c r="E157" s="10"/>
      <c r="F157" s="10"/>
      <c r="G157" s="10"/>
      <c r="H157" s="32">
        <f>SUM(I157:L157)</f>
        <v>5</v>
      </c>
      <c r="I157" s="10"/>
      <c r="J157" s="53">
        <f>J159/J158</f>
        <v>0</v>
      </c>
      <c r="K157" s="10">
        <v>5</v>
      </c>
      <c r="L157" s="10"/>
      <c r="M157" s="10"/>
      <c r="N157" s="40"/>
      <c r="O157" s="186" t="s">
        <v>140</v>
      </c>
      <c r="P157" s="187" t="s">
        <v>145</v>
      </c>
    </row>
    <row r="158" spans="1:16" ht="25.5" hidden="1" x14ac:dyDescent="0.25">
      <c r="A158" s="196"/>
      <c r="B158" s="121" t="s">
        <v>23</v>
      </c>
      <c r="C158" s="10"/>
      <c r="D158" s="10"/>
      <c r="E158" s="10"/>
      <c r="F158" s="10"/>
      <c r="G158" s="10"/>
      <c r="H158" s="38">
        <f>H159/H157</f>
        <v>0</v>
      </c>
      <c r="I158" s="38"/>
      <c r="J158" s="12">
        <v>1020</v>
      </c>
      <c r="K158" s="12">
        <v>1020</v>
      </c>
      <c r="L158" s="12"/>
      <c r="M158" s="12"/>
      <c r="N158" s="12"/>
      <c r="O158" s="186"/>
      <c r="P158" s="187"/>
    </row>
    <row r="159" spans="1:16" ht="25.5" hidden="1" x14ac:dyDescent="0.25">
      <c r="A159" s="196"/>
      <c r="B159" s="121" t="s">
        <v>22</v>
      </c>
      <c r="C159" s="10"/>
      <c r="D159" s="10"/>
      <c r="E159" s="10"/>
      <c r="F159" s="10"/>
      <c r="G159" s="10"/>
      <c r="H159" s="38">
        <f t="shared" ref="H159:N159" si="18">H160</f>
        <v>0</v>
      </c>
      <c r="I159" s="38">
        <f t="shared" si="18"/>
        <v>0</v>
      </c>
      <c r="J159" s="38">
        <f t="shared" si="18"/>
        <v>0</v>
      </c>
      <c r="K159" s="38">
        <f t="shared" si="18"/>
        <v>0</v>
      </c>
      <c r="L159" s="38">
        <f t="shared" si="18"/>
        <v>0</v>
      </c>
      <c r="M159" s="38">
        <f t="shared" si="18"/>
        <v>0</v>
      </c>
      <c r="N159" s="52">
        <f t="shared" si="18"/>
        <v>0</v>
      </c>
      <c r="O159" s="186"/>
      <c r="P159" s="187"/>
    </row>
    <row r="160" spans="1:16" ht="25.5" hidden="1" x14ac:dyDescent="0.25">
      <c r="A160" s="196"/>
      <c r="B160" s="121" t="s">
        <v>12</v>
      </c>
      <c r="C160" s="15" t="s">
        <v>144</v>
      </c>
      <c r="D160" s="15"/>
      <c r="E160" s="15" t="s">
        <v>143</v>
      </c>
      <c r="F160" s="122" t="s">
        <v>99</v>
      </c>
      <c r="G160" s="20">
        <v>612622</v>
      </c>
      <c r="H160" s="38">
        <f>SUM(I160:L160)</f>
        <v>0</v>
      </c>
      <c r="I160" s="38">
        <v>0</v>
      </c>
      <c r="J160" s="38">
        <f>J161+J162</f>
        <v>0</v>
      </c>
      <c r="K160" s="38">
        <f>K161+K162</f>
        <v>0</v>
      </c>
      <c r="L160" s="38">
        <f>L161+L162</f>
        <v>0</v>
      </c>
      <c r="M160" s="38">
        <v>0</v>
      </c>
      <c r="N160" s="52">
        <v>0</v>
      </c>
      <c r="O160" s="186"/>
      <c r="P160" s="187"/>
    </row>
    <row r="161" spans="1:16" hidden="1" x14ac:dyDescent="0.25">
      <c r="A161" s="196"/>
      <c r="B161" s="121"/>
      <c r="C161" s="15"/>
      <c r="D161" s="15"/>
      <c r="E161" s="15"/>
      <c r="F161" s="122"/>
      <c r="G161" s="20">
        <v>612</v>
      </c>
      <c r="H161" s="12"/>
      <c r="I161" s="38"/>
      <c r="J161" s="12">
        <v>0</v>
      </c>
      <c r="K161" s="12">
        <v>0</v>
      </c>
      <c r="L161" s="38"/>
      <c r="M161" s="38"/>
      <c r="N161" s="52"/>
      <c r="O161" s="186"/>
      <c r="P161" s="187"/>
    </row>
    <row r="162" spans="1:16" hidden="1" x14ac:dyDescent="0.25">
      <c r="A162" s="196"/>
      <c r="B162" s="121"/>
      <c r="C162" s="15"/>
      <c r="D162" s="15"/>
      <c r="E162" s="15"/>
      <c r="F162" s="122"/>
      <c r="G162" s="20">
        <v>622</v>
      </c>
      <c r="H162" s="12"/>
      <c r="I162" s="38"/>
      <c r="J162" s="12">
        <v>0</v>
      </c>
      <c r="K162" s="12">
        <v>0</v>
      </c>
      <c r="L162" s="38"/>
      <c r="M162" s="38"/>
      <c r="N162" s="52"/>
      <c r="O162" s="186"/>
      <c r="P162" s="187"/>
    </row>
    <row r="163" spans="1:16" ht="25.5" hidden="1" x14ac:dyDescent="0.25">
      <c r="A163" s="196"/>
      <c r="B163" s="121" t="s">
        <v>11</v>
      </c>
      <c r="C163" s="10"/>
      <c r="D163" s="10"/>
      <c r="E163" s="10"/>
      <c r="F163" s="10"/>
      <c r="G163" s="10"/>
      <c r="H163" s="10"/>
      <c r="I163" s="10"/>
      <c r="J163" s="10"/>
      <c r="K163" s="10"/>
      <c r="L163" s="10"/>
      <c r="M163" s="10"/>
      <c r="N163" s="40"/>
      <c r="O163" s="186"/>
      <c r="P163" s="187"/>
    </row>
    <row r="164" spans="1:16" ht="25.5" hidden="1" x14ac:dyDescent="0.25">
      <c r="A164" s="196"/>
      <c r="B164" s="121" t="s">
        <v>10</v>
      </c>
      <c r="C164" s="10"/>
      <c r="D164" s="10"/>
      <c r="E164" s="10"/>
      <c r="F164" s="10"/>
      <c r="G164" s="10"/>
      <c r="H164" s="10"/>
      <c r="I164" s="10"/>
      <c r="J164" s="10"/>
      <c r="K164" s="10"/>
      <c r="L164" s="10"/>
      <c r="M164" s="10"/>
      <c r="N164" s="40"/>
      <c r="O164" s="186"/>
      <c r="P164" s="187"/>
    </row>
    <row r="165" spans="1:16" ht="25.5" hidden="1" x14ac:dyDescent="0.25">
      <c r="A165" s="197"/>
      <c r="B165" s="121" t="s">
        <v>9</v>
      </c>
      <c r="C165" s="10"/>
      <c r="D165" s="10"/>
      <c r="E165" s="10"/>
      <c r="F165" s="10"/>
      <c r="G165" s="10"/>
      <c r="H165" s="10"/>
      <c r="I165" s="10"/>
      <c r="J165" s="10"/>
      <c r="K165" s="10"/>
      <c r="L165" s="10"/>
      <c r="M165" s="10"/>
      <c r="N165" s="40"/>
      <c r="O165" s="186"/>
      <c r="P165" s="187"/>
    </row>
    <row r="166" spans="1:16" ht="38.25" hidden="1" customHeight="1" x14ac:dyDescent="0.25">
      <c r="A166" s="185" t="s">
        <v>142</v>
      </c>
      <c r="B166" s="121" t="s">
        <v>141</v>
      </c>
      <c r="C166" s="10"/>
      <c r="D166" s="10"/>
      <c r="E166" s="10"/>
      <c r="F166" s="10"/>
      <c r="G166" s="10"/>
      <c r="H166" s="10">
        <v>60</v>
      </c>
      <c r="I166" s="10"/>
      <c r="J166" s="10"/>
      <c r="K166" s="10"/>
      <c r="L166" s="10"/>
      <c r="M166" s="10">
        <v>60</v>
      </c>
      <c r="N166" s="40">
        <v>60</v>
      </c>
      <c r="O166" s="186" t="s">
        <v>140</v>
      </c>
      <c r="P166" s="169" t="s">
        <v>139</v>
      </c>
    </row>
    <row r="167" spans="1:16" ht="25.5" hidden="1" x14ac:dyDescent="0.25">
      <c r="A167" s="185"/>
      <c r="B167" s="121" t="s">
        <v>23</v>
      </c>
      <c r="C167" s="10"/>
      <c r="D167" s="10"/>
      <c r="E167" s="10"/>
      <c r="F167" s="10"/>
      <c r="G167" s="10"/>
      <c r="H167" s="10">
        <v>39.97</v>
      </c>
      <c r="I167" s="10"/>
      <c r="J167" s="10"/>
      <c r="K167" s="10"/>
      <c r="L167" s="10"/>
      <c r="M167" s="10">
        <v>39.97</v>
      </c>
      <c r="N167" s="40">
        <v>39.97</v>
      </c>
      <c r="O167" s="186"/>
      <c r="P167" s="170"/>
    </row>
    <row r="168" spans="1:16" ht="25.5" hidden="1" x14ac:dyDescent="0.25">
      <c r="A168" s="185"/>
      <c r="B168" s="121" t="s">
        <v>22</v>
      </c>
      <c r="C168" s="10"/>
      <c r="D168" s="10"/>
      <c r="E168" s="10"/>
      <c r="F168" s="10"/>
      <c r="G168" s="10"/>
      <c r="H168" s="12">
        <v>2398</v>
      </c>
      <c r="I168" s="10" t="s">
        <v>133</v>
      </c>
      <c r="J168" s="10" t="s">
        <v>132</v>
      </c>
      <c r="K168" s="10" t="s">
        <v>131</v>
      </c>
      <c r="L168" s="10" t="s">
        <v>130</v>
      </c>
      <c r="M168" s="12">
        <f>M169</f>
        <v>0</v>
      </c>
      <c r="N168" s="36">
        <f>N169</f>
        <v>0</v>
      </c>
      <c r="O168" s="186"/>
      <c r="P168" s="170"/>
    </row>
    <row r="169" spans="1:16" ht="25.5" hidden="1" x14ac:dyDescent="0.25">
      <c r="A169" s="185"/>
      <c r="B169" s="121" t="s">
        <v>12</v>
      </c>
      <c r="C169" s="122">
        <v>97</v>
      </c>
      <c r="D169" s="122"/>
      <c r="E169" s="122">
        <v>709</v>
      </c>
      <c r="F169" s="122" t="s">
        <v>129</v>
      </c>
      <c r="G169" s="20">
        <v>612622</v>
      </c>
      <c r="H169" s="12">
        <v>2398</v>
      </c>
      <c r="I169" s="10"/>
      <c r="J169" s="10"/>
      <c r="K169" s="10"/>
      <c r="L169" s="10"/>
      <c r="M169" s="12">
        <v>0</v>
      </c>
      <c r="N169" s="36">
        <v>0</v>
      </c>
      <c r="O169" s="186"/>
      <c r="P169" s="170"/>
    </row>
    <row r="170" spans="1:16" ht="25.5" hidden="1" x14ac:dyDescent="0.25">
      <c r="A170" s="185"/>
      <c r="B170" s="121" t="s">
        <v>11</v>
      </c>
      <c r="C170" s="10"/>
      <c r="D170" s="10"/>
      <c r="E170" s="10"/>
      <c r="F170" s="10"/>
      <c r="G170" s="10"/>
      <c r="H170" s="10"/>
      <c r="I170" s="10"/>
      <c r="J170" s="10"/>
      <c r="K170" s="10"/>
      <c r="L170" s="10"/>
      <c r="M170" s="10"/>
      <c r="N170" s="40"/>
      <c r="O170" s="186"/>
      <c r="P170" s="170"/>
    </row>
    <row r="171" spans="1:16" ht="25.5" hidden="1" x14ac:dyDescent="0.25">
      <c r="A171" s="185"/>
      <c r="B171" s="121" t="s">
        <v>10</v>
      </c>
      <c r="C171" s="10"/>
      <c r="D171" s="10"/>
      <c r="E171" s="10"/>
      <c r="F171" s="10"/>
      <c r="G171" s="10"/>
      <c r="H171" s="10"/>
      <c r="I171" s="10"/>
      <c r="J171" s="10"/>
      <c r="K171" s="10"/>
      <c r="L171" s="10"/>
      <c r="M171" s="10"/>
      <c r="N171" s="40"/>
      <c r="O171" s="186"/>
      <c r="P171" s="170"/>
    </row>
    <row r="172" spans="1:16" ht="25.5" hidden="1" x14ac:dyDescent="0.25">
      <c r="A172" s="185"/>
      <c r="B172" s="121" t="s">
        <v>9</v>
      </c>
      <c r="C172" s="10"/>
      <c r="D172" s="10"/>
      <c r="E172" s="10"/>
      <c r="F172" s="10"/>
      <c r="G172" s="10"/>
      <c r="H172" s="10"/>
      <c r="I172" s="10"/>
      <c r="J172" s="10"/>
      <c r="K172" s="10"/>
      <c r="L172" s="10"/>
      <c r="M172" s="10"/>
      <c r="N172" s="40"/>
      <c r="O172" s="186"/>
      <c r="P172" s="171"/>
    </row>
    <row r="173" spans="1:16" ht="25.5" hidden="1" customHeight="1" x14ac:dyDescent="0.25">
      <c r="A173" s="185" t="s">
        <v>138</v>
      </c>
      <c r="B173" s="121" t="s">
        <v>108</v>
      </c>
      <c r="C173" s="10"/>
      <c r="D173" s="10"/>
      <c r="E173" s="10"/>
      <c r="F173" s="10"/>
      <c r="G173" s="10"/>
      <c r="H173" s="10">
        <v>10</v>
      </c>
      <c r="I173" s="10"/>
      <c r="J173" s="10"/>
      <c r="K173" s="10"/>
      <c r="L173" s="10"/>
      <c r="M173" s="10">
        <v>10</v>
      </c>
      <c r="N173" s="40">
        <v>10</v>
      </c>
      <c r="O173" s="186" t="s">
        <v>82</v>
      </c>
      <c r="P173" s="187" t="s">
        <v>137</v>
      </c>
    </row>
    <row r="174" spans="1:16" ht="25.5" hidden="1" x14ac:dyDescent="0.25">
      <c r="A174" s="185"/>
      <c r="B174" s="121" t="s">
        <v>23</v>
      </c>
      <c r="C174" s="10"/>
      <c r="D174" s="10"/>
      <c r="E174" s="10"/>
      <c r="F174" s="10"/>
      <c r="G174" s="10"/>
      <c r="H174" s="12">
        <v>3600</v>
      </c>
      <c r="I174" s="10"/>
      <c r="J174" s="10"/>
      <c r="K174" s="10"/>
      <c r="L174" s="10"/>
      <c r="M174" s="12">
        <v>3600</v>
      </c>
      <c r="N174" s="36">
        <v>3600</v>
      </c>
      <c r="O174" s="186"/>
      <c r="P174" s="187"/>
    </row>
    <row r="175" spans="1:16" ht="25.5" hidden="1" x14ac:dyDescent="0.25">
      <c r="A175" s="185"/>
      <c r="B175" s="121" t="s">
        <v>22</v>
      </c>
      <c r="C175" s="10"/>
      <c r="D175" s="10"/>
      <c r="E175" s="10"/>
      <c r="F175" s="10"/>
      <c r="G175" s="10"/>
      <c r="H175" s="12">
        <v>3600</v>
      </c>
      <c r="I175" s="10" t="s">
        <v>133</v>
      </c>
      <c r="J175" s="10" t="s">
        <v>132</v>
      </c>
      <c r="K175" s="10" t="s">
        <v>131</v>
      </c>
      <c r="L175" s="10" t="s">
        <v>130</v>
      </c>
      <c r="M175" s="12">
        <f>M176</f>
        <v>0</v>
      </c>
      <c r="N175" s="36">
        <f>N176</f>
        <v>0</v>
      </c>
      <c r="O175" s="186"/>
      <c r="P175" s="187"/>
    </row>
    <row r="176" spans="1:16" ht="25.5" hidden="1" x14ac:dyDescent="0.25">
      <c r="A176" s="185"/>
      <c r="B176" s="121" t="s">
        <v>12</v>
      </c>
      <c r="C176" s="122">
        <v>97</v>
      </c>
      <c r="D176" s="122"/>
      <c r="E176" s="122">
        <v>709</v>
      </c>
      <c r="F176" s="122" t="s">
        <v>129</v>
      </c>
      <c r="G176" s="20">
        <v>612622</v>
      </c>
      <c r="H176" s="12">
        <v>3600</v>
      </c>
      <c r="I176" s="10"/>
      <c r="J176" s="10"/>
      <c r="K176" s="10"/>
      <c r="L176" s="10"/>
      <c r="M176" s="12">
        <v>0</v>
      </c>
      <c r="N176" s="36">
        <v>0</v>
      </c>
      <c r="O176" s="186"/>
      <c r="P176" s="187"/>
    </row>
    <row r="177" spans="1:16" ht="25.5" hidden="1" x14ac:dyDescent="0.25">
      <c r="A177" s="185"/>
      <c r="B177" s="121" t="s">
        <v>11</v>
      </c>
      <c r="C177" s="10"/>
      <c r="D177" s="10"/>
      <c r="E177" s="10"/>
      <c r="F177" s="10"/>
      <c r="G177" s="10"/>
      <c r="H177" s="10"/>
      <c r="I177" s="10"/>
      <c r="J177" s="10"/>
      <c r="K177" s="10"/>
      <c r="L177" s="10"/>
      <c r="M177" s="10"/>
      <c r="N177" s="40"/>
      <c r="O177" s="186"/>
      <c r="P177" s="187"/>
    </row>
    <row r="178" spans="1:16" ht="25.5" hidden="1" x14ac:dyDescent="0.25">
      <c r="A178" s="185"/>
      <c r="B178" s="121" t="s">
        <v>10</v>
      </c>
      <c r="C178" s="10"/>
      <c r="D178" s="10"/>
      <c r="E178" s="10"/>
      <c r="F178" s="10"/>
      <c r="G178" s="10"/>
      <c r="H178" s="10"/>
      <c r="I178" s="10"/>
      <c r="J178" s="10"/>
      <c r="K178" s="10"/>
      <c r="L178" s="10"/>
      <c r="M178" s="10"/>
      <c r="N178" s="40"/>
      <c r="O178" s="186"/>
      <c r="P178" s="187"/>
    </row>
    <row r="179" spans="1:16" ht="25.5" hidden="1" x14ac:dyDescent="0.25">
      <c r="A179" s="185"/>
      <c r="B179" s="121" t="s">
        <v>9</v>
      </c>
      <c r="C179" s="10"/>
      <c r="D179" s="10"/>
      <c r="E179" s="10"/>
      <c r="F179" s="10"/>
      <c r="G179" s="10"/>
      <c r="H179" s="10"/>
      <c r="I179" s="10"/>
      <c r="J179" s="10"/>
      <c r="K179" s="10"/>
      <c r="L179" s="10"/>
      <c r="M179" s="10"/>
      <c r="N179" s="40"/>
      <c r="O179" s="186"/>
      <c r="P179" s="187"/>
    </row>
    <row r="180" spans="1:16" ht="38.25" hidden="1" customHeight="1" x14ac:dyDescent="0.25">
      <c r="A180" s="185" t="s">
        <v>136</v>
      </c>
      <c r="B180" s="121" t="s">
        <v>135</v>
      </c>
      <c r="C180" s="10"/>
      <c r="D180" s="10"/>
      <c r="E180" s="10"/>
      <c r="F180" s="10"/>
      <c r="G180" s="10"/>
      <c r="H180" s="10">
        <v>3</v>
      </c>
      <c r="I180" s="10"/>
      <c r="J180" s="10"/>
      <c r="K180" s="10"/>
      <c r="L180" s="10"/>
      <c r="M180" s="10">
        <v>3</v>
      </c>
      <c r="N180" s="40">
        <v>3</v>
      </c>
      <c r="O180" s="186" t="s">
        <v>82</v>
      </c>
      <c r="P180" s="187" t="s">
        <v>134</v>
      </c>
    </row>
    <row r="181" spans="1:16" ht="25.5" hidden="1" x14ac:dyDescent="0.25">
      <c r="A181" s="185"/>
      <c r="B181" s="121" t="s">
        <v>23</v>
      </c>
      <c r="C181" s="10"/>
      <c r="D181" s="10"/>
      <c r="E181" s="10"/>
      <c r="F181" s="10"/>
      <c r="G181" s="10"/>
      <c r="H181" s="10">
        <v>30</v>
      </c>
      <c r="I181" s="10"/>
      <c r="J181" s="10"/>
      <c r="K181" s="10"/>
      <c r="L181" s="10"/>
      <c r="M181" s="10">
        <v>30</v>
      </c>
      <c r="N181" s="40">
        <v>30</v>
      </c>
      <c r="O181" s="186"/>
      <c r="P181" s="187"/>
    </row>
    <row r="182" spans="1:16" ht="25.5" hidden="1" x14ac:dyDescent="0.25">
      <c r="A182" s="185"/>
      <c r="B182" s="121" t="s">
        <v>22</v>
      </c>
      <c r="C182" s="10"/>
      <c r="D182" s="10"/>
      <c r="E182" s="10"/>
      <c r="F182" s="10"/>
      <c r="G182" s="10"/>
      <c r="H182" s="10">
        <v>90</v>
      </c>
      <c r="I182" s="10" t="s">
        <v>133</v>
      </c>
      <c r="J182" s="10" t="s">
        <v>132</v>
      </c>
      <c r="K182" s="10" t="s">
        <v>131</v>
      </c>
      <c r="L182" s="10" t="s">
        <v>130</v>
      </c>
      <c r="M182" s="10">
        <f>M183</f>
        <v>0</v>
      </c>
      <c r="N182" s="10">
        <f>N183</f>
        <v>0</v>
      </c>
      <c r="O182" s="186"/>
      <c r="P182" s="187"/>
    </row>
    <row r="183" spans="1:16" ht="25.5" hidden="1" x14ac:dyDescent="0.25">
      <c r="A183" s="185"/>
      <c r="B183" s="121" t="s">
        <v>12</v>
      </c>
      <c r="C183" s="122">
        <v>97</v>
      </c>
      <c r="D183" s="122"/>
      <c r="E183" s="122">
        <v>709</v>
      </c>
      <c r="F183" s="122" t="s">
        <v>129</v>
      </c>
      <c r="G183" s="20">
        <v>612622</v>
      </c>
      <c r="H183" s="10">
        <v>90</v>
      </c>
      <c r="I183" s="10"/>
      <c r="J183" s="10"/>
      <c r="K183" s="10"/>
      <c r="L183" s="10"/>
      <c r="M183" s="10">
        <v>0</v>
      </c>
      <c r="N183" s="40">
        <v>0</v>
      </c>
      <c r="O183" s="186"/>
      <c r="P183" s="187"/>
    </row>
    <row r="184" spans="1:16" ht="25.5" hidden="1" x14ac:dyDescent="0.25">
      <c r="A184" s="185"/>
      <c r="B184" s="121" t="s">
        <v>11</v>
      </c>
      <c r="C184" s="10"/>
      <c r="D184" s="10"/>
      <c r="E184" s="10"/>
      <c r="F184" s="10"/>
      <c r="G184" s="10"/>
      <c r="H184" s="10"/>
      <c r="I184" s="10"/>
      <c r="J184" s="10"/>
      <c r="K184" s="10"/>
      <c r="L184" s="10"/>
      <c r="M184" s="10"/>
      <c r="N184" s="40"/>
      <c r="O184" s="186"/>
      <c r="P184" s="187"/>
    </row>
    <row r="185" spans="1:16" ht="25.5" hidden="1" x14ac:dyDescent="0.25">
      <c r="A185" s="185"/>
      <c r="B185" s="121" t="s">
        <v>10</v>
      </c>
      <c r="C185" s="10"/>
      <c r="D185" s="10"/>
      <c r="E185" s="10"/>
      <c r="F185" s="10"/>
      <c r="G185" s="10"/>
      <c r="H185" s="10"/>
      <c r="I185" s="10"/>
      <c r="J185" s="10"/>
      <c r="K185" s="10"/>
      <c r="L185" s="10"/>
      <c r="M185" s="10"/>
      <c r="N185" s="40"/>
      <c r="O185" s="186"/>
      <c r="P185" s="187"/>
    </row>
    <row r="186" spans="1:16" ht="25.5" hidden="1" x14ac:dyDescent="0.25">
      <c r="A186" s="185"/>
      <c r="B186" s="121" t="s">
        <v>9</v>
      </c>
      <c r="C186" s="10"/>
      <c r="D186" s="10"/>
      <c r="E186" s="10"/>
      <c r="F186" s="10"/>
      <c r="G186" s="10"/>
      <c r="H186" s="10"/>
      <c r="I186" s="10"/>
      <c r="J186" s="10"/>
      <c r="K186" s="10"/>
      <c r="L186" s="10"/>
      <c r="M186" s="10"/>
      <c r="N186" s="40"/>
      <c r="O186" s="186"/>
      <c r="P186" s="187"/>
    </row>
    <row r="187" spans="1:16" ht="25.5" customHeight="1" x14ac:dyDescent="0.25">
      <c r="A187" s="185" t="s">
        <v>128</v>
      </c>
      <c r="B187" s="149" t="s">
        <v>25</v>
      </c>
      <c r="C187" s="10"/>
      <c r="D187" s="10"/>
      <c r="E187" s="10"/>
      <c r="F187" s="10"/>
      <c r="G187" s="10"/>
      <c r="H187" s="51">
        <v>556</v>
      </c>
      <c r="I187" s="51" t="s">
        <v>13</v>
      </c>
      <c r="J187" s="51"/>
      <c r="K187" s="51"/>
      <c r="L187" s="51" t="s">
        <v>13</v>
      </c>
      <c r="M187" s="51">
        <v>556</v>
      </c>
      <c r="N187" s="50">
        <v>556</v>
      </c>
      <c r="O187" s="186" t="s">
        <v>447</v>
      </c>
      <c r="P187" s="187" t="s">
        <v>415</v>
      </c>
    </row>
    <row r="188" spans="1:16" ht="25.5" x14ac:dyDescent="0.25">
      <c r="A188" s="185"/>
      <c r="B188" s="121" t="s">
        <v>23</v>
      </c>
      <c r="C188" s="10"/>
      <c r="D188" s="10"/>
      <c r="E188" s="10"/>
      <c r="F188" s="10"/>
      <c r="G188" s="10"/>
      <c r="H188" s="156">
        <f>H189/H187</f>
        <v>5.3956834532374103</v>
      </c>
      <c r="I188" s="51" t="s">
        <v>13</v>
      </c>
      <c r="J188" s="51"/>
      <c r="K188" s="51"/>
      <c r="L188" s="51" t="s">
        <v>13</v>
      </c>
      <c r="M188" s="156">
        <f>M189/M187</f>
        <v>5.3956834532374103</v>
      </c>
      <c r="N188" s="156">
        <f>N189/N187</f>
        <v>5.3956834532374103</v>
      </c>
      <c r="O188" s="186"/>
      <c r="P188" s="187"/>
    </row>
    <row r="189" spans="1:16" ht="30.75" customHeight="1" x14ac:dyDescent="0.25">
      <c r="A189" s="185"/>
      <c r="B189" s="128" t="s">
        <v>22</v>
      </c>
      <c r="C189" s="49"/>
      <c r="D189" s="49"/>
      <c r="E189" s="49"/>
      <c r="F189" s="49"/>
      <c r="G189" s="49"/>
      <c r="H189" s="12">
        <f>H190+H191+H192+H193</f>
        <v>3000</v>
      </c>
      <c r="I189" s="38">
        <f>I190+I191+I192+I193</f>
        <v>50</v>
      </c>
      <c r="J189" s="38"/>
      <c r="K189" s="38"/>
      <c r="L189" s="38">
        <f>L190+L191+L192+L193</f>
        <v>2950</v>
      </c>
      <c r="M189" s="12">
        <f>M190+M191+M192+M193</f>
        <v>3000</v>
      </c>
      <c r="N189" s="12">
        <f>N190+N191+N192+N193</f>
        <v>3000</v>
      </c>
      <c r="O189" s="186"/>
      <c r="P189" s="187"/>
    </row>
    <row r="190" spans="1:16" ht="30.75" customHeight="1" x14ac:dyDescent="0.25">
      <c r="A190" s="185"/>
      <c r="B190" s="121" t="s">
        <v>12</v>
      </c>
      <c r="C190" s="15" t="s">
        <v>21</v>
      </c>
      <c r="D190" s="15" t="s">
        <v>20</v>
      </c>
      <c r="E190" s="15" t="s">
        <v>19</v>
      </c>
      <c r="F190" s="122" t="s">
        <v>401</v>
      </c>
      <c r="G190" s="15" t="s">
        <v>127</v>
      </c>
      <c r="H190" s="12">
        <f>H197+H204+H211</f>
        <v>550</v>
      </c>
      <c r="I190" s="38">
        <f>I197+I204+I211</f>
        <v>50</v>
      </c>
      <c r="J190" s="38"/>
      <c r="K190" s="38"/>
      <c r="L190" s="38">
        <f>L197+L204+L211</f>
        <v>500</v>
      </c>
      <c r="M190" s="12">
        <f>M197+M204+M211</f>
        <v>550</v>
      </c>
      <c r="N190" s="12">
        <f>N197+N204+N211</f>
        <v>550</v>
      </c>
      <c r="O190" s="186"/>
      <c r="P190" s="187"/>
    </row>
    <row r="191" spans="1:16" ht="30.75" customHeight="1" x14ac:dyDescent="0.25">
      <c r="A191" s="185"/>
      <c r="B191" s="121" t="s">
        <v>11</v>
      </c>
      <c r="C191" s="10"/>
      <c r="D191" s="10"/>
      <c r="E191" s="10"/>
      <c r="F191" s="10"/>
      <c r="G191" s="10"/>
      <c r="H191" s="12"/>
      <c r="I191" s="12"/>
      <c r="J191" s="12"/>
      <c r="K191" s="12"/>
      <c r="L191" s="12"/>
      <c r="M191" s="12"/>
      <c r="N191" s="36"/>
      <c r="O191" s="186"/>
      <c r="P191" s="187"/>
    </row>
    <row r="192" spans="1:16" ht="28.5" customHeight="1" x14ac:dyDescent="0.25">
      <c r="A192" s="185"/>
      <c r="B192" s="121" t="s">
        <v>10</v>
      </c>
      <c r="C192" s="10"/>
      <c r="D192" s="10"/>
      <c r="E192" s="10"/>
      <c r="F192" s="10"/>
      <c r="G192" s="10"/>
      <c r="H192" s="10"/>
      <c r="I192" s="10"/>
      <c r="J192" s="10"/>
      <c r="K192" s="10"/>
      <c r="L192" s="10"/>
      <c r="M192" s="10"/>
      <c r="N192" s="40"/>
      <c r="O192" s="186"/>
      <c r="P192" s="187"/>
    </row>
    <row r="193" spans="1:16" ht="25.5" x14ac:dyDescent="0.25">
      <c r="A193" s="185"/>
      <c r="B193" s="121" t="s">
        <v>9</v>
      </c>
      <c r="C193" s="10"/>
      <c r="D193" s="10"/>
      <c r="E193" s="10"/>
      <c r="F193" s="10"/>
      <c r="G193" s="10"/>
      <c r="H193" s="12">
        <f>H200+H207+H214</f>
        <v>2450</v>
      </c>
      <c r="I193" s="38"/>
      <c r="J193" s="38"/>
      <c r="K193" s="38"/>
      <c r="L193" s="12">
        <f>L200+L207+L214</f>
        <v>2450</v>
      </c>
      <c r="M193" s="12">
        <f>M200+M207+M214</f>
        <v>2450</v>
      </c>
      <c r="N193" s="12">
        <f>N200+N207+N214</f>
        <v>2450</v>
      </c>
      <c r="O193" s="186"/>
      <c r="P193" s="187"/>
    </row>
    <row r="194" spans="1:16" ht="25.5" customHeight="1" x14ac:dyDescent="0.25">
      <c r="A194" s="185" t="s">
        <v>126</v>
      </c>
      <c r="B194" s="121" t="s">
        <v>25</v>
      </c>
      <c r="C194" s="10"/>
      <c r="D194" s="10"/>
      <c r="E194" s="10"/>
      <c r="F194" s="10"/>
      <c r="G194" s="10"/>
      <c r="H194" s="10">
        <v>550</v>
      </c>
      <c r="I194" s="10"/>
      <c r="J194" s="10"/>
      <c r="K194" s="10"/>
      <c r="L194" s="48">
        <v>550</v>
      </c>
      <c r="M194" s="10">
        <v>550</v>
      </c>
      <c r="N194" s="40">
        <v>550</v>
      </c>
      <c r="O194" s="172" t="s">
        <v>447</v>
      </c>
      <c r="P194" s="187" t="s">
        <v>125</v>
      </c>
    </row>
    <row r="195" spans="1:16" ht="25.5" x14ac:dyDescent="0.25">
      <c r="A195" s="185"/>
      <c r="B195" s="121" t="s">
        <v>23</v>
      </c>
      <c r="C195" s="10"/>
      <c r="D195" s="10"/>
      <c r="E195" s="10"/>
      <c r="F195" s="10"/>
      <c r="G195" s="10"/>
      <c r="H195" s="46">
        <f>H196/H194</f>
        <v>4.4545454545454541</v>
      </c>
      <c r="I195" s="46"/>
      <c r="J195" s="46"/>
      <c r="K195" s="46"/>
      <c r="L195" s="47" t="s">
        <v>13</v>
      </c>
      <c r="M195" s="46">
        <f>M196/M194</f>
        <v>4.4545454545454541</v>
      </c>
      <c r="N195" s="46">
        <f>N196/N194</f>
        <v>4.4545454545454541</v>
      </c>
      <c r="O195" s="173"/>
      <c r="P195" s="187"/>
    </row>
    <row r="196" spans="1:16" ht="27" customHeight="1" x14ac:dyDescent="0.25">
      <c r="A196" s="185"/>
      <c r="B196" s="121" t="s">
        <v>22</v>
      </c>
      <c r="C196" s="10"/>
      <c r="D196" s="10"/>
      <c r="E196" s="10"/>
      <c r="F196" s="10"/>
      <c r="G196" s="10"/>
      <c r="H196" s="12">
        <f>H197+H198+H199+H200</f>
        <v>2450</v>
      </c>
      <c r="I196" s="38"/>
      <c r="J196" s="38"/>
      <c r="K196" s="38"/>
      <c r="L196" s="12">
        <f>L197+L198+L199+L200</f>
        <v>2450</v>
      </c>
      <c r="M196" s="12">
        <f>M197+M198+M199+M200</f>
        <v>2450</v>
      </c>
      <c r="N196" s="12">
        <f>N197+N198+N199+N200</f>
        <v>2450</v>
      </c>
      <c r="O196" s="173"/>
      <c r="P196" s="187"/>
    </row>
    <row r="197" spans="1:16" ht="25.5" x14ac:dyDescent="0.25">
      <c r="A197" s="185"/>
      <c r="B197" s="121" t="s">
        <v>12</v>
      </c>
      <c r="C197" s="15" t="s">
        <v>21</v>
      </c>
      <c r="D197" s="15" t="s">
        <v>20</v>
      </c>
      <c r="E197" s="15" t="s">
        <v>19</v>
      </c>
      <c r="F197" s="122" t="s">
        <v>401</v>
      </c>
      <c r="G197" s="20">
        <v>612</v>
      </c>
      <c r="H197" s="38"/>
      <c r="I197" s="38"/>
      <c r="J197" s="38"/>
      <c r="K197" s="38"/>
      <c r="L197" s="38"/>
      <c r="M197" s="38"/>
      <c r="N197" s="38"/>
      <c r="O197" s="173"/>
      <c r="P197" s="187"/>
    </row>
    <row r="198" spans="1:16" ht="39.75" customHeight="1" x14ac:dyDescent="0.25">
      <c r="A198" s="185"/>
      <c r="B198" s="121" t="s">
        <v>11</v>
      </c>
      <c r="C198" s="10"/>
      <c r="D198" s="10"/>
      <c r="E198" s="10"/>
      <c r="F198" s="10"/>
      <c r="G198" s="10"/>
      <c r="H198" s="10"/>
      <c r="I198" s="10"/>
      <c r="J198" s="10"/>
      <c r="K198" s="10"/>
      <c r="L198" s="10"/>
      <c r="M198" s="10"/>
      <c r="N198" s="40"/>
      <c r="O198" s="173"/>
      <c r="P198" s="187"/>
    </row>
    <row r="199" spans="1:16" ht="25.5" x14ac:dyDescent="0.25">
      <c r="A199" s="185"/>
      <c r="B199" s="121" t="s">
        <v>10</v>
      </c>
      <c r="C199" s="10"/>
      <c r="D199" s="10"/>
      <c r="E199" s="10"/>
      <c r="F199" s="10"/>
      <c r="G199" s="10"/>
      <c r="H199" s="10"/>
      <c r="I199" s="10"/>
      <c r="J199" s="10"/>
      <c r="K199" s="10"/>
      <c r="L199" s="10"/>
      <c r="M199" s="10"/>
      <c r="N199" s="40"/>
      <c r="O199" s="173"/>
      <c r="P199" s="187"/>
    </row>
    <row r="200" spans="1:16" ht="36" customHeight="1" x14ac:dyDescent="0.25">
      <c r="A200" s="185"/>
      <c r="B200" s="121" t="s">
        <v>9</v>
      </c>
      <c r="C200" s="10"/>
      <c r="D200" s="10"/>
      <c r="E200" s="10"/>
      <c r="F200" s="10"/>
      <c r="G200" s="10"/>
      <c r="H200" s="12">
        <f>950+1800-300</f>
        <v>2450</v>
      </c>
      <c r="I200" s="38"/>
      <c r="J200" s="38"/>
      <c r="K200" s="38"/>
      <c r="L200" s="38">
        <f>2750-300</f>
        <v>2450</v>
      </c>
      <c r="M200" s="12">
        <f>950+1800-300</f>
        <v>2450</v>
      </c>
      <c r="N200" s="36">
        <f>950+1800-300</f>
        <v>2450</v>
      </c>
      <c r="O200" s="174"/>
      <c r="P200" s="187"/>
    </row>
    <row r="201" spans="1:16" ht="25.5" customHeight="1" x14ac:dyDescent="0.25">
      <c r="A201" s="185" t="s">
        <v>124</v>
      </c>
      <c r="B201" s="121" t="s">
        <v>25</v>
      </c>
      <c r="C201" s="10"/>
      <c r="D201" s="10"/>
      <c r="E201" s="10"/>
      <c r="F201" s="10"/>
      <c r="G201" s="10"/>
      <c r="H201" s="10">
        <v>5</v>
      </c>
      <c r="I201" s="10"/>
      <c r="J201" s="10"/>
      <c r="K201" s="10"/>
      <c r="L201" s="10">
        <v>5</v>
      </c>
      <c r="M201" s="10">
        <v>5</v>
      </c>
      <c r="N201" s="40">
        <v>5</v>
      </c>
      <c r="O201" s="172" t="s">
        <v>116</v>
      </c>
      <c r="P201" s="187" t="s">
        <v>123</v>
      </c>
    </row>
    <row r="202" spans="1:16" ht="25.5" x14ac:dyDescent="0.25">
      <c r="A202" s="185"/>
      <c r="B202" s="121" t="s">
        <v>23</v>
      </c>
      <c r="C202" s="10"/>
      <c r="D202" s="10"/>
      <c r="E202" s="10"/>
      <c r="F202" s="10"/>
      <c r="G202" s="10"/>
      <c r="H202" s="12">
        <v>100</v>
      </c>
      <c r="I202" s="12"/>
      <c r="J202" s="12"/>
      <c r="K202" s="12"/>
      <c r="L202" s="45" t="s">
        <v>13</v>
      </c>
      <c r="M202" s="12">
        <f>M203/M201</f>
        <v>100</v>
      </c>
      <c r="N202" s="12">
        <f>N203/N201</f>
        <v>100</v>
      </c>
      <c r="O202" s="173"/>
      <c r="P202" s="187"/>
    </row>
    <row r="203" spans="1:16" ht="25.5" x14ac:dyDescent="0.25">
      <c r="A203" s="185"/>
      <c r="B203" s="121" t="s">
        <v>22</v>
      </c>
      <c r="C203" s="10"/>
      <c r="D203" s="10"/>
      <c r="E203" s="10"/>
      <c r="F203" s="10"/>
      <c r="G203" s="10"/>
      <c r="H203" s="12">
        <f>H204</f>
        <v>500</v>
      </c>
      <c r="I203" s="38"/>
      <c r="J203" s="38"/>
      <c r="K203" s="38"/>
      <c r="L203" s="12">
        <f>L204</f>
        <v>500</v>
      </c>
      <c r="M203" s="12">
        <f>M204</f>
        <v>500</v>
      </c>
      <c r="N203" s="12">
        <f>N204</f>
        <v>500</v>
      </c>
      <c r="O203" s="173"/>
      <c r="P203" s="187"/>
    </row>
    <row r="204" spans="1:16" ht="25.5" x14ac:dyDescent="0.25">
      <c r="A204" s="185"/>
      <c r="B204" s="121" t="s">
        <v>12</v>
      </c>
      <c r="C204" s="15" t="s">
        <v>21</v>
      </c>
      <c r="D204" s="15" t="s">
        <v>20</v>
      </c>
      <c r="E204" s="15" t="s">
        <v>19</v>
      </c>
      <c r="F204" s="122" t="s">
        <v>401</v>
      </c>
      <c r="G204" s="122">
        <v>350</v>
      </c>
      <c r="H204" s="12">
        <v>500</v>
      </c>
      <c r="I204" s="38"/>
      <c r="J204" s="38"/>
      <c r="K204" s="38"/>
      <c r="L204" s="12">
        <v>500</v>
      </c>
      <c r="M204" s="12">
        <v>500</v>
      </c>
      <c r="N204" s="36">
        <v>500</v>
      </c>
      <c r="O204" s="173"/>
      <c r="P204" s="187"/>
    </row>
    <row r="205" spans="1:16" ht="25.5" x14ac:dyDescent="0.25">
      <c r="A205" s="185"/>
      <c r="B205" s="121" t="s">
        <v>11</v>
      </c>
      <c r="C205" s="10"/>
      <c r="D205" s="10"/>
      <c r="E205" s="10"/>
      <c r="F205" s="10"/>
      <c r="G205" s="10"/>
      <c r="H205" s="10"/>
      <c r="I205" s="10"/>
      <c r="J205" s="10"/>
      <c r="K205" s="10"/>
      <c r="L205" s="10"/>
      <c r="M205" s="10"/>
      <c r="N205" s="40"/>
      <c r="O205" s="173"/>
      <c r="P205" s="187"/>
    </row>
    <row r="206" spans="1:16" ht="25.5" x14ac:dyDescent="0.25">
      <c r="A206" s="185"/>
      <c r="B206" s="121" t="s">
        <v>10</v>
      </c>
      <c r="C206" s="10"/>
      <c r="D206" s="10"/>
      <c r="E206" s="10"/>
      <c r="F206" s="10"/>
      <c r="G206" s="10"/>
      <c r="H206" s="10"/>
      <c r="I206" s="10"/>
      <c r="J206" s="10"/>
      <c r="K206" s="10"/>
      <c r="L206" s="10"/>
      <c r="M206" s="10"/>
      <c r="N206" s="40"/>
      <c r="O206" s="173"/>
      <c r="P206" s="187"/>
    </row>
    <row r="207" spans="1:16" ht="25.5" x14ac:dyDescent="0.25">
      <c r="A207" s="185"/>
      <c r="B207" s="121" t="s">
        <v>9</v>
      </c>
      <c r="C207" s="10"/>
      <c r="D207" s="10"/>
      <c r="E207" s="10"/>
      <c r="F207" s="10"/>
      <c r="G207" s="10"/>
      <c r="H207" s="10"/>
      <c r="I207" s="10"/>
      <c r="J207" s="10"/>
      <c r="K207" s="10"/>
      <c r="L207" s="10"/>
      <c r="M207" s="10"/>
      <c r="N207" s="40"/>
      <c r="O207" s="174"/>
      <c r="P207" s="187"/>
    </row>
    <row r="208" spans="1:16" ht="25.5" customHeight="1" x14ac:dyDescent="0.25">
      <c r="A208" s="185" t="s">
        <v>122</v>
      </c>
      <c r="B208" s="121" t="s">
        <v>25</v>
      </c>
      <c r="C208" s="10"/>
      <c r="D208" s="10"/>
      <c r="E208" s="10"/>
      <c r="F208" s="10"/>
      <c r="G208" s="10"/>
      <c r="H208" s="10">
        <v>1</v>
      </c>
      <c r="I208" s="10">
        <v>1</v>
      </c>
      <c r="J208" s="10"/>
      <c r="K208" s="10"/>
      <c r="L208" s="10"/>
      <c r="M208" s="10">
        <v>1</v>
      </c>
      <c r="N208" s="40">
        <v>1</v>
      </c>
      <c r="O208" s="172" t="s">
        <v>24</v>
      </c>
      <c r="P208" s="187" t="s">
        <v>121</v>
      </c>
    </row>
    <row r="209" spans="1:17" ht="25.5" x14ac:dyDescent="0.25">
      <c r="A209" s="185"/>
      <c r="B209" s="121" t="s">
        <v>23</v>
      </c>
      <c r="C209" s="10"/>
      <c r="D209" s="10"/>
      <c r="E209" s="10"/>
      <c r="F209" s="10"/>
      <c r="G209" s="10"/>
      <c r="H209" s="12">
        <f>H210/H208</f>
        <v>50</v>
      </c>
      <c r="I209" s="45" t="s">
        <v>13</v>
      </c>
      <c r="J209" s="12"/>
      <c r="K209" s="12"/>
      <c r="L209" s="12"/>
      <c r="M209" s="12">
        <f>M210/M208</f>
        <v>50</v>
      </c>
      <c r="N209" s="12">
        <f>N210/N208</f>
        <v>50</v>
      </c>
      <c r="O209" s="173"/>
      <c r="P209" s="187"/>
    </row>
    <row r="210" spans="1:17" ht="25.5" x14ac:dyDescent="0.25">
      <c r="A210" s="185"/>
      <c r="B210" s="121" t="s">
        <v>22</v>
      </c>
      <c r="C210" s="10"/>
      <c r="D210" s="10"/>
      <c r="E210" s="10"/>
      <c r="F210" s="10"/>
      <c r="G210" s="10"/>
      <c r="H210" s="12">
        <f>H211</f>
        <v>50</v>
      </c>
      <c r="I210" s="12">
        <f>I211</f>
        <v>50</v>
      </c>
      <c r="J210" s="38"/>
      <c r="K210" s="38"/>
      <c r="L210" s="38"/>
      <c r="M210" s="12">
        <f>M211</f>
        <v>50</v>
      </c>
      <c r="N210" s="12">
        <f>N211</f>
        <v>50</v>
      </c>
      <c r="O210" s="173"/>
      <c r="P210" s="187"/>
    </row>
    <row r="211" spans="1:17" ht="25.5" x14ac:dyDescent="0.25">
      <c r="A211" s="185"/>
      <c r="B211" s="121" t="s">
        <v>12</v>
      </c>
      <c r="C211" s="15" t="s">
        <v>21</v>
      </c>
      <c r="D211" s="15" t="s">
        <v>20</v>
      </c>
      <c r="E211" s="15" t="s">
        <v>19</v>
      </c>
      <c r="F211" s="122" t="s">
        <v>401</v>
      </c>
      <c r="G211" s="122">
        <v>350</v>
      </c>
      <c r="H211" s="12">
        <v>50</v>
      </c>
      <c r="I211" s="12">
        <v>50</v>
      </c>
      <c r="J211" s="38"/>
      <c r="K211" s="38"/>
      <c r="L211" s="38"/>
      <c r="M211" s="12">
        <v>50</v>
      </c>
      <c r="N211" s="36">
        <v>50</v>
      </c>
      <c r="O211" s="173"/>
      <c r="P211" s="187"/>
    </row>
    <row r="212" spans="1:17" ht="25.5" x14ac:dyDescent="0.25">
      <c r="A212" s="185"/>
      <c r="B212" s="121" t="s">
        <v>11</v>
      </c>
      <c r="C212" s="10"/>
      <c r="D212" s="10"/>
      <c r="E212" s="10"/>
      <c r="F212" s="10"/>
      <c r="G212" s="10"/>
      <c r="H212" s="10"/>
      <c r="I212" s="10"/>
      <c r="J212" s="10"/>
      <c r="K212" s="10"/>
      <c r="L212" s="10"/>
      <c r="M212" s="10"/>
      <c r="N212" s="40"/>
      <c r="O212" s="173"/>
      <c r="P212" s="187"/>
    </row>
    <row r="213" spans="1:17" ht="25.5" x14ac:dyDescent="0.25">
      <c r="A213" s="185"/>
      <c r="B213" s="121" t="s">
        <v>10</v>
      </c>
      <c r="C213" s="10"/>
      <c r="D213" s="10"/>
      <c r="E213" s="10"/>
      <c r="F213" s="10"/>
      <c r="G213" s="10"/>
      <c r="H213" s="10"/>
      <c r="I213" s="10"/>
      <c r="J213" s="10"/>
      <c r="K213" s="10"/>
      <c r="L213" s="10"/>
      <c r="M213" s="10"/>
      <c r="N213" s="40"/>
      <c r="O213" s="173"/>
      <c r="P213" s="187"/>
    </row>
    <row r="214" spans="1:17" ht="25.5" x14ac:dyDescent="0.25">
      <c r="A214" s="185"/>
      <c r="B214" s="121" t="s">
        <v>9</v>
      </c>
      <c r="C214" s="10"/>
      <c r="D214" s="10"/>
      <c r="E214" s="10"/>
      <c r="F214" s="10"/>
      <c r="G214" s="10"/>
      <c r="H214" s="10"/>
      <c r="I214" s="10"/>
      <c r="J214" s="10"/>
      <c r="K214" s="10"/>
      <c r="L214" s="10"/>
      <c r="M214" s="10"/>
      <c r="N214" s="40"/>
      <c r="O214" s="174"/>
      <c r="P214" s="187"/>
    </row>
    <row r="215" spans="1:17" ht="26.25" customHeight="1" x14ac:dyDescent="0.25">
      <c r="A215" s="185" t="s">
        <v>119</v>
      </c>
      <c r="B215" s="121" t="s">
        <v>108</v>
      </c>
      <c r="C215" s="10"/>
      <c r="D215" s="10"/>
      <c r="E215" s="10"/>
      <c r="F215" s="10"/>
      <c r="G215" s="10"/>
      <c r="H215" s="10">
        <v>10</v>
      </c>
      <c r="I215" s="38"/>
      <c r="J215" s="10">
        <v>10</v>
      </c>
      <c r="K215" s="10">
        <v>10</v>
      </c>
      <c r="L215" s="10">
        <v>10</v>
      </c>
      <c r="M215" s="40">
        <v>14</v>
      </c>
      <c r="N215" s="40">
        <v>14</v>
      </c>
      <c r="O215" s="172" t="s">
        <v>448</v>
      </c>
      <c r="P215" s="187" t="s">
        <v>439</v>
      </c>
    </row>
    <row r="216" spans="1:17" ht="25.5" x14ac:dyDescent="0.25">
      <c r="A216" s="185"/>
      <c r="B216" s="121" t="s">
        <v>23</v>
      </c>
      <c r="C216" s="10"/>
      <c r="D216" s="10"/>
      <c r="E216" s="10"/>
      <c r="F216" s="10"/>
      <c r="G216" s="10"/>
      <c r="H216" s="12">
        <f>H217/H215</f>
        <v>1799.8</v>
      </c>
      <c r="I216" s="38"/>
      <c r="J216" s="19" t="s">
        <v>13</v>
      </c>
      <c r="K216" s="19" t="s">
        <v>13</v>
      </c>
      <c r="L216" s="19" t="s">
        <v>13</v>
      </c>
      <c r="M216" s="12">
        <f>M217/M215</f>
        <v>1285.5714285714287</v>
      </c>
      <c r="N216" s="12">
        <f>N217/N215</f>
        <v>1285.5714285714287</v>
      </c>
      <c r="O216" s="173"/>
      <c r="P216" s="187"/>
    </row>
    <row r="217" spans="1:17" ht="25.5" x14ac:dyDescent="0.25">
      <c r="A217" s="185"/>
      <c r="B217" s="121" t="s">
        <v>22</v>
      </c>
      <c r="C217" s="10"/>
      <c r="D217" s="10"/>
      <c r="E217" s="10"/>
      <c r="F217" s="10"/>
      <c r="G217" s="10"/>
      <c r="H217" s="12">
        <f>H218</f>
        <v>17998</v>
      </c>
      <c r="I217" s="38">
        <v>0</v>
      </c>
      <c r="J217" s="12">
        <f>J218+J221+J222+J223</f>
        <v>900</v>
      </c>
      <c r="K217" s="12">
        <f>K218+K221+K222+K223</f>
        <v>12100</v>
      </c>
      <c r="L217" s="12">
        <f>L218+L221+L222+L223</f>
        <v>4998</v>
      </c>
      <c r="M217" s="12">
        <f>M218+M221+M222+M223</f>
        <v>17998</v>
      </c>
      <c r="N217" s="12">
        <f>N218+N221+N222+N223</f>
        <v>17998</v>
      </c>
      <c r="O217" s="173"/>
      <c r="P217" s="187"/>
    </row>
    <row r="218" spans="1:17" ht="25.5" x14ac:dyDescent="0.25">
      <c r="A218" s="185"/>
      <c r="B218" s="121" t="s">
        <v>12</v>
      </c>
      <c r="C218" s="15" t="s">
        <v>21</v>
      </c>
      <c r="D218" s="15" t="s">
        <v>20</v>
      </c>
      <c r="E218" s="15" t="s">
        <v>19</v>
      </c>
      <c r="F218" s="122" t="s">
        <v>118</v>
      </c>
      <c r="G218" s="15" t="s">
        <v>17</v>
      </c>
      <c r="H218" s="12">
        <f t="shared" ref="H218:N218" si="19">H219+H220</f>
        <v>17998</v>
      </c>
      <c r="I218" s="38">
        <f t="shared" si="19"/>
        <v>0</v>
      </c>
      <c r="J218" s="12">
        <f t="shared" si="19"/>
        <v>900</v>
      </c>
      <c r="K218" s="12">
        <f t="shared" si="19"/>
        <v>12100</v>
      </c>
      <c r="L218" s="12">
        <f t="shared" si="19"/>
        <v>4998</v>
      </c>
      <c r="M218" s="12">
        <f t="shared" si="19"/>
        <v>17998</v>
      </c>
      <c r="N218" s="12">
        <f t="shared" si="19"/>
        <v>17998</v>
      </c>
      <c r="O218" s="173"/>
      <c r="P218" s="187"/>
    </row>
    <row r="219" spans="1:17" hidden="1" outlineLevel="1" x14ac:dyDescent="0.25">
      <c r="A219" s="185"/>
      <c r="B219" s="121"/>
      <c r="C219" s="15"/>
      <c r="D219" s="15"/>
      <c r="E219" s="15"/>
      <c r="F219" s="122" t="s">
        <v>118</v>
      </c>
      <c r="G219" s="20">
        <v>612</v>
      </c>
      <c r="H219" s="12">
        <v>13198</v>
      </c>
      <c r="I219" s="12">
        <v>0</v>
      </c>
      <c r="J219" s="12">
        <v>900</v>
      </c>
      <c r="K219" s="12">
        <v>7300</v>
      </c>
      <c r="L219" s="12">
        <v>4998</v>
      </c>
      <c r="M219" s="12">
        <v>13198</v>
      </c>
      <c r="N219" s="12">
        <v>13198</v>
      </c>
      <c r="O219" s="173"/>
      <c r="P219" s="187"/>
    </row>
    <row r="220" spans="1:17" hidden="1" outlineLevel="1" x14ac:dyDescent="0.25">
      <c r="A220" s="185"/>
      <c r="B220" s="121"/>
      <c r="C220" s="15"/>
      <c r="D220" s="15"/>
      <c r="E220" s="15"/>
      <c r="F220" s="122" t="s">
        <v>118</v>
      </c>
      <c r="G220" s="20">
        <v>622</v>
      </c>
      <c r="H220" s="12">
        <v>4800</v>
      </c>
      <c r="I220" s="12">
        <v>0</v>
      </c>
      <c r="J220" s="12">
        <v>0</v>
      </c>
      <c r="K220" s="12">
        <v>4800</v>
      </c>
      <c r="L220" s="12">
        <v>0</v>
      </c>
      <c r="M220" s="12">
        <v>4800</v>
      </c>
      <c r="N220" s="12">
        <v>4800</v>
      </c>
      <c r="O220" s="173"/>
      <c r="P220" s="187"/>
    </row>
    <row r="221" spans="1:17" ht="25.5" collapsed="1" x14ac:dyDescent="0.25">
      <c r="A221" s="185"/>
      <c r="B221" s="121" t="s">
        <v>11</v>
      </c>
      <c r="C221" s="10"/>
      <c r="D221" s="10"/>
      <c r="E221" s="10"/>
      <c r="F221" s="10"/>
      <c r="G221" s="10"/>
      <c r="H221" s="12"/>
      <c r="I221" s="10"/>
      <c r="J221" s="10"/>
      <c r="K221" s="44"/>
      <c r="L221" s="12"/>
      <c r="M221" s="10"/>
      <c r="N221" s="40"/>
      <c r="O221" s="173"/>
      <c r="P221" s="187"/>
    </row>
    <row r="222" spans="1:17" ht="40.5" customHeight="1" x14ac:dyDescent="0.25">
      <c r="A222" s="185"/>
      <c r="B222" s="121" t="s">
        <v>10</v>
      </c>
      <c r="C222" s="10"/>
      <c r="D222" s="10"/>
      <c r="E222" s="10"/>
      <c r="F222" s="10"/>
      <c r="G222" s="10"/>
      <c r="H222" s="12"/>
      <c r="I222" s="10"/>
      <c r="J222" s="10"/>
      <c r="K222" s="10"/>
      <c r="L222" s="10"/>
      <c r="M222" s="10"/>
      <c r="N222" s="40"/>
      <c r="O222" s="173"/>
      <c r="P222" s="187"/>
    </row>
    <row r="223" spans="1:17" ht="25.5" x14ac:dyDescent="0.25">
      <c r="A223" s="185"/>
      <c r="B223" s="121" t="s">
        <v>9</v>
      </c>
      <c r="C223" s="10"/>
      <c r="D223" s="10"/>
      <c r="E223" s="10"/>
      <c r="F223" s="10"/>
      <c r="G223" s="10"/>
      <c r="H223" s="10"/>
      <c r="I223" s="10"/>
      <c r="J223" s="10"/>
      <c r="K223" s="10"/>
      <c r="L223" s="10"/>
      <c r="M223" s="12"/>
      <c r="N223" s="36"/>
      <c r="O223" s="174"/>
      <c r="P223" s="187"/>
    </row>
    <row r="224" spans="1:17" ht="25.5" x14ac:dyDescent="0.25">
      <c r="A224" s="185" t="s">
        <v>117</v>
      </c>
      <c r="B224" s="121" t="s">
        <v>46</v>
      </c>
      <c r="C224" s="10"/>
      <c r="D224" s="10"/>
      <c r="E224" s="10"/>
      <c r="F224" s="10"/>
      <c r="G224" s="10"/>
      <c r="H224" s="10">
        <v>3</v>
      </c>
      <c r="I224" s="38">
        <v>0</v>
      </c>
      <c r="J224" s="38">
        <v>0</v>
      </c>
      <c r="K224" s="38">
        <v>0</v>
      </c>
      <c r="L224" s="38">
        <v>0</v>
      </c>
      <c r="M224" s="38">
        <v>0</v>
      </c>
      <c r="N224" s="38">
        <v>0</v>
      </c>
      <c r="O224" s="172" t="s">
        <v>416</v>
      </c>
      <c r="P224" s="187" t="s">
        <v>440</v>
      </c>
      <c r="Q224" s="1"/>
    </row>
    <row r="225" spans="1:16" ht="25.5" x14ac:dyDescent="0.25">
      <c r="A225" s="185"/>
      <c r="B225" s="121" t="s">
        <v>23</v>
      </c>
      <c r="C225" s="10"/>
      <c r="D225" s="10"/>
      <c r="E225" s="10"/>
      <c r="F225" s="10"/>
      <c r="G225" s="10"/>
      <c r="H225" s="43">
        <f>H226/H224</f>
        <v>333.33333333333331</v>
      </c>
      <c r="I225" s="19" t="s">
        <v>13</v>
      </c>
      <c r="J225" s="19" t="s">
        <v>13</v>
      </c>
      <c r="K225" s="19" t="s">
        <v>13</v>
      </c>
      <c r="L225" s="19" t="s">
        <v>13</v>
      </c>
      <c r="M225" s="19" t="s">
        <v>13</v>
      </c>
      <c r="N225" s="19" t="s">
        <v>13</v>
      </c>
      <c r="O225" s="173"/>
      <c r="P225" s="187"/>
    </row>
    <row r="226" spans="1:16" ht="25.5" x14ac:dyDescent="0.25">
      <c r="A226" s="185"/>
      <c r="B226" s="121" t="s">
        <v>22</v>
      </c>
      <c r="C226" s="10"/>
      <c r="D226" s="10"/>
      <c r="E226" s="10"/>
      <c r="F226" s="10"/>
      <c r="G226" s="10"/>
      <c r="H226" s="12">
        <f>H227</f>
        <v>1000</v>
      </c>
      <c r="I226" s="12">
        <f t="shared" ref="I226:N226" si="20">I227+I230</f>
        <v>0</v>
      </c>
      <c r="J226" s="12">
        <f t="shared" si="20"/>
        <v>1000</v>
      </c>
      <c r="K226" s="12">
        <f t="shared" si="20"/>
        <v>0</v>
      </c>
      <c r="L226" s="12">
        <f t="shared" si="20"/>
        <v>0</v>
      </c>
      <c r="M226" s="12">
        <f t="shared" si="20"/>
        <v>0</v>
      </c>
      <c r="N226" s="12">
        <f t="shared" si="20"/>
        <v>0</v>
      </c>
      <c r="O226" s="173"/>
      <c r="P226" s="187"/>
    </row>
    <row r="227" spans="1:16" ht="25.5" x14ac:dyDescent="0.25">
      <c r="A227" s="185"/>
      <c r="B227" s="121" t="s">
        <v>12</v>
      </c>
      <c r="C227" s="15" t="s">
        <v>21</v>
      </c>
      <c r="D227" s="15" t="s">
        <v>20</v>
      </c>
      <c r="E227" s="15" t="s">
        <v>19</v>
      </c>
      <c r="F227" s="122" t="s">
        <v>402</v>
      </c>
      <c r="G227" s="15" t="s">
        <v>17</v>
      </c>
      <c r="H227" s="12">
        <f t="shared" ref="H227:N227" si="21">H228+H229</f>
        <v>1000</v>
      </c>
      <c r="I227" s="12">
        <f t="shared" si="21"/>
        <v>0</v>
      </c>
      <c r="J227" s="12">
        <f t="shared" si="21"/>
        <v>1000</v>
      </c>
      <c r="K227" s="12">
        <f t="shared" si="21"/>
        <v>0</v>
      </c>
      <c r="L227" s="12">
        <f t="shared" si="21"/>
        <v>0</v>
      </c>
      <c r="M227" s="12">
        <f t="shared" si="21"/>
        <v>0</v>
      </c>
      <c r="N227" s="12">
        <f t="shared" si="21"/>
        <v>0</v>
      </c>
      <c r="O227" s="173"/>
      <c r="P227" s="187"/>
    </row>
    <row r="228" spans="1:16" hidden="1" outlineLevel="1" x14ac:dyDescent="0.25">
      <c r="A228" s="185"/>
      <c r="B228" s="121"/>
      <c r="C228" s="15" t="s">
        <v>21</v>
      </c>
      <c r="D228" s="15"/>
      <c r="E228" s="15"/>
      <c r="F228" s="122"/>
      <c r="G228" s="15">
        <v>612</v>
      </c>
      <c r="H228" s="12">
        <f>I228+J228+K228+L228</f>
        <v>0</v>
      </c>
      <c r="I228" s="12"/>
      <c r="J228" s="12"/>
      <c r="K228" s="12"/>
      <c r="L228" s="12"/>
      <c r="M228" s="12"/>
      <c r="N228" s="12"/>
      <c r="O228" s="173"/>
      <c r="P228" s="187"/>
    </row>
    <row r="229" spans="1:16" hidden="1" outlineLevel="1" x14ac:dyDescent="0.25">
      <c r="A229" s="185"/>
      <c r="B229" s="121"/>
      <c r="C229" s="15" t="s">
        <v>21</v>
      </c>
      <c r="D229" s="15"/>
      <c r="E229" s="15"/>
      <c r="F229" s="122"/>
      <c r="G229" s="15">
        <v>622</v>
      </c>
      <c r="H229" s="12">
        <f>I229+J229+K229+L229</f>
        <v>1000</v>
      </c>
      <c r="I229" s="12"/>
      <c r="J229" s="12">
        <v>1000</v>
      </c>
      <c r="K229" s="12"/>
      <c r="L229" s="12"/>
      <c r="M229" s="12"/>
      <c r="N229" s="12"/>
      <c r="O229" s="173"/>
      <c r="P229" s="187"/>
    </row>
    <row r="230" spans="1:16" ht="25.5" collapsed="1" x14ac:dyDescent="0.25">
      <c r="A230" s="185"/>
      <c r="B230" s="121" t="s">
        <v>11</v>
      </c>
      <c r="C230" s="15"/>
      <c r="D230" s="15"/>
      <c r="E230" s="15"/>
      <c r="F230" s="26"/>
      <c r="G230" s="15"/>
      <c r="H230" s="12"/>
      <c r="I230" s="10"/>
      <c r="J230" s="12"/>
      <c r="K230" s="10"/>
      <c r="L230" s="12"/>
      <c r="M230" s="12"/>
      <c r="N230" s="36"/>
      <c r="O230" s="173"/>
      <c r="P230" s="187"/>
    </row>
    <row r="231" spans="1:16" ht="25.5" x14ac:dyDescent="0.25">
      <c r="A231" s="185"/>
      <c r="B231" s="121" t="s">
        <v>10</v>
      </c>
      <c r="C231" s="10"/>
      <c r="D231" s="10"/>
      <c r="E231" s="10"/>
      <c r="F231" s="10"/>
      <c r="G231" s="10"/>
      <c r="H231" s="42"/>
      <c r="I231" s="12"/>
      <c r="J231" s="12"/>
      <c r="K231" s="12"/>
      <c r="L231" s="12"/>
      <c r="M231" s="10"/>
      <c r="N231" s="40"/>
      <c r="O231" s="173"/>
      <c r="P231" s="187"/>
    </row>
    <row r="232" spans="1:16" ht="25.5" x14ac:dyDescent="0.25">
      <c r="A232" s="185"/>
      <c r="B232" s="121" t="s">
        <v>9</v>
      </c>
      <c r="C232" s="12"/>
      <c r="D232" s="12"/>
      <c r="E232" s="12"/>
      <c r="F232" s="12"/>
      <c r="G232" s="12"/>
      <c r="H232" s="41"/>
      <c r="I232" s="12"/>
      <c r="J232" s="12"/>
      <c r="K232" s="12"/>
      <c r="L232" s="12"/>
      <c r="M232" s="10"/>
      <c r="N232" s="40"/>
      <c r="O232" s="174"/>
      <c r="P232" s="187"/>
    </row>
    <row r="233" spans="1:16" ht="55.5" customHeight="1" x14ac:dyDescent="0.25">
      <c r="A233" s="169" t="s">
        <v>115</v>
      </c>
      <c r="B233" s="121" t="s">
        <v>108</v>
      </c>
      <c r="C233" s="10"/>
      <c r="D233" s="10"/>
      <c r="E233" s="10"/>
      <c r="F233" s="10"/>
      <c r="G233" s="10"/>
      <c r="H233" s="10">
        <v>1</v>
      </c>
      <c r="I233" s="38"/>
      <c r="J233" s="10">
        <v>1</v>
      </c>
      <c r="K233" s="10">
        <v>1</v>
      </c>
      <c r="L233" s="10">
        <v>1</v>
      </c>
      <c r="M233" s="10">
        <v>1</v>
      </c>
      <c r="N233" s="10">
        <v>1</v>
      </c>
      <c r="O233" s="172" t="s">
        <v>419</v>
      </c>
      <c r="P233" s="169" t="s">
        <v>441</v>
      </c>
    </row>
    <row r="234" spans="1:16" ht="47.25" customHeight="1" x14ac:dyDescent="0.25">
      <c r="A234" s="170"/>
      <c r="B234" s="121" t="s">
        <v>23</v>
      </c>
      <c r="C234" s="10"/>
      <c r="D234" s="10"/>
      <c r="E234" s="10"/>
      <c r="F234" s="10"/>
      <c r="G234" s="10"/>
      <c r="H234" s="12">
        <f>H235</f>
        <v>5220.6000000000004</v>
      </c>
      <c r="I234" s="38"/>
      <c r="J234" s="19" t="s">
        <v>13</v>
      </c>
      <c r="K234" s="19" t="s">
        <v>13</v>
      </c>
      <c r="L234" s="19" t="s">
        <v>13</v>
      </c>
      <c r="M234" s="12">
        <f>M235</f>
        <v>5220.6000000000004</v>
      </c>
      <c r="N234" s="12">
        <f>N235</f>
        <v>5220.6000000000004</v>
      </c>
      <c r="O234" s="173"/>
      <c r="P234" s="170"/>
    </row>
    <row r="235" spans="1:16" ht="35.25" customHeight="1" x14ac:dyDescent="0.25">
      <c r="A235" s="170"/>
      <c r="B235" s="121" t="s">
        <v>22</v>
      </c>
      <c r="C235" s="10"/>
      <c r="D235" s="10"/>
      <c r="E235" s="10"/>
      <c r="F235" s="10"/>
      <c r="G235" s="10"/>
      <c r="H235" s="33">
        <f>H236+H239</f>
        <v>5220.6000000000004</v>
      </c>
      <c r="I235" s="38">
        <v>0</v>
      </c>
      <c r="J235" s="38">
        <f>J236+J239</f>
        <v>500</v>
      </c>
      <c r="K235" s="38">
        <f>K236+K239</f>
        <v>2000</v>
      </c>
      <c r="L235" s="38">
        <f>L236+L239</f>
        <v>2720.6</v>
      </c>
      <c r="M235" s="12">
        <f>M236+M239</f>
        <v>5220.6000000000004</v>
      </c>
      <c r="N235" s="12">
        <f>N236+N239</f>
        <v>5220.6000000000004</v>
      </c>
      <c r="O235" s="173"/>
      <c r="P235" s="170"/>
    </row>
    <row r="236" spans="1:16" ht="59.25" customHeight="1" x14ac:dyDescent="0.25">
      <c r="A236" s="170"/>
      <c r="B236" s="120" t="s">
        <v>12</v>
      </c>
      <c r="C236" s="15" t="s">
        <v>21</v>
      </c>
      <c r="D236" s="15" t="s">
        <v>20</v>
      </c>
      <c r="E236" s="15" t="s">
        <v>19</v>
      </c>
      <c r="F236" s="122" t="s">
        <v>114</v>
      </c>
      <c r="G236" s="20">
        <v>612</v>
      </c>
      <c r="H236" s="33">
        <f>H237+H238</f>
        <v>5220.6000000000004</v>
      </c>
      <c r="I236" s="38">
        <v>0</v>
      </c>
      <c r="J236" s="38">
        <f>J237+J238</f>
        <v>500</v>
      </c>
      <c r="K236" s="38">
        <f>K237+K238</f>
        <v>2000</v>
      </c>
      <c r="L236" s="38">
        <f>L237+L238</f>
        <v>2720.6</v>
      </c>
      <c r="M236" s="12">
        <f>M237+M238</f>
        <v>5220.6000000000004</v>
      </c>
      <c r="N236" s="12">
        <f>N237+N238</f>
        <v>5220.6000000000004</v>
      </c>
      <c r="O236" s="173"/>
      <c r="P236" s="170"/>
    </row>
    <row r="237" spans="1:16" ht="45.75" hidden="1" customHeight="1" outlineLevel="1" x14ac:dyDescent="0.25">
      <c r="A237" s="170"/>
      <c r="B237" s="120"/>
      <c r="C237" s="15"/>
      <c r="D237" s="15"/>
      <c r="E237" s="15"/>
      <c r="F237" s="122" t="s">
        <v>113</v>
      </c>
      <c r="G237" s="20">
        <v>612</v>
      </c>
      <c r="H237" s="33">
        <f>I237+J237+K237+L237</f>
        <v>2318.1</v>
      </c>
      <c r="I237" s="38"/>
      <c r="J237" s="38">
        <v>0</v>
      </c>
      <c r="K237" s="38">
        <v>0</v>
      </c>
      <c r="L237" s="38">
        <v>2318.1</v>
      </c>
      <c r="M237" s="38">
        <v>2318.1</v>
      </c>
      <c r="N237" s="38">
        <v>2318.1</v>
      </c>
      <c r="O237" s="173"/>
      <c r="P237" s="170"/>
    </row>
    <row r="238" spans="1:16" ht="45.75" hidden="1" customHeight="1" outlineLevel="1" x14ac:dyDescent="0.25">
      <c r="A238" s="170"/>
      <c r="B238" s="120"/>
      <c r="C238" s="15"/>
      <c r="D238" s="15"/>
      <c r="E238" s="15"/>
      <c r="F238" s="122" t="s">
        <v>112</v>
      </c>
      <c r="G238" s="20">
        <v>612</v>
      </c>
      <c r="H238" s="33">
        <f>I238+J238+K238+L238</f>
        <v>2902.5</v>
      </c>
      <c r="I238" s="38"/>
      <c r="J238" s="38">
        <v>500</v>
      </c>
      <c r="K238" s="38">
        <v>2000</v>
      </c>
      <c r="L238" s="38">
        <v>402.5</v>
      </c>
      <c r="M238" s="33">
        <v>2902.5</v>
      </c>
      <c r="N238" s="33">
        <v>2902.5</v>
      </c>
      <c r="O238" s="173"/>
      <c r="P238" s="170"/>
    </row>
    <row r="239" spans="1:16" ht="56.25" customHeight="1" collapsed="1" x14ac:dyDescent="0.25">
      <c r="A239" s="170"/>
      <c r="B239" s="121" t="s">
        <v>11</v>
      </c>
      <c r="C239" s="15" t="s">
        <v>21</v>
      </c>
      <c r="D239" s="15" t="s">
        <v>20</v>
      </c>
      <c r="E239" s="15" t="s">
        <v>19</v>
      </c>
      <c r="F239" s="122" t="s">
        <v>111</v>
      </c>
      <c r="G239" s="20">
        <v>612</v>
      </c>
      <c r="H239" s="39"/>
      <c r="I239" s="38"/>
      <c r="J239" s="38"/>
      <c r="K239" s="38"/>
      <c r="L239" s="38"/>
      <c r="M239" s="38"/>
      <c r="N239" s="38"/>
      <c r="O239" s="173"/>
      <c r="P239" s="170"/>
    </row>
    <row r="240" spans="1:16" ht="46.5" customHeight="1" x14ac:dyDescent="0.25">
      <c r="A240" s="170"/>
      <c r="B240" s="121" t="s">
        <v>10</v>
      </c>
      <c r="C240" s="10"/>
      <c r="D240" s="10"/>
      <c r="E240" s="10"/>
      <c r="F240" s="10"/>
      <c r="G240" s="10"/>
      <c r="H240" s="12"/>
      <c r="I240" s="10"/>
      <c r="J240" s="10"/>
      <c r="K240" s="12"/>
      <c r="L240" s="10"/>
      <c r="M240" s="12"/>
      <c r="N240" s="36"/>
      <c r="O240" s="173"/>
      <c r="P240" s="170"/>
    </row>
    <row r="241" spans="1:16" ht="36.75" customHeight="1" x14ac:dyDescent="0.25">
      <c r="A241" s="171"/>
      <c r="B241" s="121" t="s">
        <v>9</v>
      </c>
      <c r="C241" s="10"/>
      <c r="D241" s="10"/>
      <c r="E241" s="10"/>
      <c r="F241" s="10"/>
      <c r="G241" s="10"/>
      <c r="H241" s="12"/>
      <c r="I241" s="12"/>
      <c r="J241" s="12"/>
      <c r="K241" s="12"/>
      <c r="L241" s="10"/>
      <c r="M241" s="12"/>
      <c r="N241" s="36"/>
      <c r="O241" s="174"/>
      <c r="P241" s="171"/>
    </row>
    <row r="242" spans="1:16" ht="36.75" customHeight="1" x14ac:dyDescent="0.25">
      <c r="A242" s="169" t="s">
        <v>110</v>
      </c>
      <c r="B242" s="150" t="s">
        <v>108</v>
      </c>
      <c r="C242" s="10"/>
      <c r="D242" s="10"/>
      <c r="E242" s="10"/>
      <c r="F242" s="10"/>
      <c r="G242" s="10"/>
      <c r="H242" s="152">
        <v>38</v>
      </c>
      <c r="I242" s="37" t="s">
        <v>13</v>
      </c>
      <c r="J242" s="37" t="s">
        <v>13</v>
      </c>
      <c r="K242" s="37" t="s">
        <v>13</v>
      </c>
      <c r="L242" s="37" t="s">
        <v>13</v>
      </c>
      <c r="M242" s="152">
        <v>43</v>
      </c>
      <c r="N242" s="152">
        <v>47</v>
      </c>
      <c r="O242" s="172" t="s">
        <v>417</v>
      </c>
      <c r="P242" s="169" t="s">
        <v>424</v>
      </c>
    </row>
    <row r="243" spans="1:16" ht="36.75" customHeight="1" x14ac:dyDescent="0.25">
      <c r="A243" s="170"/>
      <c r="B243" s="121" t="s">
        <v>23</v>
      </c>
      <c r="C243" s="10"/>
      <c r="D243" s="10"/>
      <c r="E243" s="10"/>
      <c r="F243" s="10"/>
      <c r="G243" s="10"/>
      <c r="H243" s="12">
        <f>H244/H242</f>
        <v>6521.1542105263152</v>
      </c>
      <c r="I243" s="28" t="s">
        <v>13</v>
      </c>
      <c r="J243" s="28" t="s">
        <v>13</v>
      </c>
      <c r="K243" s="28" t="s">
        <v>13</v>
      </c>
      <c r="L243" s="28" t="s">
        <v>13</v>
      </c>
      <c r="M243" s="12">
        <f t="shared" ref="M243:N243" si="22">M244/M242</f>
        <v>5822.4651162790697</v>
      </c>
      <c r="N243" s="12">
        <f t="shared" si="22"/>
        <v>4979.0638297872338</v>
      </c>
      <c r="O243" s="173"/>
      <c r="P243" s="170"/>
    </row>
    <row r="244" spans="1:16" ht="36.75" customHeight="1" x14ac:dyDescent="0.25">
      <c r="A244" s="170"/>
      <c r="B244" s="121" t="s">
        <v>22</v>
      </c>
      <c r="C244" s="10"/>
      <c r="D244" s="10"/>
      <c r="E244" s="10"/>
      <c r="F244" s="10"/>
      <c r="G244" s="10"/>
      <c r="H244" s="12">
        <f>SUM(H245,H246,H247,H248)</f>
        <v>247803.86</v>
      </c>
      <c r="I244" s="12">
        <f t="shared" ref="I244:N244" si="23">SUM(I245,I246,I247,I248)</f>
        <v>0</v>
      </c>
      <c r="J244" s="12">
        <f t="shared" si="23"/>
        <v>29400</v>
      </c>
      <c r="K244" s="12">
        <f t="shared" si="23"/>
        <v>97276</v>
      </c>
      <c r="L244" s="12">
        <f t="shared" si="23"/>
        <v>121127.86</v>
      </c>
      <c r="M244" s="12">
        <f t="shared" si="23"/>
        <v>250366</v>
      </c>
      <c r="N244" s="12">
        <f t="shared" si="23"/>
        <v>234016</v>
      </c>
      <c r="O244" s="173"/>
      <c r="P244" s="170"/>
    </row>
    <row r="245" spans="1:16" ht="36.75" customHeight="1" x14ac:dyDescent="0.25">
      <c r="A245" s="170"/>
      <c r="B245" s="120" t="s">
        <v>12</v>
      </c>
      <c r="C245" s="15" t="s">
        <v>21</v>
      </c>
      <c r="D245" s="15" t="s">
        <v>20</v>
      </c>
      <c r="E245" s="15" t="s">
        <v>19</v>
      </c>
      <c r="F245" s="10" t="s">
        <v>403</v>
      </c>
      <c r="G245" s="15" t="s">
        <v>17</v>
      </c>
      <c r="H245" s="12">
        <f>H252+H261+H270</f>
        <v>231176.36</v>
      </c>
      <c r="I245" s="12">
        <f t="shared" ref="I245:N245" si="24">I252+I261+I270</f>
        <v>0</v>
      </c>
      <c r="J245" s="12">
        <f t="shared" si="24"/>
        <v>29400</v>
      </c>
      <c r="K245" s="12">
        <f t="shared" si="24"/>
        <v>91676</v>
      </c>
      <c r="L245" s="12">
        <f t="shared" si="24"/>
        <v>110100.36</v>
      </c>
      <c r="M245" s="12">
        <f>M252+M261+M270</f>
        <v>235066</v>
      </c>
      <c r="N245" s="12">
        <f t="shared" si="24"/>
        <v>218716</v>
      </c>
      <c r="O245" s="173"/>
      <c r="P245" s="170"/>
    </row>
    <row r="246" spans="1:16" ht="36.75" customHeight="1" x14ac:dyDescent="0.25">
      <c r="A246" s="170"/>
      <c r="B246" s="121" t="s">
        <v>11</v>
      </c>
      <c r="C246" s="10"/>
      <c r="D246" s="10"/>
      <c r="E246" s="10"/>
      <c r="F246" s="10"/>
      <c r="G246" s="10"/>
      <c r="H246" s="12">
        <f>H255+H264+H271</f>
        <v>0</v>
      </c>
      <c r="I246" s="38">
        <f t="shared" ref="I246:N246" si="25">I255+I264+I271</f>
        <v>0</v>
      </c>
      <c r="J246" s="38">
        <f t="shared" si="25"/>
        <v>0</v>
      </c>
      <c r="K246" s="38">
        <f t="shared" si="25"/>
        <v>0</v>
      </c>
      <c r="L246" s="38">
        <f t="shared" si="25"/>
        <v>0</v>
      </c>
      <c r="M246" s="12">
        <f t="shared" si="25"/>
        <v>0</v>
      </c>
      <c r="N246" s="12">
        <f t="shared" si="25"/>
        <v>0</v>
      </c>
      <c r="O246" s="173"/>
      <c r="P246" s="170"/>
    </row>
    <row r="247" spans="1:16" ht="36.75" customHeight="1" x14ac:dyDescent="0.25">
      <c r="A247" s="170"/>
      <c r="B247" s="121" t="s">
        <v>10</v>
      </c>
      <c r="C247" s="10"/>
      <c r="D247" s="10"/>
      <c r="E247" s="10"/>
      <c r="F247" s="10"/>
      <c r="G247" s="10"/>
      <c r="H247" s="12"/>
      <c r="I247" s="12"/>
      <c r="J247" s="12"/>
      <c r="K247" s="12"/>
      <c r="L247" s="10"/>
      <c r="M247" s="12"/>
      <c r="N247" s="36"/>
      <c r="O247" s="173"/>
      <c r="P247" s="170"/>
    </row>
    <row r="248" spans="1:16" ht="36.75" customHeight="1" x14ac:dyDescent="0.25">
      <c r="A248" s="171"/>
      <c r="B248" s="121" t="s">
        <v>9</v>
      </c>
      <c r="C248" s="10"/>
      <c r="D248" s="10"/>
      <c r="E248" s="10"/>
      <c r="F248" s="10"/>
      <c r="G248" s="10"/>
      <c r="H248" s="12">
        <f>H257+H266+H273</f>
        <v>16627.5</v>
      </c>
      <c r="I248" s="38">
        <f t="shared" ref="I248:N248" si="26">I257+I266+I273</f>
        <v>0</v>
      </c>
      <c r="J248" s="38">
        <f t="shared" si="26"/>
        <v>0</v>
      </c>
      <c r="K248" s="38">
        <f t="shared" si="26"/>
        <v>5600</v>
      </c>
      <c r="L248" s="38">
        <f>L257+L266+L273</f>
        <v>11027.5</v>
      </c>
      <c r="M248" s="12">
        <f t="shared" si="26"/>
        <v>15300</v>
      </c>
      <c r="N248" s="12">
        <f t="shared" si="26"/>
        <v>15300</v>
      </c>
      <c r="O248" s="174"/>
      <c r="P248" s="171"/>
    </row>
    <row r="249" spans="1:16" ht="25.5" x14ac:dyDescent="0.25">
      <c r="A249" s="169" t="s">
        <v>431</v>
      </c>
      <c r="B249" s="149" t="s">
        <v>108</v>
      </c>
      <c r="C249" s="10"/>
      <c r="D249" s="10"/>
      <c r="E249" s="10"/>
      <c r="F249" s="10"/>
      <c r="G249" s="10"/>
      <c r="H249" s="32">
        <v>2</v>
      </c>
      <c r="I249" s="38">
        <v>0</v>
      </c>
      <c r="J249" s="38">
        <v>0</v>
      </c>
      <c r="K249" s="38">
        <v>0</v>
      </c>
      <c r="L249" s="38">
        <v>0</v>
      </c>
      <c r="M249" s="32">
        <v>10</v>
      </c>
      <c r="N249" s="119">
        <v>10</v>
      </c>
      <c r="O249" s="172" t="s">
        <v>169</v>
      </c>
      <c r="P249" s="169" t="s">
        <v>432</v>
      </c>
    </row>
    <row r="250" spans="1:16" ht="25.5" x14ac:dyDescent="0.25">
      <c r="A250" s="170"/>
      <c r="B250" s="121" t="s">
        <v>23</v>
      </c>
      <c r="C250" s="10"/>
      <c r="D250" s="10"/>
      <c r="E250" s="10"/>
      <c r="F250" s="10"/>
      <c r="G250" s="10"/>
      <c r="H250" s="12">
        <f>H251/H249</f>
        <v>38501.195</v>
      </c>
      <c r="I250" s="37" t="s">
        <v>13</v>
      </c>
      <c r="J250" s="37" t="s">
        <v>13</v>
      </c>
      <c r="K250" s="37" t="s">
        <v>13</v>
      </c>
      <c r="L250" s="37" t="s">
        <v>13</v>
      </c>
      <c r="M250" s="12">
        <f t="shared" ref="M250:N250" si="27">M251/M249</f>
        <v>8000</v>
      </c>
      <c r="N250" s="12">
        <f t="shared" si="27"/>
        <v>8000</v>
      </c>
      <c r="O250" s="173"/>
      <c r="P250" s="170"/>
    </row>
    <row r="251" spans="1:16" ht="25.5" x14ac:dyDescent="0.25">
      <c r="A251" s="170"/>
      <c r="B251" s="121" t="s">
        <v>22</v>
      </c>
      <c r="C251" s="10"/>
      <c r="D251" s="10"/>
      <c r="E251" s="10"/>
      <c r="F251" s="10"/>
      <c r="G251" s="10"/>
      <c r="H251" s="12">
        <f>H252+H255+H256+H257</f>
        <v>77002.39</v>
      </c>
      <c r="I251" s="12">
        <f t="shared" ref="I251:N251" si="28">I252+I255+I256+I257</f>
        <v>0</v>
      </c>
      <c r="J251" s="12">
        <f t="shared" si="28"/>
        <v>0</v>
      </c>
      <c r="K251" s="12">
        <f t="shared" si="28"/>
        <v>32910</v>
      </c>
      <c r="L251" s="12">
        <f t="shared" si="28"/>
        <v>44092.39</v>
      </c>
      <c r="M251" s="12">
        <f t="shared" si="28"/>
        <v>80000</v>
      </c>
      <c r="N251" s="12">
        <f t="shared" si="28"/>
        <v>80000</v>
      </c>
      <c r="O251" s="173"/>
      <c r="P251" s="170"/>
    </row>
    <row r="252" spans="1:16" ht="25.5" x14ac:dyDescent="0.25">
      <c r="A252" s="170"/>
      <c r="B252" s="120" t="s">
        <v>12</v>
      </c>
      <c r="C252" s="15" t="s">
        <v>21</v>
      </c>
      <c r="D252" s="15" t="s">
        <v>20</v>
      </c>
      <c r="E252" s="15" t="s">
        <v>19</v>
      </c>
      <c r="F252" s="10" t="s">
        <v>403</v>
      </c>
      <c r="G252" s="15" t="s">
        <v>17</v>
      </c>
      <c r="H252" s="12">
        <f>H253+H254</f>
        <v>60674.89</v>
      </c>
      <c r="I252" s="12">
        <f t="shared" ref="I252:N252" si="29">I253+I254</f>
        <v>0</v>
      </c>
      <c r="J252" s="12">
        <f t="shared" si="29"/>
        <v>0</v>
      </c>
      <c r="K252" s="12">
        <f t="shared" si="29"/>
        <v>27460</v>
      </c>
      <c r="L252" s="12">
        <f t="shared" si="29"/>
        <v>33214.89</v>
      </c>
      <c r="M252" s="12">
        <f t="shared" si="29"/>
        <v>65000</v>
      </c>
      <c r="N252" s="12">
        <f t="shared" si="29"/>
        <v>65000</v>
      </c>
      <c r="O252" s="173"/>
      <c r="P252" s="170"/>
    </row>
    <row r="253" spans="1:16" hidden="1" outlineLevel="1" x14ac:dyDescent="0.25">
      <c r="A253" s="170"/>
      <c r="B253" s="120"/>
      <c r="C253" s="15"/>
      <c r="D253" s="15"/>
      <c r="E253" s="15"/>
      <c r="F253" s="10"/>
      <c r="G253" s="15" t="s">
        <v>157</v>
      </c>
      <c r="H253" s="12">
        <f>I253+J253+K253+L253</f>
        <v>36130</v>
      </c>
      <c r="I253" s="59">
        <v>0</v>
      </c>
      <c r="J253" s="59">
        <v>0</v>
      </c>
      <c r="K253" s="59">
        <v>12460</v>
      </c>
      <c r="L253" s="59">
        <v>23670</v>
      </c>
      <c r="M253" s="12">
        <v>48000</v>
      </c>
      <c r="N253" s="12">
        <v>48000</v>
      </c>
      <c r="O253" s="173"/>
      <c r="P253" s="170"/>
    </row>
    <row r="254" spans="1:16" hidden="1" outlineLevel="1" x14ac:dyDescent="0.25">
      <c r="A254" s="170"/>
      <c r="B254" s="120"/>
      <c r="C254" s="15"/>
      <c r="D254" s="15"/>
      <c r="E254" s="15"/>
      <c r="F254" s="10"/>
      <c r="G254" s="15" t="s">
        <v>420</v>
      </c>
      <c r="H254" s="12">
        <f>I254+J254+K254+L254</f>
        <v>24544.89</v>
      </c>
      <c r="I254" s="59">
        <v>0</v>
      </c>
      <c r="J254" s="59">
        <v>0</v>
      </c>
      <c r="K254" s="59">
        <v>15000</v>
      </c>
      <c r="L254" s="59">
        <f>5063+4481.89</f>
        <v>9544.89</v>
      </c>
      <c r="M254" s="12">
        <v>17000</v>
      </c>
      <c r="N254" s="12">
        <v>17000</v>
      </c>
      <c r="O254" s="173"/>
      <c r="P254" s="170"/>
    </row>
    <row r="255" spans="1:16" ht="25.5" collapsed="1" x14ac:dyDescent="0.25">
      <c r="A255" s="170"/>
      <c r="B255" s="121" t="s">
        <v>11</v>
      </c>
      <c r="C255" s="10"/>
      <c r="D255" s="10"/>
      <c r="E255" s="10"/>
      <c r="F255" s="10"/>
      <c r="G255" s="10"/>
      <c r="H255" s="12"/>
      <c r="I255" s="12"/>
      <c r="J255" s="12"/>
      <c r="K255" s="12"/>
      <c r="L255" s="12"/>
      <c r="M255" s="12"/>
      <c r="N255" s="36"/>
      <c r="O255" s="173"/>
      <c r="P255" s="170"/>
    </row>
    <row r="256" spans="1:16" ht="25.5" x14ac:dyDescent="0.25">
      <c r="A256" s="170"/>
      <c r="B256" s="121" t="s">
        <v>10</v>
      </c>
      <c r="C256" s="10"/>
      <c r="D256" s="10"/>
      <c r="E256" s="10"/>
      <c r="F256" s="10"/>
      <c r="G256" s="10"/>
      <c r="H256" s="12"/>
      <c r="I256" s="12"/>
      <c r="J256" s="12"/>
      <c r="K256" s="12"/>
      <c r="L256" s="12"/>
      <c r="M256" s="12"/>
      <c r="N256" s="36"/>
      <c r="O256" s="173"/>
      <c r="P256" s="170"/>
    </row>
    <row r="257" spans="1:16" ht="25.5" x14ac:dyDescent="0.25">
      <c r="A257" s="171"/>
      <c r="B257" s="121" t="s">
        <v>9</v>
      </c>
      <c r="C257" s="10"/>
      <c r="D257" s="10"/>
      <c r="E257" s="10"/>
      <c r="F257" s="10"/>
      <c r="G257" s="10"/>
      <c r="H257" s="12">
        <f>I257+J257+K257+L257</f>
        <v>16327.5</v>
      </c>
      <c r="I257" s="12"/>
      <c r="J257" s="12"/>
      <c r="K257" s="12">
        <f>5300+150</f>
        <v>5450</v>
      </c>
      <c r="L257" s="12">
        <f>10877.5</f>
        <v>10877.5</v>
      </c>
      <c r="M257" s="12">
        <v>15000</v>
      </c>
      <c r="N257" s="36">
        <v>15000</v>
      </c>
      <c r="O257" s="174"/>
      <c r="P257" s="171"/>
    </row>
    <row r="258" spans="1:16" ht="25.5" x14ac:dyDescent="0.25">
      <c r="A258" s="169" t="s">
        <v>428</v>
      </c>
      <c r="B258" s="121" t="s">
        <v>108</v>
      </c>
      <c r="C258" s="10"/>
      <c r="D258" s="10"/>
      <c r="E258" s="10"/>
      <c r="F258" s="10"/>
      <c r="G258" s="10"/>
      <c r="H258" s="32">
        <v>36</v>
      </c>
      <c r="I258" s="32"/>
      <c r="J258" s="32"/>
      <c r="K258" s="32"/>
      <c r="L258" s="32"/>
      <c r="M258" s="32">
        <v>32</v>
      </c>
      <c r="N258" s="119">
        <v>35</v>
      </c>
      <c r="O258" s="172" t="s">
        <v>422</v>
      </c>
      <c r="P258" s="169" t="s">
        <v>425</v>
      </c>
    </row>
    <row r="259" spans="1:16" ht="25.5" x14ac:dyDescent="0.25">
      <c r="A259" s="170"/>
      <c r="B259" s="121" t="s">
        <v>23</v>
      </c>
      <c r="C259" s="10"/>
      <c r="D259" s="10"/>
      <c r="E259" s="10"/>
      <c r="F259" s="10"/>
      <c r="G259" s="10"/>
      <c r="H259" s="12">
        <f>H260/H258</f>
        <v>4744.4852777777778</v>
      </c>
      <c r="I259" s="38">
        <v>0</v>
      </c>
      <c r="J259" s="38">
        <v>0</v>
      </c>
      <c r="K259" s="38">
        <v>0</v>
      </c>
      <c r="L259" s="38">
        <v>0</v>
      </c>
      <c r="M259" s="12">
        <f t="shared" ref="M259:N259" si="30">M260/M258</f>
        <v>3761.4375</v>
      </c>
      <c r="N259" s="12">
        <f t="shared" si="30"/>
        <v>4314.7428571428572</v>
      </c>
      <c r="O259" s="173"/>
      <c r="P259" s="170"/>
    </row>
    <row r="260" spans="1:16" ht="25.5" x14ac:dyDescent="0.25">
      <c r="A260" s="170"/>
      <c r="B260" s="121" t="s">
        <v>22</v>
      </c>
      <c r="C260" s="10"/>
      <c r="D260" s="10"/>
      <c r="E260" s="10"/>
      <c r="F260" s="10"/>
      <c r="G260" s="10"/>
      <c r="H260" s="12">
        <f>H261+H264+H265+H266</f>
        <v>170801.47</v>
      </c>
      <c r="I260" s="12">
        <f t="shared" ref="I260:N260" si="31">I261+I264+I265+I266</f>
        <v>0</v>
      </c>
      <c r="J260" s="12">
        <f t="shared" si="31"/>
        <v>29400</v>
      </c>
      <c r="K260" s="12">
        <f t="shared" si="31"/>
        <v>64366</v>
      </c>
      <c r="L260" s="12">
        <f t="shared" si="31"/>
        <v>77035.47</v>
      </c>
      <c r="M260" s="12">
        <f t="shared" si="31"/>
        <v>120366</v>
      </c>
      <c r="N260" s="12">
        <f t="shared" si="31"/>
        <v>151016</v>
      </c>
      <c r="O260" s="173"/>
      <c r="P260" s="170"/>
    </row>
    <row r="261" spans="1:16" ht="25.5" x14ac:dyDescent="0.25">
      <c r="A261" s="170"/>
      <c r="B261" s="120" t="s">
        <v>12</v>
      </c>
      <c r="C261" s="15" t="s">
        <v>21</v>
      </c>
      <c r="D261" s="15" t="s">
        <v>20</v>
      </c>
      <c r="E261" s="15" t="s">
        <v>19</v>
      </c>
      <c r="F261" s="10" t="s">
        <v>403</v>
      </c>
      <c r="G261" s="15" t="s">
        <v>17</v>
      </c>
      <c r="H261" s="12">
        <f>H262+H263</f>
        <v>170501.47</v>
      </c>
      <c r="I261" s="12">
        <f t="shared" ref="I261:M261" si="32">I262+I263</f>
        <v>0</v>
      </c>
      <c r="J261" s="12">
        <f t="shared" si="32"/>
        <v>29400</v>
      </c>
      <c r="K261" s="12">
        <f t="shared" si="32"/>
        <v>64216</v>
      </c>
      <c r="L261" s="12">
        <f t="shared" si="32"/>
        <v>76885.47</v>
      </c>
      <c r="M261" s="12">
        <f t="shared" si="32"/>
        <v>120066</v>
      </c>
      <c r="N261" s="12">
        <f>N262+N263-3000</f>
        <v>150716</v>
      </c>
      <c r="O261" s="173"/>
      <c r="P261" s="170"/>
    </row>
    <row r="262" spans="1:16" hidden="1" outlineLevel="1" x14ac:dyDescent="0.25">
      <c r="A262" s="170"/>
      <c r="B262" s="120"/>
      <c r="C262" s="15"/>
      <c r="D262" s="15"/>
      <c r="E262" s="15"/>
      <c r="F262" s="10"/>
      <c r="G262" s="15" t="s">
        <v>157</v>
      </c>
      <c r="H262" s="12">
        <f>I262+J262+K262+L262</f>
        <v>122657.36</v>
      </c>
      <c r="I262" s="59">
        <v>0</v>
      </c>
      <c r="J262" s="59">
        <v>19300</v>
      </c>
      <c r="K262" s="59">
        <f>61476-20000+7540</f>
        <v>49016</v>
      </c>
      <c r="L262" s="59">
        <f>108800-30788.64-23670</f>
        <v>54341.36</v>
      </c>
      <c r="M262" s="12">
        <f>170466-M253-30000</f>
        <v>92466</v>
      </c>
      <c r="N262" s="12">
        <f>157066-N253</f>
        <v>109066</v>
      </c>
      <c r="O262" s="173"/>
      <c r="P262" s="170"/>
    </row>
    <row r="263" spans="1:16" hidden="1" outlineLevel="1" x14ac:dyDescent="0.25">
      <c r="A263" s="170"/>
      <c r="B263" s="120"/>
      <c r="C263" s="15"/>
      <c r="D263" s="15"/>
      <c r="E263" s="15"/>
      <c r="F263" s="10"/>
      <c r="G263" s="15" t="s">
        <v>420</v>
      </c>
      <c r="H263" s="12">
        <f>I263+J263+K263+L263</f>
        <v>47844.11</v>
      </c>
      <c r="I263" s="59">
        <v>0</v>
      </c>
      <c r="J263" s="59">
        <v>10100</v>
      </c>
      <c r="K263" s="59">
        <f>30200-15000</f>
        <v>15200</v>
      </c>
      <c r="L263" s="59">
        <f>37689-5600-5063-4481.89</f>
        <v>22544.11</v>
      </c>
      <c r="M263" s="12">
        <f>64600-M254-20000</f>
        <v>27600</v>
      </c>
      <c r="N263" s="12">
        <f>61650-N254</f>
        <v>44650</v>
      </c>
      <c r="O263" s="173"/>
      <c r="P263" s="170"/>
    </row>
    <row r="264" spans="1:16" ht="25.5" collapsed="1" x14ac:dyDescent="0.25">
      <c r="A264" s="170"/>
      <c r="B264" s="121" t="s">
        <v>11</v>
      </c>
      <c r="C264" s="10"/>
      <c r="D264" s="10"/>
      <c r="E264" s="10"/>
      <c r="F264" s="10"/>
      <c r="G264" s="10"/>
      <c r="H264" s="12"/>
      <c r="I264" s="12"/>
      <c r="J264" s="12"/>
      <c r="K264" s="12"/>
      <c r="L264" s="10"/>
      <c r="M264" s="12"/>
      <c r="N264" s="36"/>
      <c r="O264" s="173"/>
      <c r="P264" s="170"/>
    </row>
    <row r="265" spans="1:16" ht="25.5" x14ac:dyDescent="0.25">
      <c r="A265" s="170"/>
      <c r="B265" s="121" t="s">
        <v>10</v>
      </c>
      <c r="C265" s="10"/>
      <c r="D265" s="10"/>
      <c r="E265" s="10"/>
      <c r="F265" s="10"/>
      <c r="G265" s="10"/>
      <c r="H265" s="12"/>
      <c r="I265" s="12"/>
      <c r="J265" s="12"/>
      <c r="K265" s="12"/>
      <c r="L265" s="10"/>
      <c r="M265" s="12"/>
      <c r="N265" s="36"/>
      <c r="O265" s="173"/>
      <c r="P265" s="170"/>
    </row>
    <row r="266" spans="1:16" ht="25.5" x14ac:dyDescent="0.25">
      <c r="A266" s="171"/>
      <c r="B266" s="121" t="s">
        <v>9</v>
      </c>
      <c r="C266" s="10"/>
      <c r="D266" s="10"/>
      <c r="E266" s="10"/>
      <c r="F266" s="10"/>
      <c r="G266" s="10"/>
      <c r="H266" s="12">
        <f>I266+J266+K266+L266</f>
        <v>300</v>
      </c>
      <c r="I266" s="12"/>
      <c r="J266" s="12"/>
      <c r="K266" s="12">
        <v>150</v>
      </c>
      <c r="L266" s="12">
        <v>150</v>
      </c>
      <c r="M266" s="12">
        <v>300</v>
      </c>
      <c r="N266" s="36">
        <v>300</v>
      </c>
      <c r="O266" s="174"/>
      <c r="P266" s="171"/>
    </row>
    <row r="267" spans="1:16" ht="25.5" x14ac:dyDescent="0.25">
      <c r="A267" s="169" t="s">
        <v>109</v>
      </c>
      <c r="B267" s="121" t="s">
        <v>108</v>
      </c>
      <c r="C267" s="10"/>
      <c r="D267" s="10"/>
      <c r="E267" s="10"/>
      <c r="F267" s="10"/>
      <c r="G267" s="10"/>
      <c r="H267" s="37" t="s">
        <v>13</v>
      </c>
      <c r="I267" s="37" t="s">
        <v>13</v>
      </c>
      <c r="J267" s="37" t="s">
        <v>13</v>
      </c>
      <c r="K267" s="37" t="s">
        <v>13</v>
      </c>
      <c r="L267" s="37" t="s">
        <v>13</v>
      </c>
      <c r="M267" s="152">
        <v>1</v>
      </c>
      <c r="N267" s="152">
        <v>1</v>
      </c>
      <c r="O267" s="172" t="s">
        <v>421</v>
      </c>
      <c r="P267" s="169" t="s">
        <v>442</v>
      </c>
    </row>
    <row r="268" spans="1:16" ht="25.5" x14ac:dyDescent="0.25">
      <c r="A268" s="170"/>
      <c r="B268" s="121" t="s">
        <v>23</v>
      </c>
      <c r="C268" s="10"/>
      <c r="D268" s="10"/>
      <c r="E268" s="10"/>
      <c r="F268" s="10"/>
      <c r="G268" s="10"/>
      <c r="H268" s="12"/>
      <c r="I268" s="12"/>
      <c r="J268" s="12"/>
      <c r="K268" s="12"/>
      <c r="L268" s="10"/>
      <c r="M268" s="12"/>
      <c r="N268" s="36"/>
      <c r="O268" s="173"/>
      <c r="P268" s="170"/>
    </row>
    <row r="269" spans="1:16" ht="25.5" x14ac:dyDescent="0.25">
      <c r="A269" s="170"/>
      <c r="B269" s="121" t="s">
        <v>22</v>
      </c>
      <c r="C269" s="10"/>
      <c r="D269" s="10"/>
      <c r="E269" s="10"/>
      <c r="F269" s="10"/>
      <c r="G269" s="10"/>
      <c r="H269" s="12">
        <f>H270+H271+H272+H273</f>
        <v>0</v>
      </c>
      <c r="I269" s="38">
        <f>I270+I271+I272+I273</f>
        <v>0</v>
      </c>
      <c r="J269" s="38">
        <f t="shared" ref="J269:N269" si="33">J270+J271+J272+J273</f>
        <v>0</v>
      </c>
      <c r="K269" s="38">
        <f t="shared" si="33"/>
        <v>0</v>
      </c>
      <c r="L269" s="38">
        <f t="shared" si="33"/>
        <v>0</v>
      </c>
      <c r="M269" s="12">
        <f t="shared" si="33"/>
        <v>50000</v>
      </c>
      <c r="N269" s="12">
        <f t="shared" si="33"/>
        <v>3000</v>
      </c>
      <c r="O269" s="173"/>
      <c r="P269" s="170"/>
    </row>
    <row r="270" spans="1:16" ht="25.5" x14ac:dyDescent="0.25">
      <c r="A270" s="170"/>
      <c r="B270" s="120" t="s">
        <v>12</v>
      </c>
      <c r="C270" s="10"/>
      <c r="D270" s="10"/>
      <c r="E270" s="10"/>
      <c r="F270" s="10"/>
      <c r="G270" s="10"/>
      <c r="H270" s="12">
        <v>0</v>
      </c>
      <c r="I270" s="38">
        <v>0</v>
      </c>
      <c r="J270" s="38">
        <v>0</v>
      </c>
      <c r="K270" s="38">
        <v>0</v>
      </c>
      <c r="L270" s="38">
        <v>0</v>
      </c>
      <c r="M270" s="12">
        <v>50000</v>
      </c>
      <c r="N270" s="36">
        <v>3000</v>
      </c>
      <c r="O270" s="173"/>
      <c r="P270" s="170"/>
    </row>
    <row r="271" spans="1:16" ht="25.5" x14ac:dyDescent="0.25">
      <c r="A271" s="170"/>
      <c r="B271" s="121" t="s">
        <v>11</v>
      </c>
      <c r="C271" s="10"/>
      <c r="D271" s="10"/>
      <c r="E271" s="10"/>
      <c r="F271" s="10"/>
      <c r="G271" s="10"/>
      <c r="H271" s="12"/>
      <c r="I271" s="12"/>
      <c r="J271" s="12"/>
      <c r="K271" s="12"/>
      <c r="L271" s="10"/>
      <c r="M271" s="12"/>
      <c r="N271" s="36"/>
      <c r="O271" s="173"/>
      <c r="P271" s="170"/>
    </row>
    <row r="272" spans="1:16" ht="25.5" x14ac:dyDescent="0.25">
      <c r="A272" s="170"/>
      <c r="B272" s="121" t="s">
        <v>10</v>
      </c>
      <c r="C272" s="10"/>
      <c r="D272" s="10"/>
      <c r="E272" s="10"/>
      <c r="F272" s="10"/>
      <c r="G272" s="10"/>
      <c r="H272" s="12"/>
      <c r="I272" s="12"/>
      <c r="J272" s="12"/>
      <c r="K272" s="12"/>
      <c r="L272" s="10"/>
      <c r="M272" s="12"/>
      <c r="N272" s="36"/>
      <c r="O272" s="173"/>
      <c r="P272" s="170"/>
    </row>
    <row r="273" spans="1:16" ht="25.5" x14ac:dyDescent="0.25">
      <c r="A273" s="171"/>
      <c r="B273" s="121" t="s">
        <v>9</v>
      </c>
      <c r="C273" s="10"/>
      <c r="D273" s="10"/>
      <c r="E273" s="10"/>
      <c r="F273" s="10"/>
      <c r="G273" s="10"/>
      <c r="H273" s="12"/>
      <c r="I273" s="12"/>
      <c r="J273" s="12"/>
      <c r="K273" s="12"/>
      <c r="L273" s="10"/>
      <c r="M273" s="12"/>
      <c r="N273" s="36"/>
      <c r="O273" s="174"/>
      <c r="P273" s="171"/>
    </row>
    <row r="274" spans="1:16" ht="25.5" x14ac:dyDescent="0.25">
      <c r="A274" s="169" t="s">
        <v>107</v>
      </c>
      <c r="B274" s="121" t="s">
        <v>25</v>
      </c>
      <c r="C274" s="10"/>
      <c r="D274" s="10"/>
      <c r="E274" s="10"/>
      <c r="F274" s="10"/>
      <c r="G274" s="10"/>
      <c r="H274" s="32">
        <v>800</v>
      </c>
      <c r="I274" s="37" t="s">
        <v>13</v>
      </c>
      <c r="J274" s="37" t="s">
        <v>13</v>
      </c>
      <c r="K274" s="37" t="s">
        <v>13</v>
      </c>
      <c r="L274" s="37" t="s">
        <v>13</v>
      </c>
      <c r="M274" s="32">
        <v>850</v>
      </c>
      <c r="N274" s="32">
        <v>900</v>
      </c>
      <c r="O274" s="172" t="s">
        <v>449</v>
      </c>
      <c r="P274" s="169" t="s">
        <v>443</v>
      </c>
    </row>
    <row r="275" spans="1:16" ht="25.5" x14ac:dyDescent="0.25">
      <c r="A275" s="170"/>
      <c r="B275" s="121" t="s">
        <v>23</v>
      </c>
      <c r="C275" s="10"/>
      <c r="D275" s="10"/>
      <c r="E275" s="10"/>
      <c r="F275" s="10"/>
      <c r="G275" s="10"/>
      <c r="H275" s="12">
        <f>H277/H274</f>
        <v>12.053750000000001</v>
      </c>
      <c r="I275" s="12"/>
      <c r="J275" s="12"/>
      <c r="K275" s="12"/>
      <c r="L275" s="12"/>
      <c r="M275" s="12">
        <f t="shared" ref="M275:N275" si="34">M277/M274</f>
        <v>17.647058823529413</v>
      </c>
      <c r="N275" s="12">
        <f t="shared" si="34"/>
        <v>16.666666666666668</v>
      </c>
      <c r="O275" s="173"/>
      <c r="P275" s="170"/>
    </row>
    <row r="276" spans="1:16" ht="25.5" x14ac:dyDescent="0.25">
      <c r="A276" s="170"/>
      <c r="B276" s="121" t="s">
        <v>22</v>
      </c>
      <c r="C276" s="10"/>
      <c r="D276" s="10"/>
      <c r="E276" s="10"/>
      <c r="F276" s="10"/>
      <c r="G276" s="10"/>
      <c r="H276" s="12">
        <f>H277+H278+H279+H280</f>
        <v>9643</v>
      </c>
      <c r="I276" s="12">
        <f t="shared" ref="I276:N276" si="35">I277+I278+I279+I280</f>
        <v>1500</v>
      </c>
      <c r="J276" s="12">
        <f t="shared" si="35"/>
        <v>6393</v>
      </c>
      <c r="K276" s="12">
        <f t="shared" si="35"/>
        <v>600</v>
      </c>
      <c r="L276" s="12">
        <f t="shared" si="35"/>
        <v>1150</v>
      </c>
      <c r="M276" s="12">
        <f t="shared" si="35"/>
        <v>15000</v>
      </c>
      <c r="N276" s="12">
        <f t="shared" si="35"/>
        <v>15000</v>
      </c>
      <c r="O276" s="173"/>
      <c r="P276" s="170"/>
    </row>
    <row r="277" spans="1:16" ht="25.5" x14ac:dyDescent="0.25">
      <c r="A277" s="170"/>
      <c r="B277" s="120" t="s">
        <v>12</v>
      </c>
      <c r="C277" s="15" t="s">
        <v>21</v>
      </c>
      <c r="D277" s="15" t="s">
        <v>20</v>
      </c>
      <c r="E277" s="15" t="s">
        <v>19</v>
      </c>
      <c r="F277" s="10" t="s">
        <v>404</v>
      </c>
      <c r="G277" s="15" t="s">
        <v>17</v>
      </c>
      <c r="H277" s="12">
        <f>H284</f>
        <v>9643</v>
      </c>
      <c r="I277" s="12">
        <f t="shared" ref="I277:N277" si="36">I284</f>
        <v>1500</v>
      </c>
      <c r="J277" s="12">
        <f t="shared" si="36"/>
        <v>6393</v>
      </c>
      <c r="K277" s="12">
        <f t="shared" si="36"/>
        <v>600</v>
      </c>
      <c r="L277" s="12">
        <f t="shared" si="36"/>
        <v>1150</v>
      </c>
      <c r="M277" s="12">
        <f t="shared" si="36"/>
        <v>15000</v>
      </c>
      <c r="N277" s="12">
        <f t="shared" si="36"/>
        <v>15000</v>
      </c>
      <c r="O277" s="173"/>
      <c r="P277" s="170"/>
    </row>
    <row r="278" spans="1:16" ht="25.5" x14ac:dyDescent="0.25">
      <c r="A278" s="170"/>
      <c r="B278" s="121" t="s">
        <v>11</v>
      </c>
      <c r="C278" s="10"/>
      <c r="D278" s="10"/>
      <c r="E278" s="10"/>
      <c r="F278" s="10"/>
      <c r="G278" s="10"/>
      <c r="H278" s="12"/>
      <c r="I278" s="12"/>
      <c r="J278" s="12"/>
      <c r="K278" s="12"/>
      <c r="L278" s="10"/>
      <c r="M278" s="12"/>
      <c r="N278" s="36"/>
      <c r="O278" s="173"/>
      <c r="P278" s="170"/>
    </row>
    <row r="279" spans="1:16" ht="25.5" x14ac:dyDescent="0.25">
      <c r="A279" s="170"/>
      <c r="B279" s="121" t="s">
        <v>10</v>
      </c>
      <c r="C279" s="10"/>
      <c r="D279" s="10"/>
      <c r="E279" s="10"/>
      <c r="F279" s="10"/>
      <c r="G279" s="10"/>
      <c r="H279" s="12"/>
      <c r="I279" s="12"/>
      <c r="J279" s="12"/>
      <c r="K279" s="12"/>
      <c r="L279" s="10"/>
      <c r="M279" s="12"/>
      <c r="N279" s="36"/>
      <c r="O279" s="173"/>
      <c r="P279" s="170"/>
    </row>
    <row r="280" spans="1:16" ht="25.5" x14ac:dyDescent="0.25">
      <c r="A280" s="171"/>
      <c r="B280" s="121" t="s">
        <v>9</v>
      </c>
      <c r="C280" s="10"/>
      <c r="D280" s="10"/>
      <c r="E280" s="10"/>
      <c r="F280" s="10"/>
      <c r="G280" s="10"/>
      <c r="H280" s="12"/>
      <c r="I280" s="12"/>
      <c r="J280" s="12"/>
      <c r="K280" s="12"/>
      <c r="L280" s="10"/>
      <c r="M280" s="12"/>
      <c r="N280" s="36"/>
      <c r="O280" s="174"/>
      <c r="P280" s="171"/>
    </row>
    <row r="281" spans="1:16" ht="25.5" customHeight="1" x14ac:dyDescent="0.25">
      <c r="A281" s="169" t="s">
        <v>106</v>
      </c>
      <c r="B281" s="121" t="s">
        <v>25</v>
      </c>
      <c r="C281" s="10"/>
      <c r="D281" s="10"/>
      <c r="E281" s="10"/>
      <c r="F281" s="10"/>
      <c r="G281" s="10"/>
      <c r="H281" s="32">
        <v>800</v>
      </c>
      <c r="I281" s="37" t="s">
        <v>13</v>
      </c>
      <c r="J281" s="37" t="s">
        <v>13</v>
      </c>
      <c r="K281" s="37" t="s">
        <v>13</v>
      </c>
      <c r="L281" s="37" t="s">
        <v>13</v>
      </c>
      <c r="M281" s="32">
        <v>850</v>
      </c>
      <c r="N281" s="32">
        <v>900</v>
      </c>
      <c r="O281" s="172" t="s">
        <v>449</v>
      </c>
      <c r="P281" s="169" t="s">
        <v>444</v>
      </c>
    </row>
    <row r="282" spans="1:16" ht="25.5" x14ac:dyDescent="0.25">
      <c r="A282" s="170"/>
      <c r="B282" s="121" t="s">
        <v>23</v>
      </c>
      <c r="C282" s="10"/>
      <c r="D282" s="10"/>
      <c r="E282" s="10"/>
      <c r="F282" s="10"/>
      <c r="G282" s="10"/>
      <c r="H282" s="12">
        <f>H284/H281</f>
        <v>12.053750000000001</v>
      </c>
      <c r="I282" s="12"/>
      <c r="J282" s="12"/>
      <c r="K282" s="12"/>
      <c r="L282" s="12"/>
      <c r="M282" s="12">
        <f t="shared" ref="M282:N282" si="37">M284/M281</f>
        <v>17.647058823529413</v>
      </c>
      <c r="N282" s="12">
        <f t="shared" si="37"/>
        <v>16.666666666666668</v>
      </c>
      <c r="O282" s="173"/>
      <c r="P282" s="170"/>
    </row>
    <row r="283" spans="1:16" ht="25.5" x14ac:dyDescent="0.25">
      <c r="A283" s="170"/>
      <c r="B283" s="121" t="s">
        <v>22</v>
      </c>
      <c r="C283" s="10"/>
      <c r="D283" s="10"/>
      <c r="E283" s="10"/>
      <c r="F283" s="10"/>
      <c r="G283" s="10"/>
      <c r="H283" s="12">
        <f>H284+H287+H288+H289</f>
        <v>9643</v>
      </c>
      <c r="I283" s="12">
        <f t="shared" ref="I283:N283" si="38">I284+I287+I288+I289</f>
        <v>1500</v>
      </c>
      <c r="J283" s="12">
        <f t="shared" si="38"/>
        <v>6393</v>
      </c>
      <c r="K283" s="12">
        <f t="shared" si="38"/>
        <v>600</v>
      </c>
      <c r="L283" s="12">
        <f t="shared" si="38"/>
        <v>1150</v>
      </c>
      <c r="M283" s="12">
        <f t="shared" si="38"/>
        <v>15000</v>
      </c>
      <c r="N283" s="12">
        <f t="shared" si="38"/>
        <v>15000</v>
      </c>
      <c r="O283" s="173"/>
      <c r="P283" s="170"/>
    </row>
    <row r="284" spans="1:16" ht="25.5" x14ac:dyDescent="0.25">
      <c r="A284" s="170"/>
      <c r="B284" s="120" t="s">
        <v>12</v>
      </c>
      <c r="C284" s="15" t="s">
        <v>21</v>
      </c>
      <c r="D284" s="15" t="s">
        <v>20</v>
      </c>
      <c r="E284" s="15" t="s">
        <v>19</v>
      </c>
      <c r="F284" s="10" t="s">
        <v>404</v>
      </c>
      <c r="G284" s="15" t="s">
        <v>17</v>
      </c>
      <c r="H284" s="12">
        <f>H285+H286</f>
        <v>9643</v>
      </c>
      <c r="I284" s="12">
        <f t="shared" ref="I284:N284" si="39">I285+I286</f>
        <v>1500</v>
      </c>
      <c r="J284" s="12">
        <f t="shared" si="39"/>
        <v>6393</v>
      </c>
      <c r="K284" s="12">
        <f t="shared" si="39"/>
        <v>600</v>
      </c>
      <c r="L284" s="12">
        <f t="shared" si="39"/>
        <v>1150</v>
      </c>
      <c r="M284" s="12">
        <f t="shared" si="39"/>
        <v>15000</v>
      </c>
      <c r="N284" s="12">
        <f t="shared" si="39"/>
        <v>15000</v>
      </c>
      <c r="O284" s="173"/>
      <c r="P284" s="170"/>
    </row>
    <row r="285" spans="1:16" hidden="1" outlineLevel="1" x14ac:dyDescent="0.25">
      <c r="A285" s="170"/>
      <c r="B285" s="120"/>
      <c r="C285" s="15"/>
      <c r="D285" s="15"/>
      <c r="E285" s="15"/>
      <c r="F285" s="10"/>
      <c r="G285" s="15" t="s">
        <v>157</v>
      </c>
      <c r="H285" s="12">
        <f>I285+J285+K285+L285</f>
        <v>4100</v>
      </c>
      <c r="I285" s="12">
        <v>550</v>
      </c>
      <c r="J285" s="12">
        <v>2850</v>
      </c>
      <c r="K285" s="12">
        <v>0</v>
      </c>
      <c r="L285" s="12">
        <v>700</v>
      </c>
      <c r="M285" s="12">
        <v>5100</v>
      </c>
      <c r="N285" s="12">
        <v>5100</v>
      </c>
      <c r="O285" s="173"/>
      <c r="P285" s="170"/>
    </row>
    <row r="286" spans="1:16" hidden="1" outlineLevel="1" x14ac:dyDescent="0.25">
      <c r="A286" s="170"/>
      <c r="B286" s="120"/>
      <c r="C286" s="15"/>
      <c r="D286" s="15"/>
      <c r="E286" s="15"/>
      <c r="F286" s="10"/>
      <c r="G286" s="15" t="s">
        <v>420</v>
      </c>
      <c r="H286" s="12">
        <f>I286+J286+K286+L286</f>
        <v>5543</v>
      </c>
      <c r="I286" s="12">
        <v>950</v>
      </c>
      <c r="J286" s="12">
        <f>4543-1000</f>
        <v>3543</v>
      </c>
      <c r="K286" s="12">
        <v>600</v>
      </c>
      <c r="L286" s="12">
        <v>450</v>
      </c>
      <c r="M286" s="12">
        <v>9900</v>
      </c>
      <c r="N286" s="12">
        <v>9900</v>
      </c>
      <c r="O286" s="173"/>
      <c r="P286" s="170"/>
    </row>
    <row r="287" spans="1:16" ht="25.5" collapsed="1" x14ac:dyDescent="0.25">
      <c r="A287" s="170"/>
      <c r="B287" s="121" t="s">
        <v>11</v>
      </c>
      <c r="C287" s="10"/>
      <c r="D287" s="10"/>
      <c r="E287" s="10"/>
      <c r="F287" s="10"/>
      <c r="G287" s="10"/>
      <c r="H287" s="12"/>
      <c r="I287" s="12"/>
      <c r="J287" s="12"/>
      <c r="K287" s="12"/>
      <c r="L287" s="10"/>
      <c r="M287" s="12"/>
      <c r="N287" s="36"/>
      <c r="O287" s="173"/>
      <c r="P287" s="170"/>
    </row>
    <row r="288" spans="1:16" ht="25.5" x14ac:dyDescent="0.25">
      <c r="A288" s="170"/>
      <c r="B288" s="121" t="s">
        <v>10</v>
      </c>
      <c r="C288" s="10"/>
      <c r="D288" s="10"/>
      <c r="E288" s="10"/>
      <c r="F288" s="10"/>
      <c r="G288" s="10"/>
      <c r="H288" s="12"/>
      <c r="I288" s="12"/>
      <c r="J288" s="12"/>
      <c r="K288" s="12"/>
      <c r="L288" s="10"/>
      <c r="M288" s="12"/>
      <c r="N288" s="36"/>
      <c r="O288" s="173"/>
      <c r="P288" s="170"/>
    </row>
    <row r="289" spans="1:19" ht="25.5" x14ac:dyDescent="0.25">
      <c r="A289" s="171"/>
      <c r="B289" s="121" t="s">
        <v>9</v>
      </c>
      <c r="C289" s="10"/>
      <c r="D289" s="10"/>
      <c r="E289" s="10"/>
      <c r="F289" s="10"/>
      <c r="G289" s="10"/>
      <c r="H289" s="12"/>
      <c r="I289" s="12"/>
      <c r="J289" s="12"/>
      <c r="K289" s="12"/>
      <c r="L289" s="10"/>
      <c r="M289" s="12"/>
      <c r="N289" s="36"/>
      <c r="O289" s="174"/>
      <c r="P289" s="171"/>
    </row>
    <row r="290" spans="1:19" ht="25.5" x14ac:dyDescent="0.25">
      <c r="A290" s="169" t="s">
        <v>105</v>
      </c>
      <c r="B290" s="121" t="s">
        <v>14</v>
      </c>
      <c r="C290" s="10"/>
      <c r="D290" s="10"/>
      <c r="E290" s="10"/>
      <c r="F290" s="10"/>
      <c r="G290" s="10"/>
      <c r="H290" s="35">
        <f t="shared" ref="H290:N290" si="40">H291+H301+H313+H314</f>
        <v>396194.69999999995</v>
      </c>
      <c r="I290" s="35">
        <f t="shared" si="40"/>
        <v>5825</v>
      </c>
      <c r="J290" s="35">
        <f t="shared" si="40"/>
        <v>62468</v>
      </c>
      <c r="K290" s="35">
        <f t="shared" si="40"/>
        <v>132301</v>
      </c>
      <c r="L290" s="35">
        <f t="shared" si="40"/>
        <v>195600.7</v>
      </c>
      <c r="M290" s="35">
        <f t="shared" si="40"/>
        <v>368052.7</v>
      </c>
      <c r="N290" s="35">
        <f t="shared" si="40"/>
        <v>351702.7</v>
      </c>
      <c r="O290" s="172"/>
      <c r="P290" s="188" t="s">
        <v>13</v>
      </c>
    </row>
    <row r="291" spans="1:19" ht="25.5" x14ac:dyDescent="0.25">
      <c r="A291" s="170"/>
      <c r="B291" s="121" t="s">
        <v>12</v>
      </c>
      <c r="C291" s="12"/>
      <c r="D291" s="12"/>
      <c r="E291" s="12"/>
      <c r="F291" s="12"/>
      <c r="G291" s="12"/>
      <c r="H291" s="21">
        <f t="shared" ref="H291:N291" si="41">H84+H110+H151+H190+H218+H227+H236+H245+H277</f>
        <v>327694.69999999995</v>
      </c>
      <c r="I291" s="21">
        <f t="shared" si="41"/>
        <v>5825</v>
      </c>
      <c r="J291" s="21">
        <f t="shared" si="41"/>
        <v>42468</v>
      </c>
      <c r="K291" s="21">
        <f t="shared" si="41"/>
        <v>111051</v>
      </c>
      <c r="L291" s="21">
        <f t="shared" si="41"/>
        <v>168350.7</v>
      </c>
      <c r="M291" s="21">
        <f t="shared" si="41"/>
        <v>299552.7</v>
      </c>
      <c r="N291" s="21">
        <f t="shared" si="41"/>
        <v>283202.7</v>
      </c>
      <c r="O291" s="173"/>
      <c r="P291" s="189"/>
      <c r="S291" s="6">
        <f>N291-M291</f>
        <v>-16350</v>
      </c>
    </row>
    <row r="292" spans="1:19" ht="15" hidden="1" customHeight="1" outlineLevel="1" x14ac:dyDescent="0.25">
      <c r="A292" s="170"/>
      <c r="B292" s="121"/>
      <c r="C292" s="12"/>
      <c r="D292" s="12"/>
      <c r="E292" s="12" t="s">
        <v>101</v>
      </c>
      <c r="F292" s="28" t="s">
        <v>99</v>
      </c>
      <c r="G292" s="32">
        <v>350</v>
      </c>
      <c r="H292" s="21">
        <f>H211+H204</f>
        <v>550</v>
      </c>
      <c r="I292" s="12">
        <f>I211+I204</f>
        <v>50</v>
      </c>
      <c r="J292" s="12">
        <f>J211+J204</f>
        <v>0</v>
      </c>
      <c r="K292" s="12">
        <f>K211+K204</f>
        <v>0</v>
      </c>
      <c r="L292" s="12">
        <f>L211+L204</f>
        <v>500</v>
      </c>
      <c r="M292" s="21">
        <f>M204+M211</f>
        <v>550</v>
      </c>
      <c r="N292" s="21">
        <f>N204+N211</f>
        <v>550</v>
      </c>
      <c r="O292" s="173"/>
      <c r="P292" s="189"/>
    </row>
    <row r="293" spans="1:19" ht="15" hidden="1" customHeight="1" outlineLevel="1" x14ac:dyDescent="0.25">
      <c r="A293" s="170"/>
      <c r="B293" s="121"/>
      <c r="C293" s="12"/>
      <c r="D293" s="12"/>
      <c r="E293" s="12" t="s">
        <v>100</v>
      </c>
      <c r="F293" s="28" t="s">
        <v>99</v>
      </c>
      <c r="G293" s="32">
        <v>244</v>
      </c>
      <c r="H293" s="21">
        <f>H151</f>
        <v>400</v>
      </c>
      <c r="I293" s="12" t="e">
        <f>#REF!</f>
        <v>#REF!</v>
      </c>
      <c r="J293" s="12" t="e">
        <f>#REF!</f>
        <v>#REF!</v>
      </c>
      <c r="K293" s="12" t="e">
        <f>#REF!</f>
        <v>#REF!</v>
      </c>
      <c r="L293" s="12" t="e">
        <f>#REF!</f>
        <v>#REF!</v>
      </c>
      <c r="M293" s="21">
        <f>M151</f>
        <v>400</v>
      </c>
      <c r="N293" s="21">
        <f>N151</f>
        <v>400</v>
      </c>
      <c r="O293" s="173"/>
      <c r="P293" s="189"/>
    </row>
    <row r="294" spans="1:19" ht="15" hidden="1" customHeight="1" outlineLevel="1" x14ac:dyDescent="0.25">
      <c r="A294" s="170"/>
      <c r="B294" s="121"/>
      <c r="C294" s="12"/>
      <c r="D294" s="12"/>
      <c r="E294" s="12"/>
      <c r="F294" s="28" t="s">
        <v>99</v>
      </c>
      <c r="G294" s="32">
        <v>612</v>
      </c>
      <c r="H294" s="21">
        <f>H128+H219+H228</f>
        <v>13198</v>
      </c>
      <c r="I294" s="25">
        <f>I128+I152+I219+I228</f>
        <v>0</v>
      </c>
      <c r="J294" s="25">
        <f>J128+J152+J219+J228</f>
        <v>900</v>
      </c>
      <c r="K294" s="25">
        <f>K128+K152+K219+K228</f>
        <v>7300</v>
      </c>
      <c r="L294" s="25">
        <f>L128+L152+L219+L228</f>
        <v>4998</v>
      </c>
      <c r="M294" s="191" t="e">
        <f>M110+#REF!+M226</f>
        <v>#REF!</v>
      </c>
      <c r="N294" s="191" t="e">
        <f>N110+#REF!+N226</f>
        <v>#REF!</v>
      </c>
      <c r="O294" s="173"/>
      <c r="P294" s="189"/>
    </row>
    <row r="295" spans="1:19" ht="15" hidden="1" customHeight="1" outlineLevel="1" x14ac:dyDescent="0.25">
      <c r="A295" s="170"/>
      <c r="B295" s="34">
        <f>H294+H295</f>
        <v>18998</v>
      </c>
      <c r="C295" s="12"/>
      <c r="D295" s="12"/>
      <c r="E295" s="12"/>
      <c r="F295" s="28" t="s">
        <v>99</v>
      </c>
      <c r="G295" s="32">
        <v>622</v>
      </c>
      <c r="H295" s="21">
        <f>H129+H220+H229</f>
        <v>5800</v>
      </c>
      <c r="I295" s="25">
        <f>I229+I220+I162+I153+I129</f>
        <v>0</v>
      </c>
      <c r="J295" s="25">
        <f>J229+J220+J162+J153+J129</f>
        <v>1000</v>
      </c>
      <c r="K295" s="25">
        <f>K229+K220+K162+K153+K129</f>
        <v>4800</v>
      </c>
      <c r="L295" s="25">
        <f>L229+L220+L162+L153+L129</f>
        <v>0</v>
      </c>
      <c r="M295" s="192"/>
      <c r="N295" s="192"/>
      <c r="O295" s="173"/>
      <c r="P295" s="189"/>
    </row>
    <row r="296" spans="1:19" ht="15" hidden="1" customHeight="1" outlineLevel="1" x14ac:dyDescent="0.25">
      <c r="A296" s="170"/>
      <c r="B296" s="34"/>
      <c r="C296" s="12"/>
      <c r="D296" s="12"/>
      <c r="E296" s="12"/>
      <c r="F296" s="28" t="s">
        <v>103</v>
      </c>
      <c r="G296" s="32">
        <v>612</v>
      </c>
      <c r="H296" s="21">
        <f>I296+J296+K296+L296</f>
        <v>0</v>
      </c>
      <c r="I296" s="25">
        <f>I136</f>
        <v>0</v>
      </c>
      <c r="J296" s="25">
        <f>J136</f>
        <v>0</v>
      </c>
      <c r="K296" s="25">
        <f>K136</f>
        <v>0</v>
      </c>
      <c r="L296" s="25">
        <f>L136</f>
        <v>0</v>
      </c>
      <c r="M296" s="126"/>
      <c r="N296" s="126"/>
      <c r="O296" s="173"/>
      <c r="P296" s="189"/>
    </row>
    <row r="297" spans="1:19" ht="15" hidden="1" customHeight="1" outlineLevel="1" x14ac:dyDescent="0.25">
      <c r="A297" s="170"/>
      <c r="B297" s="121"/>
      <c r="C297" s="12"/>
      <c r="D297" s="12"/>
      <c r="E297" s="12" t="s">
        <v>96</v>
      </c>
      <c r="F297" s="28" t="s">
        <v>102</v>
      </c>
      <c r="G297" s="32">
        <v>612</v>
      </c>
      <c r="H297" s="21">
        <f t="shared" ref="H297:N298" si="42">H102</f>
        <v>14602.5</v>
      </c>
      <c r="I297" s="12">
        <f t="shared" si="42"/>
        <v>3774.375</v>
      </c>
      <c r="J297" s="12">
        <f t="shared" si="42"/>
        <v>3774.375</v>
      </c>
      <c r="K297" s="12">
        <f t="shared" si="42"/>
        <v>3774.375</v>
      </c>
      <c r="L297" s="12">
        <f t="shared" si="42"/>
        <v>3279.375</v>
      </c>
      <c r="M297" s="21">
        <f t="shared" si="42"/>
        <v>14602.5</v>
      </c>
      <c r="N297" s="21">
        <f t="shared" si="42"/>
        <v>14602.5</v>
      </c>
      <c r="O297" s="173"/>
      <c r="P297" s="189"/>
    </row>
    <row r="298" spans="1:19" ht="15" hidden="1" customHeight="1" outlineLevel="1" x14ac:dyDescent="0.25">
      <c r="A298" s="170"/>
      <c r="B298" s="121"/>
      <c r="C298" s="12"/>
      <c r="D298" s="12"/>
      <c r="E298" s="12" t="s">
        <v>96</v>
      </c>
      <c r="F298" s="28" t="s">
        <v>102</v>
      </c>
      <c r="G298" s="32">
        <v>622</v>
      </c>
      <c r="H298" s="21">
        <f t="shared" si="42"/>
        <v>1147.5</v>
      </c>
      <c r="I298" s="33">
        <f t="shared" si="42"/>
        <v>163.125</v>
      </c>
      <c r="J298" s="33">
        <f t="shared" si="42"/>
        <v>163.125</v>
      </c>
      <c r="K298" s="33">
        <f t="shared" si="42"/>
        <v>163.125</v>
      </c>
      <c r="L298" s="33">
        <f t="shared" si="42"/>
        <v>658.125</v>
      </c>
      <c r="M298" s="21">
        <f t="shared" si="42"/>
        <v>1147.5</v>
      </c>
      <c r="N298" s="21">
        <f t="shared" si="42"/>
        <v>1147.5</v>
      </c>
      <c r="O298" s="173"/>
      <c r="P298" s="189"/>
    </row>
    <row r="299" spans="1:19" ht="15" hidden="1" customHeight="1" outlineLevel="1" x14ac:dyDescent="0.25">
      <c r="A299" s="170"/>
      <c r="B299" s="121"/>
      <c r="C299" s="12"/>
      <c r="D299" s="12"/>
      <c r="E299" s="12" t="s">
        <v>98</v>
      </c>
      <c r="F299" s="28" t="s">
        <v>97</v>
      </c>
      <c r="G299" s="32">
        <v>612</v>
      </c>
      <c r="H299" s="21">
        <f t="shared" ref="H299:N299" si="43">H236</f>
        <v>5220.6000000000004</v>
      </c>
      <c r="I299" s="12">
        <f t="shared" si="43"/>
        <v>0</v>
      </c>
      <c r="J299" s="12">
        <f t="shared" si="43"/>
        <v>500</v>
      </c>
      <c r="K299" s="12">
        <f t="shared" si="43"/>
        <v>2000</v>
      </c>
      <c r="L299" s="12">
        <f t="shared" si="43"/>
        <v>2720.6</v>
      </c>
      <c r="M299" s="21">
        <f t="shared" si="43"/>
        <v>5220.6000000000004</v>
      </c>
      <c r="N299" s="21">
        <f t="shared" si="43"/>
        <v>5220.6000000000004</v>
      </c>
      <c r="O299" s="173"/>
      <c r="P299" s="189"/>
    </row>
    <row r="300" spans="1:19" ht="15" hidden="1" customHeight="1" outlineLevel="1" x14ac:dyDescent="0.25">
      <c r="A300" s="170"/>
      <c r="B300" s="121"/>
      <c r="C300" s="12"/>
      <c r="D300" s="12"/>
      <c r="E300" s="12" t="s">
        <v>96</v>
      </c>
      <c r="F300" s="12" t="s">
        <v>95</v>
      </c>
      <c r="G300" s="32">
        <v>340</v>
      </c>
      <c r="H300" s="21">
        <f t="shared" ref="H300:N300" si="44">H94</f>
        <v>1350</v>
      </c>
      <c r="I300" s="12">
        <f t="shared" si="44"/>
        <v>337.5</v>
      </c>
      <c r="J300" s="12">
        <f t="shared" si="44"/>
        <v>337.5</v>
      </c>
      <c r="K300" s="12">
        <f t="shared" si="44"/>
        <v>337.5</v>
      </c>
      <c r="L300" s="12">
        <f t="shared" si="44"/>
        <v>337.5</v>
      </c>
      <c r="M300" s="21">
        <f t="shared" si="44"/>
        <v>1350</v>
      </c>
      <c r="N300" s="21">
        <f t="shared" si="44"/>
        <v>1350</v>
      </c>
      <c r="O300" s="173"/>
      <c r="P300" s="189"/>
    </row>
    <row r="301" spans="1:19" ht="25.5" collapsed="1" x14ac:dyDescent="0.25">
      <c r="A301" s="170"/>
      <c r="B301" s="121" t="s">
        <v>11</v>
      </c>
      <c r="C301" s="15"/>
      <c r="D301" s="15"/>
      <c r="E301" s="15"/>
      <c r="F301" s="26"/>
      <c r="G301" s="20"/>
      <c r="H301" s="21">
        <f t="shared" ref="H301:N301" si="45">H88+H114+H154+H191+H221+H230+H239+H246+H278</f>
        <v>0</v>
      </c>
      <c r="I301" s="21">
        <f t="shared" si="45"/>
        <v>0</v>
      </c>
      <c r="J301" s="21">
        <f t="shared" si="45"/>
        <v>0</v>
      </c>
      <c r="K301" s="21">
        <f t="shared" si="45"/>
        <v>0</v>
      </c>
      <c r="L301" s="21">
        <f t="shared" si="45"/>
        <v>0</v>
      </c>
      <c r="M301" s="21">
        <f t="shared" si="45"/>
        <v>0</v>
      </c>
      <c r="N301" s="21">
        <f t="shared" si="45"/>
        <v>0</v>
      </c>
      <c r="O301" s="173"/>
      <c r="P301" s="189"/>
    </row>
    <row r="302" spans="1:19" ht="15" hidden="1" customHeight="1" outlineLevel="1" x14ac:dyDescent="0.25">
      <c r="A302" s="170"/>
      <c r="B302" s="121"/>
      <c r="C302" s="15"/>
      <c r="D302" s="15"/>
      <c r="E302" s="30" t="s">
        <v>104</v>
      </c>
      <c r="F302" s="193" t="s">
        <v>99</v>
      </c>
      <c r="G302" s="20">
        <v>612</v>
      </c>
      <c r="H302" s="21">
        <f>I302+J302+K302+L302</f>
        <v>206898</v>
      </c>
      <c r="I302" s="25">
        <v>1536</v>
      </c>
      <c r="J302" s="25">
        <v>12378.841</v>
      </c>
      <c r="K302" s="25">
        <v>79330</v>
      </c>
      <c r="L302" s="25">
        <v>113653.159</v>
      </c>
      <c r="M302" s="21"/>
      <c r="N302" s="21"/>
      <c r="O302" s="173"/>
      <c r="P302" s="189"/>
    </row>
    <row r="303" spans="1:19" ht="15" hidden="1" customHeight="1" outlineLevel="1" x14ac:dyDescent="0.25">
      <c r="A303" s="170"/>
      <c r="B303" s="31"/>
      <c r="C303" s="15"/>
      <c r="D303" s="15"/>
      <c r="E303" s="30"/>
      <c r="F303" s="194"/>
      <c r="G303" s="20">
        <v>612</v>
      </c>
      <c r="H303" s="21"/>
      <c r="I303" s="25"/>
      <c r="J303" s="25">
        <f>J302-J294</f>
        <v>11478.841</v>
      </c>
      <c r="K303" s="25">
        <f>K302-K294</f>
        <v>72030</v>
      </c>
      <c r="L303" s="25">
        <f>L302-L294</f>
        <v>108655.159</v>
      </c>
      <c r="M303" s="21"/>
      <c r="N303" s="23"/>
      <c r="O303" s="173"/>
      <c r="P303" s="189"/>
    </row>
    <row r="304" spans="1:19" ht="15" hidden="1" customHeight="1" outlineLevel="1" x14ac:dyDescent="0.25">
      <c r="A304" s="170"/>
      <c r="B304" s="29"/>
      <c r="C304" s="15"/>
      <c r="D304" s="15"/>
      <c r="E304" s="15"/>
      <c r="F304" s="193" t="s">
        <v>99</v>
      </c>
      <c r="G304" s="20">
        <v>622</v>
      </c>
      <c r="H304" s="21">
        <f>I304+J304+K304+L304</f>
        <v>70966</v>
      </c>
      <c r="I304" s="25">
        <v>1390.7</v>
      </c>
      <c r="J304" s="25">
        <v>5235.2</v>
      </c>
      <c r="K304" s="25">
        <v>40850</v>
      </c>
      <c r="L304" s="25">
        <v>23490.1</v>
      </c>
      <c r="M304" s="21"/>
      <c r="N304" s="23"/>
      <c r="O304" s="173"/>
      <c r="P304" s="189"/>
    </row>
    <row r="305" spans="1:16" ht="15" hidden="1" customHeight="1" outlineLevel="1" x14ac:dyDescent="0.25">
      <c r="A305" s="170"/>
      <c r="B305" s="29"/>
      <c r="C305" s="15"/>
      <c r="D305" s="15"/>
      <c r="E305" s="15"/>
      <c r="F305" s="194"/>
      <c r="G305" s="20">
        <v>622</v>
      </c>
      <c r="H305" s="21"/>
      <c r="I305" s="24"/>
      <c r="J305" s="24">
        <f>J304-J295</f>
        <v>4235.2</v>
      </c>
      <c r="K305" s="24">
        <f>K304-K295</f>
        <v>36050</v>
      </c>
      <c r="L305" s="136">
        <f>L304-L295</f>
        <v>23490.1</v>
      </c>
      <c r="M305" s="21"/>
      <c r="N305" s="23"/>
      <c r="O305" s="173"/>
      <c r="P305" s="189"/>
    </row>
    <row r="306" spans="1:16" ht="15" hidden="1" customHeight="1" outlineLevel="1" x14ac:dyDescent="0.25">
      <c r="A306" s="170"/>
      <c r="B306" s="29"/>
      <c r="C306" s="15"/>
      <c r="D306" s="15"/>
      <c r="E306" s="15"/>
      <c r="F306" s="127" t="s">
        <v>103</v>
      </c>
      <c r="G306" s="20">
        <v>612</v>
      </c>
      <c r="H306" s="21">
        <v>8218.0720000000001</v>
      </c>
      <c r="I306" s="24"/>
      <c r="J306" s="24"/>
      <c r="K306" s="24"/>
      <c r="L306" s="136"/>
      <c r="M306" s="21"/>
      <c r="N306" s="23"/>
      <c r="O306" s="173"/>
      <c r="P306" s="189"/>
    </row>
    <row r="307" spans="1:16" ht="15" hidden="1" customHeight="1" outlineLevel="1" x14ac:dyDescent="0.25">
      <c r="A307" s="170"/>
      <c r="B307" s="121"/>
      <c r="C307" s="15"/>
      <c r="D307" s="15"/>
      <c r="E307" s="12" t="s">
        <v>96</v>
      </c>
      <c r="F307" s="28" t="s">
        <v>102</v>
      </c>
      <c r="G307" s="20">
        <v>612</v>
      </c>
      <c r="H307" s="21">
        <v>14602.5</v>
      </c>
      <c r="I307" s="25"/>
      <c r="J307" s="24"/>
      <c r="K307" s="24"/>
      <c r="L307" s="27"/>
      <c r="M307" s="21"/>
      <c r="N307" s="21"/>
      <c r="O307" s="173"/>
      <c r="P307" s="189"/>
    </row>
    <row r="308" spans="1:16" ht="15" hidden="1" customHeight="1" outlineLevel="1" x14ac:dyDescent="0.25">
      <c r="A308" s="170"/>
      <c r="B308" s="121"/>
      <c r="C308" s="15"/>
      <c r="D308" s="15"/>
      <c r="E308" s="12" t="s">
        <v>96</v>
      </c>
      <c r="F308" s="28" t="s">
        <v>102</v>
      </c>
      <c r="G308" s="20">
        <v>622</v>
      </c>
      <c r="H308" s="21">
        <v>1147.5</v>
      </c>
      <c r="I308" s="25"/>
      <c r="J308" s="24"/>
      <c r="K308" s="24"/>
      <c r="L308" s="27"/>
      <c r="M308" s="21"/>
      <c r="N308" s="21"/>
      <c r="O308" s="173"/>
      <c r="P308" s="189"/>
    </row>
    <row r="309" spans="1:16" ht="15" hidden="1" customHeight="1" outlineLevel="1" x14ac:dyDescent="0.25">
      <c r="A309" s="170"/>
      <c r="B309" s="121"/>
      <c r="C309" s="15"/>
      <c r="D309" s="15"/>
      <c r="E309" s="12" t="s">
        <v>101</v>
      </c>
      <c r="F309" s="28" t="s">
        <v>99</v>
      </c>
      <c r="G309" s="20">
        <v>350</v>
      </c>
      <c r="H309" s="21">
        <v>550</v>
      </c>
      <c r="I309" s="25"/>
      <c r="J309" s="24"/>
      <c r="K309" s="24"/>
      <c r="L309" s="27"/>
      <c r="M309" s="21"/>
      <c r="N309" s="21"/>
      <c r="O309" s="173"/>
      <c r="P309" s="189"/>
    </row>
    <row r="310" spans="1:16" ht="15" hidden="1" customHeight="1" outlineLevel="1" x14ac:dyDescent="0.25">
      <c r="A310" s="170"/>
      <c r="B310" s="121"/>
      <c r="C310" s="15"/>
      <c r="D310" s="15"/>
      <c r="E310" s="12" t="s">
        <v>100</v>
      </c>
      <c r="F310" s="28" t="s">
        <v>99</v>
      </c>
      <c r="G310" s="20">
        <v>244</v>
      </c>
      <c r="H310" s="21">
        <v>800</v>
      </c>
      <c r="I310" s="25"/>
      <c r="J310" s="24"/>
      <c r="K310" s="24"/>
      <c r="L310" s="27"/>
      <c r="M310" s="21"/>
      <c r="N310" s="21"/>
      <c r="O310" s="173"/>
      <c r="P310" s="189"/>
    </row>
    <row r="311" spans="1:16" ht="15" hidden="1" customHeight="1" outlineLevel="1" x14ac:dyDescent="0.25">
      <c r="A311" s="170"/>
      <c r="B311" s="121"/>
      <c r="C311" s="15"/>
      <c r="D311" s="15"/>
      <c r="E311" s="12" t="s">
        <v>98</v>
      </c>
      <c r="F311" s="26" t="s">
        <v>97</v>
      </c>
      <c r="G311" s="20">
        <v>612</v>
      </c>
      <c r="H311" s="21">
        <f>2902.5+2318.067</f>
        <v>5220.567</v>
      </c>
      <c r="I311" s="25"/>
      <c r="J311" s="24"/>
      <c r="K311" s="24"/>
      <c r="L311" s="24"/>
      <c r="M311" s="21"/>
      <c r="N311" s="21"/>
      <c r="O311" s="173"/>
      <c r="P311" s="189"/>
    </row>
    <row r="312" spans="1:16" ht="15" hidden="1" customHeight="1" outlineLevel="1" x14ac:dyDescent="0.25">
      <c r="A312" s="170"/>
      <c r="B312" s="121"/>
      <c r="C312" s="15"/>
      <c r="D312" s="15"/>
      <c r="E312" s="12" t="s">
        <v>96</v>
      </c>
      <c r="F312" s="26" t="s">
        <v>95</v>
      </c>
      <c r="G312" s="20">
        <v>340</v>
      </c>
      <c r="H312" s="21">
        <v>1350</v>
      </c>
      <c r="I312" s="25"/>
      <c r="J312" s="24"/>
      <c r="K312" s="24"/>
      <c r="L312" s="24"/>
      <c r="M312" s="23"/>
      <c r="N312" s="23"/>
      <c r="O312" s="173"/>
      <c r="P312" s="189"/>
    </row>
    <row r="313" spans="1:16" ht="25.5" collapsed="1" x14ac:dyDescent="0.25">
      <c r="A313" s="170"/>
      <c r="B313" s="121" t="s">
        <v>10</v>
      </c>
      <c r="C313" s="10"/>
      <c r="D313" s="10"/>
      <c r="E313" s="12"/>
      <c r="F313" s="12"/>
      <c r="G313" s="10"/>
      <c r="H313" s="9"/>
      <c r="I313" s="22"/>
      <c r="J313" s="22"/>
      <c r="K313" s="22"/>
      <c r="L313" s="22"/>
      <c r="M313" s="9"/>
      <c r="N313" s="9"/>
      <c r="O313" s="173"/>
      <c r="P313" s="189"/>
    </row>
    <row r="314" spans="1:16" ht="25.5" x14ac:dyDescent="0.25">
      <c r="A314" s="171"/>
      <c r="B314" s="121" t="s">
        <v>9</v>
      </c>
      <c r="C314" s="10"/>
      <c r="D314" s="10"/>
      <c r="E314" s="10"/>
      <c r="F314" s="10"/>
      <c r="G314" s="10"/>
      <c r="H314" s="21">
        <f>H90+H116+H156+H193+H223+H232+H241+H248+H280</f>
        <v>68500</v>
      </c>
      <c r="I314" s="21">
        <f t="shared" ref="I314:N314" si="46">I90+I116+I156+I193+I223+I232+I241+I248+I280</f>
        <v>0</v>
      </c>
      <c r="J314" s="21">
        <f t="shared" si="46"/>
        <v>20000</v>
      </c>
      <c r="K314" s="21">
        <f t="shared" si="46"/>
        <v>21250</v>
      </c>
      <c r="L314" s="21">
        <f t="shared" si="46"/>
        <v>27250</v>
      </c>
      <c r="M314" s="21">
        <f t="shared" si="46"/>
        <v>68500</v>
      </c>
      <c r="N314" s="21">
        <f t="shared" si="46"/>
        <v>68500</v>
      </c>
      <c r="O314" s="174"/>
      <c r="P314" s="190"/>
    </row>
    <row r="315" spans="1:16" x14ac:dyDescent="0.25">
      <c r="A315" s="185" t="s">
        <v>94</v>
      </c>
      <c r="B315" s="185"/>
      <c r="C315" s="185"/>
      <c r="D315" s="185"/>
      <c r="E315" s="185"/>
      <c r="F315" s="185"/>
      <c r="G315" s="185"/>
      <c r="H315" s="185"/>
      <c r="I315" s="185"/>
      <c r="J315" s="185"/>
      <c r="K315" s="185"/>
      <c r="L315" s="185"/>
      <c r="M315" s="185"/>
      <c r="N315" s="185"/>
      <c r="O315" s="185"/>
      <c r="P315" s="185"/>
    </row>
    <row r="316" spans="1:16" s="1" customFormat="1" ht="31.5" customHeight="1" x14ac:dyDescent="0.25">
      <c r="A316" s="185" t="s">
        <v>93</v>
      </c>
      <c r="B316" s="149" t="s">
        <v>46</v>
      </c>
      <c r="C316" s="121"/>
      <c r="D316" s="121"/>
      <c r="E316" s="121"/>
      <c r="F316" s="121"/>
      <c r="G316" s="121"/>
      <c r="H316" s="18">
        <v>100</v>
      </c>
      <c r="I316" s="18"/>
      <c r="J316" s="18">
        <v>30</v>
      </c>
      <c r="K316" s="18">
        <v>35</v>
      </c>
      <c r="L316" s="18">
        <v>35</v>
      </c>
      <c r="M316" s="18">
        <v>100</v>
      </c>
      <c r="N316" s="18">
        <v>100</v>
      </c>
      <c r="O316" s="186" t="s">
        <v>450</v>
      </c>
      <c r="P316" s="187" t="s">
        <v>418</v>
      </c>
    </row>
    <row r="317" spans="1:16" s="1" customFormat="1" ht="25.5" x14ac:dyDescent="0.25">
      <c r="A317" s="185"/>
      <c r="B317" s="121" t="s">
        <v>23</v>
      </c>
      <c r="C317" s="121"/>
      <c r="D317" s="121"/>
      <c r="E317" s="121"/>
      <c r="F317" s="121"/>
      <c r="G317" s="121"/>
      <c r="H317" s="18">
        <v>14</v>
      </c>
      <c r="I317" s="18"/>
      <c r="J317" s="18" t="s">
        <v>13</v>
      </c>
      <c r="K317" s="18" t="s">
        <v>13</v>
      </c>
      <c r="L317" s="18" t="s">
        <v>13</v>
      </c>
      <c r="M317" s="18">
        <v>14</v>
      </c>
      <c r="N317" s="18">
        <v>14</v>
      </c>
      <c r="O317" s="186"/>
      <c r="P317" s="187"/>
    </row>
    <row r="318" spans="1:16" s="1" customFormat="1" ht="25.5" x14ac:dyDescent="0.25">
      <c r="A318" s="185"/>
      <c r="B318" s="121" t="s">
        <v>22</v>
      </c>
      <c r="C318" s="121"/>
      <c r="D318" s="121"/>
      <c r="E318" s="121"/>
      <c r="F318" s="121"/>
      <c r="G318" s="121"/>
      <c r="H318" s="16">
        <v>1400</v>
      </c>
      <c r="I318" s="16"/>
      <c r="J318" s="16">
        <v>400</v>
      </c>
      <c r="K318" s="16">
        <v>500</v>
      </c>
      <c r="L318" s="16">
        <v>500</v>
      </c>
      <c r="M318" s="16">
        <v>1400</v>
      </c>
      <c r="N318" s="16">
        <v>1400</v>
      </c>
      <c r="O318" s="186"/>
      <c r="P318" s="187"/>
    </row>
    <row r="319" spans="1:16" s="1" customFormat="1" ht="25.5" x14ac:dyDescent="0.25">
      <c r="A319" s="185"/>
      <c r="B319" s="121" t="s">
        <v>12</v>
      </c>
      <c r="C319" s="122"/>
      <c r="D319" s="122"/>
      <c r="E319" s="20"/>
      <c r="F319" s="122"/>
      <c r="G319" s="20"/>
      <c r="H319" s="19"/>
      <c r="I319" s="18"/>
      <c r="J319" s="18"/>
      <c r="K319" s="18"/>
      <c r="L319" s="18"/>
      <c r="M319" s="19"/>
      <c r="N319" s="19"/>
      <c r="O319" s="186"/>
      <c r="P319" s="187"/>
    </row>
    <row r="320" spans="1:16" s="1" customFormat="1" ht="25.5" x14ac:dyDescent="0.25">
      <c r="A320" s="185"/>
      <c r="B320" s="121" t="s">
        <v>11</v>
      </c>
      <c r="C320" s="121"/>
      <c r="D320" s="121"/>
      <c r="E320" s="121"/>
      <c r="F320" s="121"/>
      <c r="G320" s="121"/>
      <c r="H320" s="18"/>
      <c r="I320" s="18"/>
      <c r="J320" s="18"/>
      <c r="K320" s="18"/>
      <c r="L320" s="18"/>
      <c r="M320" s="18"/>
      <c r="N320" s="18"/>
      <c r="O320" s="186"/>
      <c r="P320" s="187"/>
    </row>
    <row r="321" spans="1:16" s="1" customFormat="1" ht="25.5" x14ac:dyDescent="0.25">
      <c r="A321" s="185"/>
      <c r="B321" s="121" t="s">
        <v>10</v>
      </c>
      <c r="C321" s="121"/>
      <c r="D321" s="121"/>
      <c r="E321" s="121"/>
      <c r="F321" s="121"/>
      <c r="G321" s="121"/>
      <c r="H321" s="18"/>
      <c r="I321" s="18"/>
      <c r="J321" s="18"/>
      <c r="K321" s="18"/>
      <c r="L321" s="18"/>
      <c r="M321" s="18"/>
      <c r="N321" s="18"/>
      <c r="O321" s="186"/>
      <c r="P321" s="187"/>
    </row>
    <row r="322" spans="1:16" s="1" customFormat="1" ht="25.5" x14ac:dyDescent="0.25">
      <c r="A322" s="185"/>
      <c r="B322" s="121" t="s">
        <v>9</v>
      </c>
      <c r="C322" s="121"/>
      <c r="D322" s="121"/>
      <c r="E322" s="121"/>
      <c r="F322" s="121"/>
      <c r="G322" s="121"/>
      <c r="H322" s="16">
        <v>1400</v>
      </c>
      <c r="I322" s="16"/>
      <c r="J322" s="16">
        <v>400</v>
      </c>
      <c r="K322" s="16">
        <v>500</v>
      </c>
      <c r="L322" s="16">
        <v>500</v>
      </c>
      <c r="M322" s="16">
        <v>1400</v>
      </c>
      <c r="N322" s="16">
        <v>1400</v>
      </c>
      <c r="O322" s="186"/>
      <c r="P322" s="187"/>
    </row>
    <row r="323" spans="1:16" ht="25.5" hidden="1" outlineLevel="1" x14ac:dyDescent="0.25">
      <c r="A323" s="185" t="s">
        <v>92</v>
      </c>
      <c r="B323" s="121" t="s">
        <v>75</v>
      </c>
      <c r="C323" s="121"/>
      <c r="D323" s="121"/>
      <c r="E323" s="121"/>
      <c r="F323" s="121"/>
      <c r="G323" s="121"/>
      <c r="H323" s="18">
        <v>18</v>
      </c>
      <c r="I323" s="18"/>
      <c r="J323" s="18"/>
      <c r="K323" s="18"/>
      <c r="L323" s="18"/>
      <c r="M323" s="18" t="s">
        <v>38</v>
      </c>
      <c r="N323" s="18" t="s">
        <v>38</v>
      </c>
      <c r="O323" s="186" t="s">
        <v>33</v>
      </c>
      <c r="P323" s="187" t="s">
        <v>91</v>
      </c>
    </row>
    <row r="324" spans="1:16" ht="25.5" hidden="1" outlineLevel="1" x14ac:dyDescent="0.25">
      <c r="A324" s="185"/>
      <c r="B324" s="121" t="s">
        <v>23</v>
      </c>
      <c r="C324" s="121"/>
      <c r="D324" s="121"/>
      <c r="E324" s="121"/>
      <c r="F324" s="121"/>
      <c r="G324" s="121"/>
      <c r="H324" s="18">
        <v>6.2</v>
      </c>
      <c r="I324" s="18"/>
      <c r="J324" s="18"/>
      <c r="K324" s="18"/>
      <c r="L324" s="18"/>
      <c r="M324" s="18" t="s">
        <v>38</v>
      </c>
      <c r="N324" s="18" t="s">
        <v>38</v>
      </c>
      <c r="O324" s="186"/>
      <c r="P324" s="187"/>
    </row>
    <row r="325" spans="1:16" ht="25.5" hidden="1" outlineLevel="1" x14ac:dyDescent="0.25">
      <c r="A325" s="185"/>
      <c r="B325" s="121" t="s">
        <v>22</v>
      </c>
      <c r="C325" s="121"/>
      <c r="D325" s="121"/>
      <c r="E325" s="121"/>
      <c r="F325" s="121"/>
      <c r="G325" s="121"/>
      <c r="H325" s="18">
        <v>111.6</v>
      </c>
      <c r="I325" s="18"/>
      <c r="J325" s="18"/>
      <c r="K325" s="18"/>
      <c r="L325" s="18"/>
      <c r="M325" s="18" t="s">
        <v>38</v>
      </c>
      <c r="N325" s="18" t="s">
        <v>38</v>
      </c>
      <c r="O325" s="186"/>
      <c r="P325" s="187"/>
    </row>
    <row r="326" spans="1:16" ht="25.5" hidden="1" outlineLevel="1" x14ac:dyDescent="0.25">
      <c r="A326" s="185"/>
      <c r="B326" s="121" t="s">
        <v>12</v>
      </c>
      <c r="C326" s="122">
        <v>97</v>
      </c>
      <c r="D326" s="122"/>
      <c r="E326" s="20">
        <v>4010709</v>
      </c>
      <c r="F326" s="122" t="s">
        <v>28</v>
      </c>
      <c r="G326" s="20">
        <v>612622</v>
      </c>
      <c r="H326" s="18">
        <v>111.6</v>
      </c>
      <c r="I326" s="18"/>
      <c r="J326" s="18"/>
      <c r="K326" s="18"/>
      <c r="L326" s="18"/>
      <c r="M326" s="18" t="s">
        <v>38</v>
      </c>
      <c r="N326" s="18" t="s">
        <v>38</v>
      </c>
      <c r="O326" s="186"/>
      <c r="P326" s="187"/>
    </row>
    <row r="327" spans="1:16" ht="25.5" hidden="1" outlineLevel="1" x14ac:dyDescent="0.25">
      <c r="A327" s="185"/>
      <c r="B327" s="121" t="s">
        <v>11</v>
      </c>
      <c r="C327" s="121"/>
      <c r="D327" s="121"/>
      <c r="E327" s="121"/>
      <c r="F327" s="121"/>
      <c r="G327" s="121"/>
      <c r="H327" s="18" t="s">
        <v>38</v>
      </c>
      <c r="I327" s="18"/>
      <c r="J327" s="18"/>
      <c r="K327" s="18"/>
      <c r="L327" s="18"/>
      <c r="M327" s="18" t="s">
        <v>38</v>
      </c>
      <c r="N327" s="18" t="s">
        <v>38</v>
      </c>
      <c r="O327" s="186"/>
      <c r="P327" s="187"/>
    </row>
    <row r="328" spans="1:16" ht="25.5" hidden="1" outlineLevel="1" x14ac:dyDescent="0.25">
      <c r="A328" s="185"/>
      <c r="B328" s="121" t="s">
        <v>10</v>
      </c>
      <c r="C328" s="121"/>
      <c r="D328" s="121"/>
      <c r="E328" s="121"/>
      <c r="F328" s="121"/>
      <c r="G328" s="121"/>
      <c r="H328" s="18" t="s">
        <v>27</v>
      </c>
      <c r="I328" s="18"/>
      <c r="J328" s="18"/>
      <c r="K328" s="18"/>
      <c r="L328" s="18"/>
      <c r="M328" s="18" t="s">
        <v>38</v>
      </c>
      <c r="N328" s="18" t="s">
        <v>38</v>
      </c>
      <c r="O328" s="186"/>
      <c r="P328" s="187"/>
    </row>
    <row r="329" spans="1:16" ht="25.5" hidden="1" outlineLevel="1" collapsed="1" x14ac:dyDescent="0.25">
      <c r="A329" s="185"/>
      <c r="B329" s="121" t="s">
        <v>9</v>
      </c>
      <c r="C329" s="121"/>
      <c r="D329" s="121"/>
      <c r="E329" s="121"/>
      <c r="F329" s="121"/>
      <c r="G329" s="121"/>
      <c r="H329" s="18" t="s">
        <v>27</v>
      </c>
      <c r="I329" s="18"/>
      <c r="J329" s="18"/>
      <c r="K329" s="18"/>
      <c r="L329" s="18"/>
      <c r="M329" s="18" t="s">
        <v>38</v>
      </c>
      <c r="N329" s="18" t="s">
        <v>38</v>
      </c>
      <c r="O329" s="186"/>
      <c r="P329" s="187"/>
    </row>
    <row r="330" spans="1:16" ht="25.5" hidden="1" customHeight="1" outlineLevel="1" x14ac:dyDescent="0.25">
      <c r="A330" s="185" t="s">
        <v>90</v>
      </c>
      <c r="B330" s="121" t="s">
        <v>71</v>
      </c>
      <c r="C330" s="121"/>
      <c r="D330" s="121"/>
      <c r="E330" s="121"/>
      <c r="F330" s="121"/>
      <c r="G330" s="121"/>
      <c r="H330" s="18">
        <v>14000</v>
      </c>
      <c r="I330" s="18"/>
      <c r="J330" s="18"/>
      <c r="K330" s="18"/>
      <c r="L330" s="18"/>
      <c r="M330" s="18">
        <v>14000</v>
      </c>
      <c r="N330" s="18">
        <v>14000</v>
      </c>
      <c r="O330" s="186" t="s">
        <v>30</v>
      </c>
      <c r="P330" s="187" t="s">
        <v>89</v>
      </c>
    </row>
    <row r="331" spans="1:16" ht="25.5" hidden="1" outlineLevel="1" x14ac:dyDescent="0.25">
      <c r="A331" s="185"/>
      <c r="B331" s="121" t="s">
        <v>23</v>
      </c>
      <c r="C331" s="121"/>
      <c r="D331" s="121"/>
      <c r="E331" s="121"/>
      <c r="F331" s="121"/>
      <c r="G331" s="121"/>
      <c r="H331" s="18">
        <v>0.01</v>
      </c>
      <c r="I331" s="18"/>
      <c r="J331" s="18"/>
      <c r="K331" s="18"/>
      <c r="L331" s="18"/>
      <c r="M331" s="18">
        <v>0.01</v>
      </c>
      <c r="N331" s="18">
        <v>0.01</v>
      </c>
      <c r="O331" s="186"/>
      <c r="P331" s="187"/>
    </row>
    <row r="332" spans="1:16" ht="25.5" hidden="1" outlineLevel="1" x14ac:dyDescent="0.25">
      <c r="A332" s="185"/>
      <c r="B332" s="121" t="s">
        <v>22</v>
      </c>
      <c r="C332" s="121"/>
      <c r="D332" s="121"/>
      <c r="E332" s="121"/>
      <c r="F332" s="121"/>
      <c r="G332" s="121"/>
      <c r="H332" s="18">
        <v>182</v>
      </c>
      <c r="I332" s="18"/>
      <c r="J332" s="18"/>
      <c r="K332" s="18"/>
      <c r="L332" s="18"/>
      <c r="M332" s="18">
        <v>182</v>
      </c>
      <c r="N332" s="18">
        <v>182</v>
      </c>
      <c r="O332" s="186"/>
      <c r="P332" s="187"/>
    </row>
    <row r="333" spans="1:16" ht="25.5" hidden="1" outlineLevel="1" x14ac:dyDescent="0.25">
      <c r="A333" s="185"/>
      <c r="B333" s="121" t="s">
        <v>12</v>
      </c>
      <c r="C333" s="122">
        <v>97</v>
      </c>
      <c r="D333" s="122"/>
      <c r="E333" s="20">
        <v>4010709</v>
      </c>
      <c r="F333" s="122" t="s">
        <v>28</v>
      </c>
      <c r="G333" s="20">
        <v>612622</v>
      </c>
      <c r="H333" s="18">
        <v>182</v>
      </c>
      <c r="I333" s="18"/>
      <c r="J333" s="18"/>
      <c r="K333" s="18"/>
      <c r="L333" s="18"/>
      <c r="M333" s="18">
        <v>182</v>
      </c>
      <c r="N333" s="18">
        <v>182</v>
      </c>
      <c r="O333" s="186"/>
      <c r="P333" s="187"/>
    </row>
    <row r="334" spans="1:16" ht="25.5" hidden="1" outlineLevel="1" x14ac:dyDescent="0.25">
      <c r="A334" s="185"/>
      <c r="B334" s="121" t="s">
        <v>11</v>
      </c>
      <c r="C334" s="121"/>
      <c r="D334" s="121"/>
      <c r="E334" s="121"/>
      <c r="F334" s="121"/>
      <c r="G334" s="121"/>
      <c r="H334" s="18" t="s">
        <v>27</v>
      </c>
      <c r="I334" s="18"/>
      <c r="J334" s="18"/>
      <c r="K334" s="18"/>
      <c r="L334" s="18"/>
      <c r="M334" s="18" t="s">
        <v>27</v>
      </c>
      <c r="N334" s="18" t="s">
        <v>27</v>
      </c>
      <c r="O334" s="186"/>
      <c r="P334" s="187"/>
    </row>
    <row r="335" spans="1:16" ht="25.5" hidden="1" outlineLevel="1" x14ac:dyDescent="0.25">
      <c r="A335" s="185"/>
      <c r="B335" s="121" t="s">
        <v>10</v>
      </c>
      <c r="C335" s="121"/>
      <c r="D335" s="121"/>
      <c r="E335" s="121"/>
      <c r="F335" s="121"/>
      <c r="G335" s="121"/>
      <c r="H335" s="18" t="s">
        <v>27</v>
      </c>
      <c r="I335" s="18"/>
      <c r="J335" s="18"/>
      <c r="K335" s="18"/>
      <c r="L335" s="18"/>
      <c r="M335" s="18" t="s">
        <v>27</v>
      </c>
      <c r="N335" s="18" t="s">
        <v>27</v>
      </c>
      <c r="O335" s="186"/>
      <c r="P335" s="187"/>
    </row>
    <row r="336" spans="1:16" ht="25.5" hidden="1" outlineLevel="1" x14ac:dyDescent="0.25">
      <c r="A336" s="185"/>
      <c r="B336" s="121" t="s">
        <v>9</v>
      </c>
      <c r="C336" s="121"/>
      <c r="D336" s="121"/>
      <c r="E336" s="121"/>
      <c r="F336" s="121"/>
      <c r="G336" s="121"/>
      <c r="H336" s="18" t="s">
        <v>27</v>
      </c>
      <c r="I336" s="18"/>
      <c r="J336" s="18"/>
      <c r="K336" s="18"/>
      <c r="L336" s="18"/>
      <c r="M336" s="18" t="s">
        <v>27</v>
      </c>
      <c r="N336" s="18" t="s">
        <v>27</v>
      </c>
      <c r="O336" s="186"/>
      <c r="P336" s="187"/>
    </row>
    <row r="337" spans="1:16" ht="25.5" hidden="1" customHeight="1" outlineLevel="1" x14ac:dyDescent="0.25">
      <c r="A337" s="185" t="s">
        <v>88</v>
      </c>
      <c r="B337" s="121" t="s">
        <v>87</v>
      </c>
      <c r="C337" s="121"/>
      <c r="D337" s="121"/>
      <c r="E337" s="121"/>
      <c r="F337" s="121"/>
      <c r="G337" s="121"/>
      <c r="H337" s="18">
        <v>25</v>
      </c>
      <c r="I337" s="18"/>
      <c r="J337" s="18"/>
      <c r="K337" s="18"/>
      <c r="L337" s="18"/>
      <c r="M337" s="18">
        <v>20</v>
      </c>
      <c r="N337" s="18">
        <v>20</v>
      </c>
      <c r="O337" s="186" t="s">
        <v>33</v>
      </c>
      <c r="P337" s="187" t="s">
        <v>86</v>
      </c>
    </row>
    <row r="338" spans="1:16" ht="25.5" hidden="1" outlineLevel="1" x14ac:dyDescent="0.25">
      <c r="A338" s="185"/>
      <c r="B338" s="121" t="s">
        <v>23</v>
      </c>
      <c r="C338" s="121"/>
      <c r="D338" s="121"/>
      <c r="E338" s="121"/>
      <c r="F338" s="121"/>
      <c r="G338" s="121"/>
      <c r="H338" s="18">
        <v>100</v>
      </c>
      <c r="I338" s="18"/>
      <c r="J338" s="18"/>
      <c r="K338" s="18"/>
      <c r="L338" s="18"/>
      <c r="M338" s="18">
        <v>100</v>
      </c>
      <c r="N338" s="18">
        <v>100</v>
      </c>
      <c r="O338" s="186"/>
      <c r="P338" s="187"/>
    </row>
    <row r="339" spans="1:16" ht="25.5" hidden="1" outlineLevel="1" x14ac:dyDescent="0.25">
      <c r="A339" s="185"/>
      <c r="B339" s="121" t="s">
        <v>22</v>
      </c>
      <c r="C339" s="121"/>
      <c r="D339" s="121"/>
      <c r="E339" s="121"/>
      <c r="F339" s="121"/>
      <c r="G339" s="121"/>
      <c r="H339" s="16">
        <v>2500</v>
      </c>
      <c r="I339" s="18"/>
      <c r="J339" s="18"/>
      <c r="K339" s="18"/>
      <c r="L339" s="18"/>
      <c r="M339" s="16">
        <v>2000</v>
      </c>
      <c r="N339" s="16">
        <v>2000</v>
      </c>
      <c r="O339" s="186"/>
      <c r="P339" s="187"/>
    </row>
    <row r="340" spans="1:16" ht="25.5" hidden="1" outlineLevel="1" x14ac:dyDescent="0.25">
      <c r="A340" s="185"/>
      <c r="B340" s="121" t="s">
        <v>12</v>
      </c>
      <c r="C340" s="122">
        <v>97</v>
      </c>
      <c r="D340" s="122"/>
      <c r="E340" s="20">
        <v>4010709</v>
      </c>
      <c r="F340" s="122" t="s">
        <v>28</v>
      </c>
      <c r="G340" s="20">
        <v>612622</v>
      </c>
      <c r="H340" s="16">
        <v>2500</v>
      </c>
      <c r="I340" s="18"/>
      <c r="J340" s="18"/>
      <c r="K340" s="18"/>
      <c r="L340" s="18"/>
      <c r="M340" s="16">
        <v>2000</v>
      </c>
      <c r="N340" s="16">
        <v>2000</v>
      </c>
      <c r="O340" s="186"/>
      <c r="P340" s="187"/>
    </row>
    <row r="341" spans="1:16" ht="25.5" hidden="1" outlineLevel="1" x14ac:dyDescent="0.25">
      <c r="A341" s="185"/>
      <c r="B341" s="121" t="s">
        <v>11</v>
      </c>
      <c r="C341" s="121"/>
      <c r="D341" s="121"/>
      <c r="E341" s="121"/>
      <c r="F341" s="121"/>
      <c r="G341" s="121"/>
      <c r="H341" s="18" t="s">
        <v>27</v>
      </c>
      <c r="I341" s="18"/>
      <c r="J341" s="18"/>
      <c r="K341" s="18"/>
      <c r="L341" s="18"/>
      <c r="M341" s="18" t="s">
        <v>27</v>
      </c>
      <c r="N341" s="18" t="s">
        <v>27</v>
      </c>
      <c r="O341" s="186"/>
      <c r="P341" s="187"/>
    </row>
    <row r="342" spans="1:16" ht="25.5" hidden="1" outlineLevel="1" x14ac:dyDescent="0.25">
      <c r="A342" s="185"/>
      <c r="B342" s="121" t="s">
        <v>10</v>
      </c>
      <c r="C342" s="121"/>
      <c r="D342" s="121"/>
      <c r="E342" s="121"/>
      <c r="F342" s="121"/>
      <c r="G342" s="121"/>
      <c r="H342" s="18" t="s">
        <v>27</v>
      </c>
      <c r="I342" s="18"/>
      <c r="J342" s="18"/>
      <c r="K342" s="18"/>
      <c r="L342" s="18"/>
      <c r="M342" s="18" t="s">
        <v>27</v>
      </c>
      <c r="N342" s="18" t="s">
        <v>27</v>
      </c>
      <c r="O342" s="186"/>
      <c r="P342" s="187"/>
    </row>
    <row r="343" spans="1:16" ht="25.5" hidden="1" outlineLevel="1" x14ac:dyDescent="0.25">
      <c r="A343" s="185"/>
      <c r="B343" s="121" t="s">
        <v>9</v>
      </c>
      <c r="C343" s="121"/>
      <c r="D343" s="121"/>
      <c r="E343" s="121"/>
      <c r="F343" s="121"/>
      <c r="G343" s="121"/>
      <c r="H343" s="18" t="s">
        <v>27</v>
      </c>
      <c r="I343" s="18"/>
      <c r="J343" s="18"/>
      <c r="K343" s="18"/>
      <c r="L343" s="18"/>
      <c r="M343" s="18" t="s">
        <v>27</v>
      </c>
      <c r="N343" s="18" t="s">
        <v>27</v>
      </c>
      <c r="O343" s="186"/>
      <c r="P343" s="187"/>
    </row>
    <row r="344" spans="1:16" ht="25.5" hidden="1" customHeight="1" outlineLevel="1" x14ac:dyDescent="0.25">
      <c r="A344" s="185" t="s">
        <v>85</v>
      </c>
      <c r="B344" s="121" t="s">
        <v>79</v>
      </c>
      <c r="C344" s="121"/>
      <c r="D344" s="121"/>
      <c r="E344" s="121"/>
      <c r="F344" s="121"/>
      <c r="G344" s="121"/>
      <c r="H344" s="18">
        <v>50</v>
      </c>
      <c r="I344" s="18"/>
      <c r="J344" s="18"/>
      <c r="K344" s="18"/>
      <c r="L344" s="18"/>
      <c r="M344" s="18">
        <v>50</v>
      </c>
      <c r="N344" s="18">
        <v>50</v>
      </c>
      <c r="O344" s="186" t="s">
        <v>33</v>
      </c>
      <c r="P344" s="187" t="s">
        <v>84</v>
      </c>
    </row>
    <row r="345" spans="1:16" ht="25.5" hidden="1" outlineLevel="1" x14ac:dyDescent="0.25">
      <c r="A345" s="185"/>
      <c r="B345" s="121" t="s">
        <v>23</v>
      </c>
      <c r="C345" s="121"/>
      <c r="D345" s="121"/>
      <c r="E345" s="121"/>
      <c r="F345" s="121"/>
      <c r="G345" s="121"/>
      <c r="H345" s="18">
        <v>2</v>
      </c>
      <c r="I345" s="18"/>
      <c r="J345" s="18"/>
      <c r="K345" s="18"/>
      <c r="L345" s="18"/>
      <c r="M345" s="18">
        <v>2</v>
      </c>
      <c r="N345" s="18">
        <v>2</v>
      </c>
      <c r="O345" s="186"/>
      <c r="P345" s="187"/>
    </row>
    <row r="346" spans="1:16" ht="25.5" hidden="1" outlineLevel="1" x14ac:dyDescent="0.25">
      <c r="A346" s="185"/>
      <c r="B346" s="121" t="s">
        <v>22</v>
      </c>
      <c r="C346" s="121"/>
      <c r="D346" s="121"/>
      <c r="E346" s="121"/>
      <c r="F346" s="121"/>
      <c r="G346" s="121"/>
      <c r="H346" s="18">
        <v>100</v>
      </c>
      <c r="I346" s="18"/>
      <c r="J346" s="18"/>
      <c r="K346" s="18"/>
      <c r="L346" s="18"/>
      <c r="M346" s="18">
        <v>100</v>
      </c>
      <c r="N346" s="18">
        <v>100</v>
      </c>
      <c r="O346" s="186"/>
      <c r="P346" s="187"/>
    </row>
    <row r="347" spans="1:16" ht="25.5" hidden="1" outlineLevel="1" x14ac:dyDescent="0.25">
      <c r="A347" s="185"/>
      <c r="B347" s="121" t="s">
        <v>12</v>
      </c>
      <c r="C347" s="122">
        <v>97</v>
      </c>
      <c r="D347" s="122"/>
      <c r="E347" s="20">
        <v>4010709</v>
      </c>
      <c r="F347" s="122" t="s">
        <v>28</v>
      </c>
      <c r="G347" s="20">
        <v>612622</v>
      </c>
      <c r="H347" s="18">
        <v>100</v>
      </c>
      <c r="I347" s="18"/>
      <c r="J347" s="18"/>
      <c r="K347" s="18"/>
      <c r="L347" s="18"/>
      <c r="M347" s="18">
        <v>100</v>
      </c>
      <c r="N347" s="18">
        <v>100</v>
      </c>
      <c r="O347" s="186"/>
      <c r="P347" s="187"/>
    </row>
    <row r="348" spans="1:16" ht="25.5" hidden="1" outlineLevel="1" x14ac:dyDescent="0.25">
      <c r="A348" s="185"/>
      <c r="B348" s="121" t="s">
        <v>11</v>
      </c>
      <c r="C348" s="121"/>
      <c r="D348" s="121"/>
      <c r="E348" s="121"/>
      <c r="F348" s="121"/>
      <c r="G348" s="121"/>
      <c r="H348" s="18" t="s">
        <v>27</v>
      </c>
      <c r="I348" s="18"/>
      <c r="J348" s="18"/>
      <c r="K348" s="18"/>
      <c r="L348" s="18"/>
      <c r="M348" s="18" t="s">
        <v>27</v>
      </c>
      <c r="N348" s="18" t="s">
        <v>27</v>
      </c>
      <c r="O348" s="186"/>
      <c r="P348" s="187"/>
    </row>
    <row r="349" spans="1:16" ht="25.5" hidden="1" outlineLevel="1" x14ac:dyDescent="0.25">
      <c r="A349" s="185"/>
      <c r="B349" s="121" t="s">
        <v>10</v>
      </c>
      <c r="C349" s="121"/>
      <c r="D349" s="121"/>
      <c r="E349" s="121"/>
      <c r="F349" s="121"/>
      <c r="G349" s="121"/>
      <c r="H349" s="18" t="s">
        <v>27</v>
      </c>
      <c r="I349" s="18"/>
      <c r="J349" s="18"/>
      <c r="K349" s="18"/>
      <c r="L349" s="18"/>
      <c r="M349" s="18" t="s">
        <v>27</v>
      </c>
      <c r="N349" s="18" t="s">
        <v>27</v>
      </c>
      <c r="O349" s="186"/>
      <c r="P349" s="187"/>
    </row>
    <row r="350" spans="1:16" ht="25.5" hidden="1" outlineLevel="1" x14ac:dyDescent="0.25">
      <c r="A350" s="185"/>
      <c r="B350" s="121" t="s">
        <v>9</v>
      </c>
      <c r="C350" s="121"/>
      <c r="D350" s="121"/>
      <c r="E350" s="121"/>
      <c r="F350" s="121"/>
      <c r="G350" s="121"/>
      <c r="H350" s="18" t="s">
        <v>27</v>
      </c>
      <c r="I350" s="18"/>
      <c r="J350" s="18"/>
      <c r="K350" s="18"/>
      <c r="L350" s="18"/>
      <c r="M350" s="18" t="s">
        <v>27</v>
      </c>
      <c r="N350" s="18" t="s">
        <v>27</v>
      </c>
      <c r="O350" s="186"/>
      <c r="P350" s="187"/>
    </row>
    <row r="351" spans="1:16" ht="25.5" hidden="1" customHeight="1" outlineLevel="1" x14ac:dyDescent="0.25">
      <c r="A351" s="185" t="s">
        <v>83</v>
      </c>
      <c r="B351" s="121" t="s">
        <v>71</v>
      </c>
      <c r="C351" s="121"/>
      <c r="D351" s="121"/>
      <c r="E351" s="121"/>
      <c r="F351" s="121"/>
      <c r="G351" s="121"/>
      <c r="H351" s="18">
        <v>3500</v>
      </c>
      <c r="I351" s="18"/>
      <c r="J351" s="18"/>
      <c r="K351" s="18"/>
      <c r="L351" s="18"/>
      <c r="M351" s="18">
        <v>3500</v>
      </c>
      <c r="N351" s="18">
        <v>3500</v>
      </c>
      <c r="O351" s="186" t="s">
        <v>82</v>
      </c>
      <c r="P351" s="187" t="s">
        <v>81</v>
      </c>
    </row>
    <row r="352" spans="1:16" ht="25.5" hidden="1" outlineLevel="1" x14ac:dyDescent="0.25">
      <c r="A352" s="185"/>
      <c r="B352" s="121" t="s">
        <v>23</v>
      </c>
      <c r="C352" s="121"/>
      <c r="D352" s="121"/>
      <c r="E352" s="121"/>
      <c r="F352" s="121"/>
      <c r="G352" s="121"/>
      <c r="H352" s="18">
        <v>0.14000000000000001</v>
      </c>
      <c r="I352" s="18"/>
      <c r="J352" s="18"/>
      <c r="K352" s="18"/>
      <c r="L352" s="18"/>
      <c r="M352" s="18">
        <v>0.15</v>
      </c>
      <c r="N352" s="18">
        <v>0.15</v>
      </c>
      <c r="O352" s="186"/>
      <c r="P352" s="187"/>
    </row>
    <row r="353" spans="1:16" ht="25.5" hidden="1" outlineLevel="1" x14ac:dyDescent="0.25">
      <c r="A353" s="185"/>
      <c r="B353" s="121" t="s">
        <v>22</v>
      </c>
      <c r="C353" s="121"/>
      <c r="D353" s="121"/>
      <c r="E353" s="121"/>
      <c r="F353" s="121"/>
      <c r="G353" s="121"/>
      <c r="H353" s="18">
        <v>490</v>
      </c>
      <c r="I353" s="18"/>
      <c r="J353" s="18"/>
      <c r="K353" s="18"/>
      <c r="L353" s="18"/>
      <c r="M353" s="18">
        <v>525</v>
      </c>
      <c r="N353" s="18">
        <v>525</v>
      </c>
      <c r="O353" s="186"/>
      <c r="P353" s="187"/>
    </row>
    <row r="354" spans="1:16" ht="25.5" hidden="1" outlineLevel="1" x14ac:dyDescent="0.25">
      <c r="A354" s="185"/>
      <c r="B354" s="121" t="s">
        <v>12</v>
      </c>
      <c r="C354" s="122">
        <v>97</v>
      </c>
      <c r="D354" s="122"/>
      <c r="E354" s="20">
        <v>4010709</v>
      </c>
      <c r="F354" s="122" t="s">
        <v>28</v>
      </c>
      <c r="G354" s="20">
        <v>612622</v>
      </c>
      <c r="H354" s="18">
        <v>490</v>
      </c>
      <c r="I354" s="18"/>
      <c r="J354" s="18"/>
      <c r="K354" s="18"/>
      <c r="L354" s="18"/>
      <c r="M354" s="18">
        <v>525</v>
      </c>
      <c r="N354" s="18">
        <v>525</v>
      </c>
      <c r="O354" s="186"/>
      <c r="P354" s="187"/>
    </row>
    <row r="355" spans="1:16" ht="25.5" hidden="1" outlineLevel="1" x14ac:dyDescent="0.25">
      <c r="A355" s="185"/>
      <c r="B355" s="121" t="s">
        <v>11</v>
      </c>
      <c r="C355" s="121"/>
      <c r="D355" s="121"/>
      <c r="E355" s="121"/>
      <c r="F355" s="121"/>
      <c r="G355" s="121"/>
      <c r="H355" s="18" t="s">
        <v>27</v>
      </c>
      <c r="I355" s="18"/>
      <c r="J355" s="18"/>
      <c r="K355" s="18"/>
      <c r="L355" s="18"/>
      <c r="M355" s="18" t="s">
        <v>27</v>
      </c>
      <c r="N355" s="18" t="s">
        <v>27</v>
      </c>
      <c r="O355" s="186"/>
      <c r="P355" s="187"/>
    </row>
    <row r="356" spans="1:16" ht="25.5" hidden="1" outlineLevel="1" x14ac:dyDescent="0.25">
      <c r="A356" s="185"/>
      <c r="B356" s="121" t="s">
        <v>10</v>
      </c>
      <c r="C356" s="121"/>
      <c r="D356" s="121"/>
      <c r="E356" s="121"/>
      <c r="F356" s="121"/>
      <c r="G356" s="121"/>
      <c r="H356" s="18" t="s">
        <v>27</v>
      </c>
      <c r="I356" s="18"/>
      <c r="J356" s="18"/>
      <c r="K356" s="18"/>
      <c r="L356" s="18"/>
      <c r="M356" s="18" t="s">
        <v>27</v>
      </c>
      <c r="N356" s="18" t="s">
        <v>27</v>
      </c>
      <c r="O356" s="186"/>
      <c r="P356" s="187"/>
    </row>
    <row r="357" spans="1:16" ht="25.5" hidden="1" outlineLevel="1" x14ac:dyDescent="0.25">
      <c r="A357" s="185"/>
      <c r="B357" s="121" t="s">
        <v>9</v>
      </c>
      <c r="C357" s="121"/>
      <c r="D357" s="121"/>
      <c r="E357" s="121"/>
      <c r="F357" s="121"/>
      <c r="G357" s="121"/>
      <c r="H357" s="18" t="s">
        <v>27</v>
      </c>
      <c r="I357" s="18"/>
      <c r="J357" s="18"/>
      <c r="K357" s="18"/>
      <c r="L357" s="18"/>
      <c r="M357" s="18" t="s">
        <v>27</v>
      </c>
      <c r="N357" s="18" t="s">
        <v>27</v>
      </c>
      <c r="O357" s="186"/>
      <c r="P357" s="187"/>
    </row>
    <row r="358" spans="1:16" ht="25.5" hidden="1" customHeight="1" outlineLevel="1" x14ac:dyDescent="0.25">
      <c r="A358" s="185" t="s">
        <v>80</v>
      </c>
      <c r="B358" s="121" t="s">
        <v>79</v>
      </c>
      <c r="C358" s="121"/>
      <c r="D358" s="121"/>
      <c r="E358" s="121"/>
      <c r="F358" s="121"/>
      <c r="G358" s="121"/>
      <c r="H358" s="18">
        <v>5</v>
      </c>
      <c r="I358" s="18"/>
      <c r="J358" s="18"/>
      <c r="K358" s="18"/>
      <c r="L358" s="18"/>
      <c r="M358" s="18">
        <v>5</v>
      </c>
      <c r="N358" s="18">
        <v>5</v>
      </c>
      <c r="O358" s="186" t="s">
        <v>30</v>
      </c>
      <c r="P358" s="187" t="s">
        <v>78</v>
      </c>
    </row>
    <row r="359" spans="1:16" ht="25.5" hidden="1" outlineLevel="1" x14ac:dyDescent="0.25">
      <c r="A359" s="185"/>
      <c r="B359" s="121" t="s">
        <v>23</v>
      </c>
      <c r="C359" s="121"/>
      <c r="D359" s="121"/>
      <c r="E359" s="121"/>
      <c r="F359" s="121"/>
      <c r="G359" s="121"/>
      <c r="H359" s="18">
        <v>30</v>
      </c>
      <c r="I359" s="18"/>
      <c r="J359" s="18"/>
      <c r="K359" s="18"/>
      <c r="L359" s="18"/>
      <c r="M359" s="18">
        <v>30</v>
      </c>
      <c r="N359" s="18">
        <v>30</v>
      </c>
      <c r="O359" s="186"/>
      <c r="P359" s="187"/>
    </row>
    <row r="360" spans="1:16" ht="25.5" hidden="1" outlineLevel="1" x14ac:dyDescent="0.25">
      <c r="A360" s="185"/>
      <c r="B360" s="121" t="s">
        <v>22</v>
      </c>
      <c r="C360" s="121"/>
      <c r="D360" s="121"/>
      <c r="E360" s="121"/>
      <c r="F360" s="121"/>
      <c r="G360" s="121"/>
      <c r="H360" s="18">
        <v>150</v>
      </c>
      <c r="I360" s="18"/>
      <c r="J360" s="18"/>
      <c r="K360" s="18"/>
      <c r="L360" s="18"/>
      <c r="M360" s="18">
        <v>150</v>
      </c>
      <c r="N360" s="18">
        <v>150</v>
      </c>
      <c r="O360" s="186"/>
      <c r="P360" s="187"/>
    </row>
    <row r="361" spans="1:16" ht="25.5" hidden="1" outlineLevel="1" x14ac:dyDescent="0.25">
      <c r="A361" s="185"/>
      <c r="B361" s="121" t="s">
        <v>12</v>
      </c>
      <c r="C361" s="122">
        <v>97</v>
      </c>
      <c r="D361" s="122"/>
      <c r="E361" s="20">
        <v>4010709</v>
      </c>
      <c r="F361" s="122" t="s">
        <v>28</v>
      </c>
      <c r="G361" s="20">
        <v>612622</v>
      </c>
      <c r="H361" s="18">
        <v>150</v>
      </c>
      <c r="I361" s="18"/>
      <c r="J361" s="18"/>
      <c r="K361" s="18"/>
      <c r="L361" s="18"/>
      <c r="M361" s="18">
        <v>150</v>
      </c>
      <c r="N361" s="18">
        <v>150</v>
      </c>
      <c r="O361" s="186"/>
      <c r="P361" s="187"/>
    </row>
    <row r="362" spans="1:16" ht="25.5" hidden="1" outlineLevel="1" x14ac:dyDescent="0.25">
      <c r="A362" s="185"/>
      <c r="B362" s="121" t="s">
        <v>11</v>
      </c>
      <c r="C362" s="121"/>
      <c r="D362" s="121"/>
      <c r="E362" s="121"/>
      <c r="F362" s="121"/>
      <c r="G362" s="121"/>
      <c r="H362" s="18" t="s">
        <v>27</v>
      </c>
      <c r="I362" s="18"/>
      <c r="J362" s="18"/>
      <c r="K362" s="18"/>
      <c r="L362" s="18"/>
      <c r="M362" s="18" t="s">
        <v>27</v>
      </c>
      <c r="N362" s="18" t="s">
        <v>27</v>
      </c>
      <c r="O362" s="186"/>
      <c r="P362" s="187"/>
    </row>
    <row r="363" spans="1:16" ht="25.5" hidden="1" outlineLevel="1" x14ac:dyDescent="0.25">
      <c r="A363" s="185"/>
      <c r="B363" s="121" t="s">
        <v>10</v>
      </c>
      <c r="C363" s="121"/>
      <c r="D363" s="121"/>
      <c r="E363" s="121"/>
      <c r="F363" s="121"/>
      <c r="G363" s="121"/>
      <c r="H363" s="18" t="s">
        <v>27</v>
      </c>
      <c r="I363" s="18"/>
      <c r="J363" s="18"/>
      <c r="K363" s="18"/>
      <c r="L363" s="18"/>
      <c r="M363" s="18" t="s">
        <v>27</v>
      </c>
      <c r="N363" s="18" t="s">
        <v>27</v>
      </c>
      <c r="O363" s="186"/>
      <c r="P363" s="187"/>
    </row>
    <row r="364" spans="1:16" ht="25.5" hidden="1" outlineLevel="1" x14ac:dyDescent="0.25">
      <c r="A364" s="185"/>
      <c r="B364" s="121" t="s">
        <v>9</v>
      </c>
      <c r="C364" s="121"/>
      <c r="D364" s="121"/>
      <c r="E364" s="121"/>
      <c r="F364" s="121"/>
      <c r="G364" s="121"/>
      <c r="H364" s="18" t="s">
        <v>27</v>
      </c>
      <c r="I364" s="18"/>
      <c r="J364" s="18"/>
      <c r="K364" s="18"/>
      <c r="L364" s="18"/>
      <c r="M364" s="18" t="s">
        <v>27</v>
      </c>
      <c r="N364" s="18" t="s">
        <v>27</v>
      </c>
      <c r="O364" s="186"/>
      <c r="P364" s="187"/>
    </row>
    <row r="365" spans="1:16" ht="25.5" hidden="1" customHeight="1" outlineLevel="1" x14ac:dyDescent="0.25">
      <c r="A365" s="185" t="s">
        <v>77</v>
      </c>
      <c r="B365" s="121" t="s">
        <v>75</v>
      </c>
      <c r="C365" s="121"/>
      <c r="D365" s="121"/>
      <c r="E365" s="121"/>
      <c r="F365" s="121"/>
      <c r="G365" s="121"/>
      <c r="H365" s="18">
        <v>15</v>
      </c>
      <c r="I365" s="18"/>
      <c r="J365" s="18"/>
      <c r="K365" s="18"/>
      <c r="L365" s="18"/>
      <c r="M365" s="18">
        <v>15</v>
      </c>
      <c r="N365" s="18">
        <v>15</v>
      </c>
      <c r="O365" s="186" t="s">
        <v>30</v>
      </c>
      <c r="P365" s="187"/>
    </row>
    <row r="366" spans="1:16" ht="25.5" hidden="1" outlineLevel="1" x14ac:dyDescent="0.25">
      <c r="A366" s="185"/>
      <c r="B366" s="121" t="s">
        <v>23</v>
      </c>
      <c r="C366" s="121"/>
      <c r="D366" s="121"/>
      <c r="E366" s="121"/>
      <c r="F366" s="121"/>
      <c r="G366" s="121"/>
      <c r="H366" s="18">
        <v>15</v>
      </c>
      <c r="I366" s="18"/>
      <c r="J366" s="18"/>
      <c r="K366" s="18"/>
      <c r="L366" s="18"/>
      <c r="M366" s="18">
        <v>20</v>
      </c>
      <c r="N366" s="18">
        <v>20</v>
      </c>
      <c r="O366" s="186"/>
      <c r="P366" s="187"/>
    </row>
    <row r="367" spans="1:16" ht="25.5" hidden="1" outlineLevel="1" x14ac:dyDescent="0.25">
      <c r="A367" s="185"/>
      <c r="B367" s="121" t="s">
        <v>22</v>
      </c>
      <c r="C367" s="121"/>
      <c r="D367" s="121"/>
      <c r="E367" s="121"/>
      <c r="F367" s="121"/>
      <c r="G367" s="121"/>
      <c r="H367" s="18">
        <v>225</v>
      </c>
      <c r="I367" s="18"/>
      <c r="J367" s="18"/>
      <c r="K367" s="18"/>
      <c r="L367" s="18"/>
      <c r="M367" s="18">
        <v>300</v>
      </c>
      <c r="N367" s="18">
        <v>300</v>
      </c>
      <c r="O367" s="186"/>
      <c r="P367" s="187"/>
    </row>
    <row r="368" spans="1:16" ht="25.5" hidden="1" outlineLevel="1" x14ac:dyDescent="0.25">
      <c r="A368" s="185"/>
      <c r="B368" s="121" t="s">
        <v>12</v>
      </c>
      <c r="C368" s="122">
        <v>97</v>
      </c>
      <c r="D368" s="122"/>
      <c r="E368" s="20">
        <v>4010709</v>
      </c>
      <c r="F368" s="122" t="s">
        <v>28</v>
      </c>
      <c r="G368" s="20">
        <v>612622</v>
      </c>
      <c r="H368" s="18">
        <v>225</v>
      </c>
      <c r="I368" s="18"/>
      <c r="J368" s="18"/>
      <c r="K368" s="18"/>
      <c r="L368" s="18"/>
      <c r="M368" s="18">
        <v>300</v>
      </c>
      <c r="N368" s="18">
        <v>300</v>
      </c>
      <c r="O368" s="186"/>
      <c r="P368" s="187"/>
    </row>
    <row r="369" spans="1:16" ht="25.5" hidden="1" outlineLevel="1" x14ac:dyDescent="0.25">
      <c r="A369" s="185"/>
      <c r="B369" s="121" t="s">
        <v>11</v>
      </c>
      <c r="C369" s="121"/>
      <c r="D369" s="121"/>
      <c r="E369" s="121"/>
      <c r="F369" s="121"/>
      <c r="G369" s="121"/>
      <c r="H369" s="18" t="s">
        <v>27</v>
      </c>
      <c r="I369" s="18"/>
      <c r="J369" s="18"/>
      <c r="K369" s="18"/>
      <c r="L369" s="18"/>
      <c r="M369" s="18" t="s">
        <v>27</v>
      </c>
      <c r="N369" s="18" t="s">
        <v>27</v>
      </c>
      <c r="O369" s="186"/>
      <c r="P369" s="187"/>
    </row>
    <row r="370" spans="1:16" ht="25.5" hidden="1" outlineLevel="1" x14ac:dyDescent="0.25">
      <c r="A370" s="185"/>
      <c r="B370" s="121" t="s">
        <v>10</v>
      </c>
      <c r="C370" s="121"/>
      <c r="D370" s="121"/>
      <c r="E370" s="121"/>
      <c r="F370" s="121"/>
      <c r="G370" s="121"/>
      <c r="H370" s="18" t="s">
        <v>27</v>
      </c>
      <c r="I370" s="18"/>
      <c r="J370" s="18"/>
      <c r="K370" s="18"/>
      <c r="L370" s="18"/>
      <c r="M370" s="18" t="s">
        <v>27</v>
      </c>
      <c r="N370" s="18" t="s">
        <v>27</v>
      </c>
      <c r="O370" s="186"/>
      <c r="P370" s="187"/>
    </row>
    <row r="371" spans="1:16" ht="25.5" hidden="1" outlineLevel="1" x14ac:dyDescent="0.25">
      <c r="A371" s="185"/>
      <c r="B371" s="121" t="s">
        <v>9</v>
      </c>
      <c r="C371" s="121"/>
      <c r="D371" s="121"/>
      <c r="E371" s="121"/>
      <c r="F371" s="121"/>
      <c r="G371" s="121"/>
      <c r="H371" s="18" t="s">
        <v>38</v>
      </c>
      <c r="I371" s="18"/>
      <c r="J371" s="18"/>
      <c r="K371" s="18"/>
      <c r="L371" s="18"/>
      <c r="M371" s="18" t="s">
        <v>38</v>
      </c>
      <c r="N371" s="18" t="s">
        <v>38</v>
      </c>
      <c r="O371" s="186"/>
      <c r="P371" s="187"/>
    </row>
    <row r="372" spans="1:16" ht="63.75" hidden="1" customHeight="1" outlineLevel="1" x14ac:dyDescent="0.25">
      <c r="A372" s="185" t="s">
        <v>76</v>
      </c>
      <c r="B372" s="121" t="s">
        <v>75</v>
      </c>
      <c r="C372" s="121"/>
      <c r="D372" s="121"/>
      <c r="E372" s="121"/>
      <c r="F372" s="121"/>
      <c r="G372" s="121"/>
      <c r="H372" s="18">
        <v>4</v>
      </c>
      <c r="I372" s="18"/>
      <c r="J372" s="18"/>
      <c r="K372" s="18"/>
      <c r="L372" s="18"/>
      <c r="M372" s="18">
        <v>4</v>
      </c>
      <c r="N372" s="18">
        <v>4</v>
      </c>
      <c r="O372" s="186" t="s">
        <v>33</v>
      </c>
      <c r="P372" s="123" t="s">
        <v>74</v>
      </c>
    </row>
    <row r="373" spans="1:16" ht="38.25" hidden="1" outlineLevel="1" x14ac:dyDescent="0.25">
      <c r="A373" s="185"/>
      <c r="B373" s="121" t="s">
        <v>23</v>
      </c>
      <c r="C373" s="121"/>
      <c r="D373" s="121"/>
      <c r="E373" s="121"/>
      <c r="F373" s="121"/>
      <c r="G373" s="121"/>
      <c r="H373" s="18">
        <v>50</v>
      </c>
      <c r="I373" s="18"/>
      <c r="J373" s="18"/>
      <c r="K373" s="18"/>
      <c r="L373" s="18"/>
      <c r="M373" s="18">
        <v>50</v>
      </c>
      <c r="N373" s="18">
        <v>50</v>
      </c>
      <c r="O373" s="186"/>
      <c r="P373" s="123" t="s">
        <v>73</v>
      </c>
    </row>
    <row r="374" spans="1:16" ht="25.5" hidden="1" outlineLevel="1" x14ac:dyDescent="0.25">
      <c r="A374" s="185"/>
      <c r="B374" s="121" t="s">
        <v>22</v>
      </c>
      <c r="C374" s="121"/>
      <c r="D374" s="121"/>
      <c r="E374" s="121"/>
      <c r="F374" s="121"/>
      <c r="G374" s="121"/>
      <c r="H374" s="18">
        <v>200</v>
      </c>
      <c r="I374" s="18"/>
      <c r="J374" s="18"/>
      <c r="K374" s="18"/>
      <c r="L374" s="18"/>
      <c r="M374" s="18">
        <v>200</v>
      </c>
      <c r="N374" s="18">
        <v>200</v>
      </c>
      <c r="O374" s="186"/>
      <c r="P374" s="132"/>
    </row>
    <row r="375" spans="1:16" ht="25.5" hidden="1" outlineLevel="1" x14ac:dyDescent="0.25">
      <c r="A375" s="185"/>
      <c r="B375" s="121" t="s">
        <v>12</v>
      </c>
      <c r="C375" s="122">
        <v>97</v>
      </c>
      <c r="D375" s="122"/>
      <c r="E375" s="20">
        <v>4010709</v>
      </c>
      <c r="F375" s="122" t="s">
        <v>28</v>
      </c>
      <c r="G375" s="20">
        <v>612622</v>
      </c>
      <c r="H375" s="18">
        <v>200</v>
      </c>
      <c r="I375" s="18"/>
      <c r="J375" s="18"/>
      <c r="K375" s="18"/>
      <c r="L375" s="18"/>
      <c r="M375" s="18">
        <v>200</v>
      </c>
      <c r="N375" s="18">
        <v>200</v>
      </c>
      <c r="O375" s="186"/>
      <c r="P375" s="132"/>
    </row>
    <row r="376" spans="1:16" ht="25.5" hidden="1" outlineLevel="1" x14ac:dyDescent="0.25">
      <c r="A376" s="185"/>
      <c r="B376" s="121" t="s">
        <v>11</v>
      </c>
      <c r="C376" s="121"/>
      <c r="D376" s="121"/>
      <c r="E376" s="121"/>
      <c r="F376" s="121"/>
      <c r="G376" s="121"/>
      <c r="H376" s="18" t="s">
        <v>27</v>
      </c>
      <c r="I376" s="18"/>
      <c r="J376" s="18"/>
      <c r="K376" s="18"/>
      <c r="L376" s="18"/>
      <c r="M376" s="18" t="s">
        <v>27</v>
      </c>
      <c r="N376" s="18" t="s">
        <v>27</v>
      </c>
      <c r="O376" s="186"/>
      <c r="P376" s="132"/>
    </row>
    <row r="377" spans="1:16" ht="25.5" hidden="1" outlineLevel="1" x14ac:dyDescent="0.25">
      <c r="A377" s="185"/>
      <c r="B377" s="121" t="s">
        <v>10</v>
      </c>
      <c r="C377" s="121"/>
      <c r="D377" s="121"/>
      <c r="E377" s="121"/>
      <c r="F377" s="121"/>
      <c r="G377" s="121"/>
      <c r="H377" s="18" t="s">
        <v>27</v>
      </c>
      <c r="I377" s="18"/>
      <c r="J377" s="18"/>
      <c r="K377" s="18"/>
      <c r="L377" s="18"/>
      <c r="M377" s="18" t="s">
        <v>27</v>
      </c>
      <c r="N377" s="18" t="s">
        <v>27</v>
      </c>
      <c r="O377" s="186"/>
      <c r="P377" s="132"/>
    </row>
    <row r="378" spans="1:16" ht="25.5" hidden="1" outlineLevel="1" x14ac:dyDescent="0.25">
      <c r="A378" s="185"/>
      <c r="B378" s="121" t="s">
        <v>9</v>
      </c>
      <c r="C378" s="121"/>
      <c r="D378" s="121"/>
      <c r="E378" s="121"/>
      <c r="F378" s="121"/>
      <c r="G378" s="121"/>
      <c r="H378" s="18" t="s">
        <v>38</v>
      </c>
      <c r="I378" s="18"/>
      <c r="J378" s="18"/>
      <c r="K378" s="18"/>
      <c r="L378" s="18"/>
      <c r="M378" s="18" t="s">
        <v>38</v>
      </c>
      <c r="N378" s="18" t="s">
        <v>38</v>
      </c>
      <c r="O378" s="186"/>
      <c r="P378" s="132"/>
    </row>
    <row r="379" spans="1:16" ht="25.5" hidden="1" customHeight="1" outlineLevel="1" x14ac:dyDescent="0.25">
      <c r="A379" s="185" t="s">
        <v>72</v>
      </c>
      <c r="B379" s="121" t="s">
        <v>71</v>
      </c>
      <c r="C379" s="121"/>
      <c r="D379" s="121"/>
      <c r="E379" s="121"/>
      <c r="F379" s="121"/>
      <c r="G379" s="121"/>
      <c r="H379" s="18">
        <v>100</v>
      </c>
      <c r="I379" s="18"/>
      <c r="J379" s="18"/>
      <c r="K379" s="18"/>
      <c r="L379" s="18"/>
      <c r="M379" s="18" t="s">
        <v>70</v>
      </c>
      <c r="N379" s="18" t="s">
        <v>38</v>
      </c>
      <c r="O379" s="186" t="s">
        <v>33</v>
      </c>
      <c r="P379" s="132"/>
    </row>
    <row r="380" spans="1:16" ht="25.5" hidden="1" outlineLevel="1" x14ac:dyDescent="0.25">
      <c r="A380" s="185"/>
      <c r="B380" s="121" t="s">
        <v>23</v>
      </c>
      <c r="C380" s="121"/>
      <c r="D380" s="121"/>
      <c r="E380" s="121"/>
      <c r="F380" s="121"/>
      <c r="G380" s="121"/>
      <c r="H380" s="18">
        <v>0.1</v>
      </c>
      <c r="I380" s="18"/>
      <c r="J380" s="18"/>
      <c r="K380" s="18"/>
      <c r="L380" s="18"/>
      <c r="M380" s="18" t="s">
        <v>70</v>
      </c>
      <c r="N380" s="18" t="s">
        <v>70</v>
      </c>
      <c r="O380" s="186"/>
      <c r="P380" s="132"/>
    </row>
    <row r="381" spans="1:16" ht="25.5" hidden="1" outlineLevel="1" x14ac:dyDescent="0.25">
      <c r="A381" s="185"/>
      <c r="B381" s="121" t="s">
        <v>22</v>
      </c>
      <c r="C381" s="121"/>
      <c r="D381" s="121"/>
      <c r="E381" s="121"/>
      <c r="F381" s="121"/>
      <c r="G381" s="121"/>
      <c r="H381" s="18">
        <v>10</v>
      </c>
      <c r="I381" s="18"/>
      <c r="J381" s="18"/>
      <c r="K381" s="18"/>
      <c r="L381" s="18"/>
      <c r="M381" s="18" t="s">
        <v>70</v>
      </c>
      <c r="N381" s="18" t="s">
        <v>70</v>
      </c>
      <c r="O381" s="186"/>
      <c r="P381" s="132"/>
    </row>
    <row r="382" spans="1:16" ht="25.5" hidden="1" outlineLevel="1" x14ac:dyDescent="0.25">
      <c r="A382" s="185"/>
      <c r="B382" s="121" t="s">
        <v>12</v>
      </c>
      <c r="C382" s="122">
        <v>97</v>
      </c>
      <c r="D382" s="122"/>
      <c r="E382" s="20">
        <v>4010709</v>
      </c>
      <c r="F382" s="122" t="s">
        <v>28</v>
      </c>
      <c r="G382" s="20">
        <v>612622</v>
      </c>
      <c r="H382" s="18">
        <v>10</v>
      </c>
      <c r="I382" s="18"/>
      <c r="J382" s="18"/>
      <c r="K382" s="18"/>
      <c r="L382" s="18"/>
      <c r="M382" s="18" t="s">
        <v>70</v>
      </c>
      <c r="N382" s="18" t="s">
        <v>70</v>
      </c>
      <c r="O382" s="186"/>
      <c r="P382" s="132"/>
    </row>
    <row r="383" spans="1:16" ht="25.5" hidden="1" outlineLevel="1" x14ac:dyDescent="0.25">
      <c r="A383" s="185"/>
      <c r="B383" s="121" t="s">
        <v>11</v>
      </c>
      <c r="C383" s="121"/>
      <c r="D383" s="121"/>
      <c r="E383" s="121"/>
      <c r="F383" s="121"/>
      <c r="G383" s="121"/>
      <c r="H383" s="18" t="s">
        <v>27</v>
      </c>
      <c r="I383" s="18"/>
      <c r="J383" s="18"/>
      <c r="K383" s="18"/>
      <c r="L383" s="18"/>
      <c r="M383" s="18" t="s">
        <v>70</v>
      </c>
      <c r="N383" s="18" t="s">
        <v>70</v>
      </c>
      <c r="O383" s="186"/>
      <c r="P383" s="132"/>
    </row>
    <row r="384" spans="1:16" ht="25.5" hidden="1" outlineLevel="1" x14ac:dyDescent="0.25">
      <c r="A384" s="185"/>
      <c r="B384" s="121" t="s">
        <v>10</v>
      </c>
      <c r="C384" s="121"/>
      <c r="D384" s="121"/>
      <c r="E384" s="121"/>
      <c r="F384" s="121"/>
      <c r="G384" s="121"/>
      <c r="H384" s="18" t="s">
        <v>27</v>
      </c>
      <c r="I384" s="18"/>
      <c r="J384" s="18"/>
      <c r="K384" s="18"/>
      <c r="L384" s="18"/>
      <c r="M384" s="18" t="s">
        <v>70</v>
      </c>
      <c r="N384" s="18" t="s">
        <v>70</v>
      </c>
      <c r="O384" s="186"/>
      <c r="P384" s="132"/>
    </row>
    <row r="385" spans="1:16" ht="25.5" hidden="1" outlineLevel="1" x14ac:dyDescent="0.25">
      <c r="A385" s="185"/>
      <c r="B385" s="121" t="s">
        <v>9</v>
      </c>
      <c r="C385" s="121"/>
      <c r="D385" s="121"/>
      <c r="E385" s="121"/>
      <c r="F385" s="121"/>
      <c r="G385" s="121"/>
      <c r="H385" s="18" t="s">
        <v>38</v>
      </c>
      <c r="I385" s="18"/>
      <c r="J385" s="18"/>
      <c r="K385" s="18"/>
      <c r="L385" s="18"/>
      <c r="M385" s="18" t="s">
        <v>70</v>
      </c>
      <c r="N385" s="18" t="s">
        <v>70</v>
      </c>
      <c r="O385" s="186"/>
      <c r="P385" s="132"/>
    </row>
    <row r="386" spans="1:16" ht="36" hidden="1" customHeight="1" outlineLevel="1" x14ac:dyDescent="0.25">
      <c r="A386" s="185" t="s">
        <v>69</v>
      </c>
      <c r="B386" s="121" t="s">
        <v>46</v>
      </c>
      <c r="C386" s="14"/>
      <c r="D386" s="14"/>
      <c r="E386" s="14"/>
      <c r="F386" s="14"/>
      <c r="G386" s="14"/>
      <c r="H386" s="54">
        <f>H455</f>
        <v>100</v>
      </c>
      <c r="I386" s="54"/>
      <c r="J386" s="54">
        <f>J455</f>
        <v>30</v>
      </c>
      <c r="K386" s="54">
        <f>K455</f>
        <v>35</v>
      </c>
      <c r="L386" s="54">
        <f>L455</f>
        <v>35</v>
      </c>
      <c r="M386" s="54">
        <f>M455</f>
        <v>100</v>
      </c>
      <c r="N386" s="54">
        <f>N455</f>
        <v>100</v>
      </c>
      <c r="O386" s="186" t="s">
        <v>68</v>
      </c>
      <c r="P386" s="187" t="s">
        <v>67</v>
      </c>
    </row>
    <row r="387" spans="1:16" ht="36" hidden="1" customHeight="1" outlineLevel="1" x14ac:dyDescent="0.25">
      <c r="A387" s="185"/>
      <c r="B387" s="121" t="s">
        <v>23</v>
      </c>
      <c r="C387" s="14"/>
      <c r="D387" s="14"/>
      <c r="E387" s="14"/>
      <c r="F387" s="14"/>
      <c r="G387" s="14"/>
      <c r="H387" s="38">
        <f>H456</f>
        <v>14</v>
      </c>
      <c r="I387" s="38"/>
      <c r="J387" s="19" t="s">
        <v>13</v>
      </c>
      <c r="K387" s="19" t="s">
        <v>13</v>
      </c>
      <c r="L387" s="19" t="s">
        <v>13</v>
      </c>
      <c r="M387" s="38">
        <f>M456</f>
        <v>14</v>
      </c>
      <c r="N387" s="38">
        <f>N456</f>
        <v>14</v>
      </c>
      <c r="O387" s="186"/>
      <c r="P387" s="187"/>
    </row>
    <row r="388" spans="1:16" ht="36" hidden="1" customHeight="1" outlineLevel="1" x14ac:dyDescent="0.25">
      <c r="A388" s="185"/>
      <c r="B388" s="121" t="s">
        <v>22</v>
      </c>
      <c r="C388" s="14"/>
      <c r="D388" s="14"/>
      <c r="E388" s="14"/>
      <c r="F388" s="14"/>
      <c r="G388" s="14"/>
      <c r="H388" s="38">
        <f>H389+H390+H391+H392</f>
        <v>1400</v>
      </c>
      <c r="I388" s="38"/>
      <c r="J388" s="38">
        <f>J389+J390+J391+J392</f>
        <v>400</v>
      </c>
      <c r="K388" s="38">
        <f>K389+K390+K391+K392</f>
        <v>500</v>
      </c>
      <c r="L388" s="38">
        <f>L389+L390+L391+L392</f>
        <v>500</v>
      </c>
      <c r="M388" s="38">
        <f>M389+M390+M391+M392</f>
        <v>1400</v>
      </c>
      <c r="N388" s="38">
        <f>N389+N390+N391+N392</f>
        <v>1400</v>
      </c>
      <c r="O388" s="186"/>
      <c r="P388" s="187"/>
    </row>
    <row r="389" spans="1:16" ht="36" hidden="1" customHeight="1" outlineLevel="1" x14ac:dyDescent="0.25">
      <c r="A389" s="185"/>
      <c r="B389" s="121" t="s">
        <v>12</v>
      </c>
      <c r="C389" s="122"/>
      <c r="D389" s="122"/>
      <c r="E389" s="20"/>
      <c r="F389" s="122"/>
      <c r="G389" s="20"/>
      <c r="H389" s="38"/>
      <c r="I389" s="17"/>
      <c r="J389" s="17"/>
      <c r="K389" s="38"/>
      <c r="L389" s="17"/>
      <c r="M389" s="38"/>
      <c r="N389" s="38"/>
      <c r="O389" s="186"/>
      <c r="P389" s="187"/>
    </row>
    <row r="390" spans="1:16" ht="36" hidden="1" customHeight="1" outlineLevel="1" x14ac:dyDescent="0.25">
      <c r="A390" s="185"/>
      <c r="B390" s="121" t="s">
        <v>11</v>
      </c>
      <c r="C390" s="14"/>
      <c r="D390" s="14"/>
      <c r="E390" s="14"/>
      <c r="F390" s="14"/>
      <c r="G390" s="14"/>
      <c r="H390" s="38"/>
      <c r="I390" s="17"/>
      <c r="J390" s="17"/>
      <c r="K390" s="38"/>
      <c r="L390" s="17"/>
      <c r="M390" s="38"/>
      <c r="N390" s="38"/>
      <c r="O390" s="186"/>
      <c r="P390" s="187"/>
    </row>
    <row r="391" spans="1:16" ht="36" hidden="1" customHeight="1" outlineLevel="1" x14ac:dyDescent="0.25">
      <c r="A391" s="185"/>
      <c r="B391" s="121" t="s">
        <v>10</v>
      </c>
      <c r="C391" s="14"/>
      <c r="D391" s="14"/>
      <c r="E391" s="14"/>
      <c r="F391" s="14"/>
      <c r="G391" s="14"/>
      <c r="H391" s="38"/>
      <c r="I391" s="17"/>
      <c r="J391" s="17"/>
      <c r="K391" s="38"/>
      <c r="L391" s="17"/>
      <c r="M391" s="38"/>
      <c r="N391" s="38"/>
      <c r="O391" s="186"/>
      <c r="P391" s="187"/>
    </row>
    <row r="392" spans="1:16" ht="36" hidden="1" customHeight="1" outlineLevel="1" x14ac:dyDescent="0.25">
      <c r="A392" s="185"/>
      <c r="B392" s="121" t="s">
        <v>9</v>
      </c>
      <c r="C392" s="14"/>
      <c r="D392" s="14"/>
      <c r="E392" s="14"/>
      <c r="F392" s="14"/>
      <c r="G392" s="14"/>
      <c r="H392" s="38">
        <f>H461</f>
        <v>1400</v>
      </c>
      <c r="I392" s="38"/>
      <c r="J392" s="38">
        <v>400</v>
      </c>
      <c r="K392" s="38">
        <v>500</v>
      </c>
      <c r="L392" s="38">
        <v>500</v>
      </c>
      <c r="M392" s="38">
        <f>M461</f>
        <v>1400</v>
      </c>
      <c r="N392" s="38">
        <f>N461</f>
        <v>1400</v>
      </c>
      <c r="O392" s="186"/>
      <c r="P392" s="187"/>
    </row>
    <row r="393" spans="1:16" ht="25.5" hidden="1" customHeight="1" outlineLevel="1" x14ac:dyDescent="0.25">
      <c r="A393" s="185" t="s">
        <v>66</v>
      </c>
      <c r="B393" s="121" t="s">
        <v>65</v>
      </c>
      <c r="C393" s="14"/>
      <c r="D393" s="14"/>
      <c r="E393" s="14"/>
      <c r="F393" s="14"/>
      <c r="G393" s="14"/>
      <c r="H393" s="18">
        <v>2</v>
      </c>
      <c r="I393" s="17"/>
      <c r="J393" s="17"/>
      <c r="K393" s="17"/>
      <c r="L393" s="17"/>
      <c r="M393" s="18">
        <v>1</v>
      </c>
      <c r="N393" s="18">
        <v>1</v>
      </c>
      <c r="O393" s="186" t="s">
        <v>33</v>
      </c>
      <c r="P393" s="187" t="s">
        <v>64</v>
      </c>
    </row>
    <row r="394" spans="1:16" ht="25.5" hidden="1" outlineLevel="1" x14ac:dyDescent="0.25">
      <c r="A394" s="185"/>
      <c r="B394" s="121" t="s">
        <v>23</v>
      </c>
      <c r="C394" s="14"/>
      <c r="D394" s="14"/>
      <c r="E394" s="14"/>
      <c r="F394" s="14"/>
      <c r="G394" s="14"/>
      <c r="H394" s="18">
        <v>113</v>
      </c>
      <c r="I394" s="17"/>
      <c r="J394" s="17"/>
      <c r="K394" s="17"/>
      <c r="L394" s="17"/>
      <c r="M394" s="18">
        <v>126</v>
      </c>
      <c r="N394" s="18">
        <v>126</v>
      </c>
      <c r="O394" s="186"/>
      <c r="P394" s="187"/>
    </row>
    <row r="395" spans="1:16" ht="25.5" hidden="1" outlineLevel="1" x14ac:dyDescent="0.25">
      <c r="A395" s="185"/>
      <c r="B395" s="121" t="s">
        <v>22</v>
      </c>
      <c r="C395" s="14"/>
      <c r="D395" s="14"/>
      <c r="E395" s="14"/>
      <c r="F395" s="14"/>
      <c r="G395" s="14"/>
      <c r="H395" s="18">
        <v>226</v>
      </c>
      <c r="I395" s="17"/>
      <c r="J395" s="17"/>
      <c r="K395" s="17"/>
      <c r="L395" s="17"/>
      <c r="M395" s="18">
        <v>126</v>
      </c>
      <c r="N395" s="18">
        <v>126</v>
      </c>
      <c r="O395" s="186"/>
      <c r="P395" s="187"/>
    </row>
    <row r="396" spans="1:16" ht="25.5" hidden="1" outlineLevel="1" x14ac:dyDescent="0.25">
      <c r="A396" s="185"/>
      <c r="B396" s="121" t="s">
        <v>12</v>
      </c>
      <c r="C396" s="122">
        <v>97</v>
      </c>
      <c r="D396" s="122"/>
      <c r="E396" s="20">
        <v>4010709</v>
      </c>
      <c r="F396" s="122" t="s">
        <v>28</v>
      </c>
      <c r="G396" s="20">
        <v>612622</v>
      </c>
      <c r="H396" s="18">
        <v>226</v>
      </c>
      <c r="I396" s="17"/>
      <c r="J396" s="17"/>
      <c r="K396" s="17"/>
      <c r="L396" s="17"/>
      <c r="M396" s="18">
        <v>126</v>
      </c>
      <c r="N396" s="18">
        <v>126</v>
      </c>
      <c r="O396" s="186"/>
      <c r="P396" s="187"/>
    </row>
    <row r="397" spans="1:16" ht="25.5" hidden="1" outlineLevel="1" x14ac:dyDescent="0.25">
      <c r="A397" s="185"/>
      <c r="B397" s="121" t="s">
        <v>11</v>
      </c>
      <c r="C397" s="14"/>
      <c r="D397" s="14"/>
      <c r="E397" s="14"/>
      <c r="F397" s="14"/>
      <c r="G397" s="14"/>
      <c r="H397" s="17" t="s">
        <v>27</v>
      </c>
      <c r="I397" s="17"/>
      <c r="J397" s="17"/>
      <c r="K397" s="17"/>
      <c r="L397" s="17"/>
      <c r="M397" s="17" t="s">
        <v>27</v>
      </c>
      <c r="N397" s="17" t="s">
        <v>27</v>
      </c>
      <c r="O397" s="186"/>
      <c r="P397" s="187"/>
    </row>
    <row r="398" spans="1:16" ht="25.5" hidden="1" outlineLevel="1" x14ac:dyDescent="0.25">
      <c r="A398" s="185"/>
      <c r="B398" s="121" t="s">
        <v>10</v>
      </c>
      <c r="C398" s="14"/>
      <c r="D398" s="14"/>
      <c r="E398" s="14"/>
      <c r="F398" s="14"/>
      <c r="G398" s="14"/>
      <c r="H398" s="17" t="s">
        <v>27</v>
      </c>
      <c r="I398" s="17"/>
      <c r="J398" s="17"/>
      <c r="K398" s="17"/>
      <c r="L398" s="17"/>
      <c r="M398" s="17" t="s">
        <v>27</v>
      </c>
      <c r="N398" s="17" t="s">
        <v>27</v>
      </c>
      <c r="O398" s="186"/>
      <c r="P398" s="187"/>
    </row>
    <row r="399" spans="1:16" ht="25.5" hidden="1" outlineLevel="1" x14ac:dyDescent="0.25">
      <c r="A399" s="185"/>
      <c r="B399" s="121" t="s">
        <v>9</v>
      </c>
      <c r="C399" s="14"/>
      <c r="D399" s="14"/>
      <c r="E399" s="14"/>
      <c r="F399" s="14"/>
      <c r="G399" s="14"/>
      <c r="H399" s="17" t="s">
        <v>27</v>
      </c>
      <c r="I399" s="17"/>
      <c r="J399" s="17"/>
      <c r="K399" s="17"/>
      <c r="L399" s="17"/>
      <c r="M399" s="17" t="s">
        <v>27</v>
      </c>
      <c r="N399" s="17" t="s">
        <v>27</v>
      </c>
      <c r="O399" s="186"/>
      <c r="P399" s="187"/>
    </row>
    <row r="400" spans="1:16" ht="25.5" hidden="1" customHeight="1" outlineLevel="1" x14ac:dyDescent="0.25">
      <c r="A400" s="185" t="s">
        <v>63</v>
      </c>
      <c r="B400" s="121" t="s">
        <v>25</v>
      </c>
      <c r="C400" s="14"/>
      <c r="D400" s="14"/>
      <c r="E400" s="14"/>
      <c r="F400" s="14"/>
      <c r="G400" s="14"/>
      <c r="H400" s="18">
        <v>200</v>
      </c>
      <c r="I400" s="17"/>
      <c r="J400" s="17"/>
      <c r="K400" s="17"/>
      <c r="L400" s="17"/>
      <c r="M400" s="18">
        <v>200</v>
      </c>
      <c r="N400" s="18">
        <v>200</v>
      </c>
      <c r="O400" s="186" t="s">
        <v>33</v>
      </c>
      <c r="P400" s="187" t="s">
        <v>62</v>
      </c>
    </row>
    <row r="401" spans="1:16" ht="25.5" hidden="1" outlineLevel="1" x14ac:dyDescent="0.25">
      <c r="A401" s="185"/>
      <c r="B401" s="121" t="s">
        <v>23</v>
      </c>
      <c r="C401" s="14"/>
      <c r="D401" s="14"/>
      <c r="E401" s="14"/>
      <c r="F401" s="14"/>
      <c r="G401" s="14"/>
      <c r="H401" s="18">
        <v>1.31</v>
      </c>
      <c r="I401" s="17"/>
      <c r="J401" s="17"/>
      <c r="K401" s="17"/>
      <c r="L401" s="17"/>
      <c r="M401" s="18">
        <v>1.31</v>
      </c>
      <c r="N401" s="18">
        <v>1.31</v>
      </c>
      <c r="O401" s="186"/>
      <c r="P401" s="187"/>
    </row>
    <row r="402" spans="1:16" ht="25.5" hidden="1" outlineLevel="1" x14ac:dyDescent="0.25">
      <c r="A402" s="185"/>
      <c r="B402" s="121" t="s">
        <v>22</v>
      </c>
      <c r="C402" s="14"/>
      <c r="D402" s="14"/>
      <c r="E402" s="14"/>
      <c r="F402" s="14"/>
      <c r="G402" s="14"/>
      <c r="H402" s="18">
        <v>262</v>
      </c>
      <c r="I402" s="17"/>
      <c r="J402" s="17"/>
      <c r="K402" s="17"/>
      <c r="L402" s="17"/>
      <c r="M402" s="18">
        <v>262</v>
      </c>
      <c r="N402" s="18">
        <v>262</v>
      </c>
      <c r="O402" s="186"/>
      <c r="P402" s="187"/>
    </row>
    <row r="403" spans="1:16" ht="25.5" hidden="1" outlineLevel="1" x14ac:dyDescent="0.25">
      <c r="A403" s="185"/>
      <c r="B403" s="121" t="s">
        <v>12</v>
      </c>
      <c r="C403" s="122">
        <v>97</v>
      </c>
      <c r="D403" s="122"/>
      <c r="E403" s="20">
        <v>4010709</v>
      </c>
      <c r="F403" s="122" t="s">
        <v>28</v>
      </c>
      <c r="G403" s="20">
        <v>612622</v>
      </c>
      <c r="H403" s="18">
        <v>262</v>
      </c>
      <c r="I403" s="17"/>
      <c r="J403" s="17"/>
      <c r="K403" s="17"/>
      <c r="L403" s="17"/>
      <c r="M403" s="18">
        <v>262</v>
      </c>
      <c r="N403" s="18">
        <v>262</v>
      </c>
      <c r="O403" s="186"/>
      <c r="P403" s="187"/>
    </row>
    <row r="404" spans="1:16" ht="25.5" hidden="1" outlineLevel="1" x14ac:dyDescent="0.25">
      <c r="A404" s="185"/>
      <c r="B404" s="121" t="s">
        <v>11</v>
      </c>
      <c r="C404" s="14"/>
      <c r="D404" s="14"/>
      <c r="E404" s="14"/>
      <c r="F404" s="14"/>
      <c r="G404" s="14"/>
      <c r="H404" s="17" t="s">
        <v>27</v>
      </c>
      <c r="I404" s="17"/>
      <c r="J404" s="17"/>
      <c r="K404" s="17"/>
      <c r="L404" s="17"/>
      <c r="M404" s="17" t="s">
        <v>27</v>
      </c>
      <c r="N404" s="17" t="s">
        <v>27</v>
      </c>
      <c r="O404" s="186"/>
      <c r="P404" s="187"/>
    </row>
    <row r="405" spans="1:16" ht="25.5" hidden="1" outlineLevel="1" x14ac:dyDescent="0.25">
      <c r="A405" s="185"/>
      <c r="B405" s="121" t="s">
        <v>10</v>
      </c>
      <c r="C405" s="14"/>
      <c r="D405" s="14"/>
      <c r="E405" s="14"/>
      <c r="F405" s="14"/>
      <c r="G405" s="14"/>
      <c r="H405" s="17" t="s">
        <v>27</v>
      </c>
      <c r="I405" s="17"/>
      <c r="J405" s="17"/>
      <c r="K405" s="17"/>
      <c r="L405" s="17"/>
      <c r="M405" s="17" t="s">
        <v>27</v>
      </c>
      <c r="N405" s="17" t="s">
        <v>27</v>
      </c>
      <c r="O405" s="186"/>
      <c r="P405" s="187"/>
    </row>
    <row r="406" spans="1:16" ht="25.5" hidden="1" outlineLevel="1" x14ac:dyDescent="0.25">
      <c r="A406" s="185"/>
      <c r="B406" s="121" t="s">
        <v>9</v>
      </c>
      <c r="C406" s="14"/>
      <c r="D406" s="14"/>
      <c r="E406" s="14"/>
      <c r="F406" s="14"/>
      <c r="G406" s="14"/>
      <c r="H406" s="17" t="s">
        <v>27</v>
      </c>
      <c r="I406" s="17"/>
      <c r="J406" s="17"/>
      <c r="K406" s="17"/>
      <c r="L406" s="17"/>
      <c r="M406" s="17" t="s">
        <v>27</v>
      </c>
      <c r="N406" s="17" t="s">
        <v>27</v>
      </c>
      <c r="O406" s="186"/>
      <c r="P406" s="187"/>
    </row>
    <row r="407" spans="1:16" ht="25.5" hidden="1" customHeight="1" outlineLevel="1" x14ac:dyDescent="0.25">
      <c r="A407" s="185" t="s">
        <v>61</v>
      </c>
      <c r="B407" s="121" t="s">
        <v>25</v>
      </c>
      <c r="C407" s="14"/>
      <c r="D407" s="14"/>
      <c r="E407" s="14"/>
      <c r="F407" s="14"/>
      <c r="G407" s="14"/>
      <c r="H407" s="18">
        <v>55</v>
      </c>
      <c r="I407" s="17"/>
      <c r="J407" s="17"/>
      <c r="K407" s="17"/>
      <c r="L407" s="17"/>
      <c r="M407" s="18">
        <v>55</v>
      </c>
      <c r="N407" s="18">
        <v>55</v>
      </c>
      <c r="O407" s="186" t="s">
        <v>33</v>
      </c>
      <c r="P407" s="187" t="s">
        <v>60</v>
      </c>
    </row>
    <row r="408" spans="1:16" ht="25.5" hidden="1" outlineLevel="1" x14ac:dyDescent="0.25">
      <c r="A408" s="185"/>
      <c r="B408" s="121" t="s">
        <v>23</v>
      </c>
      <c r="C408" s="14"/>
      <c r="D408" s="14"/>
      <c r="E408" s="14"/>
      <c r="F408" s="14"/>
      <c r="G408" s="14"/>
      <c r="H408" s="18">
        <v>1.31</v>
      </c>
      <c r="I408" s="17"/>
      <c r="J408" s="17"/>
      <c r="K408" s="17"/>
      <c r="L408" s="17"/>
      <c r="M408" s="18">
        <v>1.31</v>
      </c>
      <c r="N408" s="18">
        <v>1.31</v>
      </c>
      <c r="O408" s="186"/>
      <c r="P408" s="187"/>
    </row>
    <row r="409" spans="1:16" ht="25.5" hidden="1" outlineLevel="1" x14ac:dyDescent="0.25">
      <c r="A409" s="185"/>
      <c r="B409" s="121" t="s">
        <v>22</v>
      </c>
      <c r="C409" s="14"/>
      <c r="D409" s="14"/>
      <c r="E409" s="14"/>
      <c r="F409" s="14"/>
      <c r="G409" s="14"/>
      <c r="H409" s="18">
        <v>72.05</v>
      </c>
      <c r="I409" s="17"/>
      <c r="J409" s="17"/>
      <c r="K409" s="17"/>
      <c r="L409" s="17"/>
      <c r="M409" s="18">
        <v>72.05</v>
      </c>
      <c r="N409" s="18">
        <v>72.05</v>
      </c>
      <c r="O409" s="186"/>
      <c r="P409" s="187"/>
    </row>
    <row r="410" spans="1:16" ht="25.5" hidden="1" outlineLevel="1" x14ac:dyDescent="0.25">
      <c r="A410" s="185"/>
      <c r="B410" s="121" t="s">
        <v>12</v>
      </c>
      <c r="C410" s="122">
        <v>97</v>
      </c>
      <c r="D410" s="122"/>
      <c r="E410" s="20">
        <v>4010709</v>
      </c>
      <c r="F410" s="122" t="s">
        <v>28</v>
      </c>
      <c r="G410" s="20">
        <v>612622</v>
      </c>
      <c r="H410" s="18">
        <v>72.05</v>
      </c>
      <c r="I410" s="17"/>
      <c r="J410" s="17"/>
      <c r="K410" s="17"/>
      <c r="L410" s="17"/>
      <c r="M410" s="18">
        <v>72.05</v>
      </c>
      <c r="N410" s="18">
        <v>72.05</v>
      </c>
      <c r="O410" s="186"/>
      <c r="P410" s="187"/>
    </row>
    <row r="411" spans="1:16" ht="25.5" hidden="1" outlineLevel="1" x14ac:dyDescent="0.25">
      <c r="A411" s="185"/>
      <c r="B411" s="121" t="s">
        <v>11</v>
      </c>
      <c r="C411" s="14"/>
      <c r="D411" s="14"/>
      <c r="E411" s="14"/>
      <c r="F411" s="14"/>
      <c r="G411" s="14"/>
      <c r="H411" s="17" t="s">
        <v>27</v>
      </c>
      <c r="I411" s="17"/>
      <c r="J411" s="17"/>
      <c r="K411" s="17"/>
      <c r="L411" s="17"/>
      <c r="M411" s="17" t="s">
        <v>27</v>
      </c>
      <c r="N411" s="17" t="s">
        <v>27</v>
      </c>
      <c r="O411" s="186"/>
      <c r="P411" s="187"/>
    </row>
    <row r="412" spans="1:16" ht="25.5" hidden="1" outlineLevel="1" x14ac:dyDescent="0.25">
      <c r="A412" s="185"/>
      <c r="B412" s="121" t="s">
        <v>10</v>
      </c>
      <c r="C412" s="14"/>
      <c r="D412" s="14"/>
      <c r="E412" s="14"/>
      <c r="F412" s="14"/>
      <c r="G412" s="14"/>
      <c r="H412" s="17" t="s">
        <v>27</v>
      </c>
      <c r="I412" s="17"/>
      <c r="J412" s="17"/>
      <c r="K412" s="17"/>
      <c r="L412" s="17"/>
      <c r="M412" s="17" t="s">
        <v>27</v>
      </c>
      <c r="N412" s="17" t="s">
        <v>27</v>
      </c>
      <c r="O412" s="186"/>
      <c r="P412" s="187"/>
    </row>
    <row r="413" spans="1:16" ht="25.5" hidden="1" outlineLevel="1" x14ac:dyDescent="0.25">
      <c r="A413" s="185"/>
      <c r="B413" s="121" t="s">
        <v>9</v>
      </c>
      <c r="C413" s="14"/>
      <c r="D413" s="14"/>
      <c r="E413" s="14"/>
      <c r="F413" s="14"/>
      <c r="G413" s="14"/>
      <c r="H413" s="17" t="s">
        <v>27</v>
      </c>
      <c r="I413" s="17"/>
      <c r="J413" s="17"/>
      <c r="K413" s="17"/>
      <c r="L413" s="17"/>
      <c r="M413" s="17" t="s">
        <v>27</v>
      </c>
      <c r="N413" s="17" t="s">
        <v>27</v>
      </c>
      <c r="O413" s="186"/>
      <c r="P413" s="187"/>
    </row>
    <row r="414" spans="1:16" ht="25.5" hidden="1" customHeight="1" outlineLevel="1" x14ac:dyDescent="0.25">
      <c r="A414" s="185" t="s">
        <v>59</v>
      </c>
      <c r="B414" s="121" t="s">
        <v>25</v>
      </c>
      <c r="C414" s="14"/>
      <c r="D414" s="14"/>
      <c r="E414" s="14"/>
      <c r="F414" s="14"/>
      <c r="G414" s="14"/>
      <c r="H414" s="18">
        <v>55</v>
      </c>
      <c r="I414" s="17"/>
      <c r="J414" s="17"/>
      <c r="K414" s="17"/>
      <c r="L414" s="17"/>
      <c r="M414" s="18">
        <v>55</v>
      </c>
      <c r="N414" s="18">
        <v>55</v>
      </c>
      <c r="O414" s="186" t="s">
        <v>33</v>
      </c>
      <c r="P414" s="187" t="s">
        <v>58</v>
      </c>
    </row>
    <row r="415" spans="1:16" ht="25.5" hidden="1" outlineLevel="1" x14ac:dyDescent="0.25">
      <c r="A415" s="185"/>
      <c r="B415" s="121" t="s">
        <v>23</v>
      </c>
      <c r="C415" s="14"/>
      <c r="D415" s="14"/>
      <c r="E415" s="14"/>
      <c r="F415" s="14"/>
      <c r="G415" s="14"/>
      <c r="H415" s="18">
        <v>5.7</v>
      </c>
      <c r="I415" s="17"/>
      <c r="J415" s="17"/>
      <c r="K415" s="17"/>
      <c r="L415" s="17"/>
      <c r="M415" s="18">
        <v>5.7</v>
      </c>
      <c r="N415" s="18">
        <v>5.7</v>
      </c>
      <c r="O415" s="186"/>
      <c r="P415" s="187"/>
    </row>
    <row r="416" spans="1:16" ht="25.5" hidden="1" outlineLevel="1" x14ac:dyDescent="0.25">
      <c r="A416" s="185"/>
      <c r="B416" s="121" t="s">
        <v>22</v>
      </c>
      <c r="C416" s="14"/>
      <c r="D416" s="14"/>
      <c r="E416" s="14"/>
      <c r="F416" s="14"/>
      <c r="G416" s="14"/>
      <c r="H416" s="18">
        <v>313.5</v>
      </c>
      <c r="I416" s="17"/>
      <c r="J416" s="17"/>
      <c r="K416" s="17"/>
      <c r="L416" s="17"/>
      <c r="M416" s="18">
        <v>313.5</v>
      </c>
      <c r="N416" s="18">
        <v>313.5</v>
      </c>
      <c r="O416" s="186"/>
      <c r="P416" s="187"/>
    </row>
    <row r="417" spans="1:16" ht="25.5" hidden="1" outlineLevel="1" x14ac:dyDescent="0.25">
      <c r="A417" s="185"/>
      <c r="B417" s="121" t="s">
        <v>12</v>
      </c>
      <c r="C417" s="122">
        <v>97</v>
      </c>
      <c r="D417" s="122"/>
      <c r="E417" s="20">
        <v>4010709</v>
      </c>
      <c r="F417" s="122" t="s">
        <v>28</v>
      </c>
      <c r="G417" s="20">
        <v>612622</v>
      </c>
      <c r="H417" s="18">
        <v>313.5</v>
      </c>
      <c r="I417" s="17"/>
      <c r="J417" s="17"/>
      <c r="K417" s="17"/>
      <c r="L417" s="17"/>
      <c r="M417" s="18">
        <v>313.5</v>
      </c>
      <c r="N417" s="18">
        <v>313.5</v>
      </c>
      <c r="O417" s="186"/>
      <c r="P417" s="187"/>
    </row>
    <row r="418" spans="1:16" ht="25.5" hidden="1" outlineLevel="1" x14ac:dyDescent="0.25">
      <c r="A418" s="185"/>
      <c r="B418" s="121" t="s">
        <v>11</v>
      </c>
      <c r="C418" s="14"/>
      <c r="D418" s="14"/>
      <c r="E418" s="14"/>
      <c r="F418" s="14"/>
      <c r="G418" s="14"/>
      <c r="H418" s="17" t="s">
        <v>27</v>
      </c>
      <c r="I418" s="17"/>
      <c r="J418" s="17"/>
      <c r="K418" s="17"/>
      <c r="L418" s="17"/>
      <c r="M418" s="17" t="s">
        <v>27</v>
      </c>
      <c r="N418" s="17" t="s">
        <v>27</v>
      </c>
      <c r="O418" s="186"/>
      <c r="P418" s="187"/>
    </row>
    <row r="419" spans="1:16" ht="25.5" hidden="1" outlineLevel="1" x14ac:dyDescent="0.25">
      <c r="A419" s="185"/>
      <c r="B419" s="121" t="s">
        <v>10</v>
      </c>
      <c r="C419" s="14"/>
      <c r="D419" s="14"/>
      <c r="E419" s="14"/>
      <c r="F419" s="14"/>
      <c r="G419" s="14"/>
      <c r="H419" s="17" t="s">
        <v>27</v>
      </c>
      <c r="I419" s="17"/>
      <c r="J419" s="17"/>
      <c r="K419" s="17"/>
      <c r="L419" s="17"/>
      <c r="M419" s="17" t="s">
        <v>27</v>
      </c>
      <c r="N419" s="17" t="s">
        <v>27</v>
      </c>
      <c r="O419" s="186"/>
      <c r="P419" s="187"/>
    </row>
    <row r="420" spans="1:16" ht="25.5" hidden="1" outlineLevel="1" x14ac:dyDescent="0.25">
      <c r="A420" s="185"/>
      <c r="B420" s="121" t="s">
        <v>9</v>
      </c>
      <c r="C420" s="14"/>
      <c r="D420" s="14"/>
      <c r="E420" s="14"/>
      <c r="F420" s="14"/>
      <c r="G420" s="14"/>
      <c r="H420" s="17" t="s">
        <v>27</v>
      </c>
      <c r="I420" s="17"/>
      <c r="J420" s="17"/>
      <c r="K420" s="17"/>
      <c r="L420" s="17"/>
      <c r="M420" s="17" t="s">
        <v>27</v>
      </c>
      <c r="N420" s="17" t="s">
        <v>27</v>
      </c>
      <c r="O420" s="186"/>
      <c r="P420" s="187"/>
    </row>
    <row r="421" spans="1:16" ht="25.5" hidden="1" customHeight="1" outlineLevel="1" x14ac:dyDescent="0.25">
      <c r="A421" s="185" t="s">
        <v>57</v>
      </c>
      <c r="B421" s="121" t="s">
        <v>46</v>
      </c>
      <c r="C421" s="14"/>
      <c r="D421" s="14"/>
      <c r="E421" s="14"/>
      <c r="F421" s="14"/>
      <c r="G421" s="14"/>
      <c r="H421" s="18">
        <v>1</v>
      </c>
      <c r="I421" s="17"/>
      <c r="J421" s="17"/>
      <c r="K421" s="17"/>
      <c r="L421" s="17"/>
      <c r="M421" s="18">
        <v>1</v>
      </c>
      <c r="N421" s="18">
        <v>1</v>
      </c>
      <c r="O421" s="186" t="s">
        <v>30</v>
      </c>
      <c r="P421" s="187" t="s">
        <v>56</v>
      </c>
    </row>
    <row r="422" spans="1:16" ht="25.5" hidden="1" outlineLevel="1" x14ac:dyDescent="0.25">
      <c r="A422" s="185"/>
      <c r="B422" s="121" t="s">
        <v>23</v>
      </c>
      <c r="C422" s="14"/>
      <c r="D422" s="14"/>
      <c r="E422" s="14"/>
      <c r="F422" s="14"/>
      <c r="G422" s="14"/>
      <c r="H422" s="18">
        <v>320</v>
      </c>
      <c r="I422" s="17"/>
      <c r="J422" s="17"/>
      <c r="K422" s="17"/>
      <c r="L422" s="17"/>
      <c r="M422" s="18">
        <v>340</v>
      </c>
      <c r="N422" s="18">
        <v>340</v>
      </c>
      <c r="O422" s="186"/>
      <c r="P422" s="187"/>
    </row>
    <row r="423" spans="1:16" ht="25.5" hidden="1" outlineLevel="1" x14ac:dyDescent="0.25">
      <c r="A423" s="185"/>
      <c r="B423" s="121" t="s">
        <v>22</v>
      </c>
      <c r="C423" s="14"/>
      <c r="D423" s="14"/>
      <c r="E423" s="14"/>
      <c r="F423" s="14"/>
      <c r="G423" s="14"/>
      <c r="H423" s="18">
        <v>320</v>
      </c>
      <c r="I423" s="17"/>
      <c r="J423" s="17"/>
      <c r="K423" s="17"/>
      <c r="L423" s="17"/>
      <c r="M423" s="18">
        <v>340</v>
      </c>
      <c r="N423" s="18">
        <v>340</v>
      </c>
      <c r="O423" s="186"/>
      <c r="P423" s="187"/>
    </row>
    <row r="424" spans="1:16" ht="25.5" hidden="1" outlineLevel="1" x14ac:dyDescent="0.25">
      <c r="A424" s="185"/>
      <c r="B424" s="121" t="s">
        <v>12</v>
      </c>
      <c r="C424" s="122">
        <v>97</v>
      </c>
      <c r="D424" s="122"/>
      <c r="E424" s="20">
        <v>4010709</v>
      </c>
      <c r="F424" s="122" t="s">
        <v>28</v>
      </c>
      <c r="G424" s="20">
        <v>612622</v>
      </c>
      <c r="H424" s="18">
        <v>320</v>
      </c>
      <c r="I424" s="17"/>
      <c r="J424" s="17"/>
      <c r="K424" s="17"/>
      <c r="L424" s="17"/>
      <c r="M424" s="18">
        <v>340</v>
      </c>
      <c r="N424" s="18">
        <v>340</v>
      </c>
      <c r="O424" s="186"/>
      <c r="P424" s="187"/>
    </row>
    <row r="425" spans="1:16" ht="25.5" hidden="1" outlineLevel="1" x14ac:dyDescent="0.25">
      <c r="A425" s="185"/>
      <c r="B425" s="121" t="s">
        <v>11</v>
      </c>
      <c r="C425" s="14"/>
      <c r="D425" s="14"/>
      <c r="E425" s="14"/>
      <c r="F425" s="14"/>
      <c r="G425" s="14"/>
      <c r="H425" s="17" t="s">
        <v>27</v>
      </c>
      <c r="I425" s="17"/>
      <c r="J425" s="17"/>
      <c r="K425" s="17"/>
      <c r="L425" s="17"/>
      <c r="M425" s="17" t="s">
        <v>27</v>
      </c>
      <c r="N425" s="17" t="s">
        <v>27</v>
      </c>
      <c r="O425" s="186"/>
      <c r="P425" s="187"/>
    </row>
    <row r="426" spans="1:16" ht="25.5" hidden="1" outlineLevel="1" x14ac:dyDescent="0.25">
      <c r="A426" s="185"/>
      <c r="B426" s="121" t="s">
        <v>10</v>
      </c>
      <c r="C426" s="14"/>
      <c r="D426" s="14"/>
      <c r="E426" s="14"/>
      <c r="F426" s="14"/>
      <c r="G426" s="14"/>
      <c r="H426" s="17" t="s">
        <v>27</v>
      </c>
      <c r="I426" s="17"/>
      <c r="J426" s="17"/>
      <c r="K426" s="17"/>
      <c r="L426" s="17"/>
      <c r="M426" s="17" t="s">
        <v>27</v>
      </c>
      <c r="N426" s="17" t="s">
        <v>27</v>
      </c>
      <c r="O426" s="186"/>
      <c r="P426" s="187"/>
    </row>
    <row r="427" spans="1:16" ht="25.5" hidden="1" outlineLevel="1" x14ac:dyDescent="0.25">
      <c r="A427" s="185"/>
      <c r="B427" s="121" t="s">
        <v>9</v>
      </c>
      <c r="C427" s="14"/>
      <c r="D427" s="14"/>
      <c r="E427" s="14"/>
      <c r="F427" s="14"/>
      <c r="G427" s="14"/>
      <c r="H427" s="17" t="s">
        <v>27</v>
      </c>
      <c r="I427" s="17"/>
      <c r="J427" s="17"/>
      <c r="K427" s="17"/>
      <c r="L427" s="17"/>
      <c r="M427" s="17" t="s">
        <v>27</v>
      </c>
      <c r="N427" s="17" t="s">
        <v>27</v>
      </c>
      <c r="O427" s="186"/>
      <c r="P427" s="187"/>
    </row>
    <row r="428" spans="1:16" ht="25.5" hidden="1" customHeight="1" outlineLevel="1" x14ac:dyDescent="0.25">
      <c r="A428" s="185" t="s">
        <v>55</v>
      </c>
      <c r="B428" s="121" t="s">
        <v>46</v>
      </c>
      <c r="C428" s="14"/>
      <c r="D428" s="14"/>
      <c r="E428" s="14"/>
      <c r="F428" s="14"/>
      <c r="G428" s="14"/>
      <c r="H428" s="18">
        <v>1</v>
      </c>
      <c r="I428" s="17"/>
      <c r="J428" s="17"/>
      <c r="K428" s="17"/>
      <c r="L428" s="17"/>
      <c r="M428" s="18">
        <v>1</v>
      </c>
      <c r="N428" s="18">
        <v>1</v>
      </c>
      <c r="O428" s="186" t="s">
        <v>30</v>
      </c>
      <c r="P428" s="123" t="s">
        <v>54</v>
      </c>
    </row>
    <row r="429" spans="1:16" ht="25.5" hidden="1" outlineLevel="1" x14ac:dyDescent="0.25">
      <c r="A429" s="185"/>
      <c r="B429" s="121" t="s">
        <v>23</v>
      </c>
      <c r="C429" s="14"/>
      <c r="D429" s="14"/>
      <c r="E429" s="14"/>
      <c r="F429" s="14"/>
      <c r="G429" s="14"/>
      <c r="H429" s="18">
        <v>100</v>
      </c>
      <c r="I429" s="17"/>
      <c r="J429" s="17"/>
      <c r="K429" s="17"/>
      <c r="L429" s="17"/>
      <c r="M429" s="18">
        <v>110</v>
      </c>
      <c r="N429" s="18">
        <v>110</v>
      </c>
      <c r="O429" s="186"/>
      <c r="P429" s="123" t="s">
        <v>53</v>
      </c>
    </row>
    <row r="430" spans="1:16" ht="25.5" hidden="1" outlineLevel="1" x14ac:dyDescent="0.25">
      <c r="A430" s="185"/>
      <c r="B430" s="121" t="s">
        <v>22</v>
      </c>
      <c r="C430" s="14"/>
      <c r="D430" s="14"/>
      <c r="E430" s="14"/>
      <c r="F430" s="14"/>
      <c r="G430" s="14"/>
      <c r="H430" s="18">
        <v>100</v>
      </c>
      <c r="I430" s="17"/>
      <c r="J430" s="17"/>
      <c r="K430" s="17"/>
      <c r="L430" s="17"/>
      <c r="M430" s="18">
        <v>110</v>
      </c>
      <c r="N430" s="18">
        <v>110</v>
      </c>
      <c r="O430" s="186"/>
      <c r="P430" s="123" t="s">
        <v>52</v>
      </c>
    </row>
    <row r="431" spans="1:16" ht="25.5" hidden="1" outlineLevel="1" x14ac:dyDescent="0.25">
      <c r="A431" s="185"/>
      <c r="B431" s="121" t="s">
        <v>12</v>
      </c>
      <c r="C431" s="122">
        <v>97</v>
      </c>
      <c r="D431" s="122"/>
      <c r="E431" s="20">
        <v>4010709</v>
      </c>
      <c r="F431" s="122" t="s">
        <v>28</v>
      </c>
      <c r="G431" s="20">
        <v>612622</v>
      </c>
      <c r="H431" s="18">
        <v>100</v>
      </c>
      <c r="I431" s="17"/>
      <c r="J431" s="17"/>
      <c r="K431" s="17"/>
      <c r="L431" s="17"/>
      <c r="M431" s="18">
        <v>110</v>
      </c>
      <c r="N431" s="18">
        <v>110</v>
      </c>
      <c r="O431" s="186"/>
      <c r="P431" s="132"/>
    </row>
    <row r="432" spans="1:16" ht="25.5" hidden="1" outlineLevel="1" x14ac:dyDescent="0.25">
      <c r="A432" s="185"/>
      <c r="B432" s="121" t="s">
        <v>11</v>
      </c>
      <c r="C432" s="14"/>
      <c r="D432" s="14"/>
      <c r="E432" s="14"/>
      <c r="F432" s="14"/>
      <c r="G432" s="14"/>
      <c r="H432" s="17" t="s">
        <v>27</v>
      </c>
      <c r="I432" s="17"/>
      <c r="J432" s="17"/>
      <c r="K432" s="17"/>
      <c r="L432" s="17"/>
      <c r="M432" s="17" t="s">
        <v>27</v>
      </c>
      <c r="N432" s="17" t="s">
        <v>27</v>
      </c>
      <c r="O432" s="186"/>
      <c r="P432" s="132"/>
    </row>
    <row r="433" spans="1:16" ht="25.5" hidden="1" outlineLevel="1" x14ac:dyDescent="0.25">
      <c r="A433" s="185"/>
      <c r="B433" s="121" t="s">
        <v>10</v>
      </c>
      <c r="C433" s="14"/>
      <c r="D433" s="14"/>
      <c r="E433" s="14"/>
      <c r="F433" s="14"/>
      <c r="G433" s="14"/>
      <c r="H433" s="17" t="s">
        <v>27</v>
      </c>
      <c r="I433" s="17"/>
      <c r="J433" s="17"/>
      <c r="K433" s="17"/>
      <c r="L433" s="17"/>
      <c r="M433" s="17" t="s">
        <v>27</v>
      </c>
      <c r="N433" s="17" t="s">
        <v>27</v>
      </c>
      <c r="O433" s="186"/>
      <c r="P433" s="132"/>
    </row>
    <row r="434" spans="1:16" ht="25.5" hidden="1" outlineLevel="1" x14ac:dyDescent="0.25">
      <c r="A434" s="185"/>
      <c r="B434" s="121" t="s">
        <v>9</v>
      </c>
      <c r="C434" s="14"/>
      <c r="D434" s="14"/>
      <c r="E434" s="14"/>
      <c r="F434" s="14"/>
      <c r="G434" s="14"/>
      <c r="H434" s="17" t="s">
        <v>27</v>
      </c>
      <c r="I434" s="17"/>
      <c r="J434" s="17"/>
      <c r="K434" s="17"/>
      <c r="L434" s="17"/>
      <c r="M434" s="17" t="s">
        <v>27</v>
      </c>
      <c r="N434" s="17" t="s">
        <v>27</v>
      </c>
      <c r="O434" s="186"/>
      <c r="P434" s="132"/>
    </row>
    <row r="435" spans="1:16" ht="25.5" hidden="1" customHeight="1" outlineLevel="1" x14ac:dyDescent="0.25">
      <c r="A435" s="185" t="s">
        <v>51</v>
      </c>
      <c r="B435" s="121" t="s">
        <v>46</v>
      </c>
      <c r="C435" s="14"/>
      <c r="D435" s="14"/>
      <c r="E435" s="14"/>
      <c r="F435" s="14"/>
      <c r="G435" s="14"/>
      <c r="H435" s="18">
        <v>1</v>
      </c>
      <c r="I435" s="17"/>
      <c r="J435" s="17"/>
      <c r="K435" s="17"/>
      <c r="L435" s="17"/>
      <c r="M435" s="18">
        <v>1</v>
      </c>
      <c r="N435" s="18">
        <v>1</v>
      </c>
      <c r="O435" s="186" t="s">
        <v>30</v>
      </c>
      <c r="P435" s="187" t="s">
        <v>50</v>
      </c>
    </row>
    <row r="436" spans="1:16" ht="25.5" hidden="1" outlineLevel="1" x14ac:dyDescent="0.25">
      <c r="A436" s="185"/>
      <c r="B436" s="121" t="s">
        <v>23</v>
      </c>
      <c r="C436" s="14"/>
      <c r="D436" s="14"/>
      <c r="E436" s="14"/>
      <c r="F436" s="14"/>
      <c r="G436" s="14"/>
      <c r="H436" s="18">
        <v>80</v>
      </c>
      <c r="I436" s="17"/>
      <c r="J436" s="17"/>
      <c r="K436" s="17"/>
      <c r="L436" s="17"/>
      <c r="M436" s="18">
        <v>90</v>
      </c>
      <c r="N436" s="18">
        <v>90</v>
      </c>
      <c r="O436" s="186"/>
      <c r="P436" s="187"/>
    </row>
    <row r="437" spans="1:16" ht="25.5" hidden="1" outlineLevel="1" x14ac:dyDescent="0.25">
      <c r="A437" s="185"/>
      <c r="B437" s="121" t="s">
        <v>22</v>
      </c>
      <c r="C437" s="14"/>
      <c r="D437" s="14"/>
      <c r="E437" s="14"/>
      <c r="F437" s="14"/>
      <c r="G437" s="14"/>
      <c r="H437" s="18">
        <v>80</v>
      </c>
      <c r="I437" s="17"/>
      <c r="J437" s="17"/>
      <c r="K437" s="17"/>
      <c r="L437" s="17"/>
      <c r="M437" s="18">
        <v>90</v>
      </c>
      <c r="N437" s="18">
        <v>90</v>
      </c>
      <c r="O437" s="186"/>
      <c r="P437" s="187"/>
    </row>
    <row r="438" spans="1:16" ht="25.5" hidden="1" outlineLevel="1" x14ac:dyDescent="0.25">
      <c r="A438" s="185"/>
      <c r="B438" s="121" t="s">
        <v>12</v>
      </c>
      <c r="C438" s="122">
        <v>97</v>
      </c>
      <c r="D438" s="122"/>
      <c r="E438" s="20">
        <v>4010709</v>
      </c>
      <c r="F438" s="122" t="s">
        <v>28</v>
      </c>
      <c r="G438" s="20">
        <v>612622</v>
      </c>
      <c r="H438" s="18">
        <v>80</v>
      </c>
      <c r="I438" s="17"/>
      <c r="J438" s="17"/>
      <c r="K438" s="17"/>
      <c r="L438" s="17"/>
      <c r="M438" s="18">
        <v>90</v>
      </c>
      <c r="N438" s="18">
        <v>90</v>
      </c>
      <c r="O438" s="186"/>
      <c r="P438" s="187"/>
    </row>
    <row r="439" spans="1:16" ht="25.5" hidden="1" outlineLevel="1" x14ac:dyDescent="0.25">
      <c r="A439" s="185"/>
      <c r="B439" s="121" t="s">
        <v>11</v>
      </c>
      <c r="C439" s="14"/>
      <c r="D439" s="14"/>
      <c r="E439" s="14"/>
      <c r="F439" s="14"/>
      <c r="G439" s="14"/>
      <c r="H439" s="17" t="s">
        <v>27</v>
      </c>
      <c r="I439" s="17"/>
      <c r="J439" s="17"/>
      <c r="K439" s="17"/>
      <c r="L439" s="17"/>
      <c r="M439" s="17" t="s">
        <v>27</v>
      </c>
      <c r="N439" s="17" t="s">
        <v>27</v>
      </c>
      <c r="O439" s="186"/>
      <c r="P439" s="187"/>
    </row>
    <row r="440" spans="1:16" ht="25.5" hidden="1" outlineLevel="1" x14ac:dyDescent="0.25">
      <c r="A440" s="185"/>
      <c r="B440" s="121" t="s">
        <v>10</v>
      </c>
      <c r="C440" s="14"/>
      <c r="D440" s="14"/>
      <c r="E440" s="14"/>
      <c r="F440" s="14"/>
      <c r="G440" s="14"/>
      <c r="H440" s="17" t="s">
        <v>27</v>
      </c>
      <c r="I440" s="17"/>
      <c r="J440" s="17"/>
      <c r="K440" s="17"/>
      <c r="L440" s="17"/>
      <c r="M440" s="17" t="s">
        <v>27</v>
      </c>
      <c r="N440" s="17" t="s">
        <v>27</v>
      </c>
      <c r="O440" s="186"/>
      <c r="P440" s="187"/>
    </row>
    <row r="441" spans="1:16" ht="25.5" hidden="1" outlineLevel="1" x14ac:dyDescent="0.25">
      <c r="A441" s="185"/>
      <c r="B441" s="121" t="s">
        <v>9</v>
      </c>
      <c r="C441" s="14"/>
      <c r="D441" s="14"/>
      <c r="E441" s="14"/>
      <c r="F441" s="14"/>
      <c r="G441" s="14"/>
      <c r="H441" s="17" t="s">
        <v>27</v>
      </c>
      <c r="I441" s="17"/>
      <c r="J441" s="17"/>
      <c r="K441" s="17"/>
      <c r="L441" s="17"/>
      <c r="M441" s="17" t="s">
        <v>27</v>
      </c>
      <c r="N441" s="17" t="s">
        <v>27</v>
      </c>
      <c r="O441" s="186"/>
      <c r="P441" s="187"/>
    </row>
    <row r="442" spans="1:16" ht="25.5" hidden="1" customHeight="1" outlineLevel="1" x14ac:dyDescent="0.25">
      <c r="A442" s="185" t="s">
        <v>49</v>
      </c>
      <c r="B442" s="121" t="s">
        <v>46</v>
      </c>
      <c r="C442" s="14"/>
      <c r="D442" s="14"/>
      <c r="E442" s="14"/>
      <c r="F442" s="14"/>
      <c r="G442" s="14"/>
      <c r="H442" s="18">
        <v>25</v>
      </c>
      <c r="I442" s="17"/>
      <c r="J442" s="17"/>
      <c r="K442" s="17"/>
      <c r="L442" s="17"/>
      <c r="M442" s="18">
        <v>30</v>
      </c>
      <c r="N442" s="18">
        <v>30</v>
      </c>
      <c r="O442" s="186" t="s">
        <v>30</v>
      </c>
      <c r="P442" s="187" t="s">
        <v>48</v>
      </c>
    </row>
    <row r="443" spans="1:16" ht="25.5" hidden="1" outlineLevel="1" x14ac:dyDescent="0.25">
      <c r="A443" s="185"/>
      <c r="B443" s="121" t="s">
        <v>23</v>
      </c>
      <c r="C443" s="14"/>
      <c r="D443" s="14"/>
      <c r="E443" s="14"/>
      <c r="F443" s="14"/>
      <c r="G443" s="14"/>
      <c r="H443" s="18">
        <v>2</v>
      </c>
      <c r="I443" s="17"/>
      <c r="J443" s="17"/>
      <c r="K443" s="17"/>
      <c r="L443" s="17"/>
      <c r="M443" s="18">
        <v>2</v>
      </c>
      <c r="N443" s="18">
        <v>2</v>
      </c>
      <c r="O443" s="186"/>
      <c r="P443" s="187"/>
    </row>
    <row r="444" spans="1:16" ht="25.5" hidden="1" outlineLevel="1" x14ac:dyDescent="0.25">
      <c r="A444" s="185"/>
      <c r="B444" s="121" t="s">
        <v>22</v>
      </c>
      <c r="C444" s="14"/>
      <c r="D444" s="14"/>
      <c r="E444" s="14"/>
      <c r="F444" s="14"/>
      <c r="G444" s="14"/>
      <c r="H444" s="18">
        <v>50</v>
      </c>
      <c r="I444" s="17"/>
      <c r="J444" s="17"/>
      <c r="K444" s="17"/>
      <c r="L444" s="17"/>
      <c r="M444" s="18">
        <v>60</v>
      </c>
      <c r="N444" s="18">
        <v>60</v>
      </c>
      <c r="O444" s="186"/>
      <c r="P444" s="187"/>
    </row>
    <row r="445" spans="1:16" ht="25.5" hidden="1" outlineLevel="1" x14ac:dyDescent="0.25">
      <c r="A445" s="185"/>
      <c r="B445" s="121" t="s">
        <v>12</v>
      </c>
      <c r="C445" s="122">
        <v>97</v>
      </c>
      <c r="D445" s="122"/>
      <c r="E445" s="122">
        <v>709</v>
      </c>
      <c r="F445" s="122" t="s">
        <v>28</v>
      </c>
      <c r="G445" s="20">
        <v>612622</v>
      </c>
      <c r="H445" s="18">
        <v>50</v>
      </c>
      <c r="I445" s="17"/>
      <c r="J445" s="17"/>
      <c r="K445" s="17"/>
      <c r="L445" s="17"/>
      <c r="M445" s="18">
        <v>60</v>
      </c>
      <c r="N445" s="18">
        <v>60</v>
      </c>
      <c r="O445" s="186"/>
      <c r="P445" s="187"/>
    </row>
    <row r="446" spans="1:16" ht="25.5" hidden="1" outlineLevel="1" x14ac:dyDescent="0.25">
      <c r="A446" s="185"/>
      <c r="B446" s="121" t="s">
        <v>11</v>
      </c>
      <c r="C446" s="14"/>
      <c r="D446" s="14"/>
      <c r="E446" s="14"/>
      <c r="F446" s="14"/>
      <c r="G446" s="14"/>
      <c r="H446" s="17" t="s">
        <v>27</v>
      </c>
      <c r="I446" s="17"/>
      <c r="J446" s="17"/>
      <c r="K446" s="17"/>
      <c r="L446" s="17"/>
      <c r="M446" s="17" t="s">
        <v>27</v>
      </c>
      <c r="N446" s="17" t="s">
        <v>27</v>
      </c>
      <c r="O446" s="186"/>
      <c r="P446" s="187"/>
    </row>
    <row r="447" spans="1:16" ht="25.5" hidden="1" outlineLevel="1" x14ac:dyDescent="0.25">
      <c r="A447" s="185"/>
      <c r="B447" s="121" t="s">
        <v>10</v>
      </c>
      <c r="C447" s="14"/>
      <c r="D447" s="14"/>
      <c r="E447" s="14"/>
      <c r="F447" s="14"/>
      <c r="G447" s="14"/>
      <c r="H447" s="17" t="s">
        <v>27</v>
      </c>
      <c r="I447" s="17"/>
      <c r="J447" s="17"/>
      <c r="K447" s="17"/>
      <c r="L447" s="17"/>
      <c r="M447" s="17" t="s">
        <v>27</v>
      </c>
      <c r="N447" s="17" t="s">
        <v>27</v>
      </c>
      <c r="O447" s="186"/>
      <c r="P447" s="187"/>
    </row>
    <row r="448" spans="1:16" ht="25.5" hidden="1" outlineLevel="1" x14ac:dyDescent="0.25">
      <c r="A448" s="185"/>
      <c r="B448" s="121" t="s">
        <v>9</v>
      </c>
      <c r="C448" s="14"/>
      <c r="D448" s="14"/>
      <c r="E448" s="14"/>
      <c r="F448" s="14"/>
      <c r="G448" s="14"/>
      <c r="H448" s="17" t="s">
        <v>27</v>
      </c>
      <c r="I448" s="17"/>
      <c r="J448" s="17"/>
      <c r="K448" s="17"/>
      <c r="L448" s="17"/>
      <c r="M448" s="17" t="s">
        <v>27</v>
      </c>
      <c r="N448" s="17" t="s">
        <v>27</v>
      </c>
      <c r="O448" s="186"/>
      <c r="P448" s="187"/>
    </row>
    <row r="449" spans="1:16" ht="25.5" hidden="1" outlineLevel="1" x14ac:dyDescent="0.25">
      <c r="A449" s="185"/>
      <c r="B449" s="121" t="s">
        <v>23</v>
      </c>
      <c r="C449" s="14"/>
      <c r="D449" s="14"/>
      <c r="E449" s="14"/>
      <c r="F449" s="14"/>
      <c r="G449" s="14"/>
      <c r="H449" s="17" t="s">
        <v>27</v>
      </c>
      <c r="I449" s="17"/>
      <c r="J449" s="17"/>
      <c r="K449" s="17"/>
      <c r="L449" s="17"/>
      <c r="M449" s="17" t="s">
        <v>27</v>
      </c>
      <c r="N449" s="17" t="s">
        <v>27</v>
      </c>
      <c r="O449" s="186"/>
      <c r="P449" s="187"/>
    </row>
    <row r="450" spans="1:16" ht="25.5" hidden="1" outlineLevel="1" x14ac:dyDescent="0.25">
      <c r="A450" s="185"/>
      <c r="B450" s="121" t="s">
        <v>22</v>
      </c>
      <c r="C450" s="14"/>
      <c r="D450" s="14"/>
      <c r="E450" s="14"/>
      <c r="F450" s="14"/>
      <c r="G450" s="14"/>
      <c r="H450" s="17" t="s">
        <v>27</v>
      </c>
      <c r="I450" s="17"/>
      <c r="J450" s="17"/>
      <c r="K450" s="17"/>
      <c r="L450" s="17"/>
      <c r="M450" s="17" t="s">
        <v>27</v>
      </c>
      <c r="N450" s="17" t="s">
        <v>27</v>
      </c>
      <c r="O450" s="186"/>
      <c r="P450" s="187"/>
    </row>
    <row r="451" spans="1:16" ht="25.5" hidden="1" outlineLevel="1" x14ac:dyDescent="0.25">
      <c r="A451" s="185"/>
      <c r="B451" s="121" t="s">
        <v>12</v>
      </c>
      <c r="C451" s="122">
        <v>97</v>
      </c>
      <c r="D451" s="122"/>
      <c r="E451" s="122">
        <v>709</v>
      </c>
      <c r="F451" s="122" t="s">
        <v>28</v>
      </c>
      <c r="G451" s="20">
        <v>612622</v>
      </c>
      <c r="H451" s="17" t="s">
        <v>27</v>
      </c>
      <c r="I451" s="17"/>
      <c r="J451" s="17"/>
      <c r="K451" s="17"/>
      <c r="L451" s="17"/>
      <c r="M451" s="17" t="s">
        <v>27</v>
      </c>
      <c r="N451" s="17" t="s">
        <v>27</v>
      </c>
      <c r="O451" s="186"/>
      <c r="P451" s="187"/>
    </row>
    <row r="452" spans="1:16" ht="25.5" hidden="1" outlineLevel="1" x14ac:dyDescent="0.25">
      <c r="A452" s="185"/>
      <c r="B452" s="121" t="s">
        <v>11</v>
      </c>
      <c r="C452" s="14"/>
      <c r="D452" s="14"/>
      <c r="E452" s="14"/>
      <c r="F452" s="14"/>
      <c r="G452" s="14"/>
      <c r="H452" s="17" t="s">
        <v>27</v>
      </c>
      <c r="I452" s="17"/>
      <c r="J452" s="17"/>
      <c r="K452" s="17"/>
      <c r="L452" s="17"/>
      <c r="M452" s="17" t="s">
        <v>27</v>
      </c>
      <c r="N452" s="17" t="s">
        <v>27</v>
      </c>
      <c r="O452" s="186"/>
      <c r="P452" s="187"/>
    </row>
    <row r="453" spans="1:16" ht="25.5" hidden="1" outlineLevel="1" x14ac:dyDescent="0.25">
      <c r="A453" s="185"/>
      <c r="B453" s="121" t="s">
        <v>10</v>
      </c>
      <c r="C453" s="14"/>
      <c r="D453" s="14"/>
      <c r="E453" s="14"/>
      <c r="F453" s="14"/>
      <c r="G453" s="14"/>
      <c r="H453" s="17" t="s">
        <v>27</v>
      </c>
      <c r="I453" s="17"/>
      <c r="J453" s="17"/>
      <c r="K453" s="17"/>
      <c r="L453" s="17"/>
      <c r="M453" s="17" t="s">
        <v>27</v>
      </c>
      <c r="N453" s="17" t="s">
        <v>27</v>
      </c>
      <c r="O453" s="186"/>
      <c r="P453" s="187"/>
    </row>
    <row r="454" spans="1:16" ht="25.5" hidden="1" outlineLevel="1" x14ac:dyDescent="0.25">
      <c r="A454" s="185"/>
      <c r="B454" s="121" t="s">
        <v>9</v>
      </c>
      <c r="C454" s="14"/>
      <c r="D454" s="14"/>
      <c r="E454" s="14"/>
      <c r="F454" s="14"/>
      <c r="G454" s="14"/>
      <c r="H454" s="17" t="s">
        <v>27</v>
      </c>
      <c r="I454" s="17"/>
      <c r="J454" s="17"/>
      <c r="K454" s="17"/>
      <c r="L454" s="17"/>
      <c r="M454" s="17" t="s">
        <v>27</v>
      </c>
      <c r="N454" s="17" t="s">
        <v>27</v>
      </c>
      <c r="O454" s="186"/>
      <c r="P454" s="187"/>
    </row>
    <row r="455" spans="1:16" ht="25.5" hidden="1" customHeight="1" outlineLevel="1" x14ac:dyDescent="0.25">
      <c r="A455" s="169" t="s">
        <v>47</v>
      </c>
      <c r="B455" s="121" t="s">
        <v>46</v>
      </c>
      <c r="C455" s="14"/>
      <c r="D455" s="14"/>
      <c r="E455" s="14"/>
      <c r="F455" s="14"/>
      <c r="G455" s="14"/>
      <c r="H455" s="54">
        <v>100</v>
      </c>
      <c r="I455" s="54"/>
      <c r="J455" s="54">
        <v>30</v>
      </c>
      <c r="K455" s="54">
        <v>35</v>
      </c>
      <c r="L455" s="54">
        <v>35</v>
      </c>
      <c r="M455" s="54">
        <v>100</v>
      </c>
      <c r="N455" s="54">
        <v>100</v>
      </c>
      <c r="O455" s="172" t="s">
        <v>30</v>
      </c>
      <c r="P455" s="169" t="s">
        <v>45</v>
      </c>
    </row>
    <row r="456" spans="1:16" ht="25.5" hidden="1" outlineLevel="1" x14ac:dyDescent="0.25">
      <c r="A456" s="170"/>
      <c r="B456" s="121" t="s">
        <v>23</v>
      </c>
      <c r="C456" s="14"/>
      <c r="D456" s="14"/>
      <c r="E456" s="14"/>
      <c r="F456" s="14"/>
      <c r="G456" s="14"/>
      <c r="H456" s="38">
        <f>H457/H455</f>
        <v>14</v>
      </c>
      <c r="I456" s="38"/>
      <c r="J456" s="19" t="s">
        <v>13</v>
      </c>
      <c r="K456" s="19" t="s">
        <v>13</v>
      </c>
      <c r="L456" s="19" t="s">
        <v>13</v>
      </c>
      <c r="M456" s="38">
        <f>M457/M455</f>
        <v>14</v>
      </c>
      <c r="N456" s="38">
        <f>N457/N455</f>
        <v>14</v>
      </c>
      <c r="O456" s="173"/>
      <c r="P456" s="170"/>
    </row>
    <row r="457" spans="1:16" ht="25.5" hidden="1" outlineLevel="1" x14ac:dyDescent="0.25">
      <c r="A457" s="170"/>
      <c r="B457" s="121" t="s">
        <v>22</v>
      </c>
      <c r="C457" s="14"/>
      <c r="D457" s="14"/>
      <c r="E457" s="14"/>
      <c r="F457" s="14"/>
      <c r="G457" s="14"/>
      <c r="H457" s="38">
        <f>H461</f>
        <v>1400</v>
      </c>
      <c r="I457" s="38"/>
      <c r="J457" s="38">
        <f>J458+J459+J460+J461</f>
        <v>400</v>
      </c>
      <c r="K457" s="38">
        <f>K458+K459+K460+K461</f>
        <v>500</v>
      </c>
      <c r="L457" s="38">
        <f>L458+L459+L460+L461</f>
        <v>500</v>
      </c>
      <c r="M457" s="16">
        <f>M461</f>
        <v>1400</v>
      </c>
      <c r="N457" s="16">
        <f>N461</f>
        <v>1400</v>
      </c>
      <c r="O457" s="173"/>
      <c r="P457" s="170"/>
    </row>
    <row r="458" spans="1:16" ht="25.5" hidden="1" outlineLevel="1" x14ac:dyDescent="0.25">
      <c r="A458" s="170"/>
      <c r="B458" s="121" t="s">
        <v>12</v>
      </c>
      <c r="C458" s="14"/>
      <c r="D458" s="14"/>
      <c r="E458" s="14"/>
      <c r="F458" s="14"/>
      <c r="G458" s="14"/>
      <c r="H458" s="38"/>
      <c r="I458" s="17"/>
      <c r="J458" s="17"/>
      <c r="K458" s="38"/>
      <c r="L458" s="17"/>
      <c r="M458" s="38"/>
      <c r="N458" s="38"/>
      <c r="O458" s="173"/>
      <c r="P458" s="170"/>
    </row>
    <row r="459" spans="1:16" ht="25.5" hidden="1" outlineLevel="1" x14ac:dyDescent="0.25">
      <c r="A459" s="170"/>
      <c r="B459" s="121" t="s">
        <v>11</v>
      </c>
      <c r="C459" s="14"/>
      <c r="D459" s="14"/>
      <c r="E459" s="14"/>
      <c r="F459" s="14"/>
      <c r="G459" s="14"/>
      <c r="H459" s="38"/>
      <c r="I459" s="17"/>
      <c r="J459" s="17"/>
      <c r="K459" s="38"/>
      <c r="L459" s="17"/>
      <c r="M459" s="38"/>
      <c r="N459" s="38"/>
      <c r="O459" s="173"/>
      <c r="P459" s="170"/>
    </row>
    <row r="460" spans="1:16" ht="25.5" hidden="1" outlineLevel="1" x14ac:dyDescent="0.25">
      <c r="A460" s="170"/>
      <c r="B460" s="121" t="s">
        <v>10</v>
      </c>
      <c r="C460" s="14"/>
      <c r="D460" s="14"/>
      <c r="E460" s="14"/>
      <c r="F460" s="14"/>
      <c r="G460" s="14"/>
      <c r="H460" s="38"/>
      <c r="I460" s="17"/>
      <c r="J460" s="17"/>
      <c r="K460" s="38"/>
      <c r="L460" s="17"/>
      <c r="M460" s="38"/>
      <c r="N460" s="38"/>
      <c r="O460" s="173"/>
      <c r="P460" s="170"/>
    </row>
    <row r="461" spans="1:16" ht="25.5" hidden="1" outlineLevel="1" x14ac:dyDescent="0.25">
      <c r="A461" s="170"/>
      <c r="B461" s="121" t="s">
        <v>9</v>
      </c>
      <c r="C461" s="14"/>
      <c r="D461" s="14"/>
      <c r="E461" s="14"/>
      <c r="F461" s="14"/>
      <c r="G461" s="14"/>
      <c r="H461" s="38">
        <f>I461+J461+K461+L461</f>
        <v>1400</v>
      </c>
      <c r="I461" s="38"/>
      <c r="J461" s="38">
        <v>400</v>
      </c>
      <c r="K461" s="38">
        <v>500</v>
      </c>
      <c r="L461" s="38">
        <v>500</v>
      </c>
      <c r="M461" s="16">
        <f>1500-100</f>
        <v>1400</v>
      </c>
      <c r="N461" s="16">
        <f>1500-100</f>
        <v>1400</v>
      </c>
      <c r="O461" s="174"/>
      <c r="P461" s="171"/>
    </row>
    <row r="462" spans="1:16" s="1" customFormat="1" ht="38.25" hidden="1" customHeight="1" outlineLevel="1" x14ac:dyDescent="0.25">
      <c r="A462" s="185" t="s">
        <v>44</v>
      </c>
      <c r="B462" s="121" t="s">
        <v>25</v>
      </c>
      <c r="C462" s="14"/>
      <c r="D462" s="14"/>
      <c r="E462" s="14"/>
      <c r="F462" s="14"/>
      <c r="G462" s="14"/>
      <c r="H462" s="122"/>
      <c r="I462" s="13"/>
      <c r="J462" s="13"/>
      <c r="K462" s="13"/>
      <c r="L462" s="13"/>
      <c r="M462" s="122"/>
      <c r="N462" s="18">
        <v>150</v>
      </c>
      <c r="O462" s="186" t="s">
        <v>43</v>
      </c>
      <c r="P462" s="187" t="s">
        <v>42</v>
      </c>
    </row>
    <row r="463" spans="1:16" s="1" customFormat="1" ht="25.5" hidden="1" outlineLevel="1" x14ac:dyDescent="0.25">
      <c r="A463" s="185"/>
      <c r="B463" s="121" t="s">
        <v>23</v>
      </c>
      <c r="C463" s="14"/>
      <c r="D463" s="14"/>
      <c r="E463" s="14"/>
      <c r="F463" s="14"/>
      <c r="G463" s="14"/>
      <c r="H463" s="122"/>
      <c r="I463" s="13"/>
      <c r="J463" s="13"/>
      <c r="K463" s="13"/>
      <c r="L463" s="13"/>
      <c r="M463" s="122"/>
      <c r="N463" s="122"/>
      <c r="O463" s="186"/>
      <c r="P463" s="187"/>
    </row>
    <row r="464" spans="1:16" s="1" customFormat="1" ht="25.5" hidden="1" outlineLevel="1" x14ac:dyDescent="0.25">
      <c r="A464" s="185"/>
      <c r="B464" s="121" t="s">
        <v>22</v>
      </c>
      <c r="C464" s="14"/>
      <c r="D464" s="14"/>
      <c r="E464" s="14"/>
      <c r="F464" s="14"/>
      <c r="G464" s="14"/>
      <c r="H464" s="38"/>
      <c r="I464" s="17"/>
      <c r="J464" s="17"/>
      <c r="K464" s="17"/>
      <c r="L464" s="17"/>
      <c r="M464" s="38"/>
      <c r="N464" s="38"/>
      <c r="O464" s="186"/>
      <c r="P464" s="187"/>
    </row>
    <row r="465" spans="1:16" s="1" customFormat="1" ht="25.5" hidden="1" outlineLevel="1" x14ac:dyDescent="0.25">
      <c r="A465" s="185"/>
      <c r="B465" s="121" t="s">
        <v>12</v>
      </c>
      <c r="C465" s="122"/>
      <c r="D465" s="122"/>
      <c r="E465" s="20"/>
      <c r="F465" s="122"/>
      <c r="G465" s="20"/>
      <c r="H465" s="38"/>
      <c r="I465" s="17"/>
      <c r="J465" s="17"/>
      <c r="K465" s="17"/>
      <c r="L465" s="17"/>
      <c r="M465" s="38"/>
      <c r="N465" s="38"/>
      <c r="O465" s="186"/>
      <c r="P465" s="187"/>
    </row>
    <row r="466" spans="1:16" s="1" customFormat="1" ht="25.5" hidden="1" outlineLevel="1" x14ac:dyDescent="0.25">
      <c r="A466" s="185"/>
      <c r="B466" s="121" t="s">
        <v>11</v>
      </c>
      <c r="C466" s="14"/>
      <c r="D466" s="14"/>
      <c r="E466" s="14"/>
      <c r="F466" s="14"/>
      <c r="G466" s="14"/>
      <c r="H466" s="17"/>
      <c r="I466" s="17"/>
      <c r="J466" s="17"/>
      <c r="K466" s="17"/>
      <c r="L466" s="17"/>
      <c r="M466" s="19"/>
      <c r="N466" s="19"/>
      <c r="O466" s="186"/>
      <c r="P466" s="187"/>
    </row>
    <row r="467" spans="1:16" s="1" customFormat="1" ht="25.5" hidden="1" outlineLevel="1" x14ac:dyDescent="0.25">
      <c r="A467" s="185"/>
      <c r="B467" s="121" t="s">
        <v>10</v>
      </c>
      <c r="C467" s="14"/>
      <c r="D467" s="14"/>
      <c r="E467" s="14"/>
      <c r="F467" s="14"/>
      <c r="G467" s="14"/>
      <c r="H467" s="17"/>
      <c r="I467" s="17"/>
      <c r="J467" s="17"/>
      <c r="K467" s="17"/>
      <c r="L467" s="17"/>
      <c r="M467" s="19"/>
      <c r="N467" s="19"/>
      <c r="O467" s="186"/>
      <c r="P467" s="187"/>
    </row>
    <row r="468" spans="1:16" s="1" customFormat="1" ht="25.5" hidden="1" outlineLevel="1" x14ac:dyDescent="0.25">
      <c r="A468" s="185"/>
      <c r="B468" s="121" t="s">
        <v>9</v>
      </c>
      <c r="C468" s="14"/>
      <c r="D468" s="14"/>
      <c r="E468" s="14"/>
      <c r="F468" s="14"/>
      <c r="G468" s="14"/>
      <c r="H468" s="17"/>
      <c r="I468" s="17"/>
      <c r="J468" s="17"/>
      <c r="K468" s="17"/>
      <c r="L468" s="17"/>
      <c r="M468" s="19"/>
      <c r="N468" s="19"/>
      <c r="O468" s="186"/>
      <c r="P468" s="187"/>
    </row>
    <row r="469" spans="1:16" s="1" customFormat="1" ht="38.25" hidden="1" customHeight="1" outlineLevel="1" x14ac:dyDescent="0.25">
      <c r="A469" s="185" t="s">
        <v>41</v>
      </c>
      <c r="B469" s="121" t="s">
        <v>40</v>
      </c>
      <c r="C469" s="14"/>
      <c r="D469" s="14"/>
      <c r="E469" s="14"/>
      <c r="F469" s="14"/>
      <c r="G469" s="14"/>
      <c r="H469" s="13" t="s">
        <v>27</v>
      </c>
      <c r="I469" s="14"/>
      <c r="J469" s="14"/>
      <c r="K469" s="14"/>
      <c r="L469" s="14"/>
      <c r="M469" s="122">
        <v>1</v>
      </c>
      <c r="N469" s="122">
        <v>1</v>
      </c>
      <c r="O469" s="186" t="s">
        <v>33</v>
      </c>
      <c r="P469" s="187" t="s">
        <v>39</v>
      </c>
    </row>
    <row r="470" spans="1:16" s="1" customFormat="1" ht="25.5" hidden="1" outlineLevel="1" x14ac:dyDescent="0.25">
      <c r="A470" s="185"/>
      <c r="B470" s="121" t="s">
        <v>23</v>
      </c>
      <c r="C470" s="14"/>
      <c r="D470" s="14"/>
      <c r="E470" s="14"/>
      <c r="F470" s="14"/>
      <c r="G470" s="14"/>
      <c r="H470" s="13" t="s">
        <v>38</v>
      </c>
      <c r="I470" s="14"/>
      <c r="J470" s="14"/>
      <c r="K470" s="14"/>
      <c r="L470" s="14"/>
      <c r="M470" s="122">
        <v>300</v>
      </c>
      <c r="N470" s="122">
        <v>300</v>
      </c>
      <c r="O470" s="186"/>
      <c r="P470" s="187"/>
    </row>
    <row r="471" spans="1:16" s="1" customFormat="1" ht="25.5" hidden="1" outlineLevel="1" x14ac:dyDescent="0.25">
      <c r="A471" s="185"/>
      <c r="B471" s="121" t="s">
        <v>22</v>
      </c>
      <c r="C471" s="14"/>
      <c r="D471" s="14"/>
      <c r="E471" s="14"/>
      <c r="F471" s="14"/>
      <c r="G471" s="14"/>
      <c r="H471" s="13" t="s">
        <v>27</v>
      </c>
      <c r="I471" s="14"/>
      <c r="J471" s="14"/>
      <c r="K471" s="14"/>
      <c r="L471" s="14"/>
      <c r="M471" s="122">
        <v>300</v>
      </c>
      <c r="N471" s="122">
        <v>300</v>
      </c>
      <c r="O471" s="186"/>
      <c r="P471" s="187"/>
    </row>
    <row r="472" spans="1:16" s="1" customFormat="1" ht="25.5" hidden="1" outlineLevel="1" x14ac:dyDescent="0.25">
      <c r="A472" s="185"/>
      <c r="B472" s="121" t="s">
        <v>12</v>
      </c>
      <c r="C472" s="122">
        <v>97</v>
      </c>
      <c r="D472" s="122"/>
      <c r="E472" s="20">
        <v>4010709</v>
      </c>
      <c r="F472" s="122" t="s">
        <v>28</v>
      </c>
      <c r="G472" s="20">
        <v>612622</v>
      </c>
      <c r="H472" s="13" t="s">
        <v>27</v>
      </c>
      <c r="I472" s="14"/>
      <c r="J472" s="14"/>
      <c r="K472" s="14"/>
      <c r="L472" s="14"/>
      <c r="M472" s="122">
        <v>300</v>
      </c>
      <c r="N472" s="122">
        <v>300</v>
      </c>
      <c r="O472" s="186"/>
      <c r="P472" s="187"/>
    </row>
    <row r="473" spans="1:16" s="1" customFormat="1" ht="25.5" hidden="1" outlineLevel="1" x14ac:dyDescent="0.25">
      <c r="A473" s="185"/>
      <c r="B473" s="121" t="s">
        <v>11</v>
      </c>
      <c r="C473" s="14"/>
      <c r="D473" s="14"/>
      <c r="E473" s="14"/>
      <c r="F473" s="14"/>
      <c r="G473" s="14"/>
      <c r="H473" s="13" t="s">
        <v>27</v>
      </c>
      <c r="I473" s="14"/>
      <c r="J473" s="14"/>
      <c r="K473" s="14"/>
      <c r="L473" s="14"/>
      <c r="M473" s="13" t="s">
        <v>27</v>
      </c>
      <c r="N473" s="13" t="s">
        <v>27</v>
      </c>
      <c r="O473" s="186"/>
      <c r="P473" s="187"/>
    </row>
    <row r="474" spans="1:16" s="1" customFormat="1" ht="25.5" hidden="1" outlineLevel="1" x14ac:dyDescent="0.25">
      <c r="A474" s="185"/>
      <c r="B474" s="121" t="s">
        <v>10</v>
      </c>
      <c r="C474" s="14"/>
      <c r="D474" s="14"/>
      <c r="E474" s="14"/>
      <c r="F474" s="14"/>
      <c r="G474" s="14"/>
      <c r="H474" s="13" t="s">
        <v>27</v>
      </c>
      <c r="I474" s="14"/>
      <c r="J474" s="14"/>
      <c r="K474" s="14"/>
      <c r="L474" s="14"/>
      <c r="M474" s="13" t="s">
        <v>27</v>
      </c>
      <c r="N474" s="13" t="s">
        <v>27</v>
      </c>
      <c r="O474" s="186"/>
      <c r="P474" s="187"/>
    </row>
    <row r="475" spans="1:16" s="1" customFormat="1" ht="25.5" hidden="1" outlineLevel="1" x14ac:dyDescent="0.25">
      <c r="A475" s="185"/>
      <c r="B475" s="121" t="s">
        <v>9</v>
      </c>
      <c r="C475" s="14"/>
      <c r="D475" s="14"/>
      <c r="E475" s="14"/>
      <c r="F475" s="14"/>
      <c r="G475" s="14"/>
      <c r="H475" s="13" t="s">
        <v>27</v>
      </c>
      <c r="I475" s="14"/>
      <c r="J475" s="14"/>
      <c r="K475" s="14"/>
      <c r="L475" s="14"/>
      <c r="M475" s="13" t="s">
        <v>27</v>
      </c>
      <c r="N475" s="13" t="s">
        <v>27</v>
      </c>
      <c r="O475" s="186"/>
      <c r="P475" s="187"/>
    </row>
    <row r="476" spans="1:16" s="1" customFormat="1" ht="25.5" hidden="1" customHeight="1" outlineLevel="1" x14ac:dyDescent="0.25">
      <c r="A476" s="185" t="s">
        <v>37</v>
      </c>
      <c r="B476" s="121" t="s">
        <v>25</v>
      </c>
      <c r="C476" s="14"/>
      <c r="D476" s="14"/>
      <c r="E476" s="14"/>
      <c r="F476" s="14"/>
      <c r="G476" s="14"/>
      <c r="H476" s="122" t="s">
        <v>36</v>
      </c>
      <c r="I476" s="14"/>
      <c r="J476" s="14"/>
      <c r="K476" s="14"/>
      <c r="L476" s="14"/>
      <c r="M476" s="122" t="s">
        <v>36</v>
      </c>
      <c r="N476" s="122" t="s">
        <v>36</v>
      </c>
      <c r="O476" s="186" t="s">
        <v>33</v>
      </c>
      <c r="P476" s="187" t="s">
        <v>35</v>
      </c>
    </row>
    <row r="477" spans="1:16" s="1" customFormat="1" ht="25.5" hidden="1" outlineLevel="1" x14ac:dyDescent="0.25">
      <c r="A477" s="185"/>
      <c r="B477" s="121" t="s">
        <v>23</v>
      </c>
      <c r="C477" s="14"/>
      <c r="D477" s="14"/>
      <c r="E477" s="14"/>
      <c r="F477" s="14"/>
      <c r="G477" s="14"/>
      <c r="H477" s="122">
        <v>50</v>
      </c>
      <c r="I477" s="14"/>
      <c r="J477" s="14"/>
      <c r="K477" s="14"/>
      <c r="L477" s="14"/>
      <c r="M477" s="122">
        <v>50</v>
      </c>
      <c r="N477" s="122">
        <v>50</v>
      </c>
      <c r="O477" s="186"/>
      <c r="P477" s="187"/>
    </row>
    <row r="478" spans="1:16" s="1" customFormat="1" ht="25.5" hidden="1" outlineLevel="1" x14ac:dyDescent="0.25">
      <c r="A478" s="185"/>
      <c r="B478" s="121" t="s">
        <v>22</v>
      </c>
      <c r="C478" s="14"/>
      <c r="D478" s="14"/>
      <c r="E478" s="14"/>
      <c r="F478" s="14"/>
      <c r="G478" s="14"/>
      <c r="H478" s="122">
        <v>350</v>
      </c>
      <c r="I478" s="14"/>
      <c r="J478" s="14"/>
      <c r="K478" s="14"/>
      <c r="L478" s="14"/>
      <c r="M478" s="122">
        <v>350</v>
      </c>
      <c r="N478" s="122">
        <v>350</v>
      </c>
      <c r="O478" s="186"/>
      <c r="P478" s="187"/>
    </row>
    <row r="479" spans="1:16" s="1" customFormat="1" ht="25.5" hidden="1" outlineLevel="1" x14ac:dyDescent="0.25">
      <c r="A479" s="185"/>
      <c r="B479" s="121" t="s">
        <v>12</v>
      </c>
      <c r="C479" s="122">
        <v>97</v>
      </c>
      <c r="D479" s="122"/>
      <c r="E479" s="20">
        <v>4010709</v>
      </c>
      <c r="F479" s="122" t="s">
        <v>28</v>
      </c>
      <c r="G479" s="20">
        <v>612622</v>
      </c>
      <c r="H479" s="122">
        <v>350</v>
      </c>
      <c r="I479" s="13"/>
      <c r="J479" s="13"/>
      <c r="K479" s="13"/>
      <c r="L479" s="13"/>
      <c r="M479" s="122">
        <v>350</v>
      </c>
      <c r="N479" s="122">
        <v>350</v>
      </c>
      <c r="O479" s="186"/>
      <c r="P479" s="187"/>
    </row>
    <row r="480" spans="1:16" s="1" customFormat="1" ht="25.5" hidden="1" outlineLevel="1" x14ac:dyDescent="0.25">
      <c r="A480" s="185"/>
      <c r="B480" s="121" t="s">
        <v>11</v>
      </c>
      <c r="C480" s="14"/>
      <c r="D480" s="14"/>
      <c r="E480" s="14"/>
      <c r="F480" s="14"/>
      <c r="G480" s="14"/>
      <c r="H480" s="13" t="s">
        <v>27</v>
      </c>
      <c r="I480" s="13"/>
      <c r="J480" s="13"/>
      <c r="K480" s="13"/>
      <c r="L480" s="13"/>
      <c r="M480" s="13" t="s">
        <v>27</v>
      </c>
      <c r="N480" s="13" t="s">
        <v>27</v>
      </c>
      <c r="O480" s="186"/>
      <c r="P480" s="187"/>
    </row>
    <row r="481" spans="1:16" s="1" customFormat="1" ht="25.5" hidden="1" outlineLevel="1" x14ac:dyDescent="0.25">
      <c r="A481" s="185"/>
      <c r="B481" s="121" t="s">
        <v>10</v>
      </c>
      <c r="C481" s="14"/>
      <c r="D481" s="14"/>
      <c r="E481" s="14"/>
      <c r="F481" s="14"/>
      <c r="G481" s="14"/>
      <c r="H481" s="13" t="s">
        <v>27</v>
      </c>
      <c r="I481" s="13"/>
      <c r="J481" s="13"/>
      <c r="K481" s="13"/>
      <c r="L481" s="13"/>
      <c r="M481" s="13" t="s">
        <v>27</v>
      </c>
      <c r="N481" s="13" t="s">
        <v>27</v>
      </c>
      <c r="O481" s="186"/>
      <c r="P481" s="187"/>
    </row>
    <row r="482" spans="1:16" s="1" customFormat="1" ht="25.5" hidden="1" outlineLevel="1" x14ac:dyDescent="0.25">
      <c r="A482" s="185"/>
      <c r="B482" s="121" t="s">
        <v>9</v>
      </c>
      <c r="C482" s="14"/>
      <c r="D482" s="14"/>
      <c r="E482" s="14"/>
      <c r="F482" s="14"/>
      <c r="G482" s="14"/>
      <c r="H482" s="13"/>
      <c r="I482" s="13"/>
      <c r="J482" s="13"/>
      <c r="K482" s="13"/>
      <c r="L482" s="13"/>
      <c r="M482" s="13"/>
      <c r="N482" s="13"/>
      <c r="O482" s="186"/>
      <c r="P482" s="187"/>
    </row>
    <row r="483" spans="1:16" s="1" customFormat="1" ht="25.5" hidden="1" customHeight="1" outlineLevel="1" x14ac:dyDescent="0.25">
      <c r="A483" s="185" t="s">
        <v>34</v>
      </c>
      <c r="B483" s="121" t="s">
        <v>25</v>
      </c>
      <c r="C483" s="14"/>
      <c r="D483" s="14"/>
      <c r="E483" s="14"/>
      <c r="F483" s="14"/>
      <c r="G483" s="14"/>
      <c r="H483" s="122">
        <v>30</v>
      </c>
      <c r="I483" s="14"/>
      <c r="J483" s="14"/>
      <c r="K483" s="14"/>
      <c r="L483" s="14"/>
      <c r="M483" s="122">
        <v>30</v>
      </c>
      <c r="N483" s="122">
        <v>30</v>
      </c>
      <c r="O483" s="186" t="s">
        <v>33</v>
      </c>
      <c r="P483" s="187" t="s">
        <v>32</v>
      </c>
    </row>
    <row r="484" spans="1:16" s="1" customFormat="1" ht="25.5" hidden="1" outlineLevel="1" x14ac:dyDescent="0.25">
      <c r="A484" s="185"/>
      <c r="B484" s="121" t="s">
        <v>23</v>
      </c>
      <c r="C484" s="14"/>
      <c r="D484" s="14"/>
      <c r="E484" s="14"/>
      <c r="F484" s="14"/>
      <c r="G484" s="14"/>
      <c r="H484" s="122">
        <v>3.2</v>
      </c>
      <c r="I484" s="14"/>
      <c r="J484" s="14"/>
      <c r="K484" s="14"/>
      <c r="L484" s="14"/>
      <c r="M484" s="122">
        <v>3.2</v>
      </c>
      <c r="N484" s="122">
        <v>3.2</v>
      </c>
      <c r="O484" s="186"/>
      <c r="P484" s="187"/>
    </row>
    <row r="485" spans="1:16" s="1" customFormat="1" ht="25.5" hidden="1" outlineLevel="1" x14ac:dyDescent="0.25">
      <c r="A485" s="185"/>
      <c r="B485" s="121" t="s">
        <v>22</v>
      </c>
      <c r="C485" s="14"/>
      <c r="D485" s="14"/>
      <c r="E485" s="14"/>
      <c r="F485" s="14"/>
      <c r="G485" s="14"/>
      <c r="H485" s="122">
        <v>96</v>
      </c>
      <c r="I485" s="14"/>
      <c r="J485" s="14"/>
      <c r="K485" s="14"/>
      <c r="L485" s="14"/>
      <c r="M485" s="122">
        <v>96</v>
      </c>
      <c r="N485" s="122">
        <v>96</v>
      </c>
      <c r="O485" s="186"/>
      <c r="P485" s="187"/>
    </row>
    <row r="486" spans="1:16" s="1" customFormat="1" ht="25.5" hidden="1" outlineLevel="1" x14ac:dyDescent="0.25">
      <c r="A486" s="185"/>
      <c r="B486" s="121" t="s">
        <v>12</v>
      </c>
      <c r="C486" s="122">
        <v>97</v>
      </c>
      <c r="D486" s="122"/>
      <c r="E486" s="20">
        <v>4010709</v>
      </c>
      <c r="F486" s="122" t="s">
        <v>28</v>
      </c>
      <c r="G486" s="20">
        <v>612622</v>
      </c>
      <c r="H486" s="122">
        <v>96</v>
      </c>
      <c r="I486" s="14"/>
      <c r="J486" s="14"/>
      <c r="K486" s="14"/>
      <c r="L486" s="14"/>
      <c r="M486" s="122">
        <v>96</v>
      </c>
      <c r="N486" s="122">
        <v>96</v>
      </c>
      <c r="O486" s="186"/>
      <c r="P486" s="187"/>
    </row>
    <row r="487" spans="1:16" s="1" customFormat="1" ht="25.5" hidden="1" outlineLevel="1" x14ac:dyDescent="0.25">
      <c r="A487" s="185"/>
      <c r="B487" s="121" t="s">
        <v>11</v>
      </c>
      <c r="C487" s="14"/>
      <c r="D487" s="14"/>
      <c r="E487" s="14"/>
      <c r="F487" s="14"/>
      <c r="G487" s="14"/>
      <c r="H487" s="13" t="s">
        <v>27</v>
      </c>
      <c r="I487" s="13"/>
      <c r="J487" s="13"/>
      <c r="K487" s="13"/>
      <c r="L487" s="13"/>
      <c r="M487" s="13" t="s">
        <v>27</v>
      </c>
      <c r="N487" s="13" t="s">
        <v>27</v>
      </c>
      <c r="O487" s="186"/>
      <c r="P487" s="187"/>
    </row>
    <row r="488" spans="1:16" s="1" customFormat="1" ht="25.5" hidden="1" outlineLevel="1" x14ac:dyDescent="0.25">
      <c r="A488" s="185"/>
      <c r="B488" s="121" t="s">
        <v>10</v>
      </c>
      <c r="C488" s="14"/>
      <c r="D488" s="14"/>
      <c r="E488" s="14"/>
      <c r="F488" s="14"/>
      <c r="G488" s="14"/>
      <c r="H488" s="13" t="s">
        <v>27</v>
      </c>
      <c r="I488" s="13"/>
      <c r="J488" s="13"/>
      <c r="K488" s="13"/>
      <c r="L488" s="13"/>
      <c r="M488" s="13" t="s">
        <v>27</v>
      </c>
      <c r="N488" s="13" t="s">
        <v>27</v>
      </c>
      <c r="O488" s="186"/>
      <c r="P488" s="187"/>
    </row>
    <row r="489" spans="1:16" s="1" customFormat="1" ht="25.5" hidden="1" outlineLevel="1" x14ac:dyDescent="0.25">
      <c r="A489" s="185"/>
      <c r="B489" s="121" t="s">
        <v>9</v>
      </c>
      <c r="C489" s="14"/>
      <c r="D489" s="14"/>
      <c r="E489" s="14"/>
      <c r="F489" s="14"/>
      <c r="G489" s="14"/>
      <c r="H489" s="13"/>
      <c r="I489" s="13"/>
      <c r="J489" s="13"/>
      <c r="K489" s="13"/>
      <c r="L489" s="13"/>
      <c r="M489" s="13"/>
      <c r="N489" s="13"/>
      <c r="O489" s="186"/>
      <c r="P489" s="187"/>
    </row>
    <row r="490" spans="1:16" s="1" customFormat="1" ht="25.5" hidden="1" customHeight="1" outlineLevel="1" x14ac:dyDescent="0.25">
      <c r="A490" s="185" t="s">
        <v>31</v>
      </c>
      <c r="B490" s="121" t="s">
        <v>25</v>
      </c>
      <c r="C490" s="14"/>
      <c r="D490" s="14"/>
      <c r="E490" s="14"/>
      <c r="F490" s="14"/>
      <c r="G490" s="14"/>
      <c r="H490" s="122">
        <v>7</v>
      </c>
      <c r="I490" s="14"/>
      <c r="J490" s="14"/>
      <c r="K490" s="14"/>
      <c r="L490" s="14"/>
      <c r="M490" s="122">
        <v>7</v>
      </c>
      <c r="N490" s="122">
        <v>7</v>
      </c>
      <c r="O490" s="186" t="s">
        <v>30</v>
      </c>
      <c r="P490" s="187" t="s">
        <v>29</v>
      </c>
    </row>
    <row r="491" spans="1:16" s="1" customFormat="1" ht="25.5" hidden="1" outlineLevel="1" x14ac:dyDescent="0.25">
      <c r="A491" s="185"/>
      <c r="B491" s="121" t="s">
        <v>23</v>
      </c>
      <c r="C491" s="14"/>
      <c r="D491" s="14"/>
      <c r="E491" s="14"/>
      <c r="F491" s="14"/>
      <c r="G491" s="14"/>
      <c r="H491" s="122">
        <v>5</v>
      </c>
      <c r="I491" s="14"/>
      <c r="J491" s="14"/>
      <c r="K491" s="14"/>
      <c r="L491" s="14"/>
      <c r="M491" s="122">
        <v>5</v>
      </c>
      <c r="N491" s="122">
        <v>5</v>
      </c>
      <c r="O491" s="186"/>
      <c r="P491" s="187"/>
    </row>
    <row r="492" spans="1:16" s="1" customFormat="1" ht="25.5" hidden="1" outlineLevel="1" x14ac:dyDescent="0.25">
      <c r="A492" s="185"/>
      <c r="B492" s="121" t="s">
        <v>22</v>
      </c>
      <c r="C492" s="14"/>
      <c r="D492" s="14"/>
      <c r="E492" s="14"/>
      <c r="F492" s="14"/>
      <c r="G492" s="14"/>
      <c r="H492" s="122">
        <v>35</v>
      </c>
      <c r="I492" s="14"/>
      <c r="J492" s="14"/>
      <c r="K492" s="14"/>
      <c r="L492" s="14"/>
      <c r="M492" s="122">
        <v>35</v>
      </c>
      <c r="N492" s="122">
        <v>35</v>
      </c>
      <c r="O492" s="186"/>
      <c r="P492" s="187"/>
    </row>
    <row r="493" spans="1:16" s="1" customFormat="1" ht="25.5" hidden="1" outlineLevel="1" x14ac:dyDescent="0.25">
      <c r="A493" s="185"/>
      <c r="B493" s="121" t="s">
        <v>12</v>
      </c>
      <c r="C493" s="122">
        <v>97</v>
      </c>
      <c r="D493" s="122"/>
      <c r="E493" s="20">
        <v>4010709</v>
      </c>
      <c r="F493" s="122" t="s">
        <v>28</v>
      </c>
      <c r="G493" s="20">
        <v>612622</v>
      </c>
      <c r="H493" s="122">
        <v>35</v>
      </c>
      <c r="I493" s="14"/>
      <c r="J493" s="14"/>
      <c r="K493" s="14"/>
      <c r="L493" s="14"/>
      <c r="M493" s="122">
        <v>35</v>
      </c>
      <c r="N493" s="122">
        <v>35</v>
      </c>
      <c r="O493" s="186"/>
      <c r="P493" s="187"/>
    </row>
    <row r="494" spans="1:16" s="1" customFormat="1" ht="25.5" hidden="1" outlineLevel="1" x14ac:dyDescent="0.25">
      <c r="A494" s="185"/>
      <c r="B494" s="121" t="s">
        <v>11</v>
      </c>
      <c r="C494" s="14"/>
      <c r="D494" s="14"/>
      <c r="E494" s="14"/>
      <c r="F494" s="14"/>
      <c r="G494" s="14"/>
      <c r="H494" s="13" t="s">
        <v>27</v>
      </c>
      <c r="I494" s="13"/>
      <c r="J494" s="13"/>
      <c r="K494" s="13"/>
      <c r="L494" s="13"/>
      <c r="M494" s="13" t="s">
        <v>27</v>
      </c>
      <c r="N494" s="13" t="s">
        <v>27</v>
      </c>
      <c r="O494" s="186"/>
      <c r="P494" s="187"/>
    </row>
    <row r="495" spans="1:16" s="1" customFormat="1" ht="25.5" hidden="1" outlineLevel="1" x14ac:dyDescent="0.25">
      <c r="A495" s="185"/>
      <c r="B495" s="121" t="s">
        <v>10</v>
      </c>
      <c r="C495" s="14"/>
      <c r="D495" s="14"/>
      <c r="E495" s="14"/>
      <c r="F495" s="14"/>
      <c r="G495" s="14"/>
      <c r="H495" s="13" t="s">
        <v>27</v>
      </c>
      <c r="I495" s="13"/>
      <c r="J495" s="13"/>
      <c r="K495" s="13"/>
      <c r="L495" s="13"/>
      <c r="M495" s="13" t="s">
        <v>27</v>
      </c>
      <c r="N495" s="13" t="s">
        <v>27</v>
      </c>
      <c r="O495" s="186"/>
      <c r="P495" s="187"/>
    </row>
    <row r="496" spans="1:16" s="1" customFormat="1" ht="25.5" hidden="1" outlineLevel="1" x14ac:dyDescent="0.25">
      <c r="A496" s="185"/>
      <c r="B496" s="121" t="s">
        <v>9</v>
      </c>
      <c r="C496" s="14"/>
      <c r="D496" s="14"/>
      <c r="E496" s="14"/>
      <c r="F496" s="14"/>
      <c r="G496" s="14"/>
      <c r="H496" s="13"/>
      <c r="I496" s="13"/>
      <c r="J496" s="13"/>
      <c r="K496" s="13"/>
      <c r="L496" s="13"/>
      <c r="M496" s="13"/>
      <c r="N496" s="13"/>
      <c r="O496" s="186"/>
      <c r="P496" s="187"/>
    </row>
    <row r="497" spans="1:19" ht="25.5" customHeight="1" collapsed="1" x14ac:dyDescent="0.25">
      <c r="A497" s="185" t="s">
        <v>26</v>
      </c>
      <c r="B497" s="121" t="s">
        <v>25</v>
      </c>
      <c r="C497" s="14"/>
      <c r="D497" s="14"/>
      <c r="E497" s="14"/>
      <c r="F497" s="14"/>
      <c r="G497" s="14"/>
      <c r="H497" s="18">
        <v>1000</v>
      </c>
      <c r="I497" s="18">
        <v>1000</v>
      </c>
      <c r="J497" s="18">
        <v>1000</v>
      </c>
      <c r="K497" s="18">
        <v>1000</v>
      </c>
      <c r="L497" s="18">
        <v>1000</v>
      </c>
      <c r="M497" s="18">
        <v>1500</v>
      </c>
      <c r="N497" s="18">
        <v>1500</v>
      </c>
      <c r="O497" s="186" t="s">
        <v>169</v>
      </c>
      <c r="P497" s="187" t="s">
        <v>445</v>
      </c>
    </row>
    <row r="498" spans="1:19" ht="25.5" x14ac:dyDescent="0.25">
      <c r="A498" s="185"/>
      <c r="B498" s="121" t="s">
        <v>23</v>
      </c>
      <c r="C498" s="14"/>
      <c r="D498" s="14"/>
      <c r="E498" s="14"/>
      <c r="F498" s="14"/>
      <c r="G498" s="14"/>
      <c r="H498" s="16">
        <f>H499/H497</f>
        <v>9.9901</v>
      </c>
      <c r="I498" s="17" t="s">
        <v>13</v>
      </c>
      <c r="J498" s="17" t="s">
        <v>13</v>
      </c>
      <c r="K498" s="17" t="s">
        <v>13</v>
      </c>
      <c r="L498" s="17" t="s">
        <v>13</v>
      </c>
      <c r="M498" s="16">
        <f>M499/M497</f>
        <v>9.9900666666666673</v>
      </c>
      <c r="N498" s="16">
        <f>N499/N497</f>
        <v>9.9900666666666673</v>
      </c>
      <c r="O498" s="186"/>
      <c r="P498" s="187"/>
    </row>
    <row r="499" spans="1:19" ht="25.5" x14ac:dyDescent="0.25">
      <c r="A499" s="185"/>
      <c r="B499" s="121" t="s">
        <v>22</v>
      </c>
      <c r="C499" s="14"/>
      <c r="D499" s="14"/>
      <c r="E499" s="14"/>
      <c r="F499" s="14"/>
      <c r="G499" s="14"/>
      <c r="H499" s="16">
        <f t="shared" ref="H499:N499" si="47">H500</f>
        <v>9990.1</v>
      </c>
      <c r="I499" s="16">
        <f t="shared" si="47"/>
        <v>1064.8500000000001</v>
      </c>
      <c r="J499" s="16">
        <f t="shared" si="47"/>
        <v>2664.8500000000004</v>
      </c>
      <c r="K499" s="16">
        <f t="shared" si="47"/>
        <v>4430.3999999999996</v>
      </c>
      <c r="L499" s="16">
        <f t="shared" si="47"/>
        <v>1830</v>
      </c>
      <c r="M499" s="16">
        <f t="shared" si="47"/>
        <v>14985.1</v>
      </c>
      <c r="N499" s="16">
        <f t="shared" si="47"/>
        <v>14985.1</v>
      </c>
      <c r="O499" s="186"/>
      <c r="P499" s="187"/>
    </row>
    <row r="500" spans="1:19" ht="25.5" x14ac:dyDescent="0.25">
      <c r="A500" s="185"/>
      <c r="B500" s="121" t="s">
        <v>12</v>
      </c>
      <c r="C500" s="15" t="s">
        <v>21</v>
      </c>
      <c r="D500" s="15" t="s">
        <v>20</v>
      </c>
      <c r="E500" s="15" t="s">
        <v>19</v>
      </c>
      <c r="F500" s="122" t="s">
        <v>18</v>
      </c>
      <c r="G500" s="15" t="s">
        <v>17</v>
      </c>
      <c r="H500" s="16">
        <f t="shared" ref="H500:N500" si="48">H501+H502</f>
        <v>9990.1</v>
      </c>
      <c r="I500" s="16">
        <f t="shared" si="48"/>
        <v>1064.8500000000001</v>
      </c>
      <c r="J500" s="16">
        <f t="shared" si="48"/>
        <v>2664.8500000000004</v>
      </c>
      <c r="K500" s="16">
        <f t="shared" si="48"/>
        <v>4430.3999999999996</v>
      </c>
      <c r="L500" s="16">
        <f t="shared" si="48"/>
        <v>1830</v>
      </c>
      <c r="M500" s="16">
        <f t="shared" si="48"/>
        <v>14985.1</v>
      </c>
      <c r="N500" s="16">
        <f t="shared" si="48"/>
        <v>14985.1</v>
      </c>
      <c r="O500" s="186"/>
      <c r="P500" s="187"/>
    </row>
    <row r="501" spans="1:19" hidden="1" outlineLevel="1" x14ac:dyDescent="0.25">
      <c r="A501" s="185"/>
      <c r="B501" s="121"/>
      <c r="C501" s="15"/>
      <c r="D501" s="15"/>
      <c r="E501" s="15"/>
      <c r="F501" s="122"/>
      <c r="G501" s="20">
        <v>612</v>
      </c>
      <c r="H501" s="16">
        <v>5790.1</v>
      </c>
      <c r="I501" s="16">
        <v>817.2</v>
      </c>
      <c r="J501" s="16">
        <v>1617.2</v>
      </c>
      <c r="K501" s="16">
        <v>2455.6999999999998</v>
      </c>
      <c r="L501" s="16">
        <v>900</v>
      </c>
      <c r="M501" s="16">
        <v>8775.1</v>
      </c>
      <c r="N501" s="16">
        <v>8775.1</v>
      </c>
      <c r="O501" s="186"/>
      <c r="P501" s="187"/>
    </row>
    <row r="502" spans="1:19" hidden="1" outlineLevel="1" x14ac:dyDescent="0.25">
      <c r="A502" s="185"/>
      <c r="B502" s="121"/>
      <c r="C502" s="15"/>
      <c r="D502" s="15"/>
      <c r="E502" s="15"/>
      <c r="F502" s="122"/>
      <c r="G502" s="20">
        <v>622</v>
      </c>
      <c r="H502" s="16">
        <f>I502+J502+K502+L502</f>
        <v>4200</v>
      </c>
      <c r="I502" s="16">
        <v>247.65</v>
      </c>
      <c r="J502" s="16">
        <v>1047.6500000000001</v>
      </c>
      <c r="K502" s="16">
        <v>1974.7</v>
      </c>
      <c r="L502" s="16">
        <v>930</v>
      </c>
      <c r="M502" s="16">
        <v>6210</v>
      </c>
      <c r="N502" s="16">
        <v>6210</v>
      </c>
      <c r="O502" s="186"/>
      <c r="P502" s="187"/>
    </row>
    <row r="503" spans="1:19" ht="25.5" collapsed="1" x14ac:dyDescent="0.25">
      <c r="A503" s="185"/>
      <c r="B503" s="121" t="s">
        <v>11</v>
      </c>
      <c r="C503" s="14"/>
      <c r="D503" s="14"/>
      <c r="E503" s="14"/>
      <c r="F503" s="14"/>
      <c r="G503" s="14"/>
      <c r="H503" s="13"/>
      <c r="I503" s="13"/>
      <c r="J503" s="13"/>
      <c r="K503" s="13"/>
      <c r="L503" s="13"/>
      <c r="M503" s="13"/>
      <c r="N503" s="13"/>
      <c r="O503" s="186"/>
      <c r="P503" s="187"/>
    </row>
    <row r="504" spans="1:19" ht="25.5" x14ac:dyDescent="0.25">
      <c r="A504" s="185"/>
      <c r="B504" s="121" t="s">
        <v>10</v>
      </c>
      <c r="C504" s="14"/>
      <c r="D504" s="14"/>
      <c r="E504" s="14"/>
      <c r="F504" s="14"/>
      <c r="G504" s="14"/>
      <c r="H504" s="13"/>
      <c r="I504" s="13"/>
      <c r="J504" s="13"/>
      <c r="K504" s="13"/>
      <c r="L504" s="13"/>
      <c r="M504" s="13"/>
      <c r="N504" s="13"/>
      <c r="O504" s="186"/>
      <c r="P504" s="187"/>
    </row>
    <row r="505" spans="1:19" ht="25.5" x14ac:dyDescent="0.25">
      <c r="A505" s="185"/>
      <c r="B505" s="121" t="s">
        <v>9</v>
      </c>
      <c r="C505" s="14"/>
      <c r="D505" s="14"/>
      <c r="E505" s="14"/>
      <c r="F505" s="14"/>
      <c r="G505" s="14"/>
      <c r="H505" s="13"/>
      <c r="I505" s="13"/>
      <c r="J505" s="13"/>
      <c r="K505" s="13"/>
      <c r="L505" s="13"/>
      <c r="M505" s="13"/>
      <c r="N505" s="13"/>
      <c r="O505" s="186"/>
      <c r="P505" s="187"/>
    </row>
    <row r="506" spans="1:19" ht="25.5" x14ac:dyDescent="0.25">
      <c r="A506" s="169" t="s">
        <v>16</v>
      </c>
      <c r="B506" s="121" t="s">
        <v>14</v>
      </c>
      <c r="C506" s="10"/>
      <c r="D506" s="10"/>
      <c r="E506" s="10"/>
      <c r="F506" s="10"/>
      <c r="G506" s="10"/>
      <c r="H506" s="11">
        <f t="shared" ref="H506:N506" si="49">H507+H508+H509+H510</f>
        <v>11390.1</v>
      </c>
      <c r="I506" s="11">
        <f t="shared" si="49"/>
        <v>1064.8500000000001</v>
      </c>
      <c r="J506" s="11">
        <f t="shared" si="49"/>
        <v>3064.8500000000004</v>
      </c>
      <c r="K506" s="11">
        <f t="shared" si="49"/>
        <v>4930.3999999999996</v>
      </c>
      <c r="L506" s="11">
        <f t="shared" si="49"/>
        <v>2330</v>
      </c>
      <c r="M506" s="11">
        <f t="shared" si="49"/>
        <v>16385.099999999999</v>
      </c>
      <c r="N506" s="11">
        <f t="shared" si="49"/>
        <v>16385.099999999999</v>
      </c>
      <c r="O506" s="172"/>
      <c r="P506" s="175" t="s">
        <v>13</v>
      </c>
    </row>
    <row r="507" spans="1:19" ht="25.5" x14ac:dyDescent="0.25">
      <c r="A507" s="170"/>
      <c r="B507" s="121" t="s">
        <v>12</v>
      </c>
      <c r="C507" s="10"/>
      <c r="D507" s="10"/>
      <c r="E507" s="10"/>
      <c r="F507" s="10"/>
      <c r="G507" s="10"/>
      <c r="H507" s="21">
        <f>H319+H500</f>
        <v>9990.1</v>
      </c>
      <c r="I507" s="21">
        <f t="shared" ref="I507:N507" si="50">I319+I500</f>
        <v>1064.8500000000001</v>
      </c>
      <c r="J507" s="21">
        <f t="shared" si="50"/>
        <v>2664.8500000000004</v>
      </c>
      <c r="K507" s="21">
        <f t="shared" si="50"/>
        <v>4430.3999999999996</v>
      </c>
      <c r="L507" s="21">
        <f t="shared" si="50"/>
        <v>1830</v>
      </c>
      <c r="M507" s="21">
        <f t="shared" si="50"/>
        <v>14985.1</v>
      </c>
      <c r="N507" s="21">
        <f t="shared" si="50"/>
        <v>14985.1</v>
      </c>
      <c r="O507" s="173"/>
      <c r="P507" s="176"/>
    </row>
    <row r="508" spans="1:19" ht="25.5" x14ac:dyDescent="0.25">
      <c r="A508" s="170"/>
      <c r="B508" s="121" t="s">
        <v>11</v>
      </c>
      <c r="C508" s="10"/>
      <c r="D508" s="10"/>
      <c r="E508" s="10"/>
      <c r="F508" s="10"/>
      <c r="G508" s="10"/>
      <c r="H508" s="12"/>
      <c r="I508" s="10"/>
      <c r="J508" s="10"/>
      <c r="K508" s="10"/>
      <c r="L508" s="10"/>
      <c r="M508" s="10"/>
      <c r="N508" s="10"/>
      <c r="O508" s="173"/>
      <c r="P508" s="176"/>
    </row>
    <row r="509" spans="1:19" ht="25.5" x14ac:dyDescent="0.25">
      <c r="A509" s="170"/>
      <c r="B509" s="121" t="s">
        <v>10</v>
      </c>
      <c r="C509" s="10"/>
      <c r="D509" s="10"/>
      <c r="E509" s="10"/>
      <c r="F509" s="10"/>
      <c r="G509" s="10"/>
      <c r="H509" s="10"/>
      <c r="I509" s="10"/>
      <c r="J509" s="10"/>
      <c r="K509" s="10"/>
      <c r="L509" s="10"/>
      <c r="M509" s="10"/>
      <c r="N509" s="10"/>
      <c r="O509" s="173"/>
      <c r="P509" s="176"/>
    </row>
    <row r="510" spans="1:19" ht="25.5" x14ac:dyDescent="0.25">
      <c r="A510" s="171"/>
      <c r="B510" s="121" t="s">
        <v>9</v>
      </c>
      <c r="C510" s="10"/>
      <c r="D510" s="10"/>
      <c r="E510" s="10"/>
      <c r="F510" s="10"/>
      <c r="G510" s="10"/>
      <c r="H510" s="11">
        <f>H322+H505</f>
        <v>1400</v>
      </c>
      <c r="I510" s="11">
        <f t="shared" ref="I510:N510" si="51">I322+I505</f>
        <v>0</v>
      </c>
      <c r="J510" s="11">
        <f t="shared" si="51"/>
        <v>400</v>
      </c>
      <c r="K510" s="11">
        <f t="shared" si="51"/>
        <v>500</v>
      </c>
      <c r="L510" s="11">
        <f t="shared" si="51"/>
        <v>500</v>
      </c>
      <c r="M510" s="11">
        <f t="shared" si="51"/>
        <v>1400</v>
      </c>
      <c r="N510" s="11">
        <f t="shared" si="51"/>
        <v>1400</v>
      </c>
      <c r="O510" s="174"/>
      <c r="P510" s="177"/>
    </row>
    <row r="511" spans="1:19" ht="25.5" x14ac:dyDescent="0.25">
      <c r="A511" s="169" t="s">
        <v>15</v>
      </c>
      <c r="B511" s="121" t="s">
        <v>14</v>
      </c>
      <c r="C511" s="10"/>
      <c r="D511" s="10"/>
      <c r="E511" s="10"/>
      <c r="F511" s="10"/>
      <c r="G511" s="10"/>
      <c r="H511" s="11">
        <f t="shared" ref="H511:N511" si="52">H512+H513+H514+H515</f>
        <v>3454491.3</v>
      </c>
      <c r="I511" s="11">
        <f t="shared" si="52"/>
        <v>726357.35000000009</v>
      </c>
      <c r="J511" s="11">
        <f t="shared" si="52"/>
        <v>960259.35</v>
      </c>
      <c r="K511" s="11">
        <f t="shared" si="52"/>
        <v>725731.8</v>
      </c>
      <c r="L511" s="11">
        <f t="shared" si="52"/>
        <v>1042142.8</v>
      </c>
      <c r="M511" s="11">
        <f t="shared" si="52"/>
        <v>3539034.0999999996</v>
      </c>
      <c r="N511" s="11">
        <f t="shared" si="52"/>
        <v>3621649.2</v>
      </c>
      <c r="O511" s="179"/>
      <c r="P511" s="182" t="s">
        <v>13</v>
      </c>
    </row>
    <row r="512" spans="1:19" ht="25.5" x14ac:dyDescent="0.25">
      <c r="A512" s="170"/>
      <c r="B512" s="121" t="s">
        <v>12</v>
      </c>
      <c r="C512" s="10"/>
      <c r="D512" s="10"/>
      <c r="E512" s="10"/>
      <c r="F512" s="10"/>
      <c r="G512" s="10"/>
      <c r="H512" s="8">
        <f>H507+H291+H74</f>
        <v>3384491.3</v>
      </c>
      <c r="I512" s="8">
        <f t="shared" ref="I512:N512" si="53">I74+I291+I507</f>
        <v>726357.35000000009</v>
      </c>
      <c r="J512" s="8">
        <f t="shared" si="53"/>
        <v>939859.35</v>
      </c>
      <c r="K512" s="8">
        <f t="shared" si="53"/>
        <v>703981.8</v>
      </c>
      <c r="L512" s="8">
        <f t="shared" si="53"/>
        <v>1014292.8</v>
      </c>
      <c r="M512" s="8">
        <f t="shared" si="53"/>
        <v>3469034.0999999996</v>
      </c>
      <c r="N512" s="8">
        <f t="shared" si="53"/>
        <v>3551649.2</v>
      </c>
      <c r="O512" s="180"/>
      <c r="P512" s="183"/>
      <c r="S512" s="5">
        <f>N512-M512</f>
        <v>82615.100000000559</v>
      </c>
    </row>
    <row r="513" spans="1:16383" ht="25.5" x14ac:dyDescent="0.25">
      <c r="A513" s="170"/>
      <c r="B513" s="121" t="s">
        <v>11</v>
      </c>
      <c r="C513" s="122"/>
      <c r="D513" s="122"/>
      <c r="E513" s="122"/>
      <c r="F513" s="122"/>
      <c r="G513" s="122"/>
      <c r="H513" s="8">
        <f>H77+H301+H508</f>
        <v>0</v>
      </c>
      <c r="I513" s="9"/>
      <c r="J513" s="8">
        <f>J77+J301+J508</f>
        <v>0</v>
      </c>
      <c r="K513" s="8">
        <f>K77+K301+K508</f>
        <v>0</v>
      </c>
      <c r="L513" s="8">
        <f>L77+L301+L508</f>
        <v>0</v>
      </c>
      <c r="M513" s="9"/>
      <c r="N513" s="9"/>
      <c r="O513" s="180"/>
      <c r="P513" s="183"/>
    </row>
    <row r="514" spans="1:16383" ht="25.5" x14ac:dyDescent="0.25">
      <c r="A514" s="170"/>
      <c r="B514" s="121" t="s">
        <v>10</v>
      </c>
      <c r="C514" s="10"/>
      <c r="D514" s="10"/>
      <c r="E514" s="10"/>
      <c r="F514" s="10"/>
      <c r="G514" s="10"/>
      <c r="H514" s="8"/>
      <c r="I514" s="8"/>
      <c r="J514" s="8"/>
      <c r="K514" s="8"/>
      <c r="L514" s="8"/>
      <c r="M514" s="8"/>
      <c r="N514" s="8"/>
      <c r="O514" s="180"/>
      <c r="P514" s="183"/>
    </row>
    <row r="515" spans="1:16383" ht="25.5" x14ac:dyDescent="0.25">
      <c r="A515" s="171"/>
      <c r="B515" s="121" t="s">
        <v>9</v>
      </c>
      <c r="C515" s="10"/>
      <c r="D515" s="10"/>
      <c r="E515" s="10"/>
      <c r="F515" s="10"/>
      <c r="G515" s="10"/>
      <c r="H515" s="8">
        <f>H79+H314+H510</f>
        <v>70000</v>
      </c>
      <c r="I515" s="9">
        <v>0</v>
      </c>
      <c r="J515" s="8">
        <f>J79+J314+J510</f>
        <v>20400</v>
      </c>
      <c r="K515" s="8">
        <f>K79+K314+K510</f>
        <v>21750</v>
      </c>
      <c r="L515" s="8">
        <f>L79+L314+L510</f>
        <v>27850</v>
      </c>
      <c r="M515" s="8">
        <f>M79+M314+M510</f>
        <v>70000</v>
      </c>
      <c r="N515" s="8">
        <f>N79+N314+N510</f>
        <v>70000</v>
      </c>
      <c r="O515" s="181"/>
      <c r="P515" s="184"/>
    </row>
    <row r="516" spans="1:16383" s="6" customFormat="1" hidden="1" x14ac:dyDescent="0.25">
      <c r="A516" s="137"/>
      <c r="B516" s="137"/>
      <c r="C516" s="137"/>
      <c r="D516" s="137"/>
      <c r="E516" s="137"/>
      <c r="F516" s="137"/>
      <c r="G516" s="137"/>
      <c r="H516" s="138">
        <f>70000-H515</f>
        <v>0</v>
      </c>
      <c r="I516" s="137"/>
      <c r="J516" s="137"/>
      <c r="K516" s="137"/>
      <c r="L516" s="137"/>
      <c r="M516" s="137"/>
      <c r="N516" s="137"/>
      <c r="O516" s="139"/>
      <c r="P516" s="140"/>
    </row>
    <row r="517" spans="1:16383" s="6" customFormat="1" hidden="1" x14ac:dyDescent="0.25">
      <c r="A517" s="137"/>
      <c r="B517" s="137"/>
      <c r="C517" s="137"/>
      <c r="D517" s="137"/>
      <c r="E517" s="137"/>
      <c r="F517" s="141" t="s">
        <v>407</v>
      </c>
      <c r="G517" s="137"/>
      <c r="H517" s="7"/>
      <c r="I517" s="137"/>
      <c r="J517" s="137"/>
      <c r="K517" s="137"/>
      <c r="L517" s="137"/>
      <c r="M517" s="137"/>
      <c r="N517" s="137"/>
      <c r="O517" s="139"/>
      <c r="P517" s="140"/>
    </row>
    <row r="518" spans="1:16383" s="6" customFormat="1" hidden="1" x14ac:dyDescent="0.25">
      <c r="A518" s="137"/>
      <c r="B518" s="137"/>
      <c r="C518" s="137"/>
      <c r="D518" s="137"/>
      <c r="E518" s="137"/>
      <c r="F518" s="142" t="s">
        <v>8</v>
      </c>
      <c r="G518" s="137"/>
      <c r="H518" s="143">
        <v>3383074.4999999995</v>
      </c>
      <c r="I518" s="137"/>
      <c r="J518" s="137"/>
      <c r="K518" s="137"/>
      <c r="L518" s="137"/>
      <c r="M518" s="144">
        <v>3469034.0999999996</v>
      </c>
      <c r="N518" s="144">
        <v>3551649.1999999997</v>
      </c>
      <c r="O518" s="139"/>
      <c r="P518" s="140"/>
    </row>
    <row r="519" spans="1:16383" s="6" customFormat="1" hidden="1" x14ac:dyDescent="0.25">
      <c r="A519" s="137"/>
      <c r="B519" s="137"/>
      <c r="C519" s="137"/>
      <c r="D519" s="137"/>
      <c r="E519" s="137"/>
      <c r="F519" s="137"/>
      <c r="G519" s="137"/>
      <c r="H519" s="7">
        <f>H518-H512</f>
        <v>-1416.8000000002794</v>
      </c>
      <c r="I519" s="7"/>
      <c r="J519" s="7"/>
      <c r="K519" s="7"/>
      <c r="L519" s="7"/>
      <c r="M519" s="7">
        <f>M518-M512</f>
        <v>0</v>
      </c>
      <c r="N519" s="7">
        <f>N518-N512</f>
        <v>0</v>
      </c>
      <c r="O519" s="139"/>
      <c r="P519" s="140"/>
    </row>
    <row r="520" spans="1:16383" ht="17.25" hidden="1" customHeight="1" x14ac:dyDescent="0.25">
      <c r="H520" s="145"/>
      <c r="M520" s="146"/>
      <c r="N520" s="146"/>
      <c r="S520" s="5">
        <f>N520-M520</f>
        <v>0</v>
      </c>
    </row>
    <row r="521" spans="1:16383" x14ac:dyDescent="0.25">
      <c r="A521" s="4" t="s">
        <v>7</v>
      </c>
      <c r="H521" s="145"/>
      <c r="I521" s="145"/>
      <c r="J521" s="145"/>
      <c r="K521" s="145"/>
      <c r="L521" s="145"/>
      <c r="M521" s="145"/>
      <c r="N521" s="145"/>
    </row>
    <row r="522" spans="1:16383" x14ac:dyDescent="0.25">
      <c r="A522" s="4" t="s">
        <v>6</v>
      </c>
    </row>
    <row r="523" spans="1:16383" ht="27.75" customHeight="1" x14ac:dyDescent="0.25">
      <c r="A523" s="178" t="s">
        <v>5</v>
      </c>
      <c r="B523" s="178"/>
      <c r="C523" s="178"/>
      <c r="D523" s="178"/>
      <c r="E523" s="178"/>
      <c r="F523" s="178"/>
      <c r="G523" s="178"/>
      <c r="H523" s="178"/>
      <c r="I523" s="178"/>
      <c r="J523" s="178"/>
      <c r="K523" s="178"/>
      <c r="L523" s="178"/>
      <c r="M523" s="178"/>
      <c r="N523" s="178"/>
      <c r="O523" s="178"/>
      <c r="P523" s="178"/>
    </row>
    <row r="524" spans="1:16383" x14ac:dyDescent="0.25">
      <c r="A524" s="4" t="s">
        <v>4</v>
      </c>
    </row>
    <row r="525" spans="1:16383" x14ac:dyDescent="0.25">
      <c r="A525" s="147" t="s">
        <v>405</v>
      </c>
      <c r="B525" s="147"/>
      <c r="C525" s="147"/>
      <c r="D525" s="147"/>
      <c r="E525" s="147"/>
      <c r="F525" s="147"/>
      <c r="G525" s="147"/>
      <c r="H525" s="147"/>
      <c r="I525" s="147"/>
      <c r="J525" s="147"/>
      <c r="K525" s="147"/>
      <c r="L525" s="147"/>
      <c r="M525" s="147"/>
      <c r="N525" s="147"/>
      <c r="O525" s="148"/>
      <c r="P525" s="147"/>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6"/>
      <c r="AL525" s="116"/>
      <c r="AM525" s="116"/>
      <c r="AN525" s="116"/>
      <c r="AO525" s="116"/>
      <c r="AP525" s="116"/>
      <c r="AQ525" s="116"/>
      <c r="AR525" s="116"/>
      <c r="AS525" s="116"/>
      <c r="AT525" s="116"/>
      <c r="AU525" s="116"/>
      <c r="AV525" s="116"/>
      <c r="AW525" s="116"/>
      <c r="AX525" s="116"/>
      <c r="AY525" s="116"/>
      <c r="AZ525" s="116"/>
      <c r="BA525" s="116"/>
      <c r="BB525" s="116"/>
      <c r="BC525" s="116"/>
      <c r="BD525" s="116"/>
      <c r="BE525" s="116"/>
      <c r="BF525" s="116"/>
      <c r="BG525" s="116"/>
      <c r="BH525" s="116"/>
      <c r="BI525" s="116"/>
      <c r="BJ525" s="116"/>
      <c r="BK525" s="116"/>
      <c r="BL525" s="116"/>
      <c r="BM525" s="116"/>
      <c r="BN525" s="116"/>
      <c r="BO525" s="116"/>
      <c r="BP525" s="116"/>
      <c r="BQ525" s="116"/>
      <c r="BR525" s="116"/>
      <c r="BS525" s="116"/>
      <c r="BT525" s="116"/>
      <c r="BU525" s="116"/>
      <c r="BV525" s="116"/>
      <c r="BW525" s="116"/>
      <c r="BX525" s="116"/>
      <c r="BY525" s="116"/>
      <c r="BZ525" s="116"/>
      <c r="CA525" s="116"/>
      <c r="CB525" s="116"/>
      <c r="CC525" s="116"/>
      <c r="CD525" s="116"/>
      <c r="CE525" s="116"/>
      <c r="CF525" s="116"/>
      <c r="CG525" s="116"/>
      <c r="CH525" s="116"/>
      <c r="CI525" s="116"/>
      <c r="CJ525" s="116"/>
      <c r="CK525" s="116"/>
      <c r="CL525" s="116"/>
      <c r="CM525" s="116"/>
      <c r="CN525" s="116"/>
      <c r="CO525" s="116"/>
      <c r="CP525" s="116"/>
      <c r="CQ525" s="116"/>
      <c r="CR525" s="116"/>
      <c r="CS525" s="116"/>
      <c r="CT525" s="116"/>
      <c r="CU525" s="116"/>
      <c r="CV525" s="116"/>
      <c r="CW525" s="116"/>
      <c r="CX525" s="116"/>
      <c r="CY525" s="116"/>
      <c r="CZ525" s="116"/>
      <c r="DA525" s="116"/>
      <c r="DB525" s="116"/>
      <c r="DC525" s="116"/>
      <c r="DD525" s="116"/>
      <c r="DE525" s="116"/>
      <c r="DF525" s="116"/>
      <c r="DG525" s="116"/>
      <c r="DH525" s="116"/>
      <c r="DI525" s="116"/>
      <c r="DJ525" s="116"/>
      <c r="DK525" s="116"/>
      <c r="DL525" s="116"/>
      <c r="DM525" s="116"/>
      <c r="DN525" s="116"/>
      <c r="DO525" s="116"/>
      <c r="DP525" s="116"/>
      <c r="DQ525" s="116"/>
      <c r="DR525" s="116"/>
      <c r="DS525" s="116"/>
      <c r="DT525" s="116"/>
      <c r="DU525" s="116"/>
      <c r="DV525" s="116"/>
      <c r="DW525" s="116"/>
      <c r="DX525" s="116"/>
      <c r="DY525" s="116"/>
      <c r="DZ525" s="116"/>
      <c r="EA525" s="116"/>
      <c r="EB525" s="116"/>
      <c r="EC525" s="116"/>
      <c r="ED525" s="116"/>
      <c r="EE525" s="116"/>
      <c r="EF525" s="116"/>
      <c r="EG525" s="116"/>
      <c r="EH525" s="116"/>
      <c r="EI525" s="116"/>
      <c r="EJ525" s="116"/>
      <c r="EK525" s="116"/>
      <c r="EL525" s="116"/>
      <c r="EM525" s="116"/>
      <c r="EN525" s="116"/>
      <c r="EO525" s="116"/>
      <c r="EP525" s="116"/>
      <c r="EQ525" s="116"/>
      <c r="ER525" s="116"/>
      <c r="ES525" s="116"/>
      <c r="ET525" s="116"/>
      <c r="EU525" s="116"/>
      <c r="EV525" s="116"/>
      <c r="EW525" s="116"/>
      <c r="EX525" s="116"/>
      <c r="EY525" s="116"/>
      <c r="EZ525" s="116"/>
      <c r="FA525" s="116"/>
      <c r="FB525" s="116"/>
      <c r="FC525" s="116"/>
      <c r="FD525" s="116"/>
      <c r="FE525" s="116"/>
      <c r="FF525" s="116"/>
      <c r="FG525" s="116"/>
      <c r="FH525" s="116"/>
      <c r="FI525" s="116"/>
      <c r="FJ525" s="116"/>
      <c r="FK525" s="116"/>
      <c r="FL525" s="116"/>
      <c r="FM525" s="116"/>
      <c r="FN525" s="116"/>
      <c r="FO525" s="116"/>
      <c r="FP525" s="116"/>
      <c r="FQ525" s="116"/>
      <c r="FR525" s="116"/>
      <c r="FS525" s="116"/>
      <c r="FT525" s="116"/>
      <c r="FU525" s="116"/>
      <c r="FV525" s="116"/>
      <c r="FW525" s="116"/>
      <c r="FX525" s="116"/>
      <c r="FY525" s="116"/>
      <c r="FZ525" s="116"/>
      <c r="GA525" s="116"/>
      <c r="GB525" s="116"/>
      <c r="GC525" s="116"/>
      <c r="GD525" s="116"/>
      <c r="GE525" s="116"/>
      <c r="GF525" s="116"/>
      <c r="GG525" s="116"/>
      <c r="GH525" s="116"/>
      <c r="GI525" s="116"/>
      <c r="GJ525" s="116"/>
      <c r="GK525" s="116"/>
      <c r="GL525" s="116"/>
      <c r="GM525" s="116"/>
      <c r="GN525" s="116"/>
      <c r="GO525" s="116"/>
      <c r="GP525" s="116"/>
      <c r="GQ525" s="116"/>
      <c r="GR525" s="116"/>
      <c r="GS525" s="116"/>
      <c r="GT525" s="116"/>
      <c r="GU525" s="116"/>
      <c r="GV525" s="116"/>
      <c r="GW525" s="116"/>
      <c r="GX525" s="116"/>
      <c r="GY525" s="116"/>
      <c r="GZ525" s="116"/>
      <c r="HA525" s="116"/>
      <c r="HB525" s="116"/>
      <c r="HC525" s="116"/>
      <c r="HD525" s="116"/>
      <c r="HE525" s="116"/>
      <c r="HF525" s="116"/>
      <c r="HG525" s="116"/>
      <c r="HH525" s="116"/>
      <c r="HI525" s="116"/>
      <c r="HJ525" s="116"/>
      <c r="HK525" s="116"/>
      <c r="HL525" s="116"/>
      <c r="HM525" s="116"/>
      <c r="HN525" s="116"/>
      <c r="HO525" s="116"/>
      <c r="HP525" s="116"/>
      <c r="HQ525" s="116"/>
      <c r="HR525" s="116"/>
      <c r="HS525" s="116"/>
      <c r="HT525" s="116"/>
      <c r="HU525" s="116"/>
      <c r="HV525" s="116"/>
      <c r="HW525" s="116"/>
      <c r="HX525" s="116"/>
      <c r="HY525" s="116"/>
      <c r="HZ525" s="116"/>
      <c r="IA525" s="116"/>
      <c r="IB525" s="116"/>
      <c r="IC525" s="116"/>
      <c r="ID525" s="116"/>
      <c r="IE525" s="116"/>
      <c r="IF525" s="116"/>
      <c r="IG525" s="116"/>
      <c r="IH525" s="116"/>
      <c r="II525" s="116"/>
      <c r="IJ525" s="116"/>
      <c r="IK525" s="116"/>
      <c r="IL525" s="116"/>
      <c r="IM525" s="116"/>
      <c r="IN525" s="116"/>
      <c r="IO525" s="116"/>
      <c r="IP525" s="116"/>
      <c r="IQ525" s="116"/>
      <c r="IR525" s="116"/>
      <c r="IS525" s="116"/>
      <c r="IT525" s="116"/>
      <c r="IU525" s="116"/>
      <c r="IV525" s="116"/>
      <c r="IW525" s="116"/>
      <c r="IX525" s="116"/>
      <c r="IY525" s="116"/>
      <c r="IZ525" s="116"/>
      <c r="JA525" s="116"/>
      <c r="JB525" s="116"/>
      <c r="JC525" s="116"/>
      <c r="JD525" s="116"/>
      <c r="JE525" s="116"/>
      <c r="JF525" s="116"/>
      <c r="JG525" s="116"/>
      <c r="JH525" s="116"/>
      <c r="JI525" s="116"/>
      <c r="JJ525" s="116"/>
      <c r="JK525" s="116"/>
      <c r="JL525" s="116"/>
      <c r="JM525" s="116"/>
      <c r="JN525" s="116"/>
      <c r="JO525" s="116"/>
      <c r="JP525" s="116"/>
      <c r="JQ525" s="116"/>
      <c r="JR525" s="116"/>
      <c r="JS525" s="116"/>
      <c r="JT525" s="116"/>
      <c r="JU525" s="116"/>
      <c r="JV525" s="116"/>
      <c r="JW525" s="116"/>
      <c r="JX525" s="116"/>
      <c r="JY525" s="116"/>
      <c r="JZ525" s="116"/>
      <c r="KA525" s="116"/>
      <c r="KB525" s="116"/>
      <c r="KC525" s="116"/>
      <c r="KD525" s="116"/>
      <c r="KE525" s="116"/>
      <c r="KF525" s="116"/>
      <c r="KG525" s="116"/>
      <c r="KH525" s="116"/>
      <c r="KI525" s="116"/>
      <c r="KJ525" s="116"/>
      <c r="KK525" s="116"/>
      <c r="KL525" s="116"/>
      <c r="KM525" s="116"/>
      <c r="KN525" s="116"/>
      <c r="KO525" s="116"/>
      <c r="KP525" s="116"/>
      <c r="KQ525" s="116"/>
      <c r="KR525" s="116"/>
      <c r="KS525" s="116"/>
      <c r="KT525" s="116"/>
      <c r="KU525" s="116"/>
      <c r="KV525" s="116"/>
      <c r="KW525" s="116"/>
      <c r="KX525" s="116"/>
      <c r="KY525" s="116"/>
      <c r="KZ525" s="116"/>
      <c r="LA525" s="116"/>
      <c r="LB525" s="116"/>
      <c r="LC525" s="116"/>
      <c r="LD525" s="116"/>
      <c r="LE525" s="116"/>
      <c r="LF525" s="116"/>
      <c r="LG525" s="116"/>
      <c r="LH525" s="116"/>
      <c r="LI525" s="116"/>
      <c r="LJ525" s="116"/>
      <c r="LK525" s="116"/>
      <c r="LL525" s="116"/>
      <c r="LM525" s="116"/>
      <c r="LN525" s="116"/>
      <c r="LO525" s="116"/>
      <c r="LP525" s="116"/>
      <c r="LQ525" s="116"/>
      <c r="LR525" s="116"/>
      <c r="LS525" s="116"/>
      <c r="LT525" s="116"/>
      <c r="LU525" s="116"/>
      <c r="LV525" s="116"/>
      <c r="LW525" s="116"/>
      <c r="LX525" s="116"/>
      <c r="LY525" s="116"/>
      <c r="LZ525" s="116"/>
      <c r="MA525" s="116"/>
      <c r="MB525" s="116"/>
      <c r="MC525" s="116"/>
      <c r="MD525" s="116"/>
      <c r="ME525" s="116"/>
      <c r="MF525" s="116"/>
      <c r="MG525" s="116"/>
      <c r="MH525" s="116"/>
      <c r="MI525" s="116"/>
      <c r="MJ525" s="116"/>
      <c r="MK525" s="116"/>
      <c r="ML525" s="116"/>
      <c r="MM525" s="116"/>
      <c r="MN525" s="116"/>
      <c r="MO525" s="116"/>
      <c r="MP525" s="116"/>
      <c r="MQ525" s="116"/>
      <c r="MR525" s="116"/>
      <c r="MS525" s="116"/>
      <c r="MT525" s="116"/>
      <c r="MU525" s="116"/>
      <c r="MV525" s="116"/>
      <c r="MW525" s="116"/>
      <c r="MX525" s="116"/>
      <c r="MY525" s="116"/>
      <c r="MZ525" s="116"/>
      <c r="NA525" s="116"/>
      <c r="NB525" s="116"/>
      <c r="NC525" s="116"/>
      <c r="ND525" s="116"/>
      <c r="NE525" s="116"/>
      <c r="NF525" s="116"/>
      <c r="NG525" s="116"/>
      <c r="NH525" s="116"/>
      <c r="NI525" s="116"/>
      <c r="NJ525" s="116"/>
      <c r="NK525" s="116"/>
      <c r="NL525" s="116"/>
      <c r="NM525" s="116"/>
      <c r="NN525" s="116"/>
      <c r="NO525" s="116"/>
      <c r="NP525" s="116"/>
      <c r="NQ525" s="116"/>
      <c r="NR525" s="116"/>
      <c r="NS525" s="116"/>
      <c r="NT525" s="116"/>
      <c r="NU525" s="116"/>
      <c r="NV525" s="116"/>
      <c r="NW525" s="116"/>
      <c r="NX525" s="116"/>
      <c r="NY525" s="116"/>
      <c r="NZ525" s="116"/>
      <c r="OA525" s="116"/>
      <c r="OB525" s="116"/>
      <c r="OC525" s="116"/>
      <c r="OD525" s="116"/>
      <c r="OE525" s="116"/>
      <c r="OF525" s="116"/>
      <c r="OG525" s="116"/>
      <c r="OH525" s="116"/>
      <c r="OI525" s="116"/>
      <c r="OJ525" s="116"/>
      <c r="OK525" s="116"/>
      <c r="OL525" s="116"/>
      <c r="OM525" s="116"/>
      <c r="ON525" s="116"/>
      <c r="OO525" s="116"/>
      <c r="OP525" s="116"/>
      <c r="OQ525" s="116"/>
      <c r="OR525" s="116"/>
      <c r="OS525" s="116"/>
      <c r="OT525" s="116"/>
      <c r="OU525" s="116"/>
      <c r="OV525" s="116"/>
      <c r="OW525" s="116"/>
      <c r="OX525" s="116"/>
      <c r="OY525" s="116"/>
      <c r="OZ525" s="116"/>
      <c r="PA525" s="116"/>
      <c r="PB525" s="116"/>
      <c r="PC525" s="116"/>
      <c r="PD525" s="116"/>
      <c r="PE525" s="116"/>
      <c r="PF525" s="116"/>
      <c r="PG525" s="116"/>
      <c r="PH525" s="116"/>
      <c r="PI525" s="116"/>
      <c r="PJ525" s="116"/>
      <c r="PK525" s="116"/>
      <c r="PL525" s="116"/>
      <c r="PM525" s="116"/>
      <c r="PN525" s="116"/>
      <c r="PO525" s="116"/>
      <c r="PP525" s="116"/>
      <c r="PQ525" s="116"/>
      <c r="PR525" s="116"/>
      <c r="PS525" s="116"/>
      <c r="PT525" s="116"/>
      <c r="PU525" s="116"/>
      <c r="PV525" s="116"/>
      <c r="PW525" s="116"/>
      <c r="PX525" s="116"/>
      <c r="PY525" s="116"/>
      <c r="PZ525" s="116"/>
      <c r="QA525" s="116"/>
      <c r="QB525" s="116"/>
      <c r="QC525" s="116"/>
      <c r="QD525" s="116"/>
      <c r="QE525" s="116"/>
      <c r="QF525" s="116"/>
      <c r="QG525" s="116"/>
      <c r="QH525" s="116"/>
      <c r="QI525" s="116"/>
      <c r="QJ525" s="116"/>
      <c r="QK525" s="116"/>
      <c r="QL525" s="116"/>
      <c r="QM525" s="116"/>
      <c r="QN525" s="116"/>
      <c r="QO525" s="116"/>
      <c r="QP525" s="116"/>
      <c r="QQ525" s="116"/>
      <c r="QR525" s="116"/>
      <c r="QS525" s="116"/>
      <c r="QT525" s="116"/>
      <c r="QU525" s="116"/>
      <c r="QV525" s="116"/>
      <c r="QW525" s="116"/>
      <c r="QX525" s="116"/>
      <c r="QY525" s="116"/>
      <c r="QZ525" s="116"/>
      <c r="RA525" s="116"/>
      <c r="RB525" s="116"/>
      <c r="RC525" s="116"/>
      <c r="RD525" s="116"/>
      <c r="RE525" s="116"/>
      <c r="RF525" s="116"/>
      <c r="RG525" s="116"/>
      <c r="RH525" s="116"/>
      <c r="RI525" s="116"/>
      <c r="RJ525" s="116"/>
      <c r="RK525" s="116"/>
      <c r="RL525" s="116"/>
      <c r="RM525" s="116"/>
      <c r="RN525" s="116"/>
      <c r="RO525" s="116"/>
      <c r="RP525" s="116"/>
      <c r="RQ525" s="116"/>
      <c r="RR525" s="116"/>
      <c r="RS525" s="116"/>
      <c r="RT525" s="116"/>
      <c r="RU525" s="116"/>
      <c r="RV525" s="116"/>
      <c r="RW525" s="116"/>
      <c r="RX525" s="116"/>
      <c r="RY525" s="116"/>
      <c r="RZ525" s="116"/>
      <c r="SA525" s="116"/>
      <c r="SB525" s="116"/>
      <c r="SC525" s="116"/>
      <c r="SD525" s="116"/>
      <c r="SE525" s="116"/>
      <c r="SF525" s="116"/>
      <c r="SG525" s="116"/>
      <c r="SH525" s="116"/>
      <c r="SI525" s="116"/>
      <c r="SJ525" s="116"/>
      <c r="SK525" s="116"/>
      <c r="SL525" s="116"/>
      <c r="SM525" s="116"/>
      <c r="SN525" s="116"/>
      <c r="SO525" s="116"/>
      <c r="SP525" s="116"/>
      <c r="SQ525" s="116"/>
      <c r="SR525" s="116"/>
      <c r="SS525" s="116"/>
      <c r="ST525" s="116"/>
      <c r="SU525" s="116"/>
      <c r="SV525" s="116"/>
      <c r="SW525" s="116"/>
      <c r="SX525" s="116"/>
      <c r="SY525" s="116"/>
      <c r="SZ525" s="116"/>
      <c r="TA525" s="116"/>
      <c r="TB525" s="116"/>
      <c r="TC525" s="116"/>
      <c r="TD525" s="116"/>
      <c r="TE525" s="116"/>
      <c r="TF525" s="116"/>
      <c r="TG525" s="116"/>
      <c r="TH525" s="116"/>
      <c r="TI525" s="116"/>
      <c r="TJ525" s="116"/>
      <c r="TK525" s="116"/>
      <c r="TL525" s="116"/>
      <c r="TM525" s="116"/>
      <c r="TN525" s="116"/>
      <c r="TO525" s="116"/>
      <c r="TP525" s="116"/>
      <c r="TQ525" s="116"/>
      <c r="TR525" s="116"/>
      <c r="TS525" s="116"/>
      <c r="TT525" s="116"/>
      <c r="TU525" s="116"/>
      <c r="TV525" s="116"/>
      <c r="TW525" s="116"/>
      <c r="TX525" s="116"/>
      <c r="TY525" s="116"/>
      <c r="TZ525" s="116"/>
      <c r="UA525" s="116"/>
      <c r="UB525" s="116"/>
      <c r="UC525" s="116"/>
      <c r="UD525" s="116"/>
      <c r="UE525" s="116"/>
      <c r="UF525" s="116"/>
      <c r="UG525" s="116"/>
      <c r="UH525" s="116"/>
      <c r="UI525" s="116"/>
      <c r="UJ525" s="116"/>
      <c r="UK525" s="116"/>
      <c r="UL525" s="116"/>
      <c r="UM525" s="116"/>
      <c r="UN525" s="116"/>
      <c r="UO525" s="116"/>
      <c r="UP525" s="116"/>
      <c r="UQ525" s="116"/>
      <c r="UR525" s="116"/>
      <c r="US525" s="116"/>
      <c r="UT525" s="116"/>
      <c r="UU525" s="116"/>
      <c r="UV525" s="116"/>
      <c r="UW525" s="116"/>
      <c r="UX525" s="116"/>
      <c r="UY525" s="116"/>
      <c r="UZ525" s="116"/>
      <c r="VA525" s="116"/>
      <c r="VB525" s="116"/>
      <c r="VC525" s="116"/>
      <c r="VD525" s="116"/>
      <c r="VE525" s="116"/>
      <c r="VF525" s="116"/>
      <c r="VG525" s="116"/>
      <c r="VH525" s="116"/>
      <c r="VI525" s="116"/>
      <c r="VJ525" s="116"/>
      <c r="VK525" s="116"/>
      <c r="VL525" s="116"/>
      <c r="VM525" s="116"/>
      <c r="VN525" s="116"/>
      <c r="VO525" s="116"/>
      <c r="VP525" s="116"/>
      <c r="VQ525" s="116"/>
      <c r="VR525" s="116"/>
      <c r="VS525" s="116"/>
      <c r="VT525" s="116"/>
      <c r="VU525" s="116"/>
      <c r="VV525" s="116"/>
      <c r="VW525" s="116"/>
      <c r="VX525" s="116"/>
      <c r="VY525" s="116"/>
      <c r="VZ525" s="116"/>
      <c r="WA525" s="116"/>
      <c r="WB525" s="116"/>
      <c r="WC525" s="116"/>
      <c r="WD525" s="116"/>
      <c r="WE525" s="116"/>
      <c r="WF525" s="116"/>
      <c r="WG525" s="116"/>
      <c r="WH525" s="116"/>
      <c r="WI525" s="116"/>
      <c r="WJ525" s="116"/>
      <c r="WK525" s="116"/>
      <c r="WL525" s="116"/>
      <c r="WM525" s="116"/>
      <c r="WN525" s="116"/>
      <c r="WO525" s="116"/>
      <c r="WP525" s="116"/>
      <c r="WQ525" s="116"/>
      <c r="WR525" s="116"/>
      <c r="WS525" s="116"/>
      <c r="WT525" s="116"/>
      <c r="WU525" s="116"/>
      <c r="WV525" s="116"/>
      <c r="WW525" s="116"/>
      <c r="WX525" s="116"/>
      <c r="WY525" s="116"/>
      <c r="WZ525" s="116"/>
      <c r="XA525" s="116"/>
      <c r="XB525" s="116"/>
      <c r="XC525" s="116"/>
      <c r="XD525" s="116"/>
      <c r="XE525" s="116"/>
      <c r="XF525" s="116"/>
      <c r="XG525" s="116"/>
      <c r="XH525" s="116"/>
      <c r="XI525" s="116"/>
      <c r="XJ525" s="116"/>
      <c r="XK525" s="116"/>
      <c r="XL525" s="116"/>
      <c r="XM525" s="116"/>
      <c r="XN525" s="116"/>
      <c r="XO525" s="116"/>
      <c r="XP525" s="116"/>
      <c r="XQ525" s="116"/>
      <c r="XR525" s="116"/>
      <c r="XS525" s="116"/>
      <c r="XT525" s="116"/>
      <c r="XU525" s="116"/>
      <c r="XV525" s="116"/>
      <c r="XW525" s="116"/>
      <c r="XX525" s="116"/>
      <c r="XY525" s="116"/>
      <c r="XZ525" s="116"/>
      <c r="YA525" s="116"/>
      <c r="YB525" s="116"/>
      <c r="YC525" s="116"/>
      <c r="YD525" s="116"/>
      <c r="YE525" s="116"/>
      <c r="YF525" s="116"/>
      <c r="YG525" s="116"/>
      <c r="YH525" s="116"/>
      <c r="YI525" s="116"/>
      <c r="YJ525" s="116"/>
      <c r="YK525" s="116"/>
      <c r="YL525" s="116"/>
      <c r="YM525" s="116"/>
      <c r="YN525" s="116"/>
      <c r="YO525" s="116"/>
      <c r="YP525" s="116"/>
      <c r="YQ525" s="116"/>
      <c r="YR525" s="116"/>
      <c r="YS525" s="116"/>
      <c r="YT525" s="116"/>
      <c r="YU525" s="116"/>
      <c r="YV525" s="116"/>
      <c r="YW525" s="116"/>
      <c r="YX525" s="116"/>
      <c r="YY525" s="116"/>
      <c r="YZ525" s="116"/>
      <c r="ZA525" s="116"/>
      <c r="ZB525" s="116"/>
      <c r="ZC525" s="116"/>
      <c r="ZD525" s="116"/>
      <c r="ZE525" s="116"/>
      <c r="ZF525" s="116"/>
      <c r="ZG525" s="116"/>
      <c r="ZH525" s="116"/>
      <c r="ZI525" s="116"/>
      <c r="ZJ525" s="116"/>
      <c r="ZK525" s="116"/>
      <c r="ZL525" s="116"/>
      <c r="ZM525" s="116"/>
      <c r="ZN525" s="116"/>
      <c r="ZO525" s="116"/>
      <c r="ZP525" s="116"/>
      <c r="ZQ525" s="116"/>
      <c r="ZR525" s="116"/>
      <c r="ZS525" s="116"/>
      <c r="ZT525" s="116"/>
      <c r="ZU525" s="116"/>
      <c r="ZV525" s="116"/>
      <c r="ZW525" s="116"/>
      <c r="ZX525" s="116"/>
      <c r="ZY525" s="116"/>
      <c r="ZZ525" s="116"/>
      <c r="AAA525" s="116"/>
      <c r="AAB525" s="116"/>
      <c r="AAC525" s="116"/>
      <c r="AAD525" s="116"/>
      <c r="AAE525" s="116"/>
      <c r="AAF525" s="116"/>
      <c r="AAG525" s="116"/>
      <c r="AAH525" s="116"/>
      <c r="AAI525" s="116"/>
      <c r="AAJ525" s="116"/>
      <c r="AAK525" s="116"/>
      <c r="AAL525" s="116"/>
      <c r="AAM525" s="116"/>
      <c r="AAN525" s="116"/>
      <c r="AAO525" s="116"/>
      <c r="AAP525" s="116"/>
      <c r="AAQ525" s="116"/>
      <c r="AAR525" s="116"/>
      <c r="AAS525" s="116"/>
      <c r="AAT525" s="116"/>
      <c r="AAU525" s="116"/>
      <c r="AAV525" s="116"/>
      <c r="AAW525" s="116"/>
      <c r="AAX525" s="116"/>
      <c r="AAY525" s="116"/>
      <c r="AAZ525" s="116"/>
      <c r="ABA525" s="116"/>
      <c r="ABB525" s="116"/>
      <c r="ABC525" s="116"/>
      <c r="ABD525" s="116"/>
      <c r="ABE525" s="116"/>
      <c r="ABF525" s="116"/>
      <c r="ABG525" s="116"/>
      <c r="ABH525" s="116"/>
      <c r="ABI525" s="116"/>
      <c r="ABJ525" s="116"/>
      <c r="ABK525" s="116"/>
      <c r="ABL525" s="116"/>
      <c r="ABM525" s="116"/>
      <c r="ABN525" s="116"/>
      <c r="ABO525" s="116"/>
      <c r="ABP525" s="116"/>
      <c r="ABQ525" s="116"/>
      <c r="ABR525" s="116"/>
      <c r="ABS525" s="116"/>
      <c r="ABT525" s="116"/>
      <c r="ABU525" s="116"/>
      <c r="ABV525" s="116"/>
      <c r="ABW525" s="116"/>
      <c r="ABX525" s="116"/>
      <c r="ABY525" s="116"/>
      <c r="ABZ525" s="116"/>
      <c r="ACA525" s="116"/>
      <c r="ACB525" s="116"/>
      <c r="ACC525" s="116"/>
      <c r="ACD525" s="116"/>
      <c r="ACE525" s="116"/>
      <c r="ACF525" s="116"/>
      <c r="ACG525" s="116"/>
      <c r="ACH525" s="116"/>
      <c r="ACI525" s="116"/>
      <c r="ACJ525" s="116"/>
      <c r="ACK525" s="116"/>
      <c r="ACL525" s="116"/>
      <c r="ACM525" s="116"/>
      <c r="ACN525" s="116"/>
      <c r="ACO525" s="116"/>
      <c r="ACP525" s="116"/>
      <c r="ACQ525" s="116"/>
      <c r="ACR525" s="116"/>
      <c r="ACS525" s="116"/>
      <c r="ACT525" s="116"/>
      <c r="ACU525" s="116"/>
      <c r="ACV525" s="116"/>
      <c r="ACW525" s="116"/>
      <c r="ACX525" s="116"/>
      <c r="ACY525" s="116"/>
      <c r="ACZ525" s="116"/>
      <c r="ADA525" s="116"/>
      <c r="ADB525" s="116"/>
      <c r="ADC525" s="116"/>
      <c r="ADD525" s="116"/>
      <c r="ADE525" s="116"/>
      <c r="ADF525" s="116"/>
      <c r="ADG525" s="116"/>
      <c r="ADH525" s="116"/>
      <c r="ADI525" s="116"/>
      <c r="ADJ525" s="116"/>
      <c r="ADK525" s="116"/>
      <c r="ADL525" s="116"/>
      <c r="ADM525" s="116"/>
      <c r="ADN525" s="116"/>
      <c r="ADO525" s="116"/>
      <c r="ADP525" s="116"/>
      <c r="ADQ525" s="116"/>
      <c r="ADR525" s="116"/>
      <c r="ADS525" s="116"/>
      <c r="ADT525" s="116"/>
      <c r="ADU525" s="116"/>
      <c r="ADV525" s="116"/>
      <c r="ADW525" s="116"/>
      <c r="ADX525" s="116"/>
      <c r="ADY525" s="116"/>
      <c r="ADZ525" s="116"/>
      <c r="AEA525" s="116"/>
      <c r="AEB525" s="116"/>
      <c r="AEC525" s="116"/>
      <c r="AED525" s="116"/>
      <c r="AEE525" s="116"/>
      <c r="AEF525" s="116"/>
      <c r="AEG525" s="116"/>
      <c r="AEH525" s="116"/>
      <c r="AEI525" s="116"/>
      <c r="AEJ525" s="116"/>
      <c r="AEK525" s="116"/>
      <c r="AEL525" s="116"/>
      <c r="AEM525" s="116"/>
      <c r="AEN525" s="116"/>
      <c r="AEO525" s="116"/>
      <c r="AEP525" s="116"/>
      <c r="AEQ525" s="116"/>
      <c r="AER525" s="116"/>
      <c r="AES525" s="116"/>
      <c r="AET525" s="116"/>
      <c r="AEU525" s="116"/>
      <c r="AEV525" s="116"/>
      <c r="AEW525" s="116"/>
      <c r="AEX525" s="116"/>
      <c r="AEY525" s="116"/>
      <c r="AEZ525" s="116"/>
      <c r="AFA525" s="116"/>
      <c r="AFB525" s="116"/>
      <c r="AFC525" s="116"/>
      <c r="AFD525" s="116"/>
      <c r="AFE525" s="116"/>
      <c r="AFF525" s="116"/>
      <c r="AFG525" s="116"/>
      <c r="AFH525" s="116"/>
      <c r="AFI525" s="116"/>
      <c r="AFJ525" s="116"/>
      <c r="AFK525" s="116"/>
      <c r="AFL525" s="116"/>
      <c r="AFM525" s="116"/>
      <c r="AFN525" s="116"/>
      <c r="AFO525" s="116"/>
      <c r="AFP525" s="116"/>
      <c r="AFQ525" s="116"/>
      <c r="AFR525" s="116"/>
      <c r="AFS525" s="116"/>
      <c r="AFT525" s="116"/>
      <c r="AFU525" s="116"/>
      <c r="AFV525" s="116"/>
      <c r="AFW525" s="116"/>
      <c r="AFX525" s="116"/>
      <c r="AFY525" s="116"/>
      <c r="AFZ525" s="116"/>
      <c r="AGA525" s="116"/>
      <c r="AGB525" s="116"/>
      <c r="AGC525" s="116"/>
      <c r="AGD525" s="116"/>
      <c r="AGE525" s="116"/>
      <c r="AGF525" s="116"/>
      <c r="AGG525" s="116"/>
      <c r="AGH525" s="116"/>
      <c r="AGI525" s="116"/>
      <c r="AGJ525" s="116"/>
      <c r="AGK525" s="116"/>
      <c r="AGL525" s="116"/>
      <c r="AGM525" s="116"/>
      <c r="AGN525" s="116"/>
      <c r="AGO525" s="116"/>
      <c r="AGP525" s="116"/>
      <c r="AGQ525" s="116"/>
      <c r="AGR525" s="116"/>
      <c r="AGS525" s="116"/>
      <c r="AGT525" s="116"/>
      <c r="AGU525" s="116"/>
      <c r="AGV525" s="116"/>
      <c r="AGW525" s="116"/>
      <c r="AGX525" s="116"/>
      <c r="AGY525" s="116"/>
      <c r="AGZ525" s="116"/>
      <c r="AHA525" s="116"/>
      <c r="AHB525" s="116"/>
      <c r="AHC525" s="116"/>
      <c r="AHD525" s="116"/>
      <c r="AHE525" s="116"/>
      <c r="AHF525" s="116"/>
      <c r="AHG525" s="116"/>
      <c r="AHH525" s="116"/>
      <c r="AHI525" s="116"/>
      <c r="AHJ525" s="116"/>
      <c r="AHK525" s="116"/>
      <c r="AHL525" s="116"/>
      <c r="AHM525" s="116"/>
      <c r="AHN525" s="116"/>
      <c r="AHO525" s="116"/>
      <c r="AHP525" s="116"/>
      <c r="AHQ525" s="116"/>
      <c r="AHR525" s="116"/>
      <c r="AHS525" s="116"/>
      <c r="AHT525" s="116"/>
      <c r="AHU525" s="116"/>
      <c r="AHV525" s="116"/>
      <c r="AHW525" s="116"/>
      <c r="AHX525" s="116"/>
      <c r="AHY525" s="116"/>
      <c r="AHZ525" s="116"/>
      <c r="AIA525" s="116"/>
      <c r="AIB525" s="116"/>
      <c r="AIC525" s="116"/>
      <c r="AID525" s="116"/>
      <c r="AIE525" s="116"/>
      <c r="AIF525" s="116"/>
      <c r="AIG525" s="116"/>
      <c r="AIH525" s="116"/>
      <c r="AII525" s="116"/>
      <c r="AIJ525" s="116"/>
      <c r="AIK525" s="116"/>
      <c r="AIL525" s="116"/>
      <c r="AIM525" s="116"/>
      <c r="AIN525" s="116"/>
      <c r="AIO525" s="116"/>
      <c r="AIP525" s="116"/>
      <c r="AIQ525" s="116"/>
      <c r="AIR525" s="116"/>
      <c r="AIS525" s="116"/>
      <c r="AIT525" s="116"/>
      <c r="AIU525" s="116"/>
      <c r="AIV525" s="116"/>
      <c r="AIW525" s="116"/>
      <c r="AIX525" s="116"/>
      <c r="AIY525" s="116"/>
      <c r="AIZ525" s="116"/>
      <c r="AJA525" s="116"/>
      <c r="AJB525" s="116"/>
      <c r="AJC525" s="116"/>
      <c r="AJD525" s="116"/>
      <c r="AJE525" s="116"/>
      <c r="AJF525" s="116"/>
      <c r="AJG525" s="116"/>
      <c r="AJH525" s="116"/>
      <c r="AJI525" s="116"/>
      <c r="AJJ525" s="116"/>
      <c r="AJK525" s="116"/>
      <c r="AJL525" s="116"/>
      <c r="AJM525" s="116"/>
      <c r="AJN525" s="116"/>
      <c r="AJO525" s="116"/>
      <c r="AJP525" s="116"/>
      <c r="AJQ525" s="116"/>
      <c r="AJR525" s="116"/>
      <c r="AJS525" s="116"/>
      <c r="AJT525" s="116"/>
      <c r="AJU525" s="116"/>
      <c r="AJV525" s="116"/>
      <c r="AJW525" s="116"/>
      <c r="AJX525" s="116"/>
      <c r="AJY525" s="116"/>
      <c r="AJZ525" s="116"/>
      <c r="AKA525" s="116"/>
      <c r="AKB525" s="116"/>
      <c r="AKC525" s="116"/>
      <c r="AKD525" s="116"/>
      <c r="AKE525" s="116"/>
      <c r="AKF525" s="116"/>
      <c r="AKG525" s="116"/>
      <c r="AKH525" s="116"/>
      <c r="AKI525" s="116"/>
      <c r="AKJ525" s="116"/>
      <c r="AKK525" s="116"/>
      <c r="AKL525" s="116"/>
      <c r="AKM525" s="116"/>
      <c r="AKN525" s="116"/>
      <c r="AKO525" s="116"/>
      <c r="AKP525" s="116"/>
      <c r="AKQ525" s="116"/>
      <c r="AKR525" s="116"/>
      <c r="AKS525" s="116"/>
      <c r="AKT525" s="116"/>
      <c r="AKU525" s="116"/>
      <c r="AKV525" s="116"/>
      <c r="AKW525" s="116"/>
      <c r="AKX525" s="116"/>
      <c r="AKY525" s="116"/>
      <c r="AKZ525" s="116"/>
      <c r="ALA525" s="116"/>
      <c r="ALB525" s="116"/>
      <c r="ALC525" s="116"/>
      <c r="ALD525" s="116"/>
      <c r="ALE525" s="116"/>
      <c r="ALF525" s="116"/>
      <c r="ALG525" s="116"/>
      <c r="ALH525" s="116"/>
      <c r="ALI525" s="116"/>
      <c r="ALJ525" s="116"/>
      <c r="ALK525" s="116"/>
      <c r="ALL525" s="116"/>
      <c r="ALM525" s="116"/>
      <c r="ALN525" s="116"/>
      <c r="ALO525" s="116"/>
      <c r="ALP525" s="116"/>
      <c r="ALQ525" s="116"/>
      <c r="ALR525" s="116"/>
      <c r="ALS525" s="116"/>
      <c r="ALT525" s="116"/>
      <c r="ALU525" s="116"/>
      <c r="ALV525" s="116"/>
      <c r="ALW525" s="116"/>
      <c r="ALX525" s="116"/>
      <c r="ALY525" s="116"/>
      <c r="ALZ525" s="116"/>
      <c r="AMA525" s="116"/>
      <c r="AMB525" s="116"/>
      <c r="AMC525" s="116"/>
      <c r="AMD525" s="116"/>
      <c r="AME525" s="116"/>
      <c r="AMF525" s="116"/>
      <c r="AMG525" s="116"/>
      <c r="AMH525" s="116"/>
      <c r="AMI525" s="116"/>
      <c r="AMJ525" s="116"/>
      <c r="AMK525" s="116"/>
      <c r="AML525" s="116"/>
      <c r="AMM525" s="116"/>
      <c r="AMN525" s="116"/>
      <c r="AMO525" s="116"/>
      <c r="AMP525" s="116"/>
      <c r="AMQ525" s="116"/>
      <c r="AMR525" s="116"/>
      <c r="AMS525" s="116"/>
      <c r="AMT525" s="116"/>
      <c r="AMU525" s="116"/>
      <c r="AMV525" s="116"/>
      <c r="AMW525" s="116"/>
      <c r="AMX525" s="116"/>
      <c r="AMY525" s="116"/>
      <c r="AMZ525" s="116"/>
      <c r="ANA525" s="116"/>
      <c r="ANB525" s="116"/>
      <c r="ANC525" s="116"/>
      <c r="AND525" s="116"/>
      <c r="ANE525" s="116"/>
      <c r="ANF525" s="116"/>
      <c r="ANG525" s="116"/>
      <c r="ANH525" s="116"/>
      <c r="ANI525" s="116"/>
      <c r="ANJ525" s="116"/>
      <c r="ANK525" s="116"/>
      <c r="ANL525" s="116"/>
      <c r="ANM525" s="116"/>
      <c r="ANN525" s="116"/>
      <c r="ANO525" s="116"/>
      <c r="ANP525" s="116"/>
      <c r="ANQ525" s="116"/>
      <c r="ANR525" s="116"/>
      <c r="ANS525" s="116"/>
      <c r="ANT525" s="116"/>
      <c r="ANU525" s="116"/>
      <c r="ANV525" s="116"/>
      <c r="ANW525" s="116"/>
      <c r="ANX525" s="116"/>
      <c r="ANY525" s="116"/>
      <c r="ANZ525" s="116"/>
      <c r="AOA525" s="116"/>
      <c r="AOB525" s="116"/>
      <c r="AOC525" s="116"/>
      <c r="AOD525" s="116"/>
      <c r="AOE525" s="116"/>
      <c r="AOF525" s="116"/>
      <c r="AOG525" s="116"/>
      <c r="AOH525" s="116"/>
      <c r="AOI525" s="116"/>
      <c r="AOJ525" s="116"/>
      <c r="AOK525" s="116"/>
      <c r="AOL525" s="116"/>
      <c r="AOM525" s="116"/>
      <c r="AON525" s="116"/>
      <c r="AOO525" s="116"/>
      <c r="AOP525" s="116"/>
      <c r="AOQ525" s="116"/>
      <c r="AOR525" s="116"/>
      <c r="AOS525" s="116"/>
      <c r="AOT525" s="116"/>
      <c r="AOU525" s="116"/>
      <c r="AOV525" s="116"/>
      <c r="AOW525" s="116"/>
      <c r="AOX525" s="116"/>
      <c r="AOY525" s="116"/>
      <c r="AOZ525" s="116"/>
      <c r="APA525" s="116"/>
      <c r="APB525" s="116"/>
      <c r="APC525" s="116"/>
      <c r="APD525" s="116"/>
      <c r="APE525" s="116"/>
      <c r="APF525" s="116"/>
      <c r="APG525" s="116"/>
      <c r="APH525" s="116"/>
      <c r="API525" s="116"/>
      <c r="APJ525" s="116"/>
      <c r="APK525" s="116"/>
      <c r="APL525" s="116"/>
      <c r="APM525" s="116"/>
      <c r="APN525" s="116"/>
      <c r="APO525" s="116"/>
      <c r="APP525" s="116"/>
      <c r="APQ525" s="116"/>
      <c r="APR525" s="116"/>
      <c r="APS525" s="116"/>
      <c r="APT525" s="116"/>
      <c r="APU525" s="116"/>
      <c r="APV525" s="116"/>
      <c r="APW525" s="116"/>
      <c r="APX525" s="116"/>
      <c r="APY525" s="116"/>
      <c r="APZ525" s="116"/>
      <c r="AQA525" s="116"/>
      <c r="AQB525" s="116"/>
      <c r="AQC525" s="116"/>
      <c r="AQD525" s="116"/>
      <c r="AQE525" s="116"/>
      <c r="AQF525" s="116"/>
      <c r="AQG525" s="116"/>
      <c r="AQH525" s="116"/>
      <c r="AQI525" s="116"/>
      <c r="AQJ525" s="116"/>
      <c r="AQK525" s="116"/>
      <c r="AQL525" s="116"/>
      <c r="AQM525" s="116"/>
      <c r="AQN525" s="116"/>
      <c r="AQO525" s="116"/>
      <c r="AQP525" s="116"/>
      <c r="AQQ525" s="116"/>
      <c r="AQR525" s="116"/>
      <c r="AQS525" s="116"/>
      <c r="AQT525" s="116"/>
      <c r="AQU525" s="116"/>
      <c r="AQV525" s="116"/>
      <c r="AQW525" s="116"/>
      <c r="AQX525" s="116"/>
      <c r="AQY525" s="116"/>
      <c r="AQZ525" s="116"/>
      <c r="ARA525" s="116"/>
      <c r="ARB525" s="116"/>
      <c r="ARC525" s="116"/>
      <c r="ARD525" s="116"/>
      <c r="ARE525" s="116"/>
      <c r="ARF525" s="116"/>
      <c r="ARG525" s="116"/>
      <c r="ARH525" s="116"/>
      <c r="ARI525" s="116"/>
      <c r="ARJ525" s="116"/>
      <c r="ARK525" s="116"/>
      <c r="ARL525" s="116"/>
      <c r="ARM525" s="116"/>
      <c r="ARN525" s="116"/>
      <c r="ARO525" s="116"/>
      <c r="ARP525" s="116"/>
      <c r="ARQ525" s="116"/>
      <c r="ARR525" s="116"/>
      <c r="ARS525" s="116"/>
      <c r="ART525" s="116"/>
      <c r="ARU525" s="116"/>
      <c r="ARV525" s="116"/>
      <c r="ARW525" s="116"/>
      <c r="ARX525" s="116"/>
      <c r="ARY525" s="116"/>
      <c r="ARZ525" s="116"/>
      <c r="ASA525" s="116"/>
      <c r="ASB525" s="116"/>
      <c r="ASC525" s="116"/>
      <c r="ASD525" s="116"/>
      <c r="ASE525" s="116"/>
      <c r="ASF525" s="116"/>
      <c r="ASG525" s="116"/>
      <c r="ASH525" s="116"/>
      <c r="ASI525" s="116"/>
      <c r="ASJ525" s="116"/>
      <c r="ASK525" s="116"/>
      <c r="ASL525" s="116"/>
      <c r="ASM525" s="116"/>
      <c r="ASN525" s="116"/>
      <c r="ASO525" s="116"/>
      <c r="ASP525" s="116"/>
      <c r="ASQ525" s="116"/>
      <c r="ASR525" s="116"/>
      <c r="ASS525" s="116"/>
      <c r="AST525" s="116"/>
      <c r="ASU525" s="116"/>
      <c r="ASV525" s="116"/>
      <c r="ASW525" s="116"/>
      <c r="ASX525" s="116"/>
      <c r="ASY525" s="116"/>
      <c r="ASZ525" s="116"/>
      <c r="ATA525" s="116"/>
      <c r="ATB525" s="116"/>
      <c r="ATC525" s="116"/>
      <c r="ATD525" s="116"/>
      <c r="ATE525" s="116"/>
      <c r="ATF525" s="116"/>
      <c r="ATG525" s="116"/>
      <c r="ATH525" s="116"/>
      <c r="ATI525" s="116"/>
      <c r="ATJ525" s="116"/>
      <c r="ATK525" s="116"/>
      <c r="ATL525" s="116"/>
      <c r="ATM525" s="116"/>
      <c r="ATN525" s="116"/>
      <c r="ATO525" s="116"/>
      <c r="ATP525" s="116"/>
      <c r="ATQ525" s="116"/>
      <c r="ATR525" s="116"/>
      <c r="ATS525" s="116"/>
      <c r="ATT525" s="116"/>
      <c r="ATU525" s="116"/>
      <c r="ATV525" s="116"/>
      <c r="ATW525" s="116"/>
      <c r="ATX525" s="116"/>
      <c r="ATY525" s="116"/>
      <c r="ATZ525" s="116"/>
      <c r="AUA525" s="116"/>
      <c r="AUB525" s="116"/>
      <c r="AUC525" s="116"/>
      <c r="AUD525" s="116"/>
      <c r="AUE525" s="116"/>
      <c r="AUF525" s="116"/>
      <c r="AUG525" s="116"/>
      <c r="AUH525" s="116"/>
      <c r="AUI525" s="116"/>
      <c r="AUJ525" s="116"/>
      <c r="AUK525" s="116"/>
      <c r="AUL525" s="116"/>
      <c r="AUM525" s="116"/>
      <c r="AUN525" s="116"/>
      <c r="AUO525" s="116"/>
      <c r="AUP525" s="116"/>
      <c r="AUQ525" s="116"/>
      <c r="AUR525" s="116"/>
      <c r="AUS525" s="116"/>
      <c r="AUT525" s="116"/>
      <c r="AUU525" s="116"/>
      <c r="AUV525" s="116"/>
      <c r="AUW525" s="116"/>
      <c r="AUX525" s="116"/>
      <c r="AUY525" s="116"/>
      <c r="AUZ525" s="116"/>
      <c r="AVA525" s="116"/>
      <c r="AVB525" s="116"/>
      <c r="AVC525" s="116"/>
      <c r="AVD525" s="116"/>
      <c r="AVE525" s="116"/>
      <c r="AVF525" s="116"/>
      <c r="AVG525" s="116"/>
      <c r="AVH525" s="116"/>
      <c r="AVI525" s="116"/>
      <c r="AVJ525" s="116"/>
      <c r="AVK525" s="116"/>
      <c r="AVL525" s="116"/>
      <c r="AVM525" s="116"/>
      <c r="AVN525" s="116"/>
      <c r="AVO525" s="116"/>
      <c r="AVP525" s="116"/>
      <c r="AVQ525" s="116"/>
      <c r="AVR525" s="116"/>
      <c r="AVS525" s="116"/>
      <c r="AVT525" s="116"/>
      <c r="AVU525" s="116"/>
      <c r="AVV525" s="116"/>
      <c r="AVW525" s="116"/>
      <c r="AVX525" s="116"/>
      <c r="AVY525" s="116"/>
      <c r="AVZ525" s="116"/>
      <c r="AWA525" s="116"/>
      <c r="AWB525" s="116"/>
      <c r="AWC525" s="116"/>
      <c r="AWD525" s="116"/>
      <c r="AWE525" s="116"/>
      <c r="AWF525" s="116"/>
      <c r="AWG525" s="116"/>
      <c r="AWH525" s="116"/>
      <c r="AWI525" s="116"/>
      <c r="AWJ525" s="116"/>
      <c r="AWK525" s="116"/>
      <c r="AWL525" s="116"/>
      <c r="AWM525" s="116"/>
      <c r="AWN525" s="116"/>
      <c r="AWO525" s="116"/>
      <c r="AWP525" s="116"/>
      <c r="AWQ525" s="116"/>
      <c r="AWR525" s="116"/>
      <c r="AWS525" s="116"/>
      <c r="AWT525" s="116"/>
      <c r="AWU525" s="116"/>
      <c r="AWV525" s="116"/>
      <c r="AWW525" s="116"/>
      <c r="AWX525" s="116"/>
      <c r="AWY525" s="116"/>
      <c r="AWZ525" s="116"/>
      <c r="AXA525" s="116"/>
      <c r="AXB525" s="116"/>
      <c r="AXC525" s="116"/>
      <c r="AXD525" s="116"/>
      <c r="AXE525" s="116"/>
      <c r="AXF525" s="116"/>
      <c r="AXG525" s="116"/>
      <c r="AXH525" s="116"/>
      <c r="AXI525" s="116"/>
      <c r="AXJ525" s="116"/>
      <c r="AXK525" s="116"/>
      <c r="AXL525" s="116"/>
      <c r="AXM525" s="116"/>
      <c r="AXN525" s="116"/>
      <c r="AXO525" s="116"/>
      <c r="AXP525" s="116"/>
      <c r="AXQ525" s="116"/>
      <c r="AXR525" s="116"/>
      <c r="AXS525" s="116"/>
      <c r="AXT525" s="116"/>
      <c r="AXU525" s="116"/>
      <c r="AXV525" s="116"/>
      <c r="AXW525" s="116"/>
      <c r="AXX525" s="116"/>
      <c r="AXY525" s="116"/>
      <c r="AXZ525" s="116"/>
      <c r="AYA525" s="116"/>
      <c r="AYB525" s="116"/>
      <c r="AYC525" s="116"/>
      <c r="AYD525" s="116"/>
      <c r="AYE525" s="116"/>
      <c r="AYF525" s="116"/>
      <c r="AYG525" s="116"/>
      <c r="AYH525" s="116"/>
      <c r="AYI525" s="116"/>
      <c r="AYJ525" s="116"/>
      <c r="AYK525" s="116"/>
      <c r="AYL525" s="116"/>
      <c r="AYM525" s="116"/>
      <c r="AYN525" s="116"/>
      <c r="AYO525" s="116"/>
      <c r="AYP525" s="116"/>
      <c r="AYQ525" s="116"/>
      <c r="AYR525" s="116"/>
      <c r="AYS525" s="116"/>
      <c r="AYT525" s="116"/>
      <c r="AYU525" s="116"/>
      <c r="AYV525" s="116"/>
      <c r="AYW525" s="116"/>
      <c r="AYX525" s="116"/>
      <c r="AYY525" s="116"/>
      <c r="AYZ525" s="116"/>
      <c r="AZA525" s="116"/>
      <c r="AZB525" s="116"/>
      <c r="AZC525" s="116"/>
      <c r="AZD525" s="116"/>
      <c r="AZE525" s="116"/>
      <c r="AZF525" s="116"/>
      <c r="AZG525" s="116"/>
      <c r="AZH525" s="116"/>
      <c r="AZI525" s="116"/>
      <c r="AZJ525" s="116"/>
      <c r="AZK525" s="116"/>
      <c r="AZL525" s="116"/>
      <c r="AZM525" s="116"/>
      <c r="AZN525" s="116"/>
      <c r="AZO525" s="116"/>
      <c r="AZP525" s="116"/>
      <c r="AZQ525" s="116"/>
      <c r="AZR525" s="116"/>
      <c r="AZS525" s="116"/>
      <c r="AZT525" s="116"/>
      <c r="AZU525" s="116"/>
      <c r="AZV525" s="116"/>
      <c r="AZW525" s="116"/>
      <c r="AZX525" s="116"/>
      <c r="AZY525" s="116"/>
      <c r="AZZ525" s="116"/>
      <c r="BAA525" s="116"/>
      <c r="BAB525" s="116"/>
      <c r="BAC525" s="116"/>
      <c r="BAD525" s="116"/>
      <c r="BAE525" s="116"/>
      <c r="BAF525" s="116"/>
      <c r="BAG525" s="116"/>
      <c r="BAH525" s="116"/>
      <c r="BAI525" s="116"/>
      <c r="BAJ525" s="116"/>
      <c r="BAK525" s="116"/>
      <c r="BAL525" s="116"/>
      <c r="BAM525" s="116"/>
      <c r="BAN525" s="116"/>
      <c r="BAO525" s="116"/>
      <c r="BAP525" s="116"/>
      <c r="BAQ525" s="116"/>
      <c r="BAR525" s="116"/>
      <c r="BAS525" s="116"/>
      <c r="BAT525" s="116"/>
      <c r="BAU525" s="116"/>
      <c r="BAV525" s="116"/>
      <c r="BAW525" s="116"/>
      <c r="BAX525" s="116"/>
      <c r="BAY525" s="116"/>
      <c r="BAZ525" s="116"/>
      <c r="BBA525" s="116"/>
      <c r="BBB525" s="116"/>
      <c r="BBC525" s="116"/>
      <c r="BBD525" s="116"/>
      <c r="BBE525" s="116"/>
      <c r="BBF525" s="116"/>
      <c r="BBG525" s="116"/>
      <c r="BBH525" s="116"/>
      <c r="BBI525" s="116"/>
      <c r="BBJ525" s="116"/>
      <c r="BBK525" s="116"/>
      <c r="BBL525" s="116"/>
      <c r="BBM525" s="116"/>
      <c r="BBN525" s="116"/>
      <c r="BBO525" s="116"/>
      <c r="BBP525" s="116"/>
      <c r="BBQ525" s="116"/>
      <c r="BBR525" s="116"/>
      <c r="BBS525" s="116"/>
      <c r="BBT525" s="116"/>
      <c r="BBU525" s="116"/>
      <c r="BBV525" s="116"/>
      <c r="BBW525" s="116"/>
      <c r="BBX525" s="116"/>
      <c r="BBY525" s="116"/>
      <c r="BBZ525" s="116"/>
      <c r="BCA525" s="116"/>
      <c r="BCB525" s="116"/>
      <c r="BCC525" s="116"/>
      <c r="BCD525" s="116"/>
      <c r="BCE525" s="116"/>
      <c r="BCF525" s="116"/>
      <c r="BCG525" s="116"/>
      <c r="BCH525" s="116"/>
      <c r="BCI525" s="116"/>
      <c r="BCJ525" s="116"/>
      <c r="BCK525" s="116"/>
      <c r="BCL525" s="116"/>
      <c r="BCM525" s="116"/>
      <c r="BCN525" s="116"/>
      <c r="BCO525" s="116"/>
      <c r="BCP525" s="116"/>
      <c r="BCQ525" s="116"/>
      <c r="BCR525" s="116"/>
      <c r="BCS525" s="116"/>
      <c r="BCT525" s="116"/>
      <c r="BCU525" s="116"/>
      <c r="BCV525" s="116"/>
      <c r="BCW525" s="116"/>
      <c r="BCX525" s="116"/>
      <c r="BCY525" s="116"/>
      <c r="BCZ525" s="116"/>
      <c r="BDA525" s="116"/>
      <c r="BDB525" s="116"/>
      <c r="BDC525" s="116"/>
      <c r="BDD525" s="116"/>
      <c r="BDE525" s="116"/>
      <c r="BDF525" s="116"/>
      <c r="BDG525" s="116"/>
      <c r="BDH525" s="116"/>
      <c r="BDI525" s="116"/>
      <c r="BDJ525" s="116"/>
      <c r="BDK525" s="116"/>
      <c r="BDL525" s="116"/>
      <c r="BDM525" s="116"/>
      <c r="BDN525" s="116"/>
      <c r="BDO525" s="116"/>
      <c r="BDP525" s="116"/>
      <c r="BDQ525" s="116"/>
      <c r="BDR525" s="116"/>
      <c r="BDS525" s="116"/>
      <c r="BDT525" s="116"/>
      <c r="BDU525" s="116"/>
      <c r="BDV525" s="116"/>
      <c r="BDW525" s="116"/>
      <c r="BDX525" s="116"/>
      <c r="BDY525" s="116"/>
      <c r="BDZ525" s="116"/>
      <c r="BEA525" s="116"/>
      <c r="BEB525" s="116"/>
      <c r="BEC525" s="116"/>
      <c r="BED525" s="116"/>
      <c r="BEE525" s="116"/>
      <c r="BEF525" s="116"/>
      <c r="BEG525" s="116"/>
      <c r="BEH525" s="116"/>
      <c r="BEI525" s="116"/>
      <c r="BEJ525" s="116"/>
      <c r="BEK525" s="116"/>
      <c r="BEL525" s="116"/>
      <c r="BEM525" s="116"/>
      <c r="BEN525" s="116"/>
      <c r="BEO525" s="116"/>
      <c r="BEP525" s="116"/>
      <c r="BEQ525" s="116"/>
      <c r="BER525" s="116"/>
      <c r="BES525" s="116"/>
      <c r="BET525" s="116"/>
      <c r="BEU525" s="116"/>
      <c r="BEV525" s="116"/>
      <c r="BEW525" s="116"/>
      <c r="BEX525" s="116"/>
      <c r="BEY525" s="116"/>
      <c r="BEZ525" s="116"/>
      <c r="BFA525" s="116"/>
      <c r="BFB525" s="116"/>
      <c r="BFC525" s="116"/>
      <c r="BFD525" s="116"/>
      <c r="BFE525" s="116"/>
      <c r="BFF525" s="116"/>
      <c r="BFG525" s="116"/>
      <c r="BFH525" s="116"/>
      <c r="BFI525" s="116"/>
      <c r="BFJ525" s="116"/>
      <c r="BFK525" s="116"/>
      <c r="BFL525" s="116"/>
      <c r="BFM525" s="116"/>
      <c r="BFN525" s="116"/>
      <c r="BFO525" s="116"/>
      <c r="BFP525" s="116"/>
      <c r="BFQ525" s="116"/>
      <c r="BFR525" s="116"/>
      <c r="BFS525" s="116"/>
      <c r="BFT525" s="116"/>
      <c r="BFU525" s="116"/>
      <c r="BFV525" s="116"/>
      <c r="BFW525" s="116"/>
      <c r="BFX525" s="116"/>
      <c r="BFY525" s="116"/>
      <c r="BFZ525" s="116"/>
      <c r="BGA525" s="116"/>
      <c r="BGB525" s="116"/>
      <c r="BGC525" s="116"/>
      <c r="BGD525" s="116"/>
      <c r="BGE525" s="116"/>
      <c r="BGF525" s="116"/>
      <c r="BGG525" s="116"/>
      <c r="BGH525" s="116"/>
      <c r="BGI525" s="116"/>
      <c r="BGJ525" s="116"/>
      <c r="BGK525" s="116"/>
      <c r="BGL525" s="116"/>
      <c r="BGM525" s="116"/>
      <c r="BGN525" s="116"/>
      <c r="BGO525" s="116"/>
      <c r="BGP525" s="116"/>
      <c r="BGQ525" s="116"/>
      <c r="BGR525" s="116"/>
      <c r="BGS525" s="116"/>
      <c r="BGT525" s="116"/>
      <c r="BGU525" s="116"/>
      <c r="BGV525" s="116"/>
      <c r="BGW525" s="116"/>
      <c r="BGX525" s="116"/>
      <c r="BGY525" s="116"/>
      <c r="BGZ525" s="116"/>
      <c r="BHA525" s="116"/>
      <c r="BHB525" s="116"/>
      <c r="BHC525" s="116"/>
      <c r="BHD525" s="116"/>
      <c r="BHE525" s="116"/>
      <c r="BHF525" s="116"/>
      <c r="BHG525" s="116"/>
      <c r="BHH525" s="116"/>
      <c r="BHI525" s="116"/>
      <c r="BHJ525" s="116"/>
      <c r="BHK525" s="116"/>
      <c r="BHL525" s="116"/>
      <c r="BHM525" s="116"/>
      <c r="BHN525" s="116"/>
      <c r="BHO525" s="116"/>
      <c r="BHP525" s="116"/>
      <c r="BHQ525" s="116"/>
      <c r="BHR525" s="116"/>
      <c r="BHS525" s="116"/>
      <c r="BHT525" s="116"/>
      <c r="BHU525" s="116"/>
      <c r="BHV525" s="116"/>
      <c r="BHW525" s="116"/>
      <c r="BHX525" s="116"/>
      <c r="BHY525" s="116"/>
      <c r="BHZ525" s="116"/>
      <c r="BIA525" s="116"/>
      <c r="BIB525" s="116"/>
      <c r="BIC525" s="116"/>
      <c r="BID525" s="116"/>
      <c r="BIE525" s="116"/>
      <c r="BIF525" s="116"/>
      <c r="BIG525" s="116"/>
      <c r="BIH525" s="116"/>
      <c r="BII525" s="116"/>
      <c r="BIJ525" s="116"/>
      <c r="BIK525" s="116"/>
      <c r="BIL525" s="116"/>
      <c r="BIM525" s="116"/>
      <c r="BIN525" s="116"/>
      <c r="BIO525" s="116"/>
      <c r="BIP525" s="116"/>
      <c r="BIQ525" s="116"/>
      <c r="BIR525" s="116"/>
      <c r="BIS525" s="116"/>
      <c r="BIT525" s="116"/>
      <c r="BIU525" s="116"/>
      <c r="BIV525" s="116"/>
      <c r="BIW525" s="116"/>
      <c r="BIX525" s="116"/>
      <c r="BIY525" s="116"/>
      <c r="BIZ525" s="116"/>
      <c r="BJA525" s="116"/>
      <c r="BJB525" s="116"/>
      <c r="BJC525" s="116"/>
      <c r="BJD525" s="116"/>
      <c r="BJE525" s="116"/>
      <c r="BJF525" s="116"/>
      <c r="BJG525" s="116"/>
      <c r="BJH525" s="116"/>
      <c r="BJI525" s="116"/>
      <c r="BJJ525" s="116"/>
      <c r="BJK525" s="116"/>
      <c r="BJL525" s="116"/>
      <c r="BJM525" s="116"/>
      <c r="BJN525" s="116"/>
      <c r="BJO525" s="116"/>
      <c r="BJP525" s="116"/>
      <c r="BJQ525" s="116"/>
      <c r="BJR525" s="116"/>
      <c r="BJS525" s="116"/>
      <c r="BJT525" s="116"/>
      <c r="BJU525" s="116"/>
      <c r="BJV525" s="116"/>
      <c r="BJW525" s="116"/>
      <c r="BJX525" s="116"/>
      <c r="BJY525" s="116"/>
      <c r="BJZ525" s="116"/>
      <c r="BKA525" s="116"/>
      <c r="BKB525" s="116"/>
      <c r="BKC525" s="116"/>
      <c r="BKD525" s="116"/>
      <c r="BKE525" s="116"/>
      <c r="BKF525" s="116"/>
      <c r="BKG525" s="116"/>
      <c r="BKH525" s="116"/>
      <c r="BKI525" s="116"/>
      <c r="BKJ525" s="116"/>
      <c r="BKK525" s="116"/>
      <c r="BKL525" s="116"/>
      <c r="BKM525" s="116"/>
      <c r="BKN525" s="116"/>
      <c r="BKO525" s="116"/>
      <c r="BKP525" s="116"/>
      <c r="BKQ525" s="116"/>
      <c r="BKR525" s="116"/>
      <c r="BKS525" s="116"/>
      <c r="BKT525" s="116"/>
      <c r="BKU525" s="116"/>
      <c r="BKV525" s="116"/>
      <c r="BKW525" s="116"/>
      <c r="BKX525" s="116"/>
      <c r="BKY525" s="116"/>
      <c r="BKZ525" s="116"/>
      <c r="BLA525" s="116"/>
      <c r="BLB525" s="116"/>
      <c r="BLC525" s="116"/>
      <c r="BLD525" s="116"/>
      <c r="BLE525" s="116"/>
      <c r="BLF525" s="116"/>
      <c r="BLG525" s="116"/>
      <c r="BLH525" s="116"/>
      <c r="BLI525" s="116"/>
      <c r="BLJ525" s="116"/>
      <c r="BLK525" s="116"/>
      <c r="BLL525" s="116"/>
      <c r="BLM525" s="116"/>
      <c r="BLN525" s="116"/>
      <c r="BLO525" s="116"/>
      <c r="BLP525" s="116"/>
      <c r="BLQ525" s="116"/>
      <c r="BLR525" s="116"/>
      <c r="BLS525" s="116"/>
      <c r="BLT525" s="116"/>
      <c r="BLU525" s="116"/>
      <c r="BLV525" s="116"/>
      <c r="BLW525" s="116"/>
      <c r="BLX525" s="116"/>
      <c r="BLY525" s="116"/>
      <c r="BLZ525" s="116"/>
      <c r="BMA525" s="116"/>
      <c r="BMB525" s="116"/>
      <c r="BMC525" s="116"/>
      <c r="BMD525" s="116"/>
      <c r="BME525" s="116"/>
      <c r="BMF525" s="116"/>
      <c r="BMG525" s="116"/>
      <c r="BMH525" s="116"/>
      <c r="BMI525" s="116"/>
      <c r="BMJ525" s="116"/>
      <c r="BMK525" s="116"/>
      <c r="BML525" s="116"/>
      <c r="BMM525" s="116"/>
      <c r="BMN525" s="116"/>
      <c r="BMO525" s="116"/>
      <c r="BMP525" s="116"/>
      <c r="BMQ525" s="116"/>
      <c r="BMR525" s="116"/>
      <c r="BMS525" s="116"/>
      <c r="BMT525" s="116"/>
      <c r="BMU525" s="116"/>
      <c r="BMV525" s="116"/>
      <c r="BMW525" s="116"/>
      <c r="BMX525" s="116"/>
      <c r="BMY525" s="116"/>
      <c r="BMZ525" s="116"/>
      <c r="BNA525" s="116"/>
      <c r="BNB525" s="116"/>
      <c r="BNC525" s="116"/>
      <c r="BND525" s="116"/>
      <c r="BNE525" s="116"/>
      <c r="BNF525" s="116"/>
      <c r="BNG525" s="116"/>
      <c r="BNH525" s="116"/>
      <c r="BNI525" s="116"/>
      <c r="BNJ525" s="116"/>
      <c r="BNK525" s="116"/>
      <c r="BNL525" s="116"/>
      <c r="BNM525" s="116"/>
      <c r="BNN525" s="116"/>
      <c r="BNO525" s="116"/>
      <c r="BNP525" s="116"/>
      <c r="BNQ525" s="116"/>
      <c r="BNR525" s="116"/>
      <c r="BNS525" s="116"/>
      <c r="BNT525" s="116"/>
      <c r="BNU525" s="116"/>
      <c r="BNV525" s="116"/>
      <c r="BNW525" s="116"/>
      <c r="BNX525" s="116"/>
      <c r="BNY525" s="116"/>
      <c r="BNZ525" s="116"/>
      <c r="BOA525" s="116"/>
      <c r="BOB525" s="116"/>
      <c r="BOC525" s="116"/>
      <c r="BOD525" s="116"/>
      <c r="BOE525" s="116"/>
      <c r="BOF525" s="116"/>
      <c r="BOG525" s="116"/>
      <c r="BOH525" s="116"/>
      <c r="BOI525" s="116"/>
      <c r="BOJ525" s="116"/>
      <c r="BOK525" s="116"/>
      <c r="BOL525" s="116"/>
      <c r="BOM525" s="116"/>
      <c r="BON525" s="116"/>
      <c r="BOO525" s="116"/>
      <c r="BOP525" s="116"/>
      <c r="BOQ525" s="116"/>
      <c r="BOR525" s="116"/>
      <c r="BOS525" s="116"/>
      <c r="BOT525" s="116"/>
      <c r="BOU525" s="116"/>
      <c r="BOV525" s="116"/>
      <c r="BOW525" s="116"/>
      <c r="BOX525" s="116"/>
      <c r="BOY525" s="116"/>
      <c r="BOZ525" s="116"/>
      <c r="BPA525" s="116"/>
      <c r="BPB525" s="116"/>
      <c r="BPC525" s="116"/>
      <c r="BPD525" s="116"/>
      <c r="BPE525" s="116"/>
      <c r="BPF525" s="116"/>
      <c r="BPG525" s="116"/>
      <c r="BPH525" s="116"/>
      <c r="BPI525" s="116"/>
      <c r="BPJ525" s="116"/>
      <c r="BPK525" s="116"/>
      <c r="BPL525" s="116"/>
      <c r="BPM525" s="116"/>
      <c r="BPN525" s="116"/>
      <c r="BPO525" s="116"/>
      <c r="BPP525" s="116"/>
      <c r="BPQ525" s="116"/>
      <c r="BPR525" s="116"/>
      <c r="BPS525" s="116"/>
      <c r="BPT525" s="116"/>
      <c r="BPU525" s="116"/>
      <c r="BPV525" s="116"/>
      <c r="BPW525" s="116"/>
      <c r="BPX525" s="116"/>
      <c r="BPY525" s="116"/>
      <c r="BPZ525" s="116"/>
      <c r="BQA525" s="116"/>
      <c r="BQB525" s="116"/>
      <c r="BQC525" s="116"/>
      <c r="BQD525" s="116"/>
      <c r="BQE525" s="116"/>
      <c r="BQF525" s="116"/>
      <c r="BQG525" s="116"/>
      <c r="BQH525" s="116"/>
      <c r="BQI525" s="116"/>
      <c r="BQJ525" s="116"/>
      <c r="BQK525" s="116"/>
      <c r="BQL525" s="116"/>
      <c r="BQM525" s="116"/>
      <c r="BQN525" s="116"/>
      <c r="BQO525" s="116"/>
      <c r="BQP525" s="116"/>
      <c r="BQQ525" s="116"/>
      <c r="BQR525" s="116"/>
      <c r="BQS525" s="116"/>
      <c r="BQT525" s="116"/>
      <c r="BQU525" s="116"/>
      <c r="BQV525" s="116"/>
      <c r="BQW525" s="116"/>
      <c r="BQX525" s="116"/>
      <c r="BQY525" s="116"/>
      <c r="BQZ525" s="116"/>
      <c r="BRA525" s="116"/>
      <c r="BRB525" s="116"/>
      <c r="BRC525" s="116"/>
      <c r="BRD525" s="116"/>
      <c r="BRE525" s="116"/>
      <c r="BRF525" s="116"/>
      <c r="BRG525" s="116"/>
      <c r="BRH525" s="116"/>
      <c r="BRI525" s="116"/>
      <c r="BRJ525" s="116"/>
      <c r="BRK525" s="116"/>
      <c r="BRL525" s="116"/>
      <c r="BRM525" s="116"/>
      <c r="BRN525" s="116"/>
      <c r="BRO525" s="116"/>
      <c r="BRP525" s="116"/>
      <c r="BRQ525" s="116"/>
      <c r="BRR525" s="116"/>
      <c r="BRS525" s="116"/>
      <c r="BRT525" s="116"/>
      <c r="BRU525" s="116"/>
      <c r="BRV525" s="116"/>
      <c r="BRW525" s="116"/>
      <c r="BRX525" s="116"/>
      <c r="BRY525" s="116"/>
      <c r="BRZ525" s="116"/>
      <c r="BSA525" s="116"/>
      <c r="BSB525" s="116"/>
      <c r="BSC525" s="116"/>
      <c r="BSD525" s="116"/>
      <c r="BSE525" s="116"/>
      <c r="BSF525" s="116"/>
      <c r="BSG525" s="116"/>
      <c r="BSH525" s="116"/>
      <c r="BSI525" s="116"/>
      <c r="BSJ525" s="116"/>
      <c r="BSK525" s="116"/>
      <c r="BSL525" s="116"/>
      <c r="BSM525" s="116"/>
      <c r="BSN525" s="116"/>
      <c r="BSO525" s="116"/>
      <c r="BSP525" s="116"/>
      <c r="BSQ525" s="116"/>
      <c r="BSR525" s="116"/>
      <c r="BSS525" s="116"/>
      <c r="BST525" s="116"/>
      <c r="BSU525" s="116"/>
      <c r="BSV525" s="116"/>
      <c r="BSW525" s="116"/>
      <c r="BSX525" s="116"/>
      <c r="BSY525" s="116"/>
      <c r="BSZ525" s="116"/>
      <c r="BTA525" s="116"/>
      <c r="BTB525" s="116"/>
      <c r="BTC525" s="116"/>
      <c r="BTD525" s="116"/>
      <c r="BTE525" s="116"/>
      <c r="BTF525" s="116"/>
      <c r="BTG525" s="116"/>
      <c r="BTH525" s="116"/>
      <c r="BTI525" s="116"/>
      <c r="BTJ525" s="116"/>
      <c r="BTK525" s="116"/>
      <c r="BTL525" s="116"/>
      <c r="BTM525" s="116"/>
      <c r="BTN525" s="116"/>
      <c r="BTO525" s="116"/>
      <c r="BTP525" s="116"/>
      <c r="BTQ525" s="116"/>
      <c r="BTR525" s="116"/>
      <c r="BTS525" s="116"/>
      <c r="BTT525" s="116"/>
      <c r="BTU525" s="116"/>
      <c r="BTV525" s="116"/>
      <c r="BTW525" s="116"/>
      <c r="BTX525" s="116"/>
      <c r="BTY525" s="116"/>
      <c r="BTZ525" s="116"/>
      <c r="BUA525" s="116"/>
      <c r="BUB525" s="116"/>
      <c r="BUC525" s="116"/>
      <c r="BUD525" s="116"/>
      <c r="BUE525" s="116"/>
      <c r="BUF525" s="116"/>
      <c r="BUG525" s="116"/>
      <c r="BUH525" s="116"/>
      <c r="BUI525" s="116"/>
      <c r="BUJ525" s="116"/>
      <c r="BUK525" s="116"/>
      <c r="BUL525" s="116"/>
      <c r="BUM525" s="116"/>
      <c r="BUN525" s="116"/>
      <c r="BUO525" s="116"/>
      <c r="BUP525" s="116"/>
      <c r="BUQ525" s="116"/>
      <c r="BUR525" s="116"/>
      <c r="BUS525" s="116"/>
      <c r="BUT525" s="116"/>
      <c r="BUU525" s="116"/>
      <c r="BUV525" s="116"/>
      <c r="BUW525" s="116"/>
      <c r="BUX525" s="116"/>
      <c r="BUY525" s="116"/>
      <c r="BUZ525" s="116"/>
      <c r="BVA525" s="116"/>
      <c r="BVB525" s="116"/>
      <c r="BVC525" s="116"/>
      <c r="BVD525" s="116"/>
      <c r="BVE525" s="116"/>
      <c r="BVF525" s="116"/>
      <c r="BVG525" s="116"/>
      <c r="BVH525" s="116"/>
      <c r="BVI525" s="116"/>
      <c r="BVJ525" s="116"/>
      <c r="BVK525" s="116"/>
      <c r="BVL525" s="116"/>
      <c r="BVM525" s="116"/>
      <c r="BVN525" s="116"/>
      <c r="BVO525" s="116"/>
      <c r="BVP525" s="116"/>
      <c r="BVQ525" s="116"/>
      <c r="BVR525" s="116"/>
      <c r="BVS525" s="116"/>
      <c r="BVT525" s="116"/>
      <c r="BVU525" s="116"/>
      <c r="BVV525" s="116"/>
      <c r="BVW525" s="116"/>
      <c r="BVX525" s="116"/>
      <c r="BVY525" s="116"/>
      <c r="BVZ525" s="116"/>
      <c r="BWA525" s="116"/>
      <c r="BWB525" s="116"/>
      <c r="BWC525" s="116"/>
      <c r="BWD525" s="116"/>
      <c r="BWE525" s="116"/>
      <c r="BWF525" s="116"/>
      <c r="BWG525" s="116"/>
      <c r="BWH525" s="116"/>
      <c r="BWI525" s="116"/>
      <c r="BWJ525" s="116"/>
      <c r="BWK525" s="116"/>
      <c r="BWL525" s="116"/>
      <c r="BWM525" s="116"/>
      <c r="BWN525" s="116"/>
      <c r="BWO525" s="116"/>
      <c r="BWP525" s="116"/>
      <c r="BWQ525" s="116"/>
      <c r="BWR525" s="116"/>
      <c r="BWS525" s="116"/>
      <c r="BWT525" s="116"/>
      <c r="BWU525" s="116"/>
      <c r="BWV525" s="116"/>
      <c r="BWW525" s="116"/>
      <c r="BWX525" s="116"/>
      <c r="BWY525" s="116"/>
      <c r="BWZ525" s="116"/>
      <c r="BXA525" s="116"/>
      <c r="BXB525" s="116"/>
      <c r="BXC525" s="116"/>
      <c r="BXD525" s="116"/>
      <c r="BXE525" s="116"/>
      <c r="BXF525" s="116"/>
      <c r="BXG525" s="116"/>
      <c r="BXH525" s="116"/>
      <c r="BXI525" s="116"/>
      <c r="BXJ525" s="116"/>
      <c r="BXK525" s="116"/>
      <c r="BXL525" s="116"/>
      <c r="BXM525" s="116"/>
      <c r="BXN525" s="116"/>
      <c r="BXO525" s="116"/>
      <c r="BXP525" s="116"/>
      <c r="BXQ525" s="116"/>
      <c r="BXR525" s="116"/>
      <c r="BXS525" s="116"/>
      <c r="BXT525" s="116"/>
      <c r="BXU525" s="116"/>
      <c r="BXV525" s="116"/>
      <c r="BXW525" s="116"/>
      <c r="BXX525" s="116"/>
      <c r="BXY525" s="116"/>
      <c r="BXZ525" s="116"/>
      <c r="BYA525" s="116"/>
      <c r="BYB525" s="116"/>
      <c r="BYC525" s="116"/>
      <c r="BYD525" s="116"/>
      <c r="BYE525" s="116"/>
      <c r="BYF525" s="116"/>
      <c r="BYG525" s="116"/>
      <c r="BYH525" s="116"/>
      <c r="BYI525" s="116"/>
      <c r="BYJ525" s="116"/>
      <c r="BYK525" s="116"/>
      <c r="BYL525" s="116"/>
      <c r="BYM525" s="116"/>
      <c r="BYN525" s="116"/>
      <c r="BYO525" s="116"/>
      <c r="BYP525" s="116"/>
      <c r="BYQ525" s="116"/>
      <c r="BYR525" s="116"/>
      <c r="BYS525" s="116"/>
      <c r="BYT525" s="116"/>
      <c r="BYU525" s="116"/>
      <c r="BYV525" s="116"/>
      <c r="BYW525" s="116"/>
      <c r="BYX525" s="116"/>
      <c r="BYY525" s="116"/>
      <c r="BYZ525" s="116"/>
      <c r="BZA525" s="116"/>
      <c r="BZB525" s="116"/>
      <c r="BZC525" s="116"/>
      <c r="BZD525" s="116"/>
      <c r="BZE525" s="116"/>
      <c r="BZF525" s="116"/>
      <c r="BZG525" s="116"/>
      <c r="BZH525" s="116"/>
      <c r="BZI525" s="116"/>
      <c r="BZJ525" s="116"/>
      <c r="BZK525" s="116"/>
      <c r="BZL525" s="116"/>
      <c r="BZM525" s="116"/>
      <c r="BZN525" s="116"/>
      <c r="BZO525" s="116"/>
      <c r="BZP525" s="116"/>
      <c r="BZQ525" s="116"/>
      <c r="BZR525" s="116"/>
      <c r="BZS525" s="116"/>
      <c r="BZT525" s="116"/>
      <c r="BZU525" s="116"/>
      <c r="BZV525" s="116"/>
      <c r="BZW525" s="116"/>
      <c r="BZX525" s="116"/>
      <c r="BZY525" s="116"/>
      <c r="BZZ525" s="116"/>
      <c r="CAA525" s="116"/>
      <c r="CAB525" s="116"/>
      <c r="CAC525" s="116"/>
      <c r="CAD525" s="116"/>
      <c r="CAE525" s="116"/>
      <c r="CAF525" s="116"/>
      <c r="CAG525" s="116"/>
      <c r="CAH525" s="116"/>
      <c r="CAI525" s="116"/>
      <c r="CAJ525" s="116"/>
      <c r="CAK525" s="116"/>
      <c r="CAL525" s="116"/>
      <c r="CAM525" s="116"/>
      <c r="CAN525" s="116"/>
      <c r="CAO525" s="116"/>
      <c r="CAP525" s="116"/>
      <c r="CAQ525" s="116"/>
      <c r="CAR525" s="116"/>
      <c r="CAS525" s="116"/>
      <c r="CAT525" s="116"/>
      <c r="CAU525" s="116"/>
      <c r="CAV525" s="116"/>
      <c r="CAW525" s="116"/>
      <c r="CAX525" s="116"/>
      <c r="CAY525" s="116"/>
      <c r="CAZ525" s="116"/>
      <c r="CBA525" s="116"/>
      <c r="CBB525" s="116"/>
      <c r="CBC525" s="116"/>
      <c r="CBD525" s="116"/>
      <c r="CBE525" s="116"/>
      <c r="CBF525" s="116"/>
      <c r="CBG525" s="116"/>
      <c r="CBH525" s="116"/>
      <c r="CBI525" s="116"/>
      <c r="CBJ525" s="116"/>
      <c r="CBK525" s="116"/>
      <c r="CBL525" s="116"/>
      <c r="CBM525" s="116"/>
      <c r="CBN525" s="116"/>
      <c r="CBO525" s="116"/>
      <c r="CBP525" s="116"/>
      <c r="CBQ525" s="116"/>
      <c r="CBR525" s="116"/>
      <c r="CBS525" s="116"/>
      <c r="CBT525" s="116"/>
      <c r="CBU525" s="116"/>
      <c r="CBV525" s="116"/>
      <c r="CBW525" s="116"/>
      <c r="CBX525" s="116"/>
      <c r="CBY525" s="116"/>
      <c r="CBZ525" s="116"/>
      <c r="CCA525" s="116"/>
      <c r="CCB525" s="116"/>
      <c r="CCC525" s="116"/>
      <c r="CCD525" s="116"/>
      <c r="CCE525" s="116"/>
      <c r="CCF525" s="116"/>
      <c r="CCG525" s="116"/>
      <c r="CCH525" s="116"/>
      <c r="CCI525" s="116"/>
      <c r="CCJ525" s="116"/>
      <c r="CCK525" s="116"/>
      <c r="CCL525" s="116"/>
      <c r="CCM525" s="116"/>
      <c r="CCN525" s="116"/>
      <c r="CCO525" s="116"/>
      <c r="CCP525" s="116"/>
      <c r="CCQ525" s="116"/>
      <c r="CCR525" s="116"/>
      <c r="CCS525" s="116"/>
      <c r="CCT525" s="116"/>
      <c r="CCU525" s="116"/>
      <c r="CCV525" s="116"/>
      <c r="CCW525" s="116"/>
      <c r="CCX525" s="116"/>
      <c r="CCY525" s="116"/>
      <c r="CCZ525" s="116"/>
      <c r="CDA525" s="116"/>
      <c r="CDB525" s="116"/>
      <c r="CDC525" s="116"/>
      <c r="CDD525" s="116"/>
      <c r="CDE525" s="116"/>
      <c r="CDF525" s="116"/>
      <c r="CDG525" s="116"/>
      <c r="CDH525" s="116"/>
      <c r="CDI525" s="116"/>
      <c r="CDJ525" s="116"/>
      <c r="CDK525" s="116"/>
      <c r="CDL525" s="116"/>
      <c r="CDM525" s="116"/>
      <c r="CDN525" s="116"/>
      <c r="CDO525" s="116"/>
      <c r="CDP525" s="116"/>
      <c r="CDQ525" s="116"/>
      <c r="CDR525" s="116"/>
      <c r="CDS525" s="116"/>
      <c r="CDT525" s="116"/>
      <c r="CDU525" s="116"/>
      <c r="CDV525" s="116"/>
      <c r="CDW525" s="116"/>
      <c r="CDX525" s="116"/>
      <c r="CDY525" s="116"/>
      <c r="CDZ525" s="116"/>
      <c r="CEA525" s="116"/>
      <c r="CEB525" s="116"/>
      <c r="CEC525" s="116"/>
      <c r="CED525" s="116"/>
      <c r="CEE525" s="116"/>
      <c r="CEF525" s="116"/>
      <c r="CEG525" s="116"/>
      <c r="CEH525" s="116"/>
      <c r="CEI525" s="116"/>
      <c r="CEJ525" s="116"/>
      <c r="CEK525" s="116"/>
      <c r="CEL525" s="116"/>
      <c r="CEM525" s="116"/>
      <c r="CEN525" s="116"/>
      <c r="CEO525" s="116"/>
      <c r="CEP525" s="116"/>
      <c r="CEQ525" s="116"/>
      <c r="CER525" s="116"/>
      <c r="CES525" s="116"/>
      <c r="CET525" s="116"/>
      <c r="CEU525" s="116"/>
      <c r="CEV525" s="116"/>
      <c r="CEW525" s="116"/>
      <c r="CEX525" s="116"/>
      <c r="CEY525" s="116"/>
      <c r="CEZ525" s="116"/>
      <c r="CFA525" s="116"/>
      <c r="CFB525" s="116"/>
      <c r="CFC525" s="116"/>
      <c r="CFD525" s="116"/>
      <c r="CFE525" s="116"/>
      <c r="CFF525" s="116"/>
      <c r="CFG525" s="116"/>
      <c r="CFH525" s="116"/>
      <c r="CFI525" s="116"/>
      <c r="CFJ525" s="116"/>
      <c r="CFK525" s="116"/>
      <c r="CFL525" s="116"/>
      <c r="CFM525" s="116"/>
      <c r="CFN525" s="116"/>
      <c r="CFO525" s="116"/>
      <c r="CFP525" s="116"/>
      <c r="CFQ525" s="116"/>
      <c r="CFR525" s="116"/>
      <c r="CFS525" s="116"/>
      <c r="CFT525" s="116"/>
      <c r="CFU525" s="116"/>
      <c r="CFV525" s="116"/>
      <c r="CFW525" s="116"/>
      <c r="CFX525" s="116"/>
      <c r="CFY525" s="116"/>
      <c r="CFZ525" s="116"/>
      <c r="CGA525" s="116"/>
      <c r="CGB525" s="116"/>
      <c r="CGC525" s="116"/>
      <c r="CGD525" s="116"/>
      <c r="CGE525" s="116"/>
      <c r="CGF525" s="116"/>
      <c r="CGG525" s="116"/>
      <c r="CGH525" s="116"/>
      <c r="CGI525" s="116"/>
      <c r="CGJ525" s="116"/>
      <c r="CGK525" s="116"/>
      <c r="CGL525" s="116"/>
      <c r="CGM525" s="116"/>
      <c r="CGN525" s="116"/>
      <c r="CGO525" s="116"/>
      <c r="CGP525" s="116"/>
      <c r="CGQ525" s="116"/>
      <c r="CGR525" s="116"/>
      <c r="CGS525" s="116"/>
      <c r="CGT525" s="116"/>
      <c r="CGU525" s="116"/>
      <c r="CGV525" s="116"/>
      <c r="CGW525" s="116"/>
      <c r="CGX525" s="116"/>
      <c r="CGY525" s="116"/>
      <c r="CGZ525" s="116"/>
      <c r="CHA525" s="116"/>
      <c r="CHB525" s="116"/>
      <c r="CHC525" s="116"/>
      <c r="CHD525" s="116"/>
      <c r="CHE525" s="116"/>
      <c r="CHF525" s="116"/>
      <c r="CHG525" s="116"/>
      <c r="CHH525" s="116"/>
      <c r="CHI525" s="116"/>
      <c r="CHJ525" s="116"/>
      <c r="CHK525" s="116"/>
      <c r="CHL525" s="116"/>
      <c r="CHM525" s="116"/>
      <c r="CHN525" s="116"/>
      <c r="CHO525" s="116"/>
      <c r="CHP525" s="116"/>
      <c r="CHQ525" s="116"/>
      <c r="CHR525" s="116"/>
      <c r="CHS525" s="116"/>
      <c r="CHT525" s="116"/>
      <c r="CHU525" s="116"/>
      <c r="CHV525" s="116"/>
      <c r="CHW525" s="116"/>
      <c r="CHX525" s="116"/>
      <c r="CHY525" s="116"/>
      <c r="CHZ525" s="116"/>
      <c r="CIA525" s="116"/>
      <c r="CIB525" s="116"/>
      <c r="CIC525" s="116"/>
      <c r="CID525" s="116"/>
      <c r="CIE525" s="116"/>
      <c r="CIF525" s="116"/>
      <c r="CIG525" s="116"/>
      <c r="CIH525" s="116"/>
      <c r="CII525" s="116"/>
      <c r="CIJ525" s="116"/>
      <c r="CIK525" s="116"/>
      <c r="CIL525" s="116"/>
      <c r="CIM525" s="116"/>
      <c r="CIN525" s="116"/>
      <c r="CIO525" s="116"/>
      <c r="CIP525" s="116"/>
      <c r="CIQ525" s="116"/>
      <c r="CIR525" s="116"/>
      <c r="CIS525" s="116"/>
      <c r="CIT525" s="116"/>
      <c r="CIU525" s="116"/>
      <c r="CIV525" s="116"/>
      <c r="CIW525" s="116"/>
      <c r="CIX525" s="116"/>
      <c r="CIY525" s="116"/>
      <c r="CIZ525" s="116"/>
      <c r="CJA525" s="116"/>
      <c r="CJB525" s="116"/>
      <c r="CJC525" s="116"/>
      <c r="CJD525" s="116"/>
      <c r="CJE525" s="116"/>
      <c r="CJF525" s="116"/>
      <c r="CJG525" s="116"/>
      <c r="CJH525" s="116"/>
      <c r="CJI525" s="116"/>
      <c r="CJJ525" s="116"/>
      <c r="CJK525" s="116"/>
      <c r="CJL525" s="116"/>
      <c r="CJM525" s="116"/>
      <c r="CJN525" s="116"/>
      <c r="CJO525" s="116"/>
      <c r="CJP525" s="116"/>
      <c r="CJQ525" s="116"/>
      <c r="CJR525" s="116"/>
      <c r="CJS525" s="116"/>
      <c r="CJT525" s="116"/>
      <c r="CJU525" s="116"/>
      <c r="CJV525" s="116"/>
      <c r="CJW525" s="116"/>
      <c r="CJX525" s="116"/>
      <c r="CJY525" s="116"/>
      <c r="CJZ525" s="116"/>
      <c r="CKA525" s="116"/>
      <c r="CKB525" s="116"/>
      <c r="CKC525" s="116"/>
      <c r="CKD525" s="116"/>
      <c r="CKE525" s="116"/>
      <c r="CKF525" s="116"/>
      <c r="CKG525" s="116"/>
      <c r="CKH525" s="116"/>
      <c r="CKI525" s="116"/>
      <c r="CKJ525" s="116"/>
      <c r="CKK525" s="116"/>
      <c r="CKL525" s="116"/>
      <c r="CKM525" s="116"/>
      <c r="CKN525" s="116"/>
      <c r="CKO525" s="116"/>
      <c r="CKP525" s="116"/>
      <c r="CKQ525" s="116"/>
      <c r="CKR525" s="116"/>
      <c r="CKS525" s="116"/>
      <c r="CKT525" s="116"/>
      <c r="CKU525" s="116"/>
      <c r="CKV525" s="116"/>
      <c r="CKW525" s="116"/>
      <c r="CKX525" s="116"/>
      <c r="CKY525" s="116"/>
      <c r="CKZ525" s="116"/>
      <c r="CLA525" s="116"/>
      <c r="CLB525" s="116"/>
      <c r="CLC525" s="116"/>
      <c r="CLD525" s="116"/>
      <c r="CLE525" s="116"/>
      <c r="CLF525" s="116"/>
      <c r="CLG525" s="116"/>
      <c r="CLH525" s="116"/>
      <c r="CLI525" s="116"/>
      <c r="CLJ525" s="116"/>
      <c r="CLK525" s="116"/>
      <c r="CLL525" s="116"/>
      <c r="CLM525" s="116"/>
      <c r="CLN525" s="116"/>
      <c r="CLO525" s="116"/>
      <c r="CLP525" s="116"/>
      <c r="CLQ525" s="116"/>
      <c r="CLR525" s="116"/>
      <c r="CLS525" s="116"/>
      <c r="CLT525" s="116"/>
      <c r="CLU525" s="116"/>
      <c r="CLV525" s="116"/>
      <c r="CLW525" s="116"/>
      <c r="CLX525" s="116"/>
      <c r="CLY525" s="116"/>
      <c r="CLZ525" s="116"/>
      <c r="CMA525" s="116"/>
      <c r="CMB525" s="116"/>
      <c r="CMC525" s="116"/>
      <c r="CMD525" s="116"/>
      <c r="CME525" s="116"/>
      <c r="CMF525" s="116"/>
      <c r="CMG525" s="116"/>
      <c r="CMH525" s="116"/>
      <c r="CMI525" s="116"/>
      <c r="CMJ525" s="116"/>
      <c r="CMK525" s="116"/>
      <c r="CML525" s="116"/>
      <c r="CMM525" s="116"/>
      <c r="CMN525" s="116"/>
      <c r="CMO525" s="116"/>
      <c r="CMP525" s="116"/>
      <c r="CMQ525" s="116"/>
      <c r="CMR525" s="116"/>
      <c r="CMS525" s="116"/>
      <c r="CMT525" s="116"/>
      <c r="CMU525" s="116"/>
      <c r="CMV525" s="116"/>
      <c r="CMW525" s="116"/>
      <c r="CMX525" s="116"/>
      <c r="CMY525" s="116"/>
      <c r="CMZ525" s="116"/>
      <c r="CNA525" s="116"/>
      <c r="CNB525" s="116"/>
      <c r="CNC525" s="116"/>
      <c r="CND525" s="116"/>
      <c r="CNE525" s="116"/>
      <c r="CNF525" s="116"/>
      <c r="CNG525" s="116"/>
      <c r="CNH525" s="116"/>
      <c r="CNI525" s="116"/>
      <c r="CNJ525" s="116"/>
      <c r="CNK525" s="116"/>
      <c r="CNL525" s="116"/>
      <c r="CNM525" s="116"/>
      <c r="CNN525" s="116"/>
      <c r="CNO525" s="116"/>
      <c r="CNP525" s="116"/>
      <c r="CNQ525" s="116"/>
      <c r="CNR525" s="116"/>
      <c r="CNS525" s="116"/>
      <c r="CNT525" s="116"/>
      <c r="CNU525" s="116"/>
      <c r="CNV525" s="116"/>
      <c r="CNW525" s="116"/>
      <c r="CNX525" s="116"/>
      <c r="CNY525" s="116"/>
      <c r="CNZ525" s="116"/>
      <c r="COA525" s="116"/>
      <c r="COB525" s="116"/>
      <c r="COC525" s="116"/>
      <c r="COD525" s="116"/>
      <c r="COE525" s="116"/>
      <c r="COF525" s="116"/>
      <c r="COG525" s="116"/>
      <c r="COH525" s="116"/>
      <c r="COI525" s="116"/>
      <c r="COJ525" s="116"/>
      <c r="COK525" s="116"/>
      <c r="COL525" s="116"/>
      <c r="COM525" s="116"/>
      <c r="CON525" s="116"/>
      <c r="COO525" s="116"/>
      <c r="COP525" s="116"/>
      <c r="COQ525" s="116"/>
      <c r="COR525" s="116"/>
      <c r="COS525" s="116"/>
      <c r="COT525" s="116"/>
      <c r="COU525" s="116"/>
      <c r="COV525" s="116"/>
      <c r="COW525" s="116"/>
      <c r="COX525" s="116"/>
      <c r="COY525" s="116"/>
      <c r="COZ525" s="116"/>
      <c r="CPA525" s="116"/>
      <c r="CPB525" s="116"/>
      <c r="CPC525" s="116"/>
      <c r="CPD525" s="116"/>
      <c r="CPE525" s="116"/>
      <c r="CPF525" s="116"/>
      <c r="CPG525" s="116"/>
      <c r="CPH525" s="116"/>
      <c r="CPI525" s="116"/>
      <c r="CPJ525" s="116"/>
      <c r="CPK525" s="116"/>
      <c r="CPL525" s="116"/>
      <c r="CPM525" s="116"/>
      <c r="CPN525" s="116"/>
      <c r="CPO525" s="116"/>
      <c r="CPP525" s="116"/>
      <c r="CPQ525" s="116"/>
      <c r="CPR525" s="116"/>
      <c r="CPS525" s="116"/>
      <c r="CPT525" s="116"/>
      <c r="CPU525" s="116"/>
      <c r="CPV525" s="116"/>
      <c r="CPW525" s="116"/>
      <c r="CPX525" s="116"/>
      <c r="CPY525" s="116"/>
      <c r="CPZ525" s="116"/>
      <c r="CQA525" s="116"/>
      <c r="CQB525" s="116"/>
      <c r="CQC525" s="116"/>
      <c r="CQD525" s="116"/>
      <c r="CQE525" s="116"/>
      <c r="CQF525" s="116"/>
      <c r="CQG525" s="116"/>
      <c r="CQH525" s="116"/>
      <c r="CQI525" s="116"/>
      <c r="CQJ525" s="116"/>
      <c r="CQK525" s="116"/>
      <c r="CQL525" s="116"/>
      <c r="CQM525" s="116"/>
      <c r="CQN525" s="116"/>
      <c r="CQO525" s="116"/>
      <c r="CQP525" s="116"/>
      <c r="CQQ525" s="116"/>
      <c r="CQR525" s="116"/>
      <c r="CQS525" s="116"/>
      <c r="CQT525" s="116"/>
      <c r="CQU525" s="116"/>
      <c r="CQV525" s="116"/>
      <c r="CQW525" s="116"/>
      <c r="CQX525" s="116"/>
      <c r="CQY525" s="116"/>
      <c r="CQZ525" s="116"/>
      <c r="CRA525" s="116"/>
      <c r="CRB525" s="116"/>
      <c r="CRC525" s="116"/>
      <c r="CRD525" s="116"/>
      <c r="CRE525" s="116"/>
      <c r="CRF525" s="116"/>
      <c r="CRG525" s="116"/>
      <c r="CRH525" s="116"/>
      <c r="CRI525" s="116"/>
      <c r="CRJ525" s="116"/>
      <c r="CRK525" s="116"/>
      <c r="CRL525" s="116"/>
      <c r="CRM525" s="116"/>
      <c r="CRN525" s="116"/>
      <c r="CRO525" s="116"/>
      <c r="CRP525" s="116"/>
      <c r="CRQ525" s="116"/>
      <c r="CRR525" s="116"/>
      <c r="CRS525" s="116"/>
      <c r="CRT525" s="116"/>
      <c r="CRU525" s="116"/>
      <c r="CRV525" s="116"/>
      <c r="CRW525" s="116"/>
      <c r="CRX525" s="116"/>
      <c r="CRY525" s="116"/>
      <c r="CRZ525" s="116"/>
      <c r="CSA525" s="116"/>
      <c r="CSB525" s="116"/>
      <c r="CSC525" s="116"/>
      <c r="CSD525" s="116"/>
      <c r="CSE525" s="116"/>
      <c r="CSF525" s="116"/>
      <c r="CSG525" s="116"/>
      <c r="CSH525" s="116"/>
      <c r="CSI525" s="116"/>
      <c r="CSJ525" s="116"/>
      <c r="CSK525" s="116"/>
      <c r="CSL525" s="116"/>
      <c r="CSM525" s="116"/>
      <c r="CSN525" s="116"/>
      <c r="CSO525" s="116"/>
      <c r="CSP525" s="116"/>
      <c r="CSQ525" s="116"/>
      <c r="CSR525" s="116"/>
      <c r="CSS525" s="116"/>
      <c r="CST525" s="116"/>
      <c r="CSU525" s="116"/>
      <c r="CSV525" s="116"/>
      <c r="CSW525" s="116"/>
      <c r="CSX525" s="116"/>
      <c r="CSY525" s="116"/>
      <c r="CSZ525" s="116"/>
      <c r="CTA525" s="116"/>
      <c r="CTB525" s="116"/>
      <c r="CTC525" s="116"/>
      <c r="CTD525" s="116"/>
      <c r="CTE525" s="116"/>
      <c r="CTF525" s="116"/>
      <c r="CTG525" s="116"/>
      <c r="CTH525" s="116"/>
      <c r="CTI525" s="116"/>
      <c r="CTJ525" s="116"/>
      <c r="CTK525" s="116"/>
      <c r="CTL525" s="116"/>
      <c r="CTM525" s="116"/>
      <c r="CTN525" s="116"/>
      <c r="CTO525" s="116"/>
      <c r="CTP525" s="116"/>
      <c r="CTQ525" s="116"/>
      <c r="CTR525" s="116"/>
      <c r="CTS525" s="116"/>
      <c r="CTT525" s="116"/>
      <c r="CTU525" s="116"/>
      <c r="CTV525" s="116"/>
      <c r="CTW525" s="116"/>
      <c r="CTX525" s="116"/>
      <c r="CTY525" s="116"/>
      <c r="CTZ525" s="116"/>
      <c r="CUA525" s="116"/>
      <c r="CUB525" s="116"/>
      <c r="CUC525" s="116"/>
      <c r="CUD525" s="116"/>
      <c r="CUE525" s="116"/>
      <c r="CUF525" s="116"/>
      <c r="CUG525" s="116"/>
      <c r="CUH525" s="116"/>
      <c r="CUI525" s="116"/>
      <c r="CUJ525" s="116"/>
      <c r="CUK525" s="116"/>
      <c r="CUL525" s="116"/>
      <c r="CUM525" s="116"/>
      <c r="CUN525" s="116"/>
      <c r="CUO525" s="116"/>
      <c r="CUP525" s="116"/>
      <c r="CUQ525" s="116"/>
      <c r="CUR525" s="116"/>
      <c r="CUS525" s="116"/>
      <c r="CUT525" s="116"/>
      <c r="CUU525" s="116"/>
      <c r="CUV525" s="116"/>
      <c r="CUW525" s="116"/>
      <c r="CUX525" s="116"/>
      <c r="CUY525" s="116"/>
      <c r="CUZ525" s="116"/>
      <c r="CVA525" s="116"/>
      <c r="CVB525" s="116"/>
      <c r="CVC525" s="116"/>
      <c r="CVD525" s="116"/>
      <c r="CVE525" s="116"/>
      <c r="CVF525" s="116"/>
      <c r="CVG525" s="116"/>
      <c r="CVH525" s="116"/>
      <c r="CVI525" s="116"/>
      <c r="CVJ525" s="116"/>
      <c r="CVK525" s="116"/>
      <c r="CVL525" s="116"/>
      <c r="CVM525" s="116"/>
      <c r="CVN525" s="116"/>
      <c r="CVO525" s="116"/>
      <c r="CVP525" s="116"/>
      <c r="CVQ525" s="116"/>
      <c r="CVR525" s="116"/>
      <c r="CVS525" s="116"/>
      <c r="CVT525" s="116"/>
      <c r="CVU525" s="116"/>
      <c r="CVV525" s="116"/>
      <c r="CVW525" s="116"/>
      <c r="CVX525" s="116"/>
      <c r="CVY525" s="116"/>
      <c r="CVZ525" s="116"/>
      <c r="CWA525" s="116"/>
      <c r="CWB525" s="116"/>
      <c r="CWC525" s="116"/>
      <c r="CWD525" s="116"/>
      <c r="CWE525" s="116"/>
      <c r="CWF525" s="116"/>
      <c r="CWG525" s="116"/>
      <c r="CWH525" s="116"/>
      <c r="CWI525" s="116"/>
      <c r="CWJ525" s="116"/>
      <c r="CWK525" s="116"/>
      <c r="CWL525" s="116"/>
      <c r="CWM525" s="116"/>
      <c r="CWN525" s="116"/>
      <c r="CWO525" s="116"/>
      <c r="CWP525" s="116"/>
      <c r="CWQ525" s="116"/>
      <c r="CWR525" s="116"/>
      <c r="CWS525" s="116"/>
      <c r="CWT525" s="116"/>
      <c r="CWU525" s="116"/>
      <c r="CWV525" s="116"/>
      <c r="CWW525" s="116"/>
      <c r="CWX525" s="116"/>
      <c r="CWY525" s="116"/>
      <c r="CWZ525" s="116"/>
      <c r="CXA525" s="116"/>
      <c r="CXB525" s="116"/>
      <c r="CXC525" s="116"/>
      <c r="CXD525" s="116"/>
      <c r="CXE525" s="116"/>
      <c r="CXF525" s="116"/>
      <c r="CXG525" s="116"/>
      <c r="CXH525" s="116"/>
      <c r="CXI525" s="116"/>
      <c r="CXJ525" s="116"/>
      <c r="CXK525" s="116"/>
      <c r="CXL525" s="116"/>
      <c r="CXM525" s="116"/>
      <c r="CXN525" s="116"/>
      <c r="CXO525" s="116"/>
      <c r="CXP525" s="116"/>
      <c r="CXQ525" s="116"/>
      <c r="CXR525" s="116"/>
      <c r="CXS525" s="116"/>
      <c r="CXT525" s="116"/>
      <c r="CXU525" s="116"/>
      <c r="CXV525" s="116"/>
      <c r="CXW525" s="116"/>
      <c r="CXX525" s="116"/>
      <c r="CXY525" s="116"/>
      <c r="CXZ525" s="116"/>
      <c r="CYA525" s="116"/>
      <c r="CYB525" s="116"/>
      <c r="CYC525" s="116"/>
      <c r="CYD525" s="116"/>
      <c r="CYE525" s="116"/>
      <c r="CYF525" s="116"/>
      <c r="CYG525" s="116"/>
      <c r="CYH525" s="116"/>
      <c r="CYI525" s="116"/>
      <c r="CYJ525" s="116"/>
      <c r="CYK525" s="116"/>
      <c r="CYL525" s="116"/>
      <c r="CYM525" s="116"/>
      <c r="CYN525" s="116"/>
      <c r="CYO525" s="116"/>
      <c r="CYP525" s="116"/>
      <c r="CYQ525" s="116"/>
      <c r="CYR525" s="116"/>
      <c r="CYS525" s="116"/>
      <c r="CYT525" s="116"/>
      <c r="CYU525" s="116"/>
      <c r="CYV525" s="116"/>
      <c r="CYW525" s="116"/>
      <c r="CYX525" s="116"/>
      <c r="CYY525" s="116"/>
      <c r="CYZ525" s="116"/>
      <c r="CZA525" s="116"/>
      <c r="CZB525" s="116"/>
      <c r="CZC525" s="116"/>
      <c r="CZD525" s="116"/>
      <c r="CZE525" s="116"/>
      <c r="CZF525" s="116"/>
      <c r="CZG525" s="116"/>
      <c r="CZH525" s="116"/>
      <c r="CZI525" s="116"/>
      <c r="CZJ525" s="116"/>
      <c r="CZK525" s="116"/>
      <c r="CZL525" s="116"/>
      <c r="CZM525" s="116"/>
      <c r="CZN525" s="116"/>
      <c r="CZO525" s="116"/>
      <c r="CZP525" s="116"/>
      <c r="CZQ525" s="116"/>
      <c r="CZR525" s="116"/>
      <c r="CZS525" s="116"/>
      <c r="CZT525" s="116"/>
      <c r="CZU525" s="116"/>
      <c r="CZV525" s="116"/>
      <c r="CZW525" s="116"/>
      <c r="CZX525" s="116"/>
      <c r="CZY525" s="116"/>
      <c r="CZZ525" s="116"/>
      <c r="DAA525" s="116"/>
      <c r="DAB525" s="116"/>
      <c r="DAC525" s="116"/>
      <c r="DAD525" s="116"/>
      <c r="DAE525" s="116"/>
      <c r="DAF525" s="116"/>
      <c r="DAG525" s="116"/>
      <c r="DAH525" s="116"/>
      <c r="DAI525" s="116"/>
      <c r="DAJ525" s="116"/>
      <c r="DAK525" s="116"/>
      <c r="DAL525" s="116"/>
      <c r="DAM525" s="116"/>
      <c r="DAN525" s="116"/>
      <c r="DAO525" s="116"/>
      <c r="DAP525" s="116"/>
      <c r="DAQ525" s="116"/>
      <c r="DAR525" s="116"/>
      <c r="DAS525" s="116"/>
      <c r="DAT525" s="116"/>
      <c r="DAU525" s="116"/>
      <c r="DAV525" s="116"/>
      <c r="DAW525" s="116"/>
      <c r="DAX525" s="116"/>
      <c r="DAY525" s="116"/>
      <c r="DAZ525" s="116"/>
      <c r="DBA525" s="116"/>
      <c r="DBB525" s="116"/>
      <c r="DBC525" s="116"/>
      <c r="DBD525" s="116"/>
      <c r="DBE525" s="116"/>
      <c r="DBF525" s="116"/>
      <c r="DBG525" s="116"/>
      <c r="DBH525" s="116"/>
      <c r="DBI525" s="116"/>
      <c r="DBJ525" s="116"/>
      <c r="DBK525" s="116"/>
      <c r="DBL525" s="116"/>
      <c r="DBM525" s="116"/>
      <c r="DBN525" s="116"/>
      <c r="DBO525" s="116"/>
      <c r="DBP525" s="116"/>
      <c r="DBQ525" s="116"/>
      <c r="DBR525" s="116"/>
      <c r="DBS525" s="116"/>
      <c r="DBT525" s="116"/>
      <c r="DBU525" s="116"/>
      <c r="DBV525" s="116"/>
      <c r="DBW525" s="116"/>
      <c r="DBX525" s="116"/>
      <c r="DBY525" s="116"/>
      <c r="DBZ525" s="116"/>
      <c r="DCA525" s="116"/>
      <c r="DCB525" s="116"/>
      <c r="DCC525" s="116"/>
      <c r="DCD525" s="116"/>
      <c r="DCE525" s="116"/>
      <c r="DCF525" s="116"/>
      <c r="DCG525" s="116"/>
      <c r="DCH525" s="116"/>
      <c r="DCI525" s="116"/>
      <c r="DCJ525" s="116"/>
      <c r="DCK525" s="116"/>
      <c r="DCL525" s="116"/>
      <c r="DCM525" s="116"/>
      <c r="DCN525" s="116"/>
      <c r="DCO525" s="116"/>
      <c r="DCP525" s="116"/>
      <c r="DCQ525" s="116"/>
      <c r="DCR525" s="116"/>
      <c r="DCS525" s="116"/>
      <c r="DCT525" s="116"/>
      <c r="DCU525" s="116"/>
      <c r="DCV525" s="116"/>
      <c r="DCW525" s="116"/>
      <c r="DCX525" s="116"/>
      <c r="DCY525" s="116"/>
      <c r="DCZ525" s="116"/>
      <c r="DDA525" s="116"/>
      <c r="DDB525" s="116"/>
      <c r="DDC525" s="116"/>
      <c r="DDD525" s="116"/>
      <c r="DDE525" s="116"/>
      <c r="DDF525" s="116"/>
      <c r="DDG525" s="116"/>
      <c r="DDH525" s="116"/>
      <c r="DDI525" s="116"/>
      <c r="DDJ525" s="116"/>
      <c r="DDK525" s="116"/>
      <c r="DDL525" s="116"/>
      <c r="DDM525" s="116"/>
      <c r="DDN525" s="116"/>
      <c r="DDO525" s="116"/>
      <c r="DDP525" s="116"/>
      <c r="DDQ525" s="116"/>
      <c r="DDR525" s="116"/>
      <c r="DDS525" s="116"/>
      <c r="DDT525" s="116"/>
      <c r="DDU525" s="116"/>
      <c r="DDV525" s="116"/>
      <c r="DDW525" s="116"/>
      <c r="DDX525" s="116"/>
      <c r="DDY525" s="116"/>
      <c r="DDZ525" s="116"/>
      <c r="DEA525" s="116"/>
      <c r="DEB525" s="116"/>
      <c r="DEC525" s="116"/>
      <c r="DED525" s="116"/>
      <c r="DEE525" s="116"/>
      <c r="DEF525" s="116"/>
      <c r="DEG525" s="116"/>
      <c r="DEH525" s="116"/>
      <c r="DEI525" s="116"/>
      <c r="DEJ525" s="116"/>
      <c r="DEK525" s="116"/>
      <c r="DEL525" s="116"/>
      <c r="DEM525" s="116"/>
      <c r="DEN525" s="116"/>
      <c r="DEO525" s="116"/>
      <c r="DEP525" s="116"/>
      <c r="DEQ525" s="116"/>
      <c r="DER525" s="116"/>
      <c r="DES525" s="116"/>
      <c r="DET525" s="116"/>
      <c r="DEU525" s="116"/>
      <c r="DEV525" s="116"/>
      <c r="DEW525" s="116"/>
      <c r="DEX525" s="116"/>
      <c r="DEY525" s="116"/>
      <c r="DEZ525" s="116"/>
      <c r="DFA525" s="116"/>
      <c r="DFB525" s="116"/>
      <c r="DFC525" s="116"/>
      <c r="DFD525" s="116"/>
      <c r="DFE525" s="116"/>
      <c r="DFF525" s="116"/>
      <c r="DFG525" s="116"/>
      <c r="DFH525" s="116"/>
      <c r="DFI525" s="116"/>
      <c r="DFJ525" s="116"/>
      <c r="DFK525" s="116"/>
      <c r="DFL525" s="116"/>
      <c r="DFM525" s="116"/>
      <c r="DFN525" s="116"/>
      <c r="DFO525" s="116"/>
      <c r="DFP525" s="116"/>
      <c r="DFQ525" s="116"/>
      <c r="DFR525" s="116"/>
      <c r="DFS525" s="116"/>
      <c r="DFT525" s="116"/>
      <c r="DFU525" s="116"/>
      <c r="DFV525" s="116"/>
      <c r="DFW525" s="116"/>
      <c r="DFX525" s="116"/>
      <c r="DFY525" s="116"/>
      <c r="DFZ525" s="116"/>
      <c r="DGA525" s="116"/>
      <c r="DGB525" s="116"/>
      <c r="DGC525" s="116"/>
      <c r="DGD525" s="116"/>
      <c r="DGE525" s="116"/>
      <c r="DGF525" s="116"/>
      <c r="DGG525" s="116"/>
      <c r="DGH525" s="116"/>
      <c r="DGI525" s="116"/>
      <c r="DGJ525" s="116"/>
      <c r="DGK525" s="116"/>
      <c r="DGL525" s="116"/>
      <c r="DGM525" s="116"/>
      <c r="DGN525" s="116"/>
      <c r="DGO525" s="116"/>
      <c r="DGP525" s="116"/>
      <c r="DGQ525" s="116"/>
      <c r="DGR525" s="116"/>
      <c r="DGS525" s="116"/>
      <c r="DGT525" s="116"/>
      <c r="DGU525" s="116"/>
      <c r="DGV525" s="116"/>
      <c r="DGW525" s="116"/>
      <c r="DGX525" s="116"/>
      <c r="DGY525" s="116"/>
      <c r="DGZ525" s="116"/>
      <c r="DHA525" s="116"/>
      <c r="DHB525" s="116"/>
      <c r="DHC525" s="116"/>
      <c r="DHD525" s="116"/>
      <c r="DHE525" s="116"/>
      <c r="DHF525" s="116"/>
      <c r="DHG525" s="116"/>
      <c r="DHH525" s="116"/>
      <c r="DHI525" s="116"/>
      <c r="DHJ525" s="116"/>
      <c r="DHK525" s="116"/>
      <c r="DHL525" s="116"/>
      <c r="DHM525" s="116"/>
      <c r="DHN525" s="116"/>
      <c r="DHO525" s="116"/>
      <c r="DHP525" s="116"/>
      <c r="DHQ525" s="116"/>
      <c r="DHR525" s="116"/>
      <c r="DHS525" s="116"/>
      <c r="DHT525" s="116"/>
      <c r="DHU525" s="116"/>
      <c r="DHV525" s="116"/>
      <c r="DHW525" s="116"/>
      <c r="DHX525" s="116"/>
      <c r="DHY525" s="116"/>
      <c r="DHZ525" s="116"/>
      <c r="DIA525" s="116"/>
      <c r="DIB525" s="116"/>
      <c r="DIC525" s="116"/>
      <c r="DID525" s="116"/>
      <c r="DIE525" s="116"/>
      <c r="DIF525" s="116"/>
      <c r="DIG525" s="116"/>
      <c r="DIH525" s="116"/>
      <c r="DII525" s="116"/>
      <c r="DIJ525" s="116"/>
      <c r="DIK525" s="116"/>
      <c r="DIL525" s="116"/>
      <c r="DIM525" s="116"/>
      <c r="DIN525" s="116"/>
      <c r="DIO525" s="116"/>
      <c r="DIP525" s="116"/>
      <c r="DIQ525" s="116"/>
      <c r="DIR525" s="116"/>
      <c r="DIS525" s="116"/>
      <c r="DIT525" s="116"/>
      <c r="DIU525" s="116"/>
      <c r="DIV525" s="116"/>
      <c r="DIW525" s="116"/>
      <c r="DIX525" s="116"/>
      <c r="DIY525" s="116"/>
      <c r="DIZ525" s="116"/>
      <c r="DJA525" s="116"/>
      <c r="DJB525" s="116"/>
      <c r="DJC525" s="116"/>
      <c r="DJD525" s="116"/>
      <c r="DJE525" s="116"/>
      <c r="DJF525" s="116"/>
      <c r="DJG525" s="116"/>
      <c r="DJH525" s="116"/>
      <c r="DJI525" s="116"/>
      <c r="DJJ525" s="116"/>
      <c r="DJK525" s="116"/>
      <c r="DJL525" s="116"/>
      <c r="DJM525" s="116"/>
      <c r="DJN525" s="116"/>
      <c r="DJO525" s="116"/>
      <c r="DJP525" s="116"/>
      <c r="DJQ525" s="116"/>
      <c r="DJR525" s="116"/>
      <c r="DJS525" s="116"/>
      <c r="DJT525" s="116"/>
      <c r="DJU525" s="116"/>
      <c r="DJV525" s="116"/>
      <c r="DJW525" s="116"/>
      <c r="DJX525" s="116"/>
      <c r="DJY525" s="116"/>
      <c r="DJZ525" s="116"/>
      <c r="DKA525" s="116"/>
      <c r="DKB525" s="116"/>
      <c r="DKC525" s="116"/>
      <c r="DKD525" s="116"/>
      <c r="DKE525" s="116"/>
      <c r="DKF525" s="116"/>
      <c r="DKG525" s="116"/>
      <c r="DKH525" s="116"/>
      <c r="DKI525" s="116"/>
      <c r="DKJ525" s="116"/>
      <c r="DKK525" s="116"/>
      <c r="DKL525" s="116"/>
      <c r="DKM525" s="116"/>
      <c r="DKN525" s="116"/>
      <c r="DKO525" s="116"/>
      <c r="DKP525" s="116"/>
      <c r="DKQ525" s="116"/>
      <c r="DKR525" s="116"/>
      <c r="DKS525" s="116"/>
      <c r="DKT525" s="116"/>
      <c r="DKU525" s="116"/>
      <c r="DKV525" s="116"/>
      <c r="DKW525" s="116"/>
      <c r="DKX525" s="116"/>
      <c r="DKY525" s="116"/>
      <c r="DKZ525" s="116"/>
      <c r="DLA525" s="116"/>
      <c r="DLB525" s="116"/>
      <c r="DLC525" s="116"/>
      <c r="DLD525" s="116"/>
      <c r="DLE525" s="116"/>
      <c r="DLF525" s="116"/>
      <c r="DLG525" s="116"/>
      <c r="DLH525" s="116"/>
      <c r="DLI525" s="116"/>
      <c r="DLJ525" s="116"/>
      <c r="DLK525" s="116"/>
      <c r="DLL525" s="116"/>
      <c r="DLM525" s="116"/>
      <c r="DLN525" s="116"/>
      <c r="DLO525" s="116"/>
      <c r="DLP525" s="116"/>
      <c r="DLQ525" s="116"/>
      <c r="DLR525" s="116"/>
      <c r="DLS525" s="116"/>
      <c r="DLT525" s="116"/>
      <c r="DLU525" s="116"/>
      <c r="DLV525" s="116"/>
      <c r="DLW525" s="116"/>
      <c r="DLX525" s="116"/>
      <c r="DLY525" s="116"/>
      <c r="DLZ525" s="116"/>
      <c r="DMA525" s="116"/>
      <c r="DMB525" s="116"/>
      <c r="DMC525" s="116"/>
      <c r="DMD525" s="116"/>
      <c r="DME525" s="116"/>
      <c r="DMF525" s="116"/>
      <c r="DMG525" s="116"/>
      <c r="DMH525" s="116"/>
      <c r="DMI525" s="116"/>
      <c r="DMJ525" s="116"/>
      <c r="DMK525" s="116"/>
      <c r="DML525" s="116"/>
      <c r="DMM525" s="116"/>
      <c r="DMN525" s="116"/>
      <c r="DMO525" s="116"/>
      <c r="DMP525" s="116"/>
      <c r="DMQ525" s="116"/>
      <c r="DMR525" s="116"/>
      <c r="DMS525" s="116"/>
      <c r="DMT525" s="116"/>
      <c r="DMU525" s="116"/>
      <c r="DMV525" s="116"/>
      <c r="DMW525" s="116"/>
      <c r="DMX525" s="116"/>
      <c r="DMY525" s="116"/>
      <c r="DMZ525" s="116"/>
      <c r="DNA525" s="116"/>
      <c r="DNB525" s="116"/>
      <c r="DNC525" s="116"/>
      <c r="DND525" s="116"/>
      <c r="DNE525" s="116"/>
      <c r="DNF525" s="116"/>
      <c r="DNG525" s="116"/>
      <c r="DNH525" s="116"/>
      <c r="DNI525" s="116"/>
      <c r="DNJ525" s="116"/>
      <c r="DNK525" s="116"/>
      <c r="DNL525" s="116"/>
      <c r="DNM525" s="116"/>
      <c r="DNN525" s="116"/>
      <c r="DNO525" s="116"/>
      <c r="DNP525" s="116"/>
      <c r="DNQ525" s="116"/>
      <c r="DNR525" s="116"/>
      <c r="DNS525" s="116"/>
      <c r="DNT525" s="116"/>
      <c r="DNU525" s="116"/>
      <c r="DNV525" s="116"/>
      <c r="DNW525" s="116"/>
      <c r="DNX525" s="116"/>
      <c r="DNY525" s="116"/>
      <c r="DNZ525" s="116"/>
      <c r="DOA525" s="116"/>
      <c r="DOB525" s="116"/>
      <c r="DOC525" s="116"/>
      <c r="DOD525" s="116"/>
      <c r="DOE525" s="116"/>
      <c r="DOF525" s="116"/>
      <c r="DOG525" s="116"/>
      <c r="DOH525" s="116"/>
      <c r="DOI525" s="116"/>
      <c r="DOJ525" s="116"/>
      <c r="DOK525" s="116"/>
      <c r="DOL525" s="116"/>
      <c r="DOM525" s="116"/>
      <c r="DON525" s="116"/>
      <c r="DOO525" s="116"/>
      <c r="DOP525" s="116"/>
      <c r="DOQ525" s="116"/>
      <c r="DOR525" s="116"/>
      <c r="DOS525" s="116"/>
      <c r="DOT525" s="116"/>
      <c r="DOU525" s="116"/>
      <c r="DOV525" s="116"/>
      <c r="DOW525" s="116"/>
      <c r="DOX525" s="116"/>
      <c r="DOY525" s="116"/>
      <c r="DOZ525" s="116"/>
      <c r="DPA525" s="116"/>
      <c r="DPB525" s="116"/>
      <c r="DPC525" s="116"/>
      <c r="DPD525" s="116"/>
      <c r="DPE525" s="116"/>
      <c r="DPF525" s="116"/>
      <c r="DPG525" s="116"/>
      <c r="DPH525" s="116"/>
      <c r="DPI525" s="116"/>
      <c r="DPJ525" s="116"/>
      <c r="DPK525" s="116"/>
      <c r="DPL525" s="116"/>
      <c r="DPM525" s="116"/>
      <c r="DPN525" s="116"/>
      <c r="DPO525" s="116"/>
      <c r="DPP525" s="116"/>
      <c r="DPQ525" s="116"/>
      <c r="DPR525" s="116"/>
      <c r="DPS525" s="116"/>
      <c r="DPT525" s="116"/>
      <c r="DPU525" s="116"/>
      <c r="DPV525" s="116"/>
      <c r="DPW525" s="116"/>
      <c r="DPX525" s="116"/>
      <c r="DPY525" s="116"/>
      <c r="DPZ525" s="116"/>
      <c r="DQA525" s="116"/>
      <c r="DQB525" s="116"/>
      <c r="DQC525" s="116"/>
      <c r="DQD525" s="116"/>
      <c r="DQE525" s="116"/>
      <c r="DQF525" s="116"/>
      <c r="DQG525" s="116"/>
      <c r="DQH525" s="116"/>
      <c r="DQI525" s="116"/>
      <c r="DQJ525" s="116"/>
      <c r="DQK525" s="116"/>
      <c r="DQL525" s="116"/>
      <c r="DQM525" s="116"/>
      <c r="DQN525" s="116"/>
      <c r="DQO525" s="116"/>
      <c r="DQP525" s="116"/>
      <c r="DQQ525" s="116"/>
      <c r="DQR525" s="116"/>
      <c r="DQS525" s="116"/>
      <c r="DQT525" s="116"/>
      <c r="DQU525" s="116"/>
      <c r="DQV525" s="116"/>
      <c r="DQW525" s="116"/>
      <c r="DQX525" s="116"/>
      <c r="DQY525" s="116"/>
      <c r="DQZ525" s="116"/>
      <c r="DRA525" s="116"/>
      <c r="DRB525" s="116"/>
      <c r="DRC525" s="116"/>
      <c r="DRD525" s="116"/>
      <c r="DRE525" s="116"/>
      <c r="DRF525" s="116"/>
      <c r="DRG525" s="116"/>
      <c r="DRH525" s="116"/>
      <c r="DRI525" s="116"/>
      <c r="DRJ525" s="116"/>
      <c r="DRK525" s="116"/>
      <c r="DRL525" s="116"/>
      <c r="DRM525" s="116"/>
      <c r="DRN525" s="116"/>
      <c r="DRO525" s="116"/>
      <c r="DRP525" s="116"/>
      <c r="DRQ525" s="116"/>
      <c r="DRR525" s="116"/>
      <c r="DRS525" s="116"/>
      <c r="DRT525" s="116"/>
      <c r="DRU525" s="116"/>
      <c r="DRV525" s="116"/>
      <c r="DRW525" s="116"/>
      <c r="DRX525" s="116"/>
      <c r="DRY525" s="116"/>
      <c r="DRZ525" s="116"/>
      <c r="DSA525" s="116"/>
      <c r="DSB525" s="116"/>
      <c r="DSC525" s="116"/>
      <c r="DSD525" s="116"/>
      <c r="DSE525" s="116"/>
      <c r="DSF525" s="116"/>
      <c r="DSG525" s="116"/>
      <c r="DSH525" s="116"/>
      <c r="DSI525" s="116"/>
      <c r="DSJ525" s="116"/>
      <c r="DSK525" s="116"/>
      <c r="DSL525" s="116"/>
      <c r="DSM525" s="116"/>
      <c r="DSN525" s="116"/>
      <c r="DSO525" s="116"/>
      <c r="DSP525" s="116"/>
      <c r="DSQ525" s="116"/>
      <c r="DSR525" s="116"/>
      <c r="DSS525" s="116"/>
      <c r="DST525" s="116"/>
      <c r="DSU525" s="116"/>
      <c r="DSV525" s="116"/>
      <c r="DSW525" s="116"/>
      <c r="DSX525" s="116"/>
      <c r="DSY525" s="116"/>
      <c r="DSZ525" s="116"/>
      <c r="DTA525" s="116"/>
      <c r="DTB525" s="116"/>
      <c r="DTC525" s="116"/>
      <c r="DTD525" s="116"/>
      <c r="DTE525" s="116"/>
      <c r="DTF525" s="116"/>
      <c r="DTG525" s="116"/>
      <c r="DTH525" s="116"/>
      <c r="DTI525" s="116"/>
      <c r="DTJ525" s="116"/>
      <c r="DTK525" s="116"/>
      <c r="DTL525" s="116"/>
      <c r="DTM525" s="116"/>
      <c r="DTN525" s="116"/>
      <c r="DTO525" s="116"/>
      <c r="DTP525" s="116"/>
      <c r="DTQ525" s="116"/>
      <c r="DTR525" s="116"/>
      <c r="DTS525" s="116"/>
      <c r="DTT525" s="116"/>
      <c r="DTU525" s="116"/>
      <c r="DTV525" s="116"/>
      <c r="DTW525" s="116"/>
      <c r="DTX525" s="116"/>
      <c r="DTY525" s="116"/>
      <c r="DTZ525" s="116"/>
      <c r="DUA525" s="116"/>
      <c r="DUB525" s="116"/>
      <c r="DUC525" s="116"/>
      <c r="DUD525" s="116"/>
      <c r="DUE525" s="116"/>
      <c r="DUF525" s="116"/>
      <c r="DUG525" s="116"/>
      <c r="DUH525" s="116"/>
      <c r="DUI525" s="116"/>
      <c r="DUJ525" s="116"/>
      <c r="DUK525" s="116"/>
      <c r="DUL525" s="116"/>
      <c r="DUM525" s="116"/>
      <c r="DUN525" s="116"/>
      <c r="DUO525" s="116"/>
      <c r="DUP525" s="116"/>
      <c r="DUQ525" s="116"/>
      <c r="DUR525" s="116"/>
      <c r="DUS525" s="116"/>
      <c r="DUT525" s="116"/>
      <c r="DUU525" s="116"/>
      <c r="DUV525" s="116"/>
      <c r="DUW525" s="116"/>
      <c r="DUX525" s="116"/>
      <c r="DUY525" s="116"/>
      <c r="DUZ525" s="116"/>
      <c r="DVA525" s="116"/>
      <c r="DVB525" s="116"/>
      <c r="DVC525" s="116"/>
      <c r="DVD525" s="116"/>
      <c r="DVE525" s="116"/>
      <c r="DVF525" s="116"/>
      <c r="DVG525" s="116"/>
      <c r="DVH525" s="116"/>
      <c r="DVI525" s="116"/>
      <c r="DVJ525" s="116"/>
      <c r="DVK525" s="116"/>
      <c r="DVL525" s="116"/>
      <c r="DVM525" s="116"/>
      <c r="DVN525" s="116"/>
      <c r="DVO525" s="116"/>
      <c r="DVP525" s="116"/>
      <c r="DVQ525" s="116"/>
      <c r="DVR525" s="116"/>
      <c r="DVS525" s="116"/>
      <c r="DVT525" s="116"/>
      <c r="DVU525" s="116"/>
      <c r="DVV525" s="116"/>
      <c r="DVW525" s="116"/>
      <c r="DVX525" s="116"/>
      <c r="DVY525" s="116"/>
      <c r="DVZ525" s="116"/>
      <c r="DWA525" s="116"/>
      <c r="DWB525" s="116"/>
      <c r="DWC525" s="116"/>
      <c r="DWD525" s="116"/>
      <c r="DWE525" s="116"/>
      <c r="DWF525" s="116"/>
      <c r="DWG525" s="116"/>
      <c r="DWH525" s="116"/>
      <c r="DWI525" s="116"/>
      <c r="DWJ525" s="116"/>
      <c r="DWK525" s="116"/>
      <c r="DWL525" s="116"/>
      <c r="DWM525" s="116"/>
      <c r="DWN525" s="116"/>
      <c r="DWO525" s="116"/>
      <c r="DWP525" s="116"/>
      <c r="DWQ525" s="116"/>
      <c r="DWR525" s="116"/>
      <c r="DWS525" s="116"/>
      <c r="DWT525" s="116"/>
      <c r="DWU525" s="116"/>
      <c r="DWV525" s="116"/>
      <c r="DWW525" s="116"/>
      <c r="DWX525" s="116"/>
      <c r="DWY525" s="116"/>
      <c r="DWZ525" s="116"/>
      <c r="DXA525" s="116"/>
      <c r="DXB525" s="116"/>
      <c r="DXC525" s="116"/>
      <c r="DXD525" s="116"/>
      <c r="DXE525" s="116"/>
      <c r="DXF525" s="116"/>
      <c r="DXG525" s="116"/>
      <c r="DXH525" s="116"/>
      <c r="DXI525" s="116"/>
      <c r="DXJ525" s="116"/>
      <c r="DXK525" s="116"/>
      <c r="DXL525" s="116"/>
      <c r="DXM525" s="116"/>
      <c r="DXN525" s="116"/>
      <c r="DXO525" s="116"/>
      <c r="DXP525" s="116"/>
      <c r="DXQ525" s="116"/>
      <c r="DXR525" s="116"/>
      <c r="DXS525" s="116"/>
      <c r="DXT525" s="116"/>
      <c r="DXU525" s="116"/>
      <c r="DXV525" s="116"/>
      <c r="DXW525" s="116"/>
      <c r="DXX525" s="116"/>
      <c r="DXY525" s="116"/>
      <c r="DXZ525" s="116"/>
      <c r="DYA525" s="116"/>
      <c r="DYB525" s="116"/>
      <c r="DYC525" s="116"/>
      <c r="DYD525" s="116"/>
      <c r="DYE525" s="116"/>
      <c r="DYF525" s="116"/>
      <c r="DYG525" s="116"/>
      <c r="DYH525" s="116"/>
      <c r="DYI525" s="116"/>
      <c r="DYJ525" s="116"/>
      <c r="DYK525" s="116"/>
      <c r="DYL525" s="116"/>
      <c r="DYM525" s="116"/>
      <c r="DYN525" s="116"/>
      <c r="DYO525" s="116"/>
      <c r="DYP525" s="116"/>
      <c r="DYQ525" s="116"/>
      <c r="DYR525" s="116"/>
      <c r="DYS525" s="116"/>
      <c r="DYT525" s="116"/>
      <c r="DYU525" s="116"/>
      <c r="DYV525" s="116"/>
      <c r="DYW525" s="116"/>
      <c r="DYX525" s="116"/>
      <c r="DYY525" s="116"/>
      <c r="DYZ525" s="116"/>
      <c r="DZA525" s="116"/>
      <c r="DZB525" s="116"/>
      <c r="DZC525" s="116"/>
      <c r="DZD525" s="116"/>
      <c r="DZE525" s="116"/>
      <c r="DZF525" s="116"/>
      <c r="DZG525" s="116"/>
      <c r="DZH525" s="116"/>
      <c r="DZI525" s="116"/>
      <c r="DZJ525" s="116"/>
      <c r="DZK525" s="116"/>
      <c r="DZL525" s="116"/>
      <c r="DZM525" s="116"/>
      <c r="DZN525" s="116"/>
      <c r="DZO525" s="116"/>
      <c r="DZP525" s="116"/>
      <c r="DZQ525" s="116"/>
      <c r="DZR525" s="116"/>
      <c r="DZS525" s="116"/>
      <c r="DZT525" s="116"/>
      <c r="DZU525" s="116"/>
      <c r="DZV525" s="116"/>
      <c r="DZW525" s="116"/>
      <c r="DZX525" s="116"/>
      <c r="DZY525" s="116"/>
      <c r="DZZ525" s="116"/>
      <c r="EAA525" s="116"/>
      <c r="EAB525" s="116"/>
      <c r="EAC525" s="116"/>
      <c r="EAD525" s="116"/>
      <c r="EAE525" s="116"/>
      <c r="EAF525" s="116"/>
      <c r="EAG525" s="116"/>
      <c r="EAH525" s="116"/>
      <c r="EAI525" s="116"/>
      <c r="EAJ525" s="116"/>
      <c r="EAK525" s="116"/>
      <c r="EAL525" s="116"/>
      <c r="EAM525" s="116"/>
      <c r="EAN525" s="116"/>
      <c r="EAO525" s="116"/>
      <c r="EAP525" s="116"/>
      <c r="EAQ525" s="116"/>
      <c r="EAR525" s="116"/>
      <c r="EAS525" s="116"/>
      <c r="EAT525" s="116"/>
      <c r="EAU525" s="116"/>
      <c r="EAV525" s="116"/>
      <c r="EAW525" s="116"/>
      <c r="EAX525" s="116"/>
      <c r="EAY525" s="116"/>
      <c r="EAZ525" s="116"/>
      <c r="EBA525" s="116"/>
      <c r="EBB525" s="116"/>
      <c r="EBC525" s="116"/>
      <c r="EBD525" s="116"/>
      <c r="EBE525" s="116"/>
      <c r="EBF525" s="116"/>
      <c r="EBG525" s="116"/>
      <c r="EBH525" s="116"/>
      <c r="EBI525" s="116"/>
      <c r="EBJ525" s="116"/>
      <c r="EBK525" s="116"/>
      <c r="EBL525" s="116"/>
      <c r="EBM525" s="116"/>
      <c r="EBN525" s="116"/>
      <c r="EBO525" s="116"/>
      <c r="EBP525" s="116"/>
      <c r="EBQ525" s="116"/>
      <c r="EBR525" s="116"/>
      <c r="EBS525" s="116"/>
      <c r="EBT525" s="116"/>
      <c r="EBU525" s="116"/>
      <c r="EBV525" s="116"/>
      <c r="EBW525" s="116"/>
      <c r="EBX525" s="116"/>
      <c r="EBY525" s="116"/>
      <c r="EBZ525" s="116"/>
      <c r="ECA525" s="116"/>
      <c r="ECB525" s="116"/>
      <c r="ECC525" s="116"/>
      <c r="ECD525" s="116"/>
      <c r="ECE525" s="116"/>
      <c r="ECF525" s="116"/>
      <c r="ECG525" s="116"/>
      <c r="ECH525" s="116"/>
      <c r="ECI525" s="116"/>
      <c r="ECJ525" s="116"/>
      <c r="ECK525" s="116"/>
      <c r="ECL525" s="116"/>
      <c r="ECM525" s="116"/>
      <c r="ECN525" s="116"/>
      <c r="ECO525" s="116"/>
      <c r="ECP525" s="116"/>
      <c r="ECQ525" s="116"/>
      <c r="ECR525" s="116"/>
      <c r="ECS525" s="116"/>
      <c r="ECT525" s="116"/>
      <c r="ECU525" s="116"/>
      <c r="ECV525" s="116"/>
      <c r="ECW525" s="116"/>
      <c r="ECX525" s="116"/>
      <c r="ECY525" s="116"/>
      <c r="ECZ525" s="116"/>
      <c r="EDA525" s="116"/>
      <c r="EDB525" s="116"/>
      <c r="EDC525" s="116"/>
      <c r="EDD525" s="116"/>
      <c r="EDE525" s="116"/>
      <c r="EDF525" s="116"/>
      <c r="EDG525" s="116"/>
      <c r="EDH525" s="116"/>
      <c r="EDI525" s="116"/>
      <c r="EDJ525" s="116"/>
      <c r="EDK525" s="116"/>
      <c r="EDL525" s="116"/>
      <c r="EDM525" s="116"/>
      <c r="EDN525" s="116"/>
      <c r="EDO525" s="116"/>
      <c r="EDP525" s="116"/>
      <c r="EDQ525" s="116"/>
      <c r="EDR525" s="116"/>
      <c r="EDS525" s="116"/>
      <c r="EDT525" s="116"/>
      <c r="EDU525" s="116"/>
      <c r="EDV525" s="116"/>
      <c r="EDW525" s="116"/>
      <c r="EDX525" s="116"/>
      <c r="EDY525" s="116"/>
      <c r="EDZ525" s="116"/>
      <c r="EEA525" s="116"/>
      <c r="EEB525" s="116"/>
      <c r="EEC525" s="116"/>
      <c r="EED525" s="116"/>
      <c r="EEE525" s="116"/>
      <c r="EEF525" s="116"/>
      <c r="EEG525" s="116"/>
      <c r="EEH525" s="116"/>
      <c r="EEI525" s="116"/>
      <c r="EEJ525" s="116"/>
      <c r="EEK525" s="116"/>
      <c r="EEL525" s="116"/>
      <c r="EEM525" s="116"/>
      <c r="EEN525" s="116"/>
      <c r="EEO525" s="116"/>
      <c r="EEP525" s="116"/>
      <c r="EEQ525" s="116"/>
      <c r="EER525" s="116"/>
      <c r="EES525" s="116"/>
      <c r="EET525" s="116"/>
      <c r="EEU525" s="116"/>
      <c r="EEV525" s="116"/>
      <c r="EEW525" s="116"/>
      <c r="EEX525" s="116"/>
      <c r="EEY525" s="116"/>
      <c r="EEZ525" s="116"/>
      <c r="EFA525" s="116"/>
      <c r="EFB525" s="116"/>
      <c r="EFC525" s="116"/>
      <c r="EFD525" s="116"/>
      <c r="EFE525" s="116"/>
      <c r="EFF525" s="116"/>
      <c r="EFG525" s="116"/>
      <c r="EFH525" s="116"/>
      <c r="EFI525" s="116"/>
      <c r="EFJ525" s="116"/>
      <c r="EFK525" s="116"/>
      <c r="EFL525" s="116"/>
      <c r="EFM525" s="116"/>
      <c r="EFN525" s="116"/>
      <c r="EFO525" s="116"/>
      <c r="EFP525" s="116"/>
      <c r="EFQ525" s="116"/>
      <c r="EFR525" s="116"/>
      <c r="EFS525" s="116"/>
      <c r="EFT525" s="116"/>
      <c r="EFU525" s="116"/>
      <c r="EFV525" s="116"/>
      <c r="EFW525" s="116"/>
      <c r="EFX525" s="116"/>
      <c r="EFY525" s="116"/>
      <c r="EFZ525" s="116"/>
      <c r="EGA525" s="116"/>
      <c r="EGB525" s="116"/>
      <c r="EGC525" s="116"/>
      <c r="EGD525" s="116"/>
      <c r="EGE525" s="116"/>
      <c r="EGF525" s="116"/>
      <c r="EGG525" s="116"/>
      <c r="EGH525" s="116"/>
      <c r="EGI525" s="116"/>
      <c r="EGJ525" s="116"/>
      <c r="EGK525" s="116"/>
      <c r="EGL525" s="116"/>
      <c r="EGM525" s="116"/>
      <c r="EGN525" s="116"/>
      <c r="EGO525" s="116"/>
      <c r="EGP525" s="116"/>
      <c r="EGQ525" s="116"/>
      <c r="EGR525" s="116"/>
      <c r="EGS525" s="116"/>
      <c r="EGT525" s="116"/>
      <c r="EGU525" s="116"/>
      <c r="EGV525" s="116"/>
      <c r="EGW525" s="116"/>
      <c r="EGX525" s="116"/>
      <c r="EGY525" s="116"/>
      <c r="EGZ525" s="116"/>
      <c r="EHA525" s="116"/>
      <c r="EHB525" s="116"/>
      <c r="EHC525" s="116"/>
      <c r="EHD525" s="116"/>
      <c r="EHE525" s="116"/>
      <c r="EHF525" s="116"/>
      <c r="EHG525" s="116"/>
      <c r="EHH525" s="116"/>
      <c r="EHI525" s="116"/>
      <c r="EHJ525" s="116"/>
      <c r="EHK525" s="116"/>
      <c r="EHL525" s="116"/>
      <c r="EHM525" s="116"/>
      <c r="EHN525" s="116"/>
      <c r="EHO525" s="116"/>
      <c r="EHP525" s="116"/>
      <c r="EHQ525" s="116"/>
      <c r="EHR525" s="116"/>
      <c r="EHS525" s="116"/>
      <c r="EHT525" s="116"/>
      <c r="EHU525" s="116"/>
      <c r="EHV525" s="116"/>
      <c r="EHW525" s="116"/>
      <c r="EHX525" s="116"/>
      <c r="EHY525" s="116"/>
      <c r="EHZ525" s="116"/>
      <c r="EIA525" s="116"/>
      <c r="EIB525" s="116"/>
      <c r="EIC525" s="116"/>
      <c r="EID525" s="116"/>
      <c r="EIE525" s="116"/>
      <c r="EIF525" s="116"/>
      <c r="EIG525" s="116"/>
      <c r="EIH525" s="116"/>
      <c r="EII525" s="116"/>
      <c r="EIJ525" s="116"/>
      <c r="EIK525" s="116"/>
      <c r="EIL525" s="116"/>
      <c r="EIM525" s="116"/>
      <c r="EIN525" s="116"/>
      <c r="EIO525" s="116"/>
      <c r="EIP525" s="116"/>
      <c r="EIQ525" s="116"/>
      <c r="EIR525" s="116"/>
      <c r="EIS525" s="116"/>
      <c r="EIT525" s="116"/>
      <c r="EIU525" s="116"/>
      <c r="EIV525" s="116"/>
      <c r="EIW525" s="116"/>
      <c r="EIX525" s="116"/>
      <c r="EIY525" s="116"/>
      <c r="EIZ525" s="116"/>
      <c r="EJA525" s="116"/>
      <c r="EJB525" s="116"/>
      <c r="EJC525" s="116"/>
      <c r="EJD525" s="116"/>
      <c r="EJE525" s="116"/>
      <c r="EJF525" s="116"/>
      <c r="EJG525" s="116"/>
      <c r="EJH525" s="116"/>
      <c r="EJI525" s="116"/>
      <c r="EJJ525" s="116"/>
      <c r="EJK525" s="116"/>
      <c r="EJL525" s="116"/>
      <c r="EJM525" s="116"/>
      <c r="EJN525" s="116"/>
      <c r="EJO525" s="116"/>
      <c r="EJP525" s="116"/>
      <c r="EJQ525" s="116"/>
      <c r="EJR525" s="116"/>
      <c r="EJS525" s="116"/>
      <c r="EJT525" s="116"/>
      <c r="EJU525" s="116"/>
      <c r="EJV525" s="116"/>
      <c r="EJW525" s="116"/>
      <c r="EJX525" s="116"/>
      <c r="EJY525" s="116"/>
      <c r="EJZ525" s="116"/>
      <c r="EKA525" s="116"/>
      <c r="EKB525" s="116"/>
      <c r="EKC525" s="116"/>
      <c r="EKD525" s="116"/>
      <c r="EKE525" s="116"/>
      <c r="EKF525" s="116"/>
      <c r="EKG525" s="116"/>
      <c r="EKH525" s="116"/>
      <c r="EKI525" s="116"/>
      <c r="EKJ525" s="116"/>
      <c r="EKK525" s="116"/>
      <c r="EKL525" s="116"/>
      <c r="EKM525" s="116"/>
      <c r="EKN525" s="116"/>
      <c r="EKO525" s="116"/>
      <c r="EKP525" s="116"/>
      <c r="EKQ525" s="116"/>
      <c r="EKR525" s="116"/>
      <c r="EKS525" s="116"/>
      <c r="EKT525" s="116"/>
      <c r="EKU525" s="116"/>
      <c r="EKV525" s="116"/>
      <c r="EKW525" s="116"/>
      <c r="EKX525" s="116"/>
      <c r="EKY525" s="116"/>
      <c r="EKZ525" s="116"/>
      <c r="ELA525" s="116"/>
      <c r="ELB525" s="116"/>
      <c r="ELC525" s="116"/>
      <c r="ELD525" s="116"/>
      <c r="ELE525" s="116"/>
      <c r="ELF525" s="116"/>
      <c r="ELG525" s="116"/>
      <c r="ELH525" s="116"/>
      <c r="ELI525" s="116"/>
      <c r="ELJ525" s="116"/>
      <c r="ELK525" s="116"/>
      <c r="ELL525" s="116"/>
      <c r="ELM525" s="116"/>
      <c r="ELN525" s="116"/>
      <c r="ELO525" s="116"/>
      <c r="ELP525" s="116"/>
      <c r="ELQ525" s="116"/>
      <c r="ELR525" s="116"/>
      <c r="ELS525" s="116"/>
      <c r="ELT525" s="116"/>
      <c r="ELU525" s="116"/>
      <c r="ELV525" s="116"/>
      <c r="ELW525" s="116"/>
      <c r="ELX525" s="116"/>
      <c r="ELY525" s="116"/>
      <c r="ELZ525" s="116"/>
      <c r="EMA525" s="116"/>
      <c r="EMB525" s="116"/>
      <c r="EMC525" s="116"/>
      <c r="EMD525" s="116"/>
      <c r="EME525" s="116"/>
      <c r="EMF525" s="116"/>
      <c r="EMG525" s="116"/>
      <c r="EMH525" s="116"/>
      <c r="EMI525" s="116"/>
      <c r="EMJ525" s="116"/>
      <c r="EMK525" s="116"/>
      <c r="EML525" s="116"/>
      <c r="EMM525" s="116"/>
      <c r="EMN525" s="116"/>
      <c r="EMO525" s="116"/>
      <c r="EMP525" s="116"/>
      <c r="EMQ525" s="116"/>
      <c r="EMR525" s="116"/>
      <c r="EMS525" s="116"/>
      <c r="EMT525" s="116"/>
      <c r="EMU525" s="116"/>
      <c r="EMV525" s="116"/>
      <c r="EMW525" s="116"/>
      <c r="EMX525" s="116"/>
      <c r="EMY525" s="116"/>
      <c r="EMZ525" s="116"/>
      <c r="ENA525" s="116"/>
      <c r="ENB525" s="116"/>
      <c r="ENC525" s="116"/>
      <c r="END525" s="116"/>
      <c r="ENE525" s="116"/>
      <c r="ENF525" s="116"/>
      <c r="ENG525" s="116"/>
      <c r="ENH525" s="116"/>
      <c r="ENI525" s="116"/>
      <c r="ENJ525" s="116"/>
      <c r="ENK525" s="116"/>
      <c r="ENL525" s="116"/>
      <c r="ENM525" s="116"/>
      <c r="ENN525" s="116"/>
      <c r="ENO525" s="116"/>
      <c r="ENP525" s="116"/>
      <c r="ENQ525" s="116"/>
      <c r="ENR525" s="116"/>
      <c r="ENS525" s="116"/>
      <c r="ENT525" s="116"/>
      <c r="ENU525" s="116"/>
      <c r="ENV525" s="116"/>
      <c r="ENW525" s="116"/>
      <c r="ENX525" s="116"/>
      <c r="ENY525" s="116"/>
      <c r="ENZ525" s="116"/>
      <c r="EOA525" s="116"/>
      <c r="EOB525" s="116"/>
      <c r="EOC525" s="116"/>
      <c r="EOD525" s="116"/>
      <c r="EOE525" s="116"/>
      <c r="EOF525" s="116"/>
      <c r="EOG525" s="116"/>
      <c r="EOH525" s="116"/>
      <c r="EOI525" s="116"/>
      <c r="EOJ525" s="116"/>
      <c r="EOK525" s="116"/>
      <c r="EOL525" s="116"/>
      <c r="EOM525" s="116"/>
      <c r="EON525" s="116"/>
      <c r="EOO525" s="116"/>
      <c r="EOP525" s="116"/>
      <c r="EOQ525" s="116"/>
      <c r="EOR525" s="116"/>
      <c r="EOS525" s="116"/>
      <c r="EOT525" s="116"/>
      <c r="EOU525" s="116"/>
      <c r="EOV525" s="116"/>
      <c r="EOW525" s="116"/>
      <c r="EOX525" s="116"/>
      <c r="EOY525" s="116"/>
      <c r="EOZ525" s="116"/>
      <c r="EPA525" s="116"/>
      <c r="EPB525" s="116"/>
      <c r="EPC525" s="116"/>
      <c r="EPD525" s="116"/>
      <c r="EPE525" s="116"/>
      <c r="EPF525" s="116"/>
      <c r="EPG525" s="116"/>
      <c r="EPH525" s="116"/>
      <c r="EPI525" s="116"/>
      <c r="EPJ525" s="116"/>
      <c r="EPK525" s="116"/>
      <c r="EPL525" s="116"/>
      <c r="EPM525" s="116"/>
      <c r="EPN525" s="116"/>
      <c r="EPO525" s="116"/>
      <c r="EPP525" s="116"/>
      <c r="EPQ525" s="116"/>
      <c r="EPR525" s="116"/>
      <c r="EPS525" s="116"/>
      <c r="EPT525" s="116"/>
      <c r="EPU525" s="116"/>
      <c r="EPV525" s="116"/>
      <c r="EPW525" s="116"/>
      <c r="EPX525" s="116"/>
      <c r="EPY525" s="116"/>
      <c r="EPZ525" s="116"/>
      <c r="EQA525" s="116"/>
      <c r="EQB525" s="116"/>
      <c r="EQC525" s="116"/>
      <c r="EQD525" s="116"/>
      <c r="EQE525" s="116"/>
      <c r="EQF525" s="116"/>
      <c r="EQG525" s="116"/>
      <c r="EQH525" s="116"/>
      <c r="EQI525" s="116"/>
      <c r="EQJ525" s="116"/>
      <c r="EQK525" s="116"/>
      <c r="EQL525" s="116"/>
      <c r="EQM525" s="116"/>
      <c r="EQN525" s="116"/>
      <c r="EQO525" s="116"/>
      <c r="EQP525" s="116"/>
      <c r="EQQ525" s="116"/>
      <c r="EQR525" s="116"/>
      <c r="EQS525" s="116"/>
      <c r="EQT525" s="116"/>
      <c r="EQU525" s="116"/>
      <c r="EQV525" s="116"/>
      <c r="EQW525" s="116"/>
      <c r="EQX525" s="116"/>
      <c r="EQY525" s="116"/>
      <c r="EQZ525" s="116"/>
      <c r="ERA525" s="116"/>
      <c r="ERB525" s="116"/>
      <c r="ERC525" s="116"/>
      <c r="ERD525" s="116"/>
      <c r="ERE525" s="116"/>
      <c r="ERF525" s="116"/>
      <c r="ERG525" s="116"/>
      <c r="ERH525" s="116"/>
      <c r="ERI525" s="116"/>
      <c r="ERJ525" s="116"/>
      <c r="ERK525" s="116"/>
      <c r="ERL525" s="116"/>
      <c r="ERM525" s="116"/>
      <c r="ERN525" s="116"/>
      <c r="ERO525" s="116"/>
      <c r="ERP525" s="116"/>
      <c r="ERQ525" s="116"/>
      <c r="ERR525" s="116"/>
      <c r="ERS525" s="116"/>
      <c r="ERT525" s="116"/>
      <c r="ERU525" s="116"/>
      <c r="ERV525" s="116"/>
      <c r="ERW525" s="116"/>
      <c r="ERX525" s="116"/>
      <c r="ERY525" s="116"/>
      <c r="ERZ525" s="116"/>
      <c r="ESA525" s="116"/>
      <c r="ESB525" s="116"/>
      <c r="ESC525" s="116"/>
      <c r="ESD525" s="116"/>
      <c r="ESE525" s="116"/>
      <c r="ESF525" s="116"/>
      <c r="ESG525" s="116"/>
      <c r="ESH525" s="116"/>
      <c r="ESI525" s="116"/>
      <c r="ESJ525" s="116"/>
      <c r="ESK525" s="116"/>
      <c r="ESL525" s="116"/>
      <c r="ESM525" s="116"/>
      <c r="ESN525" s="116"/>
      <c r="ESO525" s="116"/>
      <c r="ESP525" s="116"/>
      <c r="ESQ525" s="116"/>
      <c r="ESR525" s="116"/>
      <c r="ESS525" s="116"/>
      <c r="EST525" s="116"/>
      <c r="ESU525" s="116"/>
      <c r="ESV525" s="116"/>
      <c r="ESW525" s="116"/>
      <c r="ESX525" s="116"/>
      <c r="ESY525" s="116"/>
      <c r="ESZ525" s="116"/>
      <c r="ETA525" s="116"/>
      <c r="ETB525" s="116"/>
      <c r="ETC525" s="116"/>
      <c r="ETD525" s="116"/>
      <c r="ETE525" s="116"/>
      <c r="ETF525" s="116"/>
      <c r="ETG525" s="116"/>
      <c r="ETH525" s="116"/>
      <c r="ETI525" s="116"/>
      <c r="ETJ525" s="116"/>
      <c r="ETK525" s="116"/>
      <c r="ETL525" s="116"/>
      <c r="ETM525" s="116"/>
      <c r="ETN525" s="116"/>
      <c r="ETO525" s="116"/>
      <c r="ETP525" s="116"/>
      <c r="ETQ525" s="116"/>
      <c r="ETR525" s="116"/>
      <c r="ETS525" s="116"/>
      <c r="ETT525" s="116"/>
      <c r="ETU525" s="116"/>
      <c r="ETV525" s="116"/>
      <c r="ETW525" s="116"/>
      <c r="ETX525" s="116"/>
      <c r="ETY525" s="116"/>
      <c r="ETZ525" s="116"/>
      <c r="EUA525" s="116"/>
      <c r="EUB525" s="116"/>
      <c r="EUC525" s="116"/>
      <c r="EUD525" s="116"/>
      <c r="EUE525" s="116"/>
      <c r="EUF525" s="116"/>
      <c r="EUG525" s="116"/>
      <c r="EUH525" s="116"/>
      <c r="EUI525" s="116"/>
      <c r="EUJ525" s="116"/>
      <c r="EUK525" s="116"/>
      <c r="EUL525" s="116"/>
      <c r="EUM525" s="116"/>
      <c r="EUN525" s="116"/>
      <c r="EUO525" s="116"/>
      <c r="EUP525" s="116"/>
      <c r="EUQ525" s="116"/>
      <c r="EUR525" s="116"/>
      <c r="EUS525" s="116"/>
      <c r="EUT525" s="116"/>
      <c r="EUU525" s="116"/>
      <c r="EUV525" s="116"/>
      <c r="EUW525" s="116"/>
      <c r="EUX525" s="116"/>
      <c r="EUY525" s="116"/>
      <c r="EUZ525" s="116"/>
      <c r="EVA525" s="116"/>
      <c r="EVB525" s="116"/>
      <c r="EVC525" s="116"/>
      <c r="EVD525" s="116"/>
      <c r="EVE525" s="116"/>
      <c r="EVF525" s="116"/>
      <c r="EVG525" s="116"/>
      <c r="EVH525" s="116"/>
      <c r="EVI525" s="116"/>
      <c r="EVJ525" s="116"/>
      <c r="EVK525" s="116"/>
      <c r="EVL525" s="116"/>
      <c r="EVM525" s="116"/>
      <c r="EVN525" s="116"/>
      <c r="EVO525" s="116"/>
      <c r="EVP525" s="116"/>
      <c r="EVQ525" s="116"/>
      <c r="EVR525" s="116"/>
      <c r="EVS525" s="116"/>
      <c r="EVT525" s="116"/>
      <c r="EVU525" s="116"/>
      <c r="EVV525" s="116"/>
      <c r="EVW525" s="116"/>
      <c r="EVX525" s="116"/>
      <c r="EVY525" s="116"/>
      <c r="EVZ525" s="116"/>
      <c r="EWA525" s="116"/>
      <c r="EWB525" s="116"/>
      <c r="EWC525" s="116"/>
      <c r="EWD525" s="116"/>
      <c r="EWE525" s="116"/>
      <c r="EWF525" s="116"/>
      <c r="EWG525" s="116"/>
      <c r="EWH525" s="116"/>
      <c r="EWI525" s="116"/>
      <c r="EWJ525" s="116"/>
      <c r="EWK525" s="116"/>
      <c r="EWL525" s="116"/>
      <c r="EWM525" s="116"/>
      <c r="EWN525" s="116"/>
      <c r="EWO525" s="116"/>
      <c r="EWP525" s="116"/>
      <c r="EWQ525" s="116"/>
      <c r="EWR525" s="116"/>
      <c r="EWS525" s="116"/>
      <c r="EWT525" s="116"/>
      <c r="EWU525" s="116"/>
      <c r="EWV525" s="116"/>
      <c r="EWW525" s="116"/>
      <c r="EWX525" s="116"/>
      <c r="EWY525" s="116"/>
      <c r="EWZ525" s="116"/>
      <c r="EXA525" s="116"/>
      <c r="EXB525" s="116"/>
      <c r="EXC525" s="116"/>
      <c r="EXD525" s="116"/>
      <c r="EXE525" s="116"/>
      <c r="EXF525" s="116"/>
      <c r="EXG525" s="116"/>
      <c r="EXH525" s="116"/>
      <c r="EXI525" s="116"/>
      <c r="EXJ525" s="116"/>
      <c r="EXK525" s="116"/>
      <c r="EXL525" s="116"/>
      <c r="EXM525" s="116"/>
      <c r="EXN525" s="116"/>
      <c r="EXO525" s="116"/>
      <c r="EXP525" s="116"/>
      <c r="EXQ525" s="116"/>
      <c r="EXR525" s="116"/>
      <c r="EXS525" s="116"/>
      <c r="EXT525" s="116"/>
      <c r="EXU525" s="116"/>
      <c r="EXV525" s="116"/>
      <c r="EXW525" s="116"/>
      <c r="EXX525" s="116"/>
      <c r="EXY525" s="116"/>
      <c r="EXZ525" s="116"/>
      <c r="EYA525" s="116"/>
      <c r="EYB525" s="116"/>
      <c r="EYC525" s="116"/>
      <c r="EYD525" s="116"/>
      <c r="EYE525" s="116"/>
      <c r="EYF525" s="116"/>
      <c r="EYG525" s="116"/>
      <c r="EYH525" s="116"/>
      <c r="EYI525" s="116"/>
      <c r="EYJ525" s="116"/>
      <c r="EYK525" s="116"/>
      <c r="EYL525" s="116"/>
      <c r="EYM525" s="116"/>
      <c r="EYN525" s="116"/>
      <c r="EYO525" s="116"/>
      <c r="EYP525" s="116"/>
      <c r="EYQ525" s="116"/>
      <c r="EYR525" s="116"/>
      <c r="EYS525" s="116"/>
      <c r="EYT525" s="116"/>
      <c r="EYU525" s="116"/>
      <c r="EYV525" s="116"/>
      <c r="EYW525" s="116"/>
      <c r="EYX525" s="116"/>
      <c r="EYY525" s="116"/>
      <c r="EYZ525" s="116"/>
      <c r="EZA525" s="116"/>
      <c r="EZB525" s="116"/>
      <c r="EZC525" s="116"/>
      <c r="EZD525" s="116"/>
      <c r="EZE525" s="116"/>
      <c r="EZF525" s="116"/>
      <c r="EZG525" s="116"/>
      <c r="EZH525" s="116"/>
      <c r="EZI525" s="116"/>
      <c r="EZJ525" s="116"/>
      <c r="EZK525" s="116"/>
      <c r="EZL525" s="116"/>
      <c r="EZM525" s="116"/>
      <c r="EZN525" s="116"/>
      <c r="EZO525" s="116"/>
      <c r="EZP525" s="116"/>
      <c r="EZQ525" s="116"/>
      <c r="EZR525" s="116"/>
      <c r="EZS525" s="116"/>
      <c r="EZT525" s="116"/>
      <c r="EZU525" s="116"/>
      <c r="EZV525" s="116"/>
      <c r="EZW525" s="116"/>
      <c r="EZX525" s="116"/>
      <c r="EZY525" s="116"/>
      <c r="EZZ525" s="116"/>
      <c r="FAA525" s="116"/>
      <c r="FAB525" s="116"/>
      <c r="FAC525" s="116"/>
      <c r="FAD525" s="116"/>
      <c r="FAE525" s="116"/>
      <c r="FAF525" s="116"/>
      <c r="FAG525" s="116"/>
      <c r="FAH525" s="116"/>
      <c r="FAI525" s="116"/>
      <c r="FAJ525" s="116"/>
      <c r="FAK525" s="116"/>
      <c r="FAL525" s="116"/>
      <c r="FAM525" s="116"/>
      <c r="FAN525" s="116"/>
      <c r="FAO525" s="116"/>
      <c r="FAP525" s="116"/>
      <c r="FAQ525" s="116"/>
      <c r="FAR525" s="116"/>
      <c r="FAS525" s="116"/>
      <c r="FAT525" s="116"/>
      <c r="FAU525" s="116"/>
      <c r="FAV525" s="116"/>
      <c r="FAW525" s="116"/>
      <c r="FAX525" s="116"/>
      <c r="FAY525" s="116"/>
      <c r="FAZ525" s="116"/>
      <c r="FBA525" s="116"/>
      <c r="FBB525" s="116"/>
      <c r="FBC525" s="116"/>
      <c r="FBD525" s="116"/>
      <c r="FBE525" s="116"/>
      <c r="FBF525" s="116"/>
      <c r="FBG525" s="116"/>
      <c r="FBH525" s="116"/>
      <c r="FBI525" s="116"/>
      <c r="FBJ525" s="116"/>
      <c r="FBK525" s="116"/>
      <c r="FBL525" s="116"/>
      <c r="FBM525" s="116"/>
      <c r="FBN525" s="116"/>
      <c r="FBO525" s="116"/>
      <c r="FBP525" s="116"/>
      <c r="FBQ525" s="116"/>
      <c r="FBR525" s="116"/>
      <c r="FBS525" s="116"/>
      <c r="FBT525" s="116"/>
      <c r="FBU525" s="116"/>
      <c r="FBV525" s="116"/>
      <c r="FBW525" s="116"/>
      <c r="FBX525" s="116"/>
      <c r="FBY525" s="116"/>
      <c r="FBZ525" s="116"/>
      <c r="FCA525" s="116"/>
      <c r="FCB525" s="116"/>
      <c r="FCC525" s="116"/>
      <c r="FCD525" s="116"/>
      <c r="FCE525" s="116"/>
      <c r="FCF525" s="116"/>
      <c r="FCG525" s="116"/>
      <c r="FCH525" s="116"/>
      <c r="FCI525" s="116"/>
      <c r="FCJ525" s="116"/>
      <c r="FCK525" s="116"/>
      <c r="FCL525" s="116"/>
      <c r="FCM525" s="116"/>
      <c r="FCN525" s="116"/>
      <c r="FCO525" s="116"/>
      <c r="FCP525" s="116"/>
      <c r="FCQ525" s="116"/>
      <c r="FCR525" s="116"/>
      <c r="FCS525" s="116"/>
      <c r="FCT525" s="116"/>
      <c r="FCU525" s="116"/>
      <c r="FCV525" s="116"/>
      <c r="FCW525" s="116"/>
      <c r="FCX525" s="116"/>
      <c r="FCY525" s="116"/>
      <c r="FCZ525" s="116"/>
      <c r="FDA525" s="116"/>
      <c r="FDB525" s="116"/>
      <c r="FDC525" s="116"/>
      <c r="FDD525" s="116"/>
      <c r="FDE525" s="116"/>
      <c r="FDF525" s="116"/>
      <c r="FDG525" s="116"/>
      <c r="FDH525" s="116"/>
      <c r="FDI525" s="116"/>
      <c r="FDJ525" s="116"/>
      <c r="FDK525" s="116"/>
      <c r="FDL525" s="116"/>
      <c r="FDM525" s="116"/>
      <c r="FDN525" s="116"/>
      <c r="FDO525" s="116"/>
      <c r="FDP525" s="116"/>
      <c r="FDQ525" s="116"/>
      <c r="FDR525" s="116"/>
      <c r="FDS525" s="116"/>
      <c r="FDT525" s="116"/>
      <c r="FDU525" s="116"/>
      <c r="FDV525" s="116"/>
      <c r="FDW525" s="116"/>
      <c r="FDX525" s="116"/>
      <c r="FDY525" s="116"/>
      <c r="FDZ525" s="116"/>
      <c r="FEA525" s="116"/>
      <c r="FEB525" s="116"/>
      <c r="FEC525" s="116"/>
      <c r="FED525" s="116"/>
      <c r="FEE525" s="116"/>
      <c r="FEF525" s="116"/>
      <c r="FEG525" s="116"/>
      <c r="FEH525" s="116"/>
      <c r="FEI525" s="116"/>
      <c r="FEJ525" s="116"/>
      <c r="FEK525" s="116"/>
      <c r="FEL525" s="116"/>
      <c r="FEM525" s="116"/>
      <c r="FEN525" s="116"/>
      <c r="FEO525" s="116"/>
      <c r="FEP525" s="116"/>
      <c r="FEQ525" s="116"/>
      <c r="FER525" s="116"/>
      <c r="FES525" s="116"/>
      <c r="FET525" s="116"/>
      <c r="FEU525" s="116"/>
      <c r="FEV525" s="116"/>
      <c r="FEW525" s="116"/>
      <c r="FEX525" s="116"/>
      <c r="FEY525" s="116"/>
      <c r="FEZ525" s="116"/>
      <c r="FFA525" s="116"/>
      <c r="FFB525" s="116"/>
      <c r="FFC525" s="116"/>
      <c r="FFD525" s="116"/>
      <c r="FFE525" s="116"/>
      <c r="FFF525" s="116"/>
      <c r="FFG525" s="116"/>
      <c r="FFH525" s="116"/>
      <c r="FFI525" s="116"/>
      <c r="FFJ525" s="116"/>
      <c r="FFK525" s="116"/>
      <c r="FFL525" s="116"/>
      <c r="FFM525" s="116"/>
      <c r="FFN525" s="116"/>
      <c r="FFO525" s="116"/>
      <c r="FFP525" s="116"/>
      <c r="FFQ525" s="116"/>
      <c r="FFR525" s="116"/>
      <c r="FFS525" s="116"/>
      <c r="FFT525" s="116"/>
      <c r="FFU525" s="116"/>
      <c r="FFV525" s="116"/>
      <c r="FFW525" s="116"/>
      <c r="FFX525" s="116"/>
      <c r="FFY525" s="116"/>
      <c r="FFZ525" s="116"/>
      <c r="FGA525" s="116"/>
      <c r="FGB525" s="116"/>
      <c r="FGC525" s="116"/>
      <c r="FGD525" s="116"/>
      <c r="FGE525" s="116"/>
      <c r="FGF525" s="116"/>
      <c r="FGG525" s="116"/>
      <c r="FGH525" s="116"/>
      <c r="FGI525" s="116"/>
      <c r="FGJ525" s="116"/>
      <c r="FGK525" s="116"/>
      <c r="FGL525" s="116"/>
      <c r="FGM525" s="116"/>
      <c r="FGN525" s="116"/>
      <c r="FGO525" s="116"/>
      <c r="FGP525" s="116"/>
      <c r="FGQ525" s="116"/>
      <c r="FGR525" s="116"/>
      <c r="FGS525" s="116"/>
      <c r="FGT525" s="116"/>
      <c r="FGU525" s="116"/>
      <c r="FGV525" s="116"/>
      <c r="FGW525" s="116"/>
      <c r="FGX525" s="116"/>
      <c r="FGY525" s="116"/>
      <c r="FGZ525" s="116"/>
      <c r="FHA525" s="116"/>
      <c r="FHB525" s="116"/>
      <c r="FHC525" s="116"/>
      <c r="FHD525" s="116"/>
      <c r="FHE525" s="116"/>
      <c r="FHF525" s="116"/>
      <c r="FHG525" s="116"/>
      <c r="FHH525" s="116"/>
      <c r="FHI525" s="116"/>
      <c r="FHJ525" s="116"/>
      <c r="FHK525" s="116"/>
      <c r="FHL525" s="116"/>
      <c r="FHM525" s="116"/>
      <c r="FHN525" s="116"/>
      <c r="FHO525" s="116"/>
      <c r="FHP525" s="116"/>
      <c r="FHQ525" s="116"/>
      <c r="FHR525" s="116"/>
      <c r="FHS525" s="116"/>
      <c r="FHT525" s="116"/>
      <c r="FHU525" s="116"/>
      <c r="FHV525" s="116"/>
      <c r="FHW525" s="116"/>
      <c r="FHX525" s="116"/>
      <c r="FHY525" s="116"/>
      <c r="FHZ525" s="116"/>
      <c r="FIA525" s="116"/>
      <c r="FIB525" s="116"/>
      <c r="FIC525" s="116"/>
      <c r="FID525" s="116"/>
      <c r="FIE525" s="116"/>
      <c r="FIF525" s="116"/>
      <c r="FIG525" s="116"/>
      <c r="FIH525" s="116"/>
      <c r="FII525" s="116"/>
      <c r="FIJ525" s="116"/>
      <c r="FIK525" s="116"/>
      <c r="FIL525" s="116"/>
      <c r="FIM525" s="116"/>
      <c r="FIN525" s="116"/>
      <c r="FIO525" s="116"/>
      <c r="FIP525" s="116"/>
      <c r="FIQ525" s="116"/>
      <c r="FIR525" s="116"/>
      <c r="FIS525" s="116"/>
      <c r="FIT525" s="116"/>
      <c r="FIU525" s="116"/>
      <c r="FIV525" s="116"/>
      <c r="FIW525" s="116"/>
      <c r="FIX525" s="116"/>
      <c r="FIY525" s="116"/>
      <c r="FIZ525" s="116"/>
      <c r="FJA525" s="116"/>
      <c r="FJB525" s="116"/>
      <c r="FJC525" s="116"/>
      <c r="FJD525" s="116"/>
      <c r="FJE525" s="116"/>
      <c r="FJF525" s="116"/>
      <c r="FJG525" s="116"/>
      <c r="FJH525" s="116"/>
      <c r="FJI525" s="116"/>
      <c r="FJJ525" s="116"/>
      <c r="FJK525" s="116"/>
      <c r="FJL525" s="116"/>
      <c r="FJM525" s="116"/>
      <c r="FJN525" s="116"/>
      <c r="FJO525" s="116"/>
      <c r="FJP525" s="116"/>
      <c r="FJQ525" s="116"/>
      <c r="FJR525" s="116"/>
      <c r="FJS525" s="116"/>
      <c r="FJT525" s="116"/>
      <c r="FJU525" s="116"/>
      <c r="FJV525" s="116"/>
      <c r="FJW525" s="116"/>
      <c r="FJX525" s="116"/>
      <c r="FJY525" s="116"/>
      <c r="FJZ525" s="116"/>
      <c r="FKA525" s="116"/>
      <c r="FKB525" s="116"/>
      <c r="FKC525" s="116"/>
      <c r="FKD525" s="116"/>
      <c r="FKE525" s="116"/>
      <c r="FKF525" s="116"/>
      <c r="FKG525" s="116"/>
      <c r="FKH525" s="116"/>
      <c r="FKI525" s="116"/>
      <c r="FKJ525" s="116"/>
      <c r="FKK525" s="116"/>
      <c r="FKL525" s="116"/>
      <c r="FKM525" s="116"/>
      <c r="FKN525" s="116"/>
      <c r="FKO525" s="116"/>
      <c r="FKP525" s="116"/>
      <c r="FKQ525" s="116"/>
      <c r="FKR525" s="116"/>
      <c r="FKS525" s="116"/>
      <c r="FKT525" s="116"/>
      <c r="FKU525" s="116"/>
      <c r="FKV525" s="116"/>
      <c r="FKW525" s="116"/>
      <c r="FKX525" s="116"/>
      <c r="FKY525" s="116"/>
      <c r="FKZ525" s="116"/>
      <c r="FLA525" s="116"/>
      <c r="FLB525" s="116"/>
      <c r="FLC525" s="116"/>
      <c r="FLD525" s="116"/>
      <c r="FLE525" s="116"/>
      <c r="FLF525" s="116"/>
      <c r="FLG525" s="116"/>
      <c r="FLH525" s="116"/>
      <c r="FLI525" s="116"/>
      <c r="FLJ525" s="116"/>
      <c r="FLK525" s="116"/>
      <c r="FLL525" s="116"/>
      <c r="FLM525" s="116"/>
      <c r="FLN525" s="116"/>
      <c r="FLO525" s="116"/>
      <c r="FLP525" s="116"/>
      <c r="FLQ525" s="116"/>
      <c r="FLR525" s="116"/>
      <c r="FLS525" s="116"/>
      <c r="FLT525" s="116"/>
      <c r="FLU525" s="116"/>
      <c r="FLV525" s="116"/>
      <c r="FLW525" s="116"/>
      <c r="FLX525" s="116"/>
      <c r="FLY525" s="116"/>
      <c r="FLZ525" s="116"/>
      <c r="FMA525" s="116"/>
      <c r="FMB525" s="116"/>
      <c r="FMC525" s="116"/>
      <c r="FMD525" s="116"/>
      <c r="FME525" s="116"/>
      <c r="FMF525" s="116"/>
      <c r="FMG525" s="116"/>
      <c r="FMH525" s="116"/>
      <c r="FMI525" s="116"/>
      <c r="FMJ525" s="116"/>
      <c r="FMK525" s="116"/>
      <c r="FML525" s="116"/>
      <c r="FMM525" s="116"/>
      <c r="FMN525" s="116"/>
      <c r="FMO525" s="116"/>
      <c r="FMP525" s="116"/>
      <c r="FMQ525" s="116"/>
      <c r="FMR525" s="116"/>
      <c r="FMS525" s="116"/>
      <c r="FMT525" s="116"/>
      <c r="FMU525" s="116"/>
      <c r="FMV525" s="116"/>
      <c r="FMW525" s="116"/>
      <c r="FMX525" s="116"/>
      <c r="FMY525" s="116"/>
      <c r="FMZ525" s="116"/>
      <c r="FNA525" s="116"/>
      <c r="FNB525" s="116"/>
      <c r="FNC525" s="116"/>
      <c r="FND525" s="116"/>
      <c r="FNE525" s="116"/>
      <c r="FNF525" s="116"/>
      <c r="FNG525" s="116"/>
      <c r="FNH525" s="116"/>
      <c r="FNI525" s="116"/>
      <c r="FNJ525" s="116"/>
      <c r="FNK525" s="116"/>
      <c r="FNL525" s="116"/>
      <c r="FNM525" s="116"/>
      <c r="FNN525" s="116"/>
      <c r="FNO525" s="116"/>
      <c r="FNP525" s="116"/>
      <c r="FNQ525" s="116"/>
      <c r="FNR525" s="116"/>
      <c r="FNS525" s="116"/>
      <c r="FNT525" s="116"/>
      <c r="FNU525" s="116"/>
      <c r="FNV525" s="116"/>
      <c r="FNW525" s="116"/>
      <c r="FNX525" s="116"/>
      <c r="FNY525" s="116"/>
      <c r="FNZ525" s="116"/>
      <c r="FOA525" s="116"/>
      <c r="FOB525" s="116"/>
      <c r="FOC525" s="116"/>
      <c r="FOD525" s="116"/>
      <c r="FOE525" s="116"/>
      <c r="FOF525" s="116"/>
      <c r="FOG525" s="116"/>
      <c r="FOH525" s="116"/>
      <c r="FOI525" s="116"/>
      <c r="FOJ525" s="116"/>
      <c r="FOK525" s="116"/>
      <c r="FOL525" s="116"/>
      <c r="FOM525" s="116"/>
      <c r="FON525" s="116"/>
      <c r="FOO525" s="116"/>
      <c r="FOP525" s="116"/>
      <c r="FOQ525" s="116"/>
      <c r="FOR525" s="116"/>
      <c r="FOS525" s="116"/>
      <c r="FOT525" s="116"/>
      <c r="FOU525" s="116"/>
      <c r="FOV525" s="116"/>
      <c r="FOW525" s="116"/>
      <c r="FOX525" s="116"/>
      <c r="FOY525" s="116"/>
      <c r="FOZ525" s="116"/>
      <c r="FPA525" s="116"/>
      <c r="FPB525" s="116"/>
      <c r="FPC525" s="116"/>
      <c r="FPD525" s="116"/>
      <c r="FPE525" s="116"/>
      <c r="FPF525" s="116"/>
      <c r="FPG525" s="116"/>
      <c r="FPH525" s="116"/>
      <c r="FPI525" s="116"/>
      <c r="FPJ525" s="116"/>
      <c r="FPK525" s="116"/>
      <c r="FPL525" s="116"/>
      <c r="FPM525" s="116"/>
      <c r="FPN525" s="116"/>
      <c r="FPO525" s="116"/>
      <c r="FPP525" s="116"/>
      <c r="FPQ525" s="116"/>
      <c r="FPR525" s="116"/>
      <c r="FPS525" s="116"/>
      <c r="FPT525" s="116"/>
      <c r="FPU525" s="116"/>
      <c r="FPV525" s="116"/>
      <c r="FPW525" s="116"/>
      <c r="FPX525" s="116"/>
      <c r="FPY525" s="116"/>
      <c r="FPZ525" s="116"/>
      <c r="FQA525" s="116"/>
      <c r="FQB525" s="116"/>
      <c r="FQC525" s="116"/>
      <c r="FQD525" s="116"/>
      <c r="FQE525" s="116"/>
      <c r="FQF525" s="116"/>
      <c r="FQG525" s="116"/>
      <c r="FQH525" s="116"/>
      <c r="FQI525" s="116"/>
      <c r="FQJ525" s="116"/>
      <c r="FQK525" s="116"/>
      <c r="FQL525" s="116"/>
      <c r="FQM525" s="116"/>
      <c r="FQN525" s="116"/>
      <c r="FQO525" s="116"/>
      <c r="FQP525" s="116"/>
      <c r="FQQ525" s="116"/>
      <c r="FQR525" s="116"/>
      <c r="FQS525" s="116"/>
      <c r="FQT525" s="116"/>
      <c r="FQU525" s="116"/>
      <c r="FQV525" s="116"/>
      <c r="FQW525" s="116"/>
      <c r="FQX525" s="116"/>
      <c r="FQY525" s="116"/>
      <c r="FQZ525" s="116"/>
      <c r="FRA525" s="116"/>
      <c r="FRB525" s="116"/>
      <c r="FRC525" s="116"/>
      <c r="FRD525" s="116"/>
      <c r="FRE525" s="116"/>
      <c r="FRF525" s="116"/>
      <c r="FRG525" s="116"/>
      <c r="FRH525" s="116"/>
      <c r="FRI525" s="116"/>
      <c r="FRJ525" s="116"/>
      <c r="FRK525" s="116"/>
      <c r="FRL525" s="116"/>
      <c r="FRM525" s="116"/>
      <c r="FRN525" s="116"/>
      <c r="FRO525" s="116"/>
      <c r="FRP525" s="116"/>
      <c r="FRQ525" s="116"/>
      <c r="FRR525" s="116"/>
      <c r="FRS525" s="116"/>
      <c r="FRT525" s="116"/>
      <c r="FRU525" s="116"/>
      <c r="FRV525" s="116"/>
      <c r="FRW525" s="116"/>
      <c r="FRX525" s="116"/>
      <c r="FRY525" s="116"/>
      <c r="FRZ525" s="116"/>
      <c r="FSA525" s="116"/>
      <c r="FSB525" s="116"/>
      <c r="FSC525" s="116"/>
      <c r="FSD525" s="116"/>
      <c r="FSE525" s="116"/>
      <c r="FSF525" s="116"/>
      <c r="FSG525" s="116"/>
      <c r="FSH525" s="116"/>
      <c r="FSI525" s="116"/>
      <c r="FSJ525" s="116"/>
      <c r="FSK525" s="116"/>
      <c r="FSL525" s="116"/>
      <c r="FSM525" s="116"/>
      <c r="FSN525" s="116"/>
      <c r="FSO525" s="116"/>
      <c r="FSP525" s="116"/>
      <c r="FSQ525" s="116"/>
      <c r="FSR525" s="116"/>
      <c r="FSS525" s="116"/>
      <c r="FST525" s="116"/>
      <c r="FSU525" s="116"/>
      <c r="FSV525" s="116"/>
      <c r="FSW525" s="116"/>
      <c r="FSX525" s="116"/>
      <c r="FSY525" s="116"/>
      <c r="FSZ525" s="116"/>
      <c r="FTA525" s="116"/>
      <c r="FTB525" s="116"/>
      <c r="FTC525" s="116"/>
      <c r="FTD525" s="116"/>
      <c r="FTE525" s="116"/>
      <c r="FTF525" s="116"/>
      <c r="FTG525" s="116"/>
      <c r="FTH525" s="116"/>
      <c r="FTI525" s="116"/>
      <c r="FTJ525" s="116"/>
      <c r="FTK525" s="116"/>
      <c r="FTL525" s="116"/>
      <c r="FTM525" s="116"/>
      <c r="FTN525" s="116"/>
      <c r="FTO525" s="116"/>
      <c r="FTP525" s="116"/>
      <c r="FTQ525" s="116"/>
      <c r="FTR525" s="116"/>
      <c r="FTS525" s="116"/>
      <c r="FTT525" s="116"/>
      <c r="FTU525" s="116"/>
      <c r="FTV525" s="116"/>
      <c r="FTW525" s="116"/>
      <c r="FTX525" s="116"/>
      <c r="FTY525" s="116"/>
      <c r="FTZ525" s="116"/>
      <c r="FUA525" s="116"/>
      <c r="FUB525" s="116"/>
      <c r="FUC525" s="116"/>
      <c r="FUD525" s="116"/>
      <c r="FUE525" s="116"/>
      <c r="FUF525" s="116"/>
      <c r="FUG525" s="116"/>
      <c r="FUH525" s="116"/>
      <c r="FUI525" s="116"/>
      <c r="FUJ525" s="116"/>
      <c r="FUK525" s="116"/>
      <c r="FUL525" s="116"/>
      <c r="FUM525" s="116"/>
      <c r="FUN525" s="116"/>
      <c r="FUO525" s="116"/>
      <c r="FUP525" s="116"/>
      <c r="FUQ525" s="116"/>
      <c r="FUR525" s="116"/>
      <c r="FUS525" s="116"/>
      <c r="FUT525" s="116"/>
      <c r="FUU525" s="116"/>
      <c r="FUV525" s="116"/>
      <c r="FUW525" s="116"/>
      <c r="FUX525" s="116"/>
      <c r="FUY525" s="116"/>
      <c r="FUZ525" s="116"/>
      <c r="FVA525" s="116"/>
      <c r="FVB525" s="116"/>
      <c r="FVC525" s="116"/>
      <c r="FVD525" s="116"/>
      <c r="FVE525" s="116"/>
      <c r="FVF525" s="116"/>
      <c r="FVG525" s="116"/>
      <c r="FVH525" s="116"/>
      <c r="FVI525" s="116"/>
      <c r="FVJ525" s="116"/>
      <c r="FVK525" s="116"/>
      <c r="FVL525" s="116"/>
      <c r="FVM525" s="116"/>
      <c r="FVN525" s="116"/>
      <c r="FVO525" s="116"/>
      <c r="FVP525" s="116"/>
      <c r="FVQ525" s="116"/>
      <c r="FVR525" s="116"/>
      <c r="FVS525" s="116"/>
      <c r="FVT525" s="116"/>
      <c r="FVU525" s="116"/>
      <c r="FVV525" s="116"/>
      <c r="FVW525" s="116"/>
      <c r="FVX525" s="116"/>
      <c r="FVY525" s="116"/>
      <c r="FVZ525" s="116"/>
      <c r="FWA525" s="116"/>
      <c r="FWB525" s="116"/>
      <c r="FWC525" s="116"/>
      <c r="FWD525" s="116"/>
      <c r="FWE525" s="116"/>
      <c r="FWF525" s="116"/>
      <c r="FWG525" s="116"/>
      <c r="FWH525" s="116"/>
      <c r="FWI525" s="116"/>
      <c r="FWJ525" s="116"/>
      <c r="FWK525" s="116"/>
      <c r="FWL525" s="116"/>
      <c r="FWM525" s="116"/>
      <c r="FWN525" s="116"/>
      <c r="FWO525" s="116"/>
      <c r="FWP525" s="116"/>
      <c r="FWQ525" s="116"/>
      <c r="FWR525" s="116"/>
      <c r="FWS525" s="116"/>
      <c r="FWT525" s="116"/>
      <c r="FWU525" s="116"/>
      <c r="FWV525" s="116"/>
      <c r="FWW525" s="116"/>
      <c r="FWX525" s="116"/>
      <c r="FWY525" s="116"/>
      <c r="FWZ525" s="116"/>
      <c r="FXA525" s="116"/>
      <c r="FXB525" s="116"/>
      <c r="FXC525" s="116"/>
      <c r="FXD525" s="116"/>
      <c r="FXE525" s="116"/>
      <c r="FXF525" s="116"/>
      <c r="FXG525" s="116"/>
      <c r="FXH525" s="116"/>
      <c r="FXI525" s="116"/>
      <c r="FXJ525" s="116"/>
      <c r="FXK525" s="116"/>
      <c r="FXL525" s="116"/>
      <c r="FXM525" s="116"/>
      <c r="FXN525" s="116"/>
      <c r="FXO525" s="116"/>
      <c r="FXP525" s="116"/>
      <c r="FXQ525" s="116"/>
      <c r="FXR525" s="116"/>
      <c r="FXS525" s="116"/>
      <c r="FXT525" s="116"/>
      <c r="FXU525" s="116"/>
      <c r="FXV525" s="116"/>
      <c r="FXW525" s="116"/>
      <c r="FXX525" s="116"/>
      <c r="FXY525" s="116"/>
      <c r="FXZ525" s="116"/>
      <c r="FYA525" s="116"/>
      <c r="FYB525" s="116"/>
      <c r="FYC525" s="116"/>
      <c r="FYD525" s="116"/>
      <c r="FYE525" s="116"/>
      <c r="FYF525" s="116"/>
      <c r="FYG525" s="116"/>
      <c r="FYH525" s="116"/>
      <c r="FYI525" s="116"/>
      <c r="FYJ525" s="116"/>
      <c r="FYK525" s="116"/>
      <c r="FYL525" s="116"/>
      <c r="FYM525" s="116"/>
      <c r="FYN525" s="116"/>
      <c r="FYO525" s="116"/>
      <c r="FYP525" s="116"/>
      <c r="FYQ525" s="116"/>
      <c r="FYR525" s="116"/>
      <c r="FYS525" s="116"/>
      <c r="FYT525" s="116"/>
      <c r="FYU525" s="116"/>
      <c r="FYV525" s="116"/>
      <c r="FYW525" s="116"/>
      <c r="FYX525" s="116"/>
      <c r="FYY525" s="116"/>
      <c r="FYZ525" s="116"/>
      <c r="FZA525" s="116"/>
      <c r="FZB525" s="116"/>
      <c r="FZC525" s="116"/>
      <c r="FZD525" s="116"/>
      <c r="FZE525" s="116"/>
      <c r="FZF525" s="116"/>
      <c r="FZG525" s="116"/>
      <c r="FZH525" s="116"/>
      <c r="FZI525" s="116"/>
      <c r="FZJ525" s="116"/>
      <c r="FZK525" s="116"/>
      <c r="FZL525" s="116"/>
      <c r="FZM525" s="116"/>
      <c r="FZN525" s="116"/>
      <c r="FZO525" s="116"/>
      <c r="FZP525" s="116"/>
      <c r="FZQ525" s="116"/>
      <c r="FZR525" s="116"/>
      <c r="FZS525" s="116"/>
      <c r="FZT525" s="116"/>
      <c r="FZU525" s="116"/>
      <c r="FZV525" s="116"/>
      <c r="FZW525" s="116"/>
      <c r="FZX525" s="116"/>
      <c r="FZY525" s="116"/>
      <c r="FZZ525" s="116"/>
      <c r="GAA525" s="116"/>
      <c r="GAB525" s="116"/>
      <c r="GAC525" s="116"/>
      <c r="GAD525" s="116"/>
      <c r="GAE525" s="116"/>
      <c r="GAF525" s="116"/>
      <c r="GAG525" s="116"/>
      <c r="GAH525" s="116"/>
      <c r="GAI525" s="116"/>
      <c r="GAJ525" s="116"/>
      <c r="GAK525" s="116"/>
      <c r="GAL525" s="116"/>
      <c r="GAM525" s="116"/>
      <c r="GAN525" s="116"/>
      <c r="GAO525" s="116"/>
      <c r="GAP525" s="116"/>
      <c r="GAQ525" s="116"/>
      <c r="GAR525" s="116"/>
      <c r="GAS525" s="116"/>
      <c r="GAT525" s="116"/>
      <c r="GAU525" s="116"/>
      <c r="GAV525" s="116"/>
      <c r="GAW525" s="116"/>
      <c r="GAX525" s="116"/>
      <c r="GAY525" s="116"/>
      <c r="GAZ525" s="116"/>
      <c r="GBA525" s="116"/>
      <c r="GBB525" s="116"/>
      <c r="GBC525" s="116"/>
      <c r="GBD525" s="116"/>
      <c r="GBE525" s="116"/>
      <c r="GBF525" s="116"/>
      <c r="GBG525" s="116"/>
      <c r="GBH525" s="116"/>
      <c r="GBI525" s="116"/>
      <c r="GBJ525" s="116"/>
      <c r="GBK525" s="116"/>
      <c r="GBL525" s="116"/>
      <c r="GBM525" s="116"/>
      <c r="GBN525" s="116"/>
      <c r="GBO525" s="116"/>
      <c r="GBP525" s="116"/>
      <c r="GBQ525" s="116"/>
      <c r="GBR525" s="116"/>
      <c r="GBS525" s="116"/>
      <c r="GBT525" s="116"/>
      <c r="GBU525" s="116"/>
      <c r="GBV525" s="116"/>
      <c r="GBW525" s="116"/>
      <c r="GBX525" s="116"/>
      <c r="GBY525" s="116"/>
      <c r="GBZ525" s="116"/>
      <c r="GCA525" s="116"/>
      <c r="GCB525" s="116"/>
      <c r="GCC525" s="116"/>
      <c r="GCD525" s="116"/>
      <c r="GCE525" s="116"/>
      <c r="GCF525" s="116"/>
      <c r="GCG525" s="116"/>
      <c r="GCH525" s="116"/>
      <c r="GCI525" s="116"/>
      <c r="GCJ525" s="116"/>
      <c r="GCK525" s="116"/>
      <c r="GCL525" s="116"/>
      <c r="GCM525" s="116"/>
      <c r="GCN525" s="116"/>
      <c r="GCO525" s="116"/>
      <c r="GCP525" s="116"/>
      <c r="GCQ525" s="116"/>
      <c r="GCR525" s="116"/>
      <c r="GCS525" s="116"/>
      <c r="GCT525" s="116"/>
      <c r="GCU525" s="116"/>
      <c r="GCV525" s="116"/>
      <c r="GCW525" s="116"/>
      <c r="GCX525" s="116"/>
      <c r="GCY525" s="116"/>
      <c r="GCZ525" s="116"/>
      <c r="GDA525" s="116"/>
      <c r="GDB525" s="116"/>
      <c r="GDC525" s="116"/>
      <c r="GDD525" s="116"/>
      <c r="GDE525" s="116"/>
      <c r="GDF525" s="116"/>
      <c r="GDG525" s="116"/>
      <c r="GDH525" s="116"/>
      <c r="GDI525" s="116"/>
      <c r="GDJ525" s="116"/>
      <c r="GDK525" s="116"/>
      <c r="GDL525" s="116"/>
      <c r="GDM525" s="116"/>
      <c r="GDN525" s="116"/>
      <c r="GDO525" s="116"/>
      <c r="GDP525" s="116"/>
      <c r="GDQ525" s="116"/>
      <c r="GDR525" s="116"/>
      <c r="GDS525" s="116"/>
      <c r="GDT525" s="116"/>
      <c r="GDU525" s="116"/>
      <c r="GDV525" s="116"/>
      <c r="GDW525" s="116"/>
      <c r="GDX525" s="116"/>
      <c r="GDY525" s="116"/>
      <c r="GDZ525" s="116"/>
      <c r="GEA525" s="116"/>
      <c r="GEB525" s="116"/>
      <c r="GEC525" s="116"/>
      <c r="GED525" s="116"/>
      <c r="GEE525" s="116"/>
      <c r="GEF525" s="116"/>
      <c r="GEG525" s="116"/>
      <c r="GEH525" s="116"/>
      <c r="GEI525" s="116"/>
      <c r="GEJ525" s="116"/>
      <c r="GEK525" s="116"/>
      <c r="GEL525" s="116"/>
      <c r="GEM525" s="116"/>
      <c r="GEN525" s="116"/>
      <c r="GEO525" s="116"/>
      <c r="GEP525" s="116"/>
      <c r="GEQ525" s="116"/>
      <c r="GER525" s="116"/>
      <c r="GES525" s="116"/>
      <c r="GET525" s="116"/>
      <c r="GEU525" s="116"/>
      <c r="GEV525" s="116"/>
      <c r="GEW525" s="116"/>
      <c r="GEX525" s="116"/>
      <c r="GEY525" s="116"/>
      <c r="GEZ525" s="116"/>
      <c r="GFA525" s="116"/>
      <c r="GFB525" s="116"/>
      <c r="GFC525" s="116"/>
      <c r="GFD525" s="116"/>
      <c r="GFE525" s="116"/>
      <c r="GFF525" s="116"/>
      <c r="GFG525" s="116"/>
      <c r="GFH525" s="116"/>
      <c r="GFI525" s="116"/>
      <c r="GFJ525" s="116"/>
      <c r="GFK525" s="116"/>
      <c r="GFL525" s="116"/>
      <c r="GFM525" s="116"/>
      <c r="GFN525" s="116"/>
      <c r="GFO525" s="116"/>
      <c r="GFP525" s="116"/>
      <c r="GFQ525" s="116"/>
      <c r="GFR525" s="116"/>
      <c r="GFS525" s="116"/>
      <c r="GFT525" s="116"/>
      <c r="GFU525" s="116"/>
      <c r="GFV525" s="116"/>
      <c r="GFW525" s="116"/>
      <c r="GFX525" s="116"/>
      <c r="GFY525" s="116"/>
      <c r="GFZ525" s="116"/>
      <c r="GGA525" s="116"/>
      <c r="GGB525" s="116"/>
      <c r="GGC525" s="116"/>
      <c r="GGD525" s="116"/>
      <c r="GGE525" s="116"/>
      <c r="GGF525" s="116"/>
      <c r="GGG525" s="116"/>
      <c r="GGH525" s="116"/>
      <c r="GGI525" s="116"/>
      <c r="GGJ525" s="116"/>
      <c r="GGK525" s="116"/>
      <c r="GGL525" s="116"/>
      <c r="GGM525" s="116"/>
      <c r="GGN525" s="116"/>
      <c r="GGO525" s="116"/>
      <c r="GGP525" s="116"/>
      <c r="GGQ525" s="116"/>
      <c r="GGR525" s="116"/>
      <c r="GGS525" s="116"/>
      <c r="GGT525" s="116"/>
      <c r="GGU525" s="116"/>
      <c r="GGV525" s="116"/>
      <c r="GGW525" s="116"/>
      <c r="GGX525" s="116"/>
      <c r="GGY525" s="116"/>
      <c r="GGZ525" s="116"/>
      <c r="GHA525" s="116"/>
      <c r="GHB525" s="116"/>
      <c r="GHC525" s="116"/>
      <c r="GHD525" s="116"/>
      <c r="GHE525" s="116"/>
      <c r="GHF525" s="116"/>
      <c r="GHG525" s="116"/>
      <c r="GHH525" s="116"/>
      <c r="GHI525" s="116"/>
      <c r="GHJ525" s="116"/>
      <c r="GHK525" s="116"/>
      <c r="GHL525" s="116"/>
      <c r="GHM525" s="116"/>
      <c r="GHN525" s="116"/>
      <c r="GHO525" s="116"/>
      <c r="GHP525" s="116"/>
      <c r="GHQ525" s="116"/>
      <c r="GHR525" s="116"/>
      <c r="GHS525" s="116"/>
      <c r="GHT525" s="116"/>
      <c r="GHU525" s="116"/>
      <c r="GHV525" s="116"/>
      <c r="GHW525" s="116"/>
      <c r="GHX525" s="116"/>
      <c r="GHY525" s="116"/>
      <c r="GHZ525" s="116"/>
      <c r="GIA525" s="116"/>
      <c r="GIB525" s="116"/>
      <c r="GIC525" s="116"/>
      <c r="GID525" s="116"/>
      <c r="GIE525" s="116"/>
      <c r="GIF525" s="116"/>
      <c r="GIG525" s="116"/>
      <c r="GIH525" s="116"/>
      <c r="GII525" s="116"/>
      <c r="GIJ525" s="116"/>
      <c r="GIK525" s="116"/>
      <c r="GIL525" s="116"/>
      <c r="GIM525" s="116"/>
      <c r="GIN525" s="116"/>
      <c r="GIO525" s="116"/>
      <c r="GIP525" s="116"/>
      <c r="GIQ525" s="116"/>
      <c r="GIR525" s="116"/>
      <c r="GIS525" s="116"/>
      <c r="GIT525" s="116"/>
      <c r="GIU525" s="116"/>
      <c r="GIV525" s="116"/>
      <c r="GIW525" s="116"/>
      <c r="GIX525" s="116"/>
      <c r="GIY525" s="116"/>
      <c r="GIZ525" s="116"/>
      <c r="GJA525" s="116"/>
      <c r="GJB525" s="116"/>
      <c r="GJC525" s="116"/>
      <c r="GJD525" s="116"/>
      <c r="GJE525" s="116"/>
      <c r="GJF525" s="116"/>
      <c r="GJG525" s="116"/>
      <c r="GJH525" s="116"/>
      <c r="GJI525" s="116"/>
      <c r="GJJ525" s="116"/>
      <c r="GJK525" s="116"/>
      <c r="GJL525" s="116"/>
      <c r="GJM525" s="116"/>
      <c r="GJN525" s="116"/>
      <c r="GJO525" s="116"/>
      <c r="GJP525" s="116"/>
      <c r="GJQ525" s="116"/>
      <c r="GJR525" s="116"/>
      <c r="GJS525" s="116"/>
      <c r="GJT525" s="116"/>
      <c r="GJU525" s="116"/>
      <c r="GJV525" s="116"/>
      <c r="GJW525" s="116"/>
      <c r="GJX525" s="116"/>
      <c r="GJY525" s="116"/>
      <c r="GJZ525" s="116"/>
      <c r="GKA525" s="116"/>
      <c r="GKB525" s="116"/>
      <c r="GKC525" s="116"/>
      <c r="GKD525" s="116"/>
      <c r="GKE525" s="116"/>
      <c r="GKF525" s="116"/>
      <c r="GKG525" s="116"/>
      <c r="GKH525" s="116"/>
      <c r="GKI525" s="116"/>
      <c r="GKJ525" s="116"/>
      <c r="GKK525" s="116"/>
      <c r="GKL525" s="116"/>
      <c r="GKM525" s="116"/>
      <c r="GKN525" s="116"/>
      <c r="GKO525" s="116"/>
      <c r="GKP525" s="116"/>
      <c r="GKQ525" s="116"/>
      <c r="GKR525" s="116"/>
      <c r="GKS525" s="116"/>
      <c r="GKT525" s="116"/>
      <c r="GKU525" s="116"/>
      <c r="GKV525" s="116"/>
      <c r="GKW525" s="116"/>
      <c r="GKX525" s="116"/>
      <c r="GKY525" s="116"/>
      <c r="GKZ525" s="116"/>
      <c r="GLA525" s="116"/>
      <c r="GLB525" s="116"/>
      <c r="GLC525" s="116"/>
      <c r="GLD525" s="116"/>
      <c r="GLE525" s="116"/>
      <c r="GLF525" s="116"/>
      <c r="GLG525" s="116"/>
      <c r="GLH525" s="116"/>
      <c r="GLI525" s="116"/>
      <c r="GLJ525" s="116"/>
      <c r="GLK525" s="116"/>
      <c r="GLL525" s="116"/>
      <c r="GLM525" s="116"/>
      <c r="GLN525" s="116"/>
      <c r="GLO525" s="116"/>
      <c r="GLP525" s="116"/>
      <c r="GLQ525" s="116"/>
      <c r="GLR525" s="116"/>
      <c r="GLS525" s="116"/>
      <c r="GLT525" s="116"/>
      <c r="GLU525" s="116"/>
      <c r="GLV525" s="116"/>
      <c r="GLW525" s="116"/>
      <c r="GLX525" s="116"/>
      <c r="GLY525" s="116"/>
      <c r="GLZ525" s="116"/>
      <c r="GMA525" s="116"/>
      <c r="GMB525" s="116"/>
      <c r="GMC525" s="116"/>
      <c r="GMD525" s="116"/>
      <c r="GME525" s="116"/>
      <c r="GMF525" s="116"/>
      <c r="GMG525" s="116"/>
      <c r="GMH525" s="116"/>
      <c r="GMI525" s="116"/>
      <c r="GMJ525" s="116"/>
      <c r="GMK525" s="116"/>
      <c r="GML525" s="116"/>
      <c r="GMM525" s="116"/>
      <c r="GMN525" s="116"/>
      <c r="GMO525" s="116"/>
      <c r="GMP525" s="116"/>
      <c r="GMQ525" s="116"/>
      <c r="GMR525" s="116"/>
      <c r="GMS525" s="116"/>
      <c r="GMT525" s="116"/>
      <c r="GMU525" s="116"/>
      <c r="GMV525" s="116"/>
      <c r="GMW525" s="116"/>
      <c r="GMX525" s="116"/>
      <c r="GMY525" s="116"/>
      <c r="GMZ525" s="116"/>
      <c r="GNA525" s="116"/>
      <c r="GNB525" s="116"/>
      <c r="GNC525" s="116"/>
      <c r="GND525" s="116"/>
      <c r="GNE525" s="116"/>
      <c r="GNF525" s="116"/>
      <c r="GNG525" s="116"/>
      <c r="GNH525" s="116"/>
      <c r="GNI525" s="116"/>
      <c r="GNJ525" s="116"/>
      <c r="GNK525" s="116"/>
      <c r="GNL525" s="116"/>
      <c r="GNM525" s="116"/>
      <c r="GNN525" s="116"/>
      <c r="GNO525" s="116"/>
      <c r="GNP525" s="116"/>
      <c r="GNQ525" s="116"/>
      <c r="GNR525" s="116"/>
      <c r="GNS525" s="116"/>
      <c r="GNT525" s="116"/>
      <c r="GNU525" s="116"/>
      <c r="GNV525" s="116"/>
      <c r="GNW525" s="116"/>
      <c r="GNX525" s="116"/>
      <c r="GNY525" s="116"/>
      <c r="GNZ525" s="116"/>
      <c r="GOA525" s="116"/>
      <c r="GOB525" s="116"/>
      <c r="GOC525" s="116"/>
      <c r="GOD525" s="116"/>
      <c r="GOE525" s="116"/>
      <c r="GOF525" s="116"/>
      <c r="GOG525" s="116"/>
      <c r="GOH525" s="116"/>
      <c r="GOI525" s="116"/>
      <c r="GOJ525" s="116"/>
      <c r="GOK525" s="116"/>
      <c r="GOL525" s="116"/>
      <c r="GOM525" s="116"/>
      <c r="GON525" s="116"/>
      <c r="GOO525" s="116"/>
      <c r="GOP525" s="116"/>
      <c r="GOQ525" s="116"/>
      <c r="GOR525" s="116"/>
      <c r="GOS525" s="116"/>
      <c r="GOT525" s="116"/>
      <c r="GOU525" s="116"/>
      <c r="GOV525" s="116"/>
      <c r="GOW525" s="116"/>
      <c r="GOX525" s="116"/>
      <c r="GOY525" s="116"/>
      <c r="GOZ525" s="116"/>
      <c r="GPA525" s="116"/>
      <c r="GPB525" s="116"/>
      <c r="GPC525" s="116"/>
      <c r="GPD525" s="116"/>
      <c r="GPE525" s="116"/>
      <c r="GPF525" s="116"/>
      <c r="GPG525" s="116"/>
      <c r="GPH525" s="116"/>
      <c r="GPI525" s="116"/>
      <c r="GPJ525" s="116"/>
      <c r="GPK525" s="116"/>
      <c r="GPL525" s="116"/>
      <c r="GPM525" s="116"/>
      <c r="GPN525" s="116"/>
      <c r="GPO525" s="116"/>
      <c r="GPP525" s="116"/>
      <c r="GPQ525" s="116"/>
      <c r="GPR525" s="116"/>
      <c r="GPS525" s="116"/>
      <c r="GPT525" s="116"/>
      <c r="GPU525" s="116"/>
      <c r="GPV525" s="116"/>
      <c r="GPW525" s="116"/>
      <c r="GPX525" s="116"/>
      <c r="GPY525" s="116"/>
      <c r="GPZ525" s="116"/>
      <c r="GQA525" s="116"/>
      <c r="GQB525" s="116"/>
      <c r="GQC525" s="116"/>
      <c r="GQD525" s="116"/>
      <c r="GQE525" s="116"/>
      <c r="GQF525" s="116"/>
      <c r="GQG525" s="116"/>
      <c r="GQH525" s="116"/>
      <c r="GQI525" s="116"/>
      <c r="GQJ525" s="116"/>
      <c r="GQK525" s="116"/>
      <c r="GQL525" s="116"/>
      <c r="GQM525" s="116"/>
      <c r="GQN525" s="116"/>
      <c r="GQO525" s="116"/>
      <c r="GQP525" s="116"/>
      <c r="GQQ525" s="116"/>
      <c r="GQR525" s="116"/>
      <c r="GQS525" s="116"/>
      <c r="GQT525" s="116"/>
      <c r="GQU525" s="116"/>
      <c r="GQV525" s="116"/>
      <c r="GQW525" s="116"/>
      <c r="GQX525" s="116"/>
      <c r="GQY525" s="116"/>
      <c r="GQZ525" s="116"/>
      <c r="GRA525" s="116"/>
      <c r="GRB525" s="116"/>
      <c r="GRC525" s="116"/>
      <c r="GRD525" s="116"/>
      <c r="GRE525" s="116"/>
      <c r="GRF525" s="116"/>
      <c r="GRG525" s="116"/>
      <c r="GRH525" s="116"/>
      <c r="GRI525" s="116"/>
      <c r="GRJ525" s="116"/>
      <c r="GRK525" s="116"/>
      <c r="GRL525" s="116"/>
      <c r="GRM525" s="116"/>
      <c r="GRN525" s="116"/>
      <c r="GRO525" s="116"/>
      <c r="GRP525" s="116"/>
      <c r="GRQ525" s="116"/>
      <c r="GRR525" s="116"/>
      <c r="GRS525" s="116"/>
      <c r="GRT525" s="116"/>
      <c r="GRU525" s="116"/>
      <c r="GRV525" s="116"/>
      <c r="GRW525" s="116"/>
      <c r="GRX525" s="116"/>
      <c r="GRY525" s="116"/>
      <c r="GRZ525" s="116"/>
      <c r="GSA525" s="116"/>
      <c r="GSB525" s="116"/>
      <c r="GSC525" s="116"/>
      <c r="GSD525" s="116"/>
      <c r="GSE525" s="116"/>
      <c r="GSF525" s="116"/>
      <c r="GSG525" s="116"/>
      <c r="GSH525" s="116"/>
      <c r="GSI525" s="116"/>
      <c r="GSJ525" s="116"/>
      <c r="GSK525" s="116"/>
      <c r="GSL525" s="116"/>
      <c r="GSM525" s="116"/>
      <c r="GSN525" s="116"/>
      <c r="GSO525" s="116"/>
      <c r="GSP525" s="116"/>
      <c r="GSQ525" s="116"/>
      <c r="GSR525" s="116"/>
      <c r="GSS525" s="116"/>
      <c r="GST525" s="116"/>
      <c r="GSU525" s="116"/>
      <c r="GSV525" s="116"/>
      <c r="GSW525" s="116"/>
      <c r="GSX525" s="116"/>
      <c r="GSY525" s="116"/>
      <c r="GSZ525" s="116"/>
      <c r="GTA525" s="116"/>
      <c r="GTB525" s="116"/>
      <c r="GTC525" s="116"/>
      <c r="GTD525" s="116"/>
      <c r="GTE525" s="116"/>
      <c r="GTF525" s="116"/>
      <c r="GTG525" s="116"/>
      <c r="GTH525" s="116"/>
      <c r="GTI525" s="116"/>
      <c r="GTJ525" s="116"/>
      <c r="GTK525" s="116"/>
      <c r="GTL525" s="116"/>
      <c r="GTM525" s="116"/>
      <c r="GTN525" s="116"/>
      <c r="GTO525" s="116"/>
      <c r="GTP525" s="116"/>
      <c r="GTQ525" s="116"/>
      <c r="GTR525" s="116"/>
      <c r="GTS525" s="116"/>
      <c r="GTT525" s="116"/>
      <c r="GTU525" s="116"/>
      <c r="GTV525" s="116"/>
      <c r="GTW525" s="116"/>
      <c r="GTX525" s="116"/>
      <c r="GTY525" s="116"/>
      <c r="GTZ525" s="116"/>
      <c r="GUA525" s="116"/>
      <c r="GUB525" s="116"/>
      <c r="GUC525" s="116"/>
      <c r="GUD525" s="116"/>
      <c r="GUE525" s="116"/>
      <c r="GUF525" s="116"/>
      <c r="GUG525" s="116"/>
      <c r="GUH525" s="116"/>
      <c r="GUI525" s="116"/>
      <c r="GUJ525" s="116"/>
      <c r="GUK525" s="116"/>
      <c r="GUL525" s="116"/>
      <c r="GUM525" s="116"/>
      <c r="GUN525" s="116"/>
      <c r="GUO525" s="116"/>
      <c r="GUP525" s="116"/>
      <c r="GUQ525" s="116"/>
      <c r="GUR525" s="116"/>
      <c r="GUS525" s="116"/>
      <c r="GUT525" s="116"/>
      <c r="GUU525" s="116"/>
      <c r="GUV525" s="116"/>
      <c r="GUW525" s="116"/>
      <c r="GUX525" s="116"/>
      <c r="GUY525" s="116"/>
      <c r="GUZ525" s="116"/>
      <c r="GVA525" s="116"/>
      <c r="GVB525" s="116"/>
      <c r="GVC525" s="116"/>
      <c r="GVD525" s="116"/>
      <c r="GVE525" s="116"/>
      <c r="GVF525" s="116"/>
      <c r="GVG525" s="116"/>
      <c r="GVH525" s="116"/>
      <c r="GVI525" s="116"/>
      <c r="GVJ525" s="116"/>
      <c r="GVK525" s="116"/>
      <c r="GVL525" s="116"/>
      <c r="GVM525" s="116"/>
      <c r="GVN525" s="116"/>
      <c r="GVO525" s="116"/>
      <c r="GVP525" s="116"/>
      <c r="GVQ525" s="116"/>
      <c r="GVR525" s="116"/>
      <c r="GVS525" s="116"/>
      <c r="GVT525" s="116"/>
      <c r="GVU525" s="116"/>
      <c r="GVV525" s="116"/>
      <c r="GVW525" s="116"/>
      <c r="GVX525" s="116"/>
      <c r="GVY525" s="116"/>
      <c r="GVZ525" s="116"/>
      <c r="GWA525" s="116"/>
      <c r="GWB525" s="116"/>
      <c r="GWC525" s="116"/>
      <c r="GWD525" s="116"/>
      <c r="GWE525" s="116"/>
      <c r="GWF525" s="116"/>
      <c r="GWG525" s="116"/>
      <c r="GWH525" s="116"/>
      <c r="GWI525" s="116"/>
      <c r="GWJ525" s="116"/>
      <c r="GWK525" s="116"/>
      <c r="GWL525" s="116"/>
      <c r="GWM525" s="116"/>
      <c r="GWN525" s="116"/>
      <c r="GWO525" s="116"/>
      <c r="GWP525" s="116"/>
      <c r="GWQ525" s="116"/>
      <c r="GWR525" s="116"/>
      <c r="GWS525" s="116"/>
      <c r="GWT525" s="116"/>
      <c r="GWU525" s="116"/>
      <c r="GWV525" s="116"/>
      <c r="GWW525" s="116"/>
      <c r="GWX525" s="116"/>
      <c r="GWY525" s="116"/>
      <c r="GWZ525" s="116"/>
      <c r="GXA525" s="116"/>
      <c r="GXB525" s="116"/>
      <c r="GXC525" s="116"/>
      <c r="GXD525" s="116"/>
      <c r="GXE525" s="116"/>
      <c r="GXF525" s="116"/>
      <c r="GXG525" s="116"/>
      <c r="GXH525" s="116"/>
      <c r="GXI525" s="116"/>
      <c r="GXJ525" s="116"/>
      <c r="GXK525" s="116"/>
      <c r="GXL525" s="116"/>
      <c r="GXM525" s="116"/>
      <c r="GXN525" s="116"/>
      <c r="GXO525" s="116"/>
      <c r="GXP525" s="116"/>
      <c r="GXQ525" s="116"/>
      <c r="GXR525" s="116"/>
      <c r="GXS525" s="116"/>
      <c r="GXT525" s="116"/>
      <c r="GXU525" s="116"/>
      <c r="GXV525" s="116"/>
      <c r="GXW525" s="116"/>
      <c r="GXX525" s="116"/>
      <c r="GXY525" s="116"/>
      <c r="GXZ525" s="116"/>
      <c r="GYA525" s="116"/>
      <c r="GYB525" s="116"/>
      <c r="GYC525" s="116"/>
      <c r="GYD525" s="116"/>
      <c r="GYE525" s="116"/>
      <c r="GYF525" s="116"/>
      <c r="GYG525" s="116"/>
      <c r="GYH525" s="116"/>
      <c r="GYI525" s="116"/>
      <c r="GYJ525" s="116"/>
      <c r="GYK525" s="116"/>
      <c r="GYL525" s="116"/>
      <c r="GYM525" s="116"/>
      <c r="GYN525" s="116"/>
      <c r="GYO525" s="116"/>
      <c r="GYP525" s="116"/>
      <c r="GYQ525" s="116"/>
      <c r="GYR525" s="116"/>
      <c r="GYS525" s="116"/>
      <c r="GYT525" s="116"/>
      <c r="GYU525" s="116"/>
      <c r="GYV525" s="116"/>
      <c r="GYW525" s="116"/>
      <c r="GYX525" s="116"/>
      <c r="GYY525" s="116"/>
      <c r="GYZ525" s="116"/>
      <c r="GZA525" s="116"/>
      <c r="GZB525" s="116"/>
      <c r="GZC525" s="116"/>
      <c r="GZD525" s="116"/>
      <c r="GZE525" s="116"/>
      <c r="GZF525" s="116"/>
      <c r="GZG525" s="116"/>
      <c r="GZH525" s="116"/>
      <c r="GZI525" s="116"/>
      <c r="GZJ525" s="116"/>
      <c r="GZK525" s="116"/>
      <c r="GZL525" s="116"/>
      <c r="GZM525" s="116"/>
      <c r="GZN525" s="116"/>
      <c r="GZO525" s="116"/>
      <c r="GZP525" s="116"/>
      <c r="GZQ525" s="116"/>
      <c r="GZR525" s="116"/>
      <c r="GZS525" s="116"/>
      <c r="GZT525" s="116"/>
      <c r="GZU525" s="116"/>
      <c r="GZV525" s="116"/>
      <c r="GZW525" s="116"/>
      <c r="GZX525" s="116"/>
      <c r="GZY525" s="116"/>
      <c r="GZZ525" s="116"/>
      <c r="HAA525" s="116"/>
      <c r="HAB525" s="116"/>
      <c r="HAC525" s="116"/>
      <c r="HAD525" s="116"/>
      <c r="HAE525" s="116"/>
      <c r="HAF525" s="116"/>
      <c r="HAG525" s="116"/>
      <c r="HAH525" s="116"/>
      <c r="HAI525" s="116"/>
      <c r="HAJ525" s="116"/>
      <c r="HAK525" s="116"/>
      <c r="HAL525" s="116"/>
      <c r="HAM525" s="116"/>
      <c r="HAN525" s="116"/>
      <c r="HAO525" s="116"/>
      <c r="HAP525" s="116"/>
      <c r="HAQ525" s="116"/>
      <c r="HAR525" s="116"/>
      <c r="HAS525" s="116"/>
      <c r="HAT525" s="116"/>
      <c r="HAU525" s="116"/>
      <c r="HAV525" s="116"/>
      <c r="HAW525" s="116"/>
      <c r="HAX525" s="116"/>
      <c r="HAY525" s="116"/>
      <c r="HAZ525" s="116"/>
      <c r="HBA525" s="116"/>
      <c r="HBB525" s="116"/>
      <c r="HBC525" s="116"/>
      <c r="HBD525" s="116"/>
      <c r="HBE525" s="116"/>
      <c r="HBF525" s="116"/>
      <c r="HBG525" s="116"/>
      <c r="HBH525" s="116"/>
      <c r="HBI525" s="116"/>
      <c r="HBJ525" s="116"/>
      <c r="HBK525" s="116"/>
      <c r="HBL525" s="116"/>
      <c r="HBM525" s="116"/>
      <c r="HBN525" s="116"/>
      <c r="HBO525" s="116"/>
      <c r="HBP525" s="116"/>
      <c r="HBQ525" s="116"/>
      <c r="HBR525" s="116"/>
      <c r="HBS525" s="116"/>
      <c r="HBT525" s="116"/>
      <c r="HBU525" s="116"/>
      <c r="HBV525" s="116"/>
      <c r="HBW525" s="116"/>
      <c r="HBX525" s="116"/>
      <c r="HBY525" s="116"/>
      <c r="HBZ525" s="116"/>
      <c r="HCA525" s="116"/>
      <c r="HCB525" s="116"/>
      <c r="HCC525" s="116"/>
      <c r="HCD525" s="116"/>
      <c r="HCE525" s="116"/>
      <c r="HCF525" s="116"/>
      <c r="HCG525" s="116"/>
      <c r="HCH525" s="116"/>
      <c r="HCI525" s="116"/>
      <c r="HCJ525" s="116"/>
      <c r="HCK525" s="116"/>
      <c r="HCL525" s="116"/>
      <c r="HCM525" s="116"/>
      <c r="HCN525" s="116"/>
      <c r="HCO525" s="116"/>
      <c r="HCP525" s="116"/>
      <c r="HCQ525" s="116"/>
      <c r="HCR525" s="116"/>
      <c r="HCS525" s="116"/>
      <c r="HCT525" s="116"/>
      <c r="HCU525" s="116"/>
      <c r="HCV525" s="116"/>
      <c r="HCW525" s="116"/>
      <c r="HCX525" s="116"/>
      <c r="HCY525" s="116"/>
      <c r="HCZ525" s="116"/>
      <c r="HDA525" s="116"/>
      <c r="HDB525" s="116"/>
      <c r="HDC525" s="116"/>
      <c r="HDD525" s="116"/>
      <c r="HDE525" s="116"/>
      <c r="HDF525" s="116"/>
      <c r="HDG525" s="116"/>
      <c r="HDH525" s="116"/>
      <c r="HDI525" s="116"/>
      <c r="HDJ525" s="116"/>
      <c r="HDK525" s="116"/>
      <c r="HDL525" s="116"/>
      <c r="HDM525" s="116"/>
      <c r="HDN525" s="116"/>
      <c r="HDO525" s="116"/>
      <c r="HDP525" s="116"/>
      <c r="HDQ525" s="116"/>
      <c r="HDR525" s="116"/>
      <c r="HDS525" s="116"/>
      <c r="HDT525" s="116"/>
      <c r="HDU525" s="116"/>
      <c r="HDV525" s="116"/>
      <c r="HDW525" s="116"/>
      <c r="HDX525" s="116"/>
      <c r="HDY525" s="116"/>
      <c r="HDZ525" s="116"/>
      <c r="HEA525" s="116"/>
      <c r="HEB525" s="116"/>
      <c r="HEC525" s="116"/>
      <c r="HED525" s="116"/>
      <c r="HEE525" s="116"/>
      <c r="HEF525" s="116"/>
      <c r="HEG525" s="116"/>
      <c r="HEH525" s="116"/>
      <c r="HEI525" s="116"/>
      <c r="HEJ525" s="116"/>
      <c r="HEK525" s="116"/>
      <c r="HEL525" s="116"/>
      <c r="HEM525" s="116"/>
      <c r="HEN525" s="116"/>
      <c r="HEO525" s="116"/>
      <c r="HEP525" s="116"/>
      <c r="HEQ525" s="116"/>
      <c r="HER525" s="116"/>
      <c r="HES525" s="116"/>
      <c r="HET525" s="116"/>
      <c r="HEU525" s="116"/>
      <c r="HEV525" s="116"/>
      <c r="HEW525" s="116"/>
      <c r="HEX525" s="116"/>
      <c r="HEY525" s="116"/>
      <c r="HEZ525" s="116"/>
      <c r="HFA525" s="116"/>
      <c r="HFB525" s="116"/>
      <c r="HFC525" s="116"/>
      <c r="HFD525" s="116"/>
      <c r="HFE525" s="116"/>
      <c r="HFF525" s="116"/>
      <c r="HFG525" s="116"/>
      <c r="HFH525" s="116"/>
      <c r="HFI525" s="116"/>
      <c r="HFJ525" s="116"/>
      <c r="HFK525" s="116"/>
      <c r="HFL525" s="116"/>
      <c r="HFM525" s="116"/>
      <c r="HFN525" s="116"/>
      <c r="HFO525" s="116"/>
      <c r="HFP525" s="116"/>
      <c r="HFQ525" s="116"/>
      <c r="HFR525" s="116"/>
      <c r="HFS525" s="116"/>
      <c r="HFT525" s="116"/>
      <c r="HFU525" s="116"/>
      <c r="HFV525" s="116"/>
      <c r="HFW525" s="116"/>
      <c r="HFX525" s="116"/>
      <c r="HFY525" s="116"/>
      <c r="HFZ525" s="116"/>
      <c r="HGA525" s="116"/>
      <c r="HGB525" s="116"/>
      <c r="HGC525" s="116"/>
      <c r="HGD525" s="116"/>
      <c r="HGE525" s="116"/>
      <c r="HGF525" s="116"/>
      <c r="HGG525" s="116"/>
      <c r="HGH525" s="116"/>
      <c r="HGI525" s="116"/>
      <c r="HGJ525" s="116"/>
      <c r="HGK525" s="116"/>
      <c r="HGL525" s="116"/>
      <c r="HGM525" s="116"/>
      <c r="HGN525" s="116"/>
      <c r="HGO525" s="116"/>
      <c r="HGP525" s="116"/>
      <c r="HGQ525" s="116"/>
      <c r="HGR525" s="116"/>
      <c r="HGS525" s="116"/>
      <c r="HGT525" s="116"/>
      <c r="HGU525" s="116"/>
      <c r="HGV525" s="116"/>
      <c r="HGW525" s="116"/>
      <c r="HGX525" s="116"/>
      <c r="HGY525" s="116"/>
      <c r="HGZ525" s="116"/>
      <c r="HHA525" s="116"/>
      <c r="HHB525" s="116"/>
      <c r="HHC525" s="116"/>
      <c r="HHD525" s="116"/>
      <c r="HHE525" s="116"/>
      <c r="HHF525" s="116"/>
      <c r="HHG525" s="116"/>
      <c r="HHH525" s="116"/>
      <c r="HHI525" s="116"/>
      <c r="HHJ525" s="116"/>
      <c r="HHK525" s="116"/>
      <c r="HHL525" s="116"/>
      <c r="HHM525" s="116"/>
      <c r="HHN525" s="116"/>
      <c r="HHO525" s="116"/>
      <c r="HHP525" s="116"/>
      <c r="HHQ525" s="116"/>
      <c r="HHR525" s="116"/>
      <c r="HHS525" s="116"/>
      <c r="HHT525" s="116"/>
      <c r="HHU525" s="116"/>
      <c r="HHV525" s="116"/>
      <c r="HHW525" s="116"/>
      <c r="HHX525" s="116"/>
      <c r="HHY525" s="116"/>
      <c r="HHZ525" s="116"/>
      <c r="HIA525" s="116"/>
      <c r="HIB525" s="116"/>
      <c r="HIC525" s="116"/>
      <c r="HID525" s="116"/>
      <c r="HIE525" s="116"/>
      <c r="HIF525" s="116"/>
      <c r="HIG525" s="116"/>
      <c r="HIH525" s="116"/>
      <c r="HII525" s="116"/>
      <c r="HIJ525" s="116"/>
      <c r="HIK525" s="116"/>
      <c r="HIL525" s="116"/>
      <c r="HIM525" s="116"/>
      <c r="HIN525" s="116"/>
      <c r="HIO525" s="116"/>
      <c r="HIP525" s="116"/>
      <c r="HIQ525" s="116"/>
      <c r="HIR525" s="116"/>
      <c r="HIS525" s="116"/>
      <c r="HIT525" s="116"/>
      <c r="HIU525" s="116"/>
      <c r="HIV525" s="116"/>
      <c r="HIW525" s="116"/>
      <c r="HIX525" s="116"/>
      <c r="HIY525" s="116"/>
      <c r="HIZ525" s="116"/>
      <c r="HJA525" s="116"/>
      <c r="HJB525" s="116"/>
      <c r="HJC525" s="116"/>
      <c r="HJD525" s="116"/>
      <c r="HJE525" s="116"/>
      <c r="HJF525" s="116"/>
      <c r="HJG525" s="116"/>
      <c r="HJH525" s="116"/>
      <c r="HJI525" s="116"/>
      <c r="HJJ525" s="116"/>
      <c r="HJK525" s="116"/>
      <c r="HJL525" s="116"/>
      <c r="HJM525" s="116"/>
      <c r="HJN525" s="116"/>
      <c r="HJO525" s="116"/>
      <c r="HJP525" s="116"/>
      <c r="HJQ525" s="116"/>
      <c r="HJR525" s="116"/>
      <c r="HJS525" s="116"/>
      <c r="HJT525" s="116"/>
      <c r="HJU525" s="116"/>
      <c r="HJV525" s="116"/>
      <c r="HJW525" s="116"/>
      <c r="HJX525" s="116"/>
      <c r="HJY525" s="116"/>
      <c r="HJZ525" s="116"/>
      <c r="HKA525" s="116"/>
      <c r="HKB525" s="116"/>
      <c r="HKC525" s="116"/>
      <c r="HKD525" s="116"/>
      <c r="HKE525" s="116"/>
      <c r="HKF525" s="116"/>
      <c r="HKG525" s="116"/>
      <c r="HKH525" s="116"/>
      <c r="HKI525" s="116"/>
      <c r="HKJ525" s="116"/>
      <c r="HKK525" s="116"/>
      <c r="HKL525" s="116"/>
      <c r="HKM525" s="116"/>
      <c r="HKN525" s="116"/>
      <c r="HKO525" s="116"/>
      <c r="HKP525" s="116"/>
      <c r="HKQ525" s="116"/>
      <c r="HKR525" s="116"/>
      <c r="HKS525" s="116"/>
      <c r="HKT525" s="116"/>
      <c r="HKU525" s="116"/>
      <c r="HKV525" s="116"/>
      <c r="HKW525" s="116"/>
      <c r="HKX525" s="116"/>
      <c r="HKY525" s="116"/>
      <c r="HKZ525" s="116"/>
      <c r="HLA525" s="116"/>
      <c r="HLB525" s="116"/>
      <c r="HLC525" s="116"/>
      <c r="HLD525" s="116"/>
      <c r="HLE525" s="116"/>
      <c r="HLF525" s="116"/>
      <c r="HLG525" s="116"/>
      <c r="HLH525" s="116"/>
      <c r="HLI525" s="116"/>
      <c r="HLJ525" s="116"/>
      <c r="HLK525" s="116"/>
      <c r="HLL525" s="116"/>
      <c r="HLM525" s="116"/>
      <c r="HLN525" s="116"/>
      <c r="HLO525" s="116"/>
      <c r="HLP525" s="116"/>
      <c r="HLQ525" s="116"/>
      <c r="HLR525" s="116"/>
      <c r="HLS525" s="116"/>
      <c r="HLT525" s="116"/>
      <c r="HLU525" s="116"/>
      <c r="HLV525" s="116"/>
      <c r="HLW525" s="116"/>
      <c r="HLX525" s="116"/>
      <c r="HLY525" s="116"/>
      <c r="HLZ525" s="116"/>
      <c r="HMA525" s="116"/>
      <c r="HMB525" s="116"/>
      <c r="HMC525" s="116"/>
      <c r="HMD525" s="116"/>
      <c r="HME525" s="116"/>
      <c r="HMF525" s="116"/>
      <c r="HMG525" s="116"/>
      <c r="HMH525" s="116"/>
      <c r="HMI525" s="116"/>
      <c r="HMJ525" s="116"/>
      <c r="HMK525" s="116"/>
      <c r="HML525" s="116"/>
      <c r="HMM525" s="116"/>
      <c r="HMN525" s="116"/>
      <c r="HMO525" s="116"/>
      <c r="HMP525" s="116"/>
      <c r="HMQ525" s="116"/>
      <c r="HMR525" s="116"/>
      <c r="HMS525" s="116"/>
      <c r="HMT525" s="116"/>
      <c r="HMU525" s="116"/>
      <c r="HMV525" s="116"/>
      <c r="HMW525" s="116"/>
      <c r="HMX525" s="116"/>
      <c r="HMY525" s="116"/>
      <c r="HMZ525" s="116"/>
      <c r="HNA525" s="116"/>
      <c r="HNB525" s="116"/>
      <c r="HNC525" s="116"/>
      <c r="HND525" s="116"/>
      <c r="HNE525" s="116"/>
      <c r="HNF525" s="116"/>
      <c r="HNG525" s="116"/>
      <c r="HNH525" s="116"/>
      <c r="HNI525" s="116"/>
      <c r="HNJ525" s="116"/>
      <c r="HNK525" s="116"/>
      <c r="HNL525" s="116"/>
      <c r="HNM525" s="116"/>
      <c r="HNN525" s="116"/>
      <c r="HNO525" s="116"/>
      <c r="HNP525" s="116"/>
      <c r="HNQ525" s="116"/>
      <c r="HNR525" s="116"/>
      <c r="HNS525" s="116"/>
      <c r="HNT525" s="116"/>
      <c r="HNU525" s="116"/>
      <c r="HNV525" s="116"/>
      <c r="HNW525" s="116"/>
      <c r="HNX525" s="116"/>
      <c r="HNY525" s="116"/>
      <c r="HNZ525" s="116"/>
      <c r="HOA525" s="116"/>
      <c r="HOB525" s="116"/>
      <c r="HOC525" s="116"/>
      <c r="HOD525" s="116"/>
      <c r="HOE525" s="116"/>
      <c r="HOF525" s="116"/>
      <c r="HOG525" s="116"/>
      <c r="HOH525" s="116"/>
      <c r="HOI525" s="116"/>
      <c r="HOJ525" s="116"/>
      <c r="HOK525" s="116"/>
      <c r="HOL525" s="116"/>
      <c r="HOM525" s="116"/>
      <c r="HON525" s="116"/>
      <c r="HOO525" s="116"/>
      <c r="HOP525" s="116"/>
      <c r="HOQ525" s="116"/>
      <c r="HOR525" s="116"/>
      <c r="HOS525" s="116"/>
      <c r="HOT525" s="116"/>
      <c r="HOU525" s="116"/>
      <c r="HOV525" s="116"/>
      <c r="HOW525" s="116"/>
      <c r="HOX525" s="116"/>
      <c r="HOY525" s="116"/>
      <c r="HOZ525" s="116"/>
      <c r="HPA525" s="116"/>
      <c r="HPB525" s="116"/>
      <c r="HPC525" s="116"/>
      <c r="HPD525" s="116"/>
      <c r="HPE525" s="116"/>
      <c r="HPF525" s="116"/>
      <c r="HPG525" s="116"/>
      <c r="HPH525" s="116"/>
      <c r="HPI525" s="116"/>
      <c r="HPJ525" s="116"/>
      <c r="HPK525" s="116"/>
      <c r="HPL525" s="116"/>
      <c r="HPM525" s="116"/>
      <c r="HPN525" s="116"/>
      <c r="HPO525" s="116"/>
      <c r="HPP525" s="116"/>
      <c r="HPQ525" s="116"/>
      <c r="HPR525" s="116"/>
      <c r="HPS525" s="116"/>
      <c r="HPT525" s="116"/>
      <c r="HPU525" s="116"/>
      <c r="HPV525" s="116"/>
      <c r="HPW525" s="116"/>
      <c r="HPX525" s="116"/>
      <c r="HPY525" s="116"/>
      <c r="HPZ525" s="116"/>
      <c r="HQA525" s="116"/>
      <c r="HQB525" s="116"/>
      <c r="HQC525" s="116"/>
      <c r="HQD525" s="116"/>
      <c r="HQE525" s="116"/>
      <c r="HQF525" s="116"/>
      <c r="HQG525" s="116"/>
      <c r="HQH525" s="116"/>
      <c r="HQI525" s="116"/>
      <c r="HQJ525" s="116"/>
      <c r="HQK525" s="116"/>
      <c r="HQL525" s="116"/>
      <c r="HQM525" s="116"/>
      <c r="HQN525" s="116"/>
      <c r="HQO525" s="116"/>
      <c r="HQP525" s="116"/>
      <c r="HQQ525" s="116"/>
      <c r="HQR525" s="116"/>
      <c r="HQS525" s="116"/>
      <c r="HQT525" s="116"/>
      <c r="HQU525" s="116"/>
      <c r="HQV525" s="116"/>
      <c r="HQW525" s="116"/>
      <c r="HQX525" s="116"/>
      <c r="HQY525" s="116"/>
      <c r="HQZ525" s="116"/>
      <c r="HRA525" s="116"/>
      <c r="HRB525" s="116"/>
      <c r="HRC525" s="116"/>
      <c r="HRD525" s="116"/>
      <c r="HRE525" s="116"/>
      <c r="HRF525" s="116"/>
      <c r="HRG525" s="116"/>
      <c r="HRH525" s="116"/>
      <c r="HRI525" s="116"/>
      <c r="HRJ525" s="116"/>
      <c r="HRK525" s="116"/>
      <c r="HRL525" s="116"/>
      <c r="HRM525" s="116"/>
      <c r="HRN525" s="116"/>
      <c r="HRO525" s="116"/>
      <c r="HRP525" s="116"/>
      <c r="HRQ525" s="116"/>
      <c r="HRR525" s="116"/>
      <c r="HRS525" s="116"/>
      <c r="HRT525" s="116"/>
      <c r="HRU525" s="116"/>
      <c r="HRV525" s="116"/>
      <c r="HRW525" s="116"/>
      <c r="HRX525" s="116"/>
      <c r="HRY525" s="116"/>
      <c r="HRZ525" s="116"/>
      <c r="HSA525" s="116"/>
      <c r="HSB525" s="116"/>
      <c r="HSC525" s="116"/>
      <c r="HSD525" s="116"/>
      <c r="HSE525" s="116"/>
      <c r="HSF525" s="116"/>
      <c r="HSG525" s="116"/>
      <c r="HSH525" s="116"/>
      <c r="HSI525" s="116"/>
      <c r="HSJ525" s="116"/>
      <c r="HSK525" s="116"/>
      <c r="HSL525" s="116"/>
      <c r="HSM525" s="116"/>
      <c r="HSN525" s="116"/>
      <c r="HSO525" s="116"/>
      <c r="HSP525" s="116"/>
      <c r="HSQ525" s="116"/>
      <c r="HSR525" s="116"/>
      <c r="HSS525" s="116"/>
      <c r="HST525" s="116"/>
      <c r="HSU525" s="116"/>
      <c r="HSV525" s="116"/>
      <c r="HSW525" s="116"/>
      <c r="HSX525" s="116"/>
      <c r="HSY525" s="116"/>
      <c r="HSZ525" s="116"/>
      <c r="HTA525" s="116"/>
      <c r="HTB525" s="116"/>
      <c r="HTC525" s="116"/>
      <c r="HTD525" s="116"/>
      <c r="HTE525" s="116"/>
      <c r="HTF525" s="116"/>
      <c r="HTG525" s="116"/>
      <c r="HTH525" s="116"/>
      <c r="HTI525" s="116"/>
      <c r="HTJ525" s="116"/>
      <c r="HTK525" s="116"/>
      <c r="HTL525" s="116"/>
      <c r="HTM525" s="116"/>
      <c r="HTN525" s="116"/>
      <c r="HTO525" s="116"/>
      <c r="HTP525" s="116"/>
      <c r="HTQ525" s="116"/>
      <c r="HTR525" s="116"/>
      <c r="HTS525" s="116"/>
      <c r="HTT525" s="116"/>
      <c r="HTU525" s="116"/>
      <c r="HTV525" s="116"/>
      <c r="HTW525" s="116"/>
      <c r="HTX525" s="116"/>
      <c r="HTY525" s="116"/>
      <c r="HTZ525" s="116"/>
      <c r="HUA525" s="116"/>
      <c r="HUB525" s="116"/>
      <c r="HUC525" s="116"/>
      <c r="HUD525" s="116"/>
      <c r="HUE525" s="116"/>
      <c r="HUF525" s="116"/>
      <c r="HUG525" s="116"/>
      <c r="HUH525" s="116"/>
      <c r="HUI525" s="116"/>
      <c r="HUJ525" s="116"/>
      <c r="HUK525" s="116"/>
      <c r="HUL525" s="116"/>
      <c r="HUM525" s="116"/>
      <c r="HUN525" s="116"/>
      <c r="HUO525" s="116"/>
      <c r="HUP525" s="116"/>
      <c r="HUQ525" s="116"/>
      <c r="HUR525" s="116"/>
      <c r="HUS525" s="116"/>
      <c r="HUT525" s="116"/>
      <c r="HUU525" s="116"/>
      <c r="HUV525" s="116"/>
      <c r="HUW525" s="116"/>
      <c r="HUX525" s="116"/>
      <c r="HUY525" s="116"/>
      <c r="HUZ525" s="116"/>
      <c r="HVA525" s="116"/>
      <c r="HVB525" s="116"/>
      <c r="HVC525" s="116"/>
      <c r="HVD525" s="116"/>
      <c r="HVE525" s="116"/>
      <c r="HVF525" s="116"/>
      <c r="HVG525" s="116"/>
      <c r="HVH525" s="116"/>
      <c r="HVI525" s="116"/>
      <c r="HVJ525" s="116"/>
      <c r="HVK525" s="116"/>
      <c r="HVL525" s="116"/>
      <c r="HVM525" s="116"/>
      <c r="HVN525" s="116"/>
      <c r="HVO525" s="116"/>
      <c r="HVP525" s="116"/>
      <c r="HVQ525" s="116"/>
      <c r="HVR525" s="116"/>
      <c r="HVS525" s="116"/>
      <c r="HVT525" s="116"/>
      <c r="HVU525" s="116"/>
      <c r="HVV525" s="116"/>
      <c r="HVW525" s="116"/>
      <c r="HVX525" s="116"/>
      <c r="HVY525" s="116"/>
      <c r="HVZ525" s="116"/>
      <c r="HWA525" s="116"/>
      <c r="HWB525" s="116"/>
      <c r="HWC525" s="116"/>
      <c r="HWD525" s="116"/>
      <c r="HWE525" s="116"/>
      <c r="HWF525" s="116"/>
      <c r="HWG525" s="116"/>
      <c r="HWH525" s="116"/>
      <c r="HWI525" s="116"/>
      <c r="HWJ525" s="116"/>
      <c r="HWK525" s="116"/>
      <c r="HWL525" s="116"/>
      <c r="HWM525" s="116"/>
      <c r="HWN525" s="116"/>
      <c r="HWO525" s="116"/>
      <c r="HWP525" s="116"/>
      <c r="HWQ525" s="116"/>
      <c r="HWR525" s="116"/>
      <c r="HWS525" s="116"/>
      <c r="HWT525" s="116"/>
      <c r="HWU525" s="116"/>
      <c r="HWV525" s="116"/>
      <c r="HWW525" s="116"/>
      <c r="HWX525" s="116"/>
      <c r="HWY525" s="116"/>
      <c r="HWZ525" s="116"/>
      <c r="HXA525" s="116"/>
      <c r="HXB525" s="116"/>
      <c r="HXC525" s="116"/>
      <c r="HXD525" s="116"/>
      <c r="HXE525" s="116"/>
      <c r="HXF525" s="116"/>
      <c r="HXG525" s="116"/>
      <c r="HXH525" s="116"/>
      <c r="HXI525" s="116"/>
      <c r="HXJ525" s="116"/>
      <c r="HXK525" s="116"/>
      <c r="HXL525" s="116"/>
      <c r="HXM525" s="116"/>
      <c r="HXN525" s="116"/>
      <c r="HXO525" s="116"/>
      <c r="HXP525" s="116"/>
      <c r="HXQ525" s="116"/>
      <c r="HXR525" s="116"/>
      <c r="HXS525" s="116"/>
      <c r="HXT525" s="116"/>
      <c r="HXU525" s="116"/>
      <c r="HXV525" s="116"/>
      <c r="HXW525" s="116"/>
      <c r="HXX525" s="116"/>
      <c r="HXY525" s="116"/>
      <c r="HXZ525" s="116"/>
      <c r="HYA525" s="116"/>
      <c r="HYB525" s="116"/>
      <c r="HYC525" s="116"/>
      <c r="HYD525" s="116"/>
      <c r="HYE525" s="116"/>
      <c r="HYF525" s="116"/>
      <c r="HYG525" s="116"/>
      <c r="HYH525" s="116"/>
      <c r="HYI525" s="116"/>
      <c r="HYJ525" s="116"/>
      <c r="HYK525" s="116"/>
      <c r="HYL525" s="116"/>
      <c r="HYM525" s="116"/>
      <c r="HYN525" s="116"/>
      <c r="HYO525" s="116"/>
      <c r="HYP525" s="116"/>
      <c r="HYQ525" s="116"/>
      <c r="HYR525" s="116"/>
      <c r="HYS525" s="116"/>
      <c r="HYT525" s="116"/>
      <c r="HYU525" s="116"/>
      <c r="HYV525" s="116"/>
      <c r="HYW525" s="116"/>
      <c r="HYX525" s="116"/>
      <c r="HYY525" s="116"/>
      <c r="HYZ525" s="116"/>
      <c r="HZA525" s="116"/>
      <c r="HZB525" s="116"/>
      <c r="HZC525" s="116"/>
      <c r="HZD525" s="116"/>
      <c r="HZE525" s="116"/>
      <c r="HZF525" s="116"/>
      <c r="HZG525" s="116"/>
      <c r="HZH525" s="116"/>
      <c r="HZI525" s="116"/>
      <c r="HZJ525" s="116"/>
      <c r="HZK525" s="116"/>
      <c r="HZL525" s="116"/>
      <c r="HZM525" s="116"/>
      <c r="HZN525" s="116"/>
      <c r="HZO525" s="116"/>
      <c r="HZP525" s="116"/>
      <c r="HZQ525" s="116"/>
      <c r="HZR525" s="116"/>
      <c r="HZS525" s="116"/>
      <c r="HZT525" s="116"/>
      <c r="HZU525" s="116"/>
      <c r="HZV525" s="116"/>
      <c r="HZW525" s="116"/>
      <c r="HZX525" s="116"/>
      <c r="HZY525" s="116"/>
      <c r="HZZ525" s="116"/>
      <c r="IAA525" s="116"/>
      <c r="IAB525" s="116"/>
      <c r="IAC525" s="116"/>
      <c r="IAD525" s="116"/>
      <c r="IAE525" s="116"/>
      <c r="IAF525" s="116"/>
      <c r="IAG525" s="116"/>
      <c r="IAH525" s="116"/>
      <c r="IAI525" s="116"/>
      <c r="IAJ525" s="116"/>
      <c r="IAK525" s="116"/>
      <c r="IAL525" s="116"/>
      <c r="IAM525" s="116"/>
      <c r="IAN525" s="116"/>
      <c r="IAO525" s="116"/>
      <c r="IAP525" s="116"/>
      <c r="IAQ525" s="116"/>
      <c r="IAR525" s="116"/>
      <c r="IAS525" s="116"/>
      <c r="IAT525" s="116"/>
      <c r="IAU525" s="116"/>
      <c r="IAV525" s="116"/>
      <c r="IAW525" s="116"/>
      <c r="IAX525" s="116"/>
      <c r="IAY525" s="116"/>
      <c r="IAZ525" s="116"/>
      <c r="IBA525" s="116"/>
      <c r="IBB525" s="116"/>
      <c r="IBC525" s="116"/>
      <c r="IBD525" s="116"/>
      <c r="IBE525" s="116"/>
      <c r="IBF525" s="116"/>
      <c r="IBG525" s="116"/>
      <c r="IBH525" s="116"/>
      <c r="IBI525" s="116"/>
      <c r="IBJ525" s="116"/>
      <c r="IBK525" s="116"/>
      <c r="IBL525" s="116"/>
      <c r="IBM525" s="116"/>
      <c r="IBN525" s="116"/>
      <c r="IBO525" s="116"/>
      <c r="IBP525" s="116"/>
      <c r="IBQ525" s="116"/>
      <c r="IBR525" s="116"/>
      <c r="IBS525" s="116"/>
      <c r="IBT525" s="116"/>
      <c r="IBU525" s="116"/>
      <c r="IBV525" s="116"/>
      <c r="IBW525" s="116"/>
      <c r="IBX525" s="116"/>
      <c r="IBY525" s="116"/>
      <c r="IBZ525" s="116"/>
      <c r="ICA525" s="116"/>
      <c r="ICB525" s="116"/>
      <c r="ICC525" s="116"/>
      <c r="ICD525" s="116"/>
      <c r="ICE525" s="116"/>
      <c r="ICF525" s="116"/>
      <c r="ICG525" s="116"/>
      <c r="ICH525" s="116"/>
      <c r="ICI525" s="116"/>
      <c r="ICJ525" s="116"/>
      <c r="ICK525" s="116"/>
      <c r="ICL525" s="116"/>
      <c r="ICM525" s="116"/>
      <c r="ICN525" s="116"/>
      <c r="ICO525" s="116"/>
      <c r="ICP525" s="116"/>
      <c r="ICQ525" s="116"/>
      <c r="ICR525" s="116"/>
      <c r="ICS525" s="116"/>
      <c r="ICT525" s="116"/>
      <c r="ICU525" s="116"/>
      <c r="ICV525" s="116"/>
      <c r="ICW525" s="116"/>
      <c r="ICX525" s="116"/>
      <c r="ICY525" s="116"/>
      <c r="ICZ525" s="116"/>
      <c r="IDA525" s="116"/>
      <c r="IDB525" s="116"/>
      <c r="IDC525" s="116"/>
      <c r="IDD525" s="116"/>
      <c r="IDE525" s="116"/>
      <c r="IDF525" s="116"/>
      <c r="IDG525" s="116"/>
      <c r="IDH525" s="116"/>
      <c r="IDI525" s="116"/>
      <c r="IDJ525" s="116"/>
      <c r="IDK525" s="116"/>
      <c r="IDL525" s="116"/>
      <c r="IDM525" s="116"/>
      <c r="IDN525" s="116"/>
      <c r="IDO525" s="116"/>
      <c r="IDP525" s="116"/>
      <c r="IDQ525" s="116"/>
      <c r="IDR525" s="116"/>
      <c r="IDS525" s="116"/>
      <c r="IDT525" s="116"/>
      <c r="IDU525" s="116"/>
      <c r="IDV525" s="116"/>
      <c r="IDW525" s="116"/>
      <c r="IDX525" s="116"/>
      <c r="IDY525" s="116"/>
      <c r="IDZ525" s="116"/>
      <c r="IEA525" s="116"/>
      <c r="IEB525" s="116"/>
      <c r="IEC525" s="116"/>
      <c r="IED525" s="116"/>
      <c r="IEE525" s="116"/>
      <c r="IEF525" s="116"/>
      <c r="IEG525" s="116"/>
      <c r="IEH525" s="116"/>
      <c r="IEI525" s="116"/>
      <c r="IEJ525" s="116"/>
      <c r="IEK525" s="116"/>
      <c r="IEL525" s="116"/>
      <c r="IEM525" s="116"/>
      <c r="IEN525" s="116"/>
      <c r="IEO525" s="116"/>
      <c r="IEP525" s="116"/>
      <c r="IEQ525" s="116"/>
      <c r="IER525" s="116"/>
      <c r="IES525" s="116"/>
      <c r="IET525" s="116"/>
      <c r="IEU525" s="116"/>
      <c r="IEV525" s="116"/>
      <c r="IEW525" s="116"/>
      <c r="IEX525" s="116"/>
      <c r="IEY525" s="116"/>
      <c r="IEZ525" s="116"/>
      <c r="IFA525" s="116"/>
      <c r="IFB525" s="116"/>
      <c r="IFC525" s="116"/>
      <c r="IFD525" s="116"/>
      <c r="IFE525" s="116"/>
      <c r="IFF525" s="116"/>
      <c r="IFG525" s="116"/>
      <c r="IFH525" s="116"/>
      <c r="IFI525" s="116"/>
      <c r="IFJ525" s="116"/>
      <c r="IFK525" s="116"/>
      <c r="IFL525" s="116"/>
      <c r="IFM525" s="116"/>
      <c r="IFN525" s="116"/>
      <c r="IFO525" s="116"/>
      <c r="IFP525" s="116"/>
      <c r="IFQ525" s="116"/>
      <c r="IFR525" s="116"/>
      <c r="IFS525" s="116"/>
      <c r="IFT525" s="116"/>
      <c r="IFU525" s="116"/>
      <c r="IFV525" s="116"/>
      <c r="IFW525" s="116"/>
      <c r="IFX525" s="116"/>
      <c r="IFY525" s="116"/>
      <c r="IFZ525" s="116"/>
      <c r="IGA525" s="116"/>
      <c r="IGB525" s="116"/>
      <c r="IGC525" s="116"/>
      <c r="IGD525" s="116"/>
      <c r="IGE525" s="116"/>
      <c r="IGF525" s="116"/>
      <c r="IGG525" s="116"/>
      <c r="IGH525" s="116"/>
      <c r="IGI525" s="116"/>
      <c r="IGJ525" s="116"/>
      <c r="IGK525" s="116"/>
      <c r="IGL525" s="116"/>
      <c r="IGM525" s="116"/>
      <c r="IGN525" s="116"/>
      <c r="IGO525" s="116"/>
      <c r="IGP525" s="116"/>
      <c r="IGQ525" s="116"/>
      <c r="IGR525" s="116"/>
      <c r="IGS525" s="116"/>
      <c r="IGT525" s="116"/>
      <c r="IGU525" s="116"/>
      <c r="IGV525" s="116"/>
      <c r="IGW525" s="116"/>
      <c r="IGX525" s="116"/>
      <c r="IGY525" s="116"/>
      <c r="IGZ525" s="116"/>
      <c r="IHA525" s="116"/>
      <c r="IHB525" s="116"/>
      <c r="IHC525" s="116"/>
      <c r="IHD525" s="116"/>
      <c r="IHE525" s="116"/>
      <c r="IHF525" s="116"/>
      <c r="IHG525" s="116"/>
      <c r="IHH525" s="116"/>
      <c r="IHI525" s="116"/>
      <c r="IHJ525" s="116"/>
      <c r="IHK525" s="116"/>
      <c r="IHL525" s="116"/>
      <c r="IHM525" s="116"/>
      <c r="IHN525" s="116"/>
      <c r="IHO525" s="116"/>
      <c r="IHP525" s="116"/>
      <c r="IHQ525" s="116"/>
      <c r="IHR525" s="116"/>
      <c r="IHS525" s="116"/>
      <c r="IHT525" s="116"/>
      <c r="IHU525" s="116"/>
      <c r="IHV525" s="116"/>
      <c r="IHW525" s="116"/>
      <c r="IHX525" s="116"/>
      <c r="IHY525" s="116"/>
      <c r="IHZ525" s="116"/>
      <c r="IIA525" s="116"/>
      <c r="IIB525" s="116"/>
      <c r="IIC525" s="116"/>
      <c r="IID525" s="116"/>
      <c r="IIE525" s="116"/>
      <c r="IIF525" s="116"/>
      <c r="IIG525" s="116"/>
      <c r="IIH525" s="116"/>
      <c r="III525" s="116"/>
      <c r="IIJ525" s="116"/>
      <c r="IIK525" s="116"/>
      <c r="IIL525" s="116"/>
      <c r="IIM525" s="116"/>
      <c r="IIN525" s="116"/>
      <c r="IIO525" s="116"/>
      <c r="IIP525" s="116"/>
      <c r="IIQ525" s="116"/>
      <c r="IIR525" s="116"/>
      <c r="IIS525" s="116"/>
      <c r="IIT525" s="116"/>
      <c r="IIU525" s="116"/>
      <c r="IIV525" s="116"/>
      <c r="IIW525" s="116"/>
      <c r="IIX525" s="116"/>
      <c r="IIY525" s="116"/>
      <c r="IIZ525" s="116"/>
      <c r="IJA525" s="116"/>
      <c r="IJB525" s="116"/>
      <c r="IJC525" s="116"/>
      <c r="IJD525" s="116"/>
      <c r="IJE525" s="116"/>
      <c r="IJF525" s="116"/>
      <c r="IJG525" s="116"/>
      <c r="IJH525" s="116"/>
      <c r="IJI525" s="116"/>
      <c r="IJJ525" s="116"/>
      <c r="IJK525" s="116"/>
      <c r="IJL525" s="116"/>
      <c r="IJM525" s="116"/>
      <c r="IJN525" s="116"/>
      <c r="IJO525" s="116"/>
      <c r="IJP525" s="116"/>
      <c r="IJQ525" s="116"/>
      <c r="IJR525" s="116"/>
      <c r="IJS525" s="116"/>
      <c r="IJT525" s="116"/>
      <c r="IJU525" s="116"/>
      <c r="IJV525" s="116"/>
      <c r="IJW525" s="116"/>
      <c r="IJX525" s="116"/>
      <c r="IJY525" s="116"/>
      <c r="IJZ525" s="116"/>
      <c r="IKA525" s="116"/>
      <c r="IKB525" s="116"/>
      <c r="IKC525" s="116"/>
      <c r="IKD525" s="116"/>
      <c r="IKE525" s="116"/>
      <c r="IKF525" s="116"/>
      <c r="IKG525" s="116"/>
      <c r="IKH525" s="116"/>
      <c r="IKI525" s="116"/>
      <c r="IKJ525" s="116"/>
      <c r="IKK525" s="116"/>
      <c r="IKL525" s="116"/>
      <c r="IKM525" s="116"/>
      <c r="IKN525" s="116"/>
      <c r="IKO525" s="116"/>
      <c r="IKP525" s="116"/>
      <c r="IKQ525" s="116"/>
      <c r="IKR525" s="116"/>
      <c r="IKS525" s="116"/>
      <c r="IKT525" s="116"/>
      <c r="IKU525" s="116"/>
      <c r="IKV525" s="116"/>
      <c r="IKW525" s="116"/>
      <c r="IKX525" s="116"/>
      <c r="IKY525" s="116"/>
      <c r="IKZ525" s="116"/>
      <c r="ILA525" s="116"/>
      <c r="ILB525" s="116"/>
      <c r="ILC525" s="116"/>
      <c r="ILD525" s="116"/>
      <c r="ILE525" s="116"/>
      <c r="ILF525" s="116"/>
      <c r="ILG525" s="116"/>
      <c r="ILH525" s="116"/>
      <c r="ILI525" s="116"/>
      <c r="ILJ525" s="116"/>
      <c r="ILK525" s="116"/>
      <c r="ILL525" s="116"/>
      <c r="ILM525" s="116"/>
      <c r="ILN525" s="116"/>
      <c r="ILO525" s="116"/>
      <c r="ILP525" s="116"/>
      <c r="ILQ525" s="116"/>
      <c r="ILR525" s="116"/>
      <c r="ILS525" s="116"/>
      <c r="ILT525" s="116"/>
      <c r="ILU525" s="116"/>
      <c r="ILV525" s="116"/>
      <c r="ILW525" s="116"/>
      <c r="ILX525" s="116"/>
      <c r="ILY525" s="116"/>
      <c r="ILZ525" s="116"/>
      <c r="IMA525" s="116"/>
      <c r="IMB525" s="116"/>
      <c r="IMC525" s="116"/>
      <c r="IMD525" s="116"/>
      <c r="IME525" s="116"/>
      <c r="IMF525" s="116"/>
      <c r="IMG525" s="116"/>
      <c r="IMH525" s="116"/>
      <c r="IMI525" s="116"/>
      <c r="IMJ525" s="116"/>
      <c r="IMK525" s="116"/>
      <c r="IML525" s="116"/>
      <c r="IMM525" s="116"/>
      <c r="IMN525" s="116"/>
      <c r="IMO525" s="116"/>
      <c r="IMP525" s="116"/>
      <c r="IMQ525" s="116"/>
      <c r="IMR525" s="116"/>
      <c r="IMS525" s="116"/>
      <c r="IMT525" s="116"/>
      <c r="IMU525" s="116"/>
      <c r="IMV525" s="116"/>
      <c r="IMW525" s="116"/>
      <c r="IMX525" s="116"/>
      <c r="IMY525" s="116"/>
      <c r="IMZ525" s="116"/>
      <c r="INA525" s="116"/>
      <c r="INB525" s="116"/>
      <c r="INC525" s="116"/>
      <c r="IND525" s="116"/>
      <c r="INE525" s="116"/>
      <c r="INF525" s="116"/>
      <c r="ING525" s="116"/>
      <c r="INH525" s="116"/>
      <c r="INI525" s="116"/>
      <c r="INJ525" s="116"/>
      <c r="INK525" s="116"/>
      <c r="INL525" s="116"/>
      <c r="INM525" s="116"/>
      <c r="INN525" s="116"/>
      <c r="INO525" s="116"/>
      <c r="INP525" s="116"/>
      <c r="INQ525" s="116"/>
      <c r="INR525" s="116"/>
      <c r="INS525" s="116"/>
      <c r="INT525" s="116"/>
      <c r="INU525" s="116"/>
      <c r="INV525" s="116"/>
      <c r="INW525" s="116"/>
      <c r="INX525" s="116"/>
      <c r="INY525" s="116"/>
      <c r="INZ525" s="116"/>
      <c r="IOA525" s="116"/>
      <c r="IOB525" s="116"/>
      <c r="IOC525" s="116"/>
      <c r="IOD525" s="116"/>
      <c r="IOE525" s="116"/>
      <c r="IOF525" s="116"/>
      <c r="IOG525" s="116"/>
      <c r="IOH525" s="116"/>
      <c r="IOI525" s="116"/>
      <c r="IOJ525" s="116"/>
      <c r="IOK525" s="116"/>
      <c r="IOL525" s="116"/>
      <c r="IOM525" s="116"/>
      <c r="ION525" s="116"/>
      <c r="IOO525" s="116"/>
      <c r="IOP525" s="116"/>
      <c r="IOQ525" s="116"/>
      <c r="IOR525" s="116"/>
      <c r="IOS525" s="116"/>
      <c r="IOT525" s="116"/>
      <c r="IOU525" s="116"/>
      <c r="IOV525" s="116"/>
      <c r="IOW525" s="116"/>
      <c r="IOX525" s="116"/>
      <c r="IOY525" s="116"/>
      <c r="IOZ525" s="116"/>
      <c r="IPA525" s="116"/>
      <c r="IPB525" s="116"/>
      <c r="IPC525" s="116"/>
      <c r="IPD525" s="116"/>
      <c r="IPE525" s="116"/>
      <c r="IPF525" s="116"/>
      <c r="IPG525" s="116"/>
      <c r="IPH525" s="116"/>
      <c r="IPI525" s="116"/>
      <c r="IPJ525" s="116"/>
      <c r="IPK525" s="116"/>
      <c r="IPL525" s="116"/>
      <c r="IPM525" s="116"/>
      <c r="IPN525" s="116"/>
      <c r="IPO525" s="116"/>
      <c r="IPP525" s="116"/>
      <c r="IPQ525" s="116"/>
      <c r="IPR525" s="116"/>
      <c r="IPS525" s="116"/>
      <c r="IPT525" s="116"/>
      <c r="IPU525" s="116"/>
      <c r="IPV525" s="116"/>
      <c r="IPW525" s="116"/>
      <c r="IPX525" s="116"/>
      <c r="IPY525" s="116"/>
      <c r="IPZ525" s="116"/>
      <c r="IQA525" s="116"/>
      <c r="IQB525" s="116"/>
      <c r="IQC525" s="116"/>
      <c r="IQD525" s="116"/>
      <c r="IQE525" s="116"/>
      <c r="IQF525" s="116"/>
      <c r="IQG525" s="116"/>
      <c r="IQH525" s="116"/>
      <c r="IQI525" s="116"/>
      <c r="IQJ525" s="116"/>
      <c r="IQK525" s="116"/>
      <c r="IQL525" s="116"/>
      <c r="IQM525" s="116"/>
      <c r="IQN525" s="116"/>
      <c r="IQO525" s="116"/>
      <c r="IQP525" s="116"/>
      <c r="IQQ525" s="116"/>
      <c r="IQR525" s="116"/>
      <c r="IQS525" s="116"/>
      <c r="IQT525" s="116"/>
      <c r="IQU525" s="116"/>
      <c r="IQV525" s="116"/>
      <c r="IQW525" s="116"/>
      <c r="IQX525" s="116"/>
      <c r="IQY525" s="116"/>
      <c r="IQZ525" s="116"/>
      <c r="IRA525" s="116"/>
      <c r="IRB525" s="116"/>
      <c r="IRC525" s="116"/>
      <c r="IRD525" s="116"/>
      <c r="IRE525" s="116"/>
      <c r="IRF525" s="116"/>
      <c r="IRG525" s="116"/>
      <c r="IRH525" s="116"/>
      <c r="IRI525" s="116"/>
      <c r="IRJ525" s="116"/>
      <c r="IRK525" s="116"/>
      <c r="IRL525" s="116"/>
      <c r="IRM525" s="116"/>
      <c r="IRN525" s="116"/>
      <c r="IRO525" s="116"/>
      <c r="IRP525" s="116"/>
      <c r="IRQ525" s="116"/>
      <c r="IRR525" s="116"/>
      <c r="IRS525" s="116"/>
      <c r="IRT525" s="116"/>
      <c r="IRU525" s="116"/>
      <c r="IRV525" s="116"/>
      <c r="IRW525" s="116"/>
      <c r="IRX525" s="116"/>
      <c r="IRY525" s="116"/>
      <c r="IRZ525" s="116"/>
      <c r="ISA525" s="116"/>
      <c r="ISB525" s="116"/>
      <c r="ISC525" s="116"/>
      <c r="ISD525" s="116"/>
      <c r="ISE525" s="116"/>
      <c r="ISF525" s="116"/>
      <c r="ISG525" s="116"/>
      <c r="ISH525" s="116"/>
      <c r="ISI525" s="116"/>
      <c r="ISJ525" s="116"/>
      <c r="ISK525" s="116"/>
      <c r="ISL525" s="116"/>
      <c r="ISM525" s="116"/>
      <c r="ISN525" s="116"/>
      <c r="ISO525" s="116"/>
      <c r="ISP525" s="116"/>
      <c r="ISQ525" s="116"/>
      <c r="ISR525" s="116"/>
      <c r="ISS525" s="116"/>
      <c r="IST525" s="116"/>
      <c r="ISU525" s="116"/>
      <c r="ISV525" s="116"/>
      <c r="ISW525" s="116"/>
      <c r="ISX525" s="116"/>
      <c r="ISY525" s="116"/>
      <c r="ISZ525" s="116"/>
      <c r="ITA525" s="116"/>
      <c r="ITB525" s="116"/>
      <c r="ITC525" s="116"/>
      <c r="ITD525" s="116"/>
      <c r="ITE525" s="116"/>
      <c r="ITF525" s="116"/>
      <c r="ITG525" s="116"/>
      <c r="ITH525" s="116"/>
      <c r="ITI525" s="116"/>
      <c r="ITJ525" s="116"/>
      <c r="ITK525" s="116"/>
      <c r="ITL525" s="116"/>
      <c r="ITM525" s="116"/>
      <c r="ITN525" s="116"/>
      <c r="ITO525" s="116"/>
      <c r="ITP525" s="116"/>
      <c r="ITQ525" s="116"/>
      <c r="ITR525" s="116"/>
      <c r="ITS525" s="116"/>
      <c r="ITT525" s="116"/>
      <c r="ITU525" s="116"/>
      <c r="ITV525" s="116"/>
      <c r="ITW525" s="116"/>
      <c r="ITX525" s="116"/>
      <c r="ITY525" s="116"/>
      <c r="ITZ525" s="116"/>
      <c r="IUA525" s="116"/>
      <c r="IUB525" s="116"/>
      <c r="IUC525" s="116"/>
      <c r="IUD525" s="116"/>
      <c r="IUE525" s="116"/>
      <c r="IUF525" s="116"/>
      <c r="IUG525" s="116"/>
      <c r="IUH525" s="116"/>
      <c r="IUI525" s="116"/>
      <c r="IUJ525" s="116"/>
      <c r="IUK525" s="116"/>
      <c r="IUL525" s="116"/>
      <c r="IUM525" s="116"/>
      <c r="IUN525" s="116"/>
      <c r="IUO525" s="116"/>
      <c r="IUP525" s="116"/>
      <c r="IUQ525" s="116"/>
      <c r="IUR525" s="116"/>
      <c r="IUS525" s="116"/>
      <c r="IUT525" s="116"/>
      <c r="IUU525" s="116"/>
      <c r="IUV525" s="116"/>
      <c r="IUW525" s="116"/>
      <c r="IUX525" s="116"/>
      <c r="IUY525" s="116"/>
      <c r="IUZ525" s="116"/>
      <c r="IVA525" s="116"/>
      <c r="IVB525" s="116"/>
      <c r="IVC525" s="116"/>
      <c r="IVD525" s="116"/>
      <c r="IVE525" s="116"/>
      <c r="IVF525" s="116"/>
      <c r="IVG525" s="116"/>
      <c r="IVH525" s="116"/>
      <c r="IVI525" s="116"/>
      <c r="IVJ525" s="116"/>
      <c r="IVK525" s="116"/>
      <c r="IVL525" s="116"/>
      <c r="IVM525" s="116"/>
      <c r="IVN525" s="116"/>
      <c r="IVO525" s="116"/>
      <c r="IVP525" s="116"/>
      <c r="IVQ525" s="116"/>
      <c r="IVR525" s="116"/>
      <c r="IVS525" s="116"/>
      <c r="IVT525" s="116"/>
      <c r="IVU525" s="116"/>
      <c r="IVV525" s="116"/>
      <c r="IVW525" s="116"/>
      <c r="IVX525" s="116"/>
      <c r="IVY525" s="116"/>
      <c r="IVZ525" s="116"/>
      <c r="IWA525" s="116"/>
      <c r="IWB525" s="116"/>
      <c r="IWC525" s="116"/>
      <c r="IWD525" s="116"/>
      <c r="IWE525" s="116"/>
      <c r="IWF525" s="116"/>
      <c r="IWG525" s="116"/>
      <c r="IWH525" s="116"/>
      <c r="IWI525" s="116"/>
      <c r="IWJ525" s="116"/>
      <c r="IWK525" s="116"/>
      <c r="IWL525" s="116"/>
      <c r="IWM525" s="116"/>
      <c r="IWN525" s="116"/>
      <c r="IWO525" s="116"/>
      <c r="IWP525" s="116"/>
      <c r="IWQ525" s="116"/>
      <c r="IWR525" s="116"/>
      <c r="IWS525" s="116"/>
      <c r="IWT525" s="116"/>
      <c r="IWU525" s="116"/>
      <c r="IWV525" s="116"/>
      <c r="IWW525" s="116"/>
      <c r="IWX525" s="116"/>
      <c r="IWY525" s="116"/>
      <c r="IWZ525" s="116"/>
      <c r="IXA525" s="116"/>
      <c r="IXB525" s="116"/>
      <c r="IXC525" s="116"/>
      <c r="IXD525" s="116"/>
      <c r="IXE525" s="116"/>
      <c r="IXF525" s="116"/>
      <c r="IXG525" s="116"/>
      <c r="IXH525" s="116"/>
      <c r="IXI525" s="116"/>
      <c r="IXJ525" s="116"/>
      <c r="IXK525" s="116"/>
      <c r="IXL525" s="116"/>
      <c r="IXM525" s="116"/>
      <c r="IXN525" s="116"/>
      <c r="IXO525" s="116"/>
      <c r="IXP525" s="116"/>
      <c r="IXQ525" s="116"/>
      <c r="IXR525" s="116"/>
      <c r="IXS525" s="116"/>
      <c r="IXT525" s="116"/>
      <c r="IXU525" s="116"/>
      <c r="IXV525" s="116"/>
      <c r="IXW525" s="116"/>
      <c r="IXX525" s="116"/>
      <c r="IXY525" s="116"/>
      <c r="IXZ525" s="116"/>
      <c r="IYA525" s="116"/>
      <c r="IYB525" s="116"/>
      <c r="IYC525" s="116"/>
      <c r="IYD525" s="116"/>
      <c r="IYE525" s="116"/>
      <c r="IYF525" s="116"/>
      <c r="IYG525" s="116"/>
      <c r="IYH525" s="116"/>
      <c r="IYI525" s="116"/>
      <c r="IYJ525" s="116"/>
      <c r="IYK525" s="116"/>
      <c r="IYL525" s="116"/>
      <c r="IYM525" s="116"/>
      <c r="IYN525" s="116"/>
      <c r="IYO525" s="116"/>
      <c r="IYP525" s="116"/>
      <c r="IYQ525" s="116"/>
      <c r="IYR525" s="116"/>
      <c r="IYS525" s="116"/>
      <c r="IYT525" s="116"/>
      <c r="IYU525" s="116"/>
      <c r="IYV525" s="116"/>
      <c r="IYW525" s="116"/>
      <c r="IYX525" s="116"/>
      <c r="IYY525" s="116"/>
      <c r="IYZ525" s="116"/>
      <c r="IZA525" s="116"/>
      <c r="IZB525" s="116"/>
      <c r="IZC525" s="116"/>
      <c r="IZD525" s="116"/>
      <c r="IZE525" s="116"/>
      <c r="IZF525" s="116"/>
      <c r="IZG525" s="116"/>
      <c r="IZH525" s="116"/>
      <c r="IZI525" s="116"/>
      <c r="IZJ525" s="116"/>
      <c r="IZK525" s="116"/>
      <c r="IZL525" s="116"/>
      <c r="IZM525" s="116"/>
      <c r="IZN525" s="116"/>
      <c r="IZO525" s="116"/>
      <c r="IZP525" s="116"/>
      <c r="IZQ525" s="116"/>
      <c r="IZR525" s="116"/>
      <c r="IZS525" s="116"/>
      <c r="IZT525" s="116"/>
      <c r="IZU525" s="116"/>
      <c r="IZV525" s="116"/>
      <c r="IZW525" s="116"/>
      <c r="IZX525" s="116"/>
      <c r="IZY525" s="116"/>
      <c r="IZZ525" s="116"/>
      <c r="JAA525" s="116"/>
      <c r="JAB525" s="116"/>
      <c r="JAC525" s="116"/>
      <c r="JAD525" s="116"/>
      <c r="JAE525" s="116"/>
      <c r="JAF525" s="116"/>
      <c r="JAG525" s="116"/>
      <c r="JAH525" s="116"/>
      <c r="JAI525" s="116"/>
      <c r="JAJ525" s="116"/>
      <c r="JAK525" s="116"/>
      <c r="JAL525" s="116"/>
      <c r="JAM525" s="116"/>
      <c r="JAN525" s="116"/>
      <c r="JAO525" s="116"/>
      <c r="JAP525" s="116"/>
      <c r="JAQ525" s="116"/>
      <c r="JAR525" s="116"/>
      <c r="JAS525" s="116"/>
      <c r="JAT525" s="116"/>
      <c r="JAU525" s="116"/>
      <c r="JAV525" s="116"/>
      <c r="JAW525" s="116"/>
      <c r="JAX525" s="116"/>
      <c r="JAY525" s="116"/>
      <c r="JAZ525" s="116"/>
      <c r="JBA525" s="116"/>
      <c r="JBB525" s="116"/>
      <c r="JBC525" s="116"/>
      <c r="JBD525" s="116"/>
      <c r="JBE525" s="116"/>
      <c r="JBF525" s="116"/>
      <c r="JBG525" s="116"/>
      <c r="JBH525" s="116"/>
      <c r="JBI525" s="116"/>
      <c r="JBJ525" s="116"/>
      <c r="JBK525" s="116"/>
      <c r="JBL525" s="116"/>
      <c r="JBM525" s="116"/>
      <c r="JBN525" s="116"/>
      <c r="JBO525" s="116"/>
      <c r="JBP525" s="116"/>
      <c r="JBQ525" s="116"/>
      <c r="JBR525" s="116"/>
      <c r="JBS525" s="116"/>
      <c r="JBT525" s="116"/>
      <c r="JBU525" s="116"/>
      <c r="JBV525" s="116"/>
      <c r="JBW525" s="116"/>
      <c r="JBX525" s="116"/>
      <c r="JBY525" s="116"/>
      <c r="JBZ525" s="116"/>
      <c r="JCA525" s="116"/>
      <c r="JCB525" s="116"/>
      <c r="JCC525" s="116"/>
      <c r="JCD525" s="116"/>
      <c r="JCE525" s="116"/>
      <c r="JCF525" s="116"/>
      <c r="JCG525" s="116"/>
      <c r="JCH525" s="116"/>
      <c r="JCI525" s="116"/>
      <c r="JCJ525" s="116"/>
      <c r="JCK525" s="116"/>
      <c r="JCL525" s="116"/>
      <c r="JCM525" s="116"/>
      <c r="JCN525" s="116"/>
      <c r="JCO525" s="116"/>
      <c r="JCP525" s="116"/>
      <c r="JCQ525" s="116"/>
      <c r="JCR525" s="116"/>
      <c r="JCS525" s="116"/>
      <c r="JCT525" s="116"/>
      <c r="JCU525" s="116"/>
      <c r="JCV525" s="116"/>
      <c r="JCW525" s="116"/>
      <c r="JCX525" s="116"/>
      <c r="JCY525" s="116"/>
      <c r="JCZ525" s="116"/>
      <c r="JDA525" s="116"/>
      <c r="JDB525" s="116"/>
      <c r="JDC525" s="116"/>
      <c r="JDD525" s="116"/>
      <c r="JDE525" s="116"/>
      <c r="JDF525" s="116"/>
      <c r="JDG525" s="116"/>
      <c r="JDH525" s="116"/>
      <c r="JDI525" s="116"/>
      <c r="JDJ525" s="116"/>
      <c r="JDK525" s="116"/>
      <c r="JDL525" s="116"/>
      <c r="JDM525" s="116"/>
      <c r="JDN525" s="116"/>
      <c r="JDO525" s="116"/>
      <c r="JDP525" s="116"/>
      <c r="JDQ525" s="116"/>
      <c r="JDR525" s="116"/>
      <c r="JDS525" s="116"/>
      <c r="JDT525" s="116"/>
      <c r="JDU525" s="116"/>
      <c r="JDV525" s="116"/>
      <c r="JDW525" s="116"/>
      <c r="JDX525" s="116"/>
      <c r="JDY525" s="116"/>
      <c r="JDZ525" s="116"/>
      <c r="JEA525" s="116"/>
      <c r="JEB525" s="116"/>
      <c r="JEC525" s="116"/>
      <c r="JED525" s="116"/>
      <c r="JEE525" s="116"/>
      <c r="JEF525" s="116"/>
      <c r="JEG525" s="116"/>
      <c r="JEH525" s="116"/>
      <c r="JEI525" s="116"/>
      <c r="JEJ525" s="116"/>
      <c r="JEK525" s="116"/>
      <c r="JEL525" s="116"/>
      <c r="JEM525" s="116"/>
      <c r="JEN525" s="116"/>
      <c r="JEO525" s="116"/>
      <c r="JEP525" s="116"/>
      <c r="JEQ525" s="116"/>
      <c r="JER525" s="116"/>
      <c r="JES525" s="116"/>
      <c r="JET525" s="116"/>
      <c r="JEU525" s="116"/>
      <c r="JEV525" s="116"/>
      <c r="JEW525" s="116"/>
      <c r="JEX525" s="116"/>
      <c r="JEY525" s="116"/>
      <c r="JEZ525" s="116"/>
      <c r="JFA525" s="116"/>
      <c r="JFB525" s="116"/>
      <c r="JFC525" s="116"/>
      <c r="JFD525" s="116"/>
      <c r="JFE525" s="116"/>
      <c r="JFF525" s="116"/>
      <c r="JFG525" s="116"/>
      <c r="JFH525" s="116"/>
      <c r="JFI525" s="116"/>
      <c r="JFJ525" s="116"/>
      <c r="JFK525" s="116"/>
      <c r="JFL525" s="116"/>
      <c r="JFM525" s="116"/>
      <c r="JFN525" s="116"/>
      <c r="JFO525" s="116"/>
      <c r="JFP525" s="116"/>
      <c r="JFQ525" s="116"/>
      <c r="JFR525" s="116"/>
      <c r="JFS525" s="116"/>
      <c r="JFT525" s="116"/>
      <c r="JFU525" s="116"/>
      <c r="JFV525" s="116"/>
      <c r="JFW525" s="116"/>
      <c r="JFX525" s="116"/>
      <c r="JFY525" s="116"/>
      <c r="JFZ525" s="116"/>
      <c r="JGA525" s="116"/>
      <c r="JGB525" s="116"/>
      <c r="JGC525" s="116"/>
      <c r="JGD525" s="116"/>
      <c r="JGE525" s="116"/>
      <c r="JGF525" s="116"/>
      <c r="JGG525" s="116"/>
      <c r="JGH525" s="116"/>
      <c r="JGI525" s="116"/>
      <c r="JGJ525" s="116"/>
      <c r="JGK525" s="116"/>
      <c r="JGL525" s="116"/>
      <c r="JGM525" s="116"/>
      <c r="JGN525" s="116"/>
      <c r="JGO525" s="116"/>
      <c r="JGP525" s="116"/>
      <c r="JGQ525" s="116"/>
      <c r="JGR525" s="116"/>
      <c r="JGS525" s="116"/>
      <c r="JGT525" s="116"/>
      <c r="JGU525" s="116"/>
      <c r="JGV525" s="116"/>
      <c r="JGW525" s="116"/>
      <c r="JGX525" s="116"/>
      <c r="JGY525" s="116"/>
      <c r="JGZ525" s="116"/>
      <c r="JHA525" s="116"/>
      <c r="JHB525" s="116"/>
      <c r="JHC525" s="116"/>
      <c r="JHD525" s="116"/>
      <c r="JHE525" s="116"/>
      <c r="JHF525" s="116"/>
      <c r="JHG525" s="116"/>
      <c r="JHH525" s="116"/>
      <c r="JHI525" s="116"/>
      <c r="JHJ525" s="116"/>
      <c r="JHK525" s="116"/>
      <c r="JHL525" s="116"/>
      <c r="JHM525" s="116"/>
      <c r="JHN525" s="116"/>
      <c r="JHO525" s="116"/>
      <c r="JHP525" s="116"/>
      <c r="JHQ525" s="116"/>
      <c r="JHR525" s="116"/>
      <c r="JHS525" s="116"/>
      <c r="JHT525" s="116"/>
      <c r="JHU525" s="116"/>
      <c r="JHV525" s="116"/>
      <c r="JHW525" s="116"/>
      <c r="JHX525" s="116"/>
      <c r="JHY525" s="116"/>
      <c r="JHZ525" s="116"/>
      <c r="JIA525" s="116"/>
      <c r="JIB525" s="116"/>
      <c r="JIC525" s="116"/>
      <c r="JID525" s="116"/>
      <c r="JIE525" s="116"/>
      <c r="JIF525" s="116"/>
      <c r="JIG525" s="116"/>
      <c r="JIH525" s="116"/>
      <c r="JII525" s="116"/>
      <c r="JIJ525" s="116"/>
      <c r="JIK525" s="116"/>
      <c r="JIL525" s="116"/>
      <c r="JIM525" s="116"/>
      <c r="JIN525" s="116"/>
      <c r="JIO525" s="116"/>
      <c r="JIP525" s="116"/>
      <c r="JIQ525" s="116"/>
      <c r="JIR525" s="116"/>
      <c r="JIS525" s="116"/>
      <c r="JIT525" s="116"/>
      <c r="JIU525" s="116"/>
      <c r="JIV525" s="116"/>
      <c r="JIW525" s="116"/>
      <c r="JIX525" s="116"/>
      <c r="JIY525" s="116"/>
      <c r="JIZ525" s="116"/>
      <c r="JJA525" s="116"/>
      <c r="JJB525" s="116"/>
      <c r="JJC525" s="116"/>
      <c r="JJD525" s="116"/>
      <c r="JJE525" s="116"/>
      <c r="JJF525" s="116"/>
      <c r="JJG525" s="116"/>
      <c r="JJH525" s="116"/>
      <c r="JJI525" s="116"/>
      <c r="JJJ525" s="116"/>
      <c r="JJK525" s="116"/>
      <c r="JJL525" s="116"/>
      <c r="JJM525" s="116"/>
      <c r="JJN525" s="116"/>
      <c r="JJO525" s="116"/>
      <c r="JJP525" s="116"/>
      <c r="JJQ525" s="116"/>
      <c r="JJR525" s="116"/>
      <c r="JJS525" s="116"/>
      <c r="JJT525" s="116"/>
      <c r="JJU525" s="116"/>
      <c r="JJV525" s="116"/>
      <c r="JJW525" s="116"/>
      <c r="JJX525" s="116"/>
      <c r="JJY525" s="116"/>
      <c r="JJZ525" s="116"/>
      <c r="JKA525" s="116"/>
      <c r="JKB525" s="116"/>
      <c r="JKC525" s="116"/>
      <c r="JKD525" s="116"/>
      <c r="JKE525" s="116"/>
      <c r="JKF525" s="116"/>
      <c r="JKG525" s="116"/>
      <c r="JKH525" s="116"/>
      <c r="JKI525" s="116"/>
      <c r="JKJ525" s="116"/>
      <c r="JKK525" s="116"/>
      <c r="JKL525" s="116"/>
      <c r="JKM525" s="116"/>
      <c r="JKN525" s="116"/>
      <c r="JKO525" s="116"/>
      <c r="JKP525" s="116"/>
      <c r="JKQ525" s="116"/>
      <c r="JKR525" s="116"/>
      <c r="JKS525" s="116"/>
      <c r="JKT525" s="116"/>
      <c r="JKU525" s="116"/>
      <c r="JKV525" s="116"/>
      <c r="JKW525" s="116"/>
      <c r="JKX525" s="116"/>
      <c r="JKY525" s="116"/>
      <c r="JKZ525" s="116"/>
      <c r="JLA525" s="116"/>
      <c r="JLB525" s="116"/>
      <c r="JLC525" s="116"/>
      <c r="JLD525" s="116"/>
      <c r="JLE525" s="116"/>
      <c r="JLF525" s="116"/>
      <c r="JLG525" s="116"/>
      <c r="JLH525" s="116"/>
      <c r="JLI525" s="116"/>
      <c r="JLJ525" s="116"/>
      <c r="JLK525" s="116"/>
      <c r="JLL525" s="116"/>
      <c r="JLM525" s="116"/>
      <c r="JLN525" s="116"/>
      <c r="JLO525" s="116"/>
      <c r="JLP525" s="116"/>
      <c r="JLQ525" s="116"/>
      <c r="JLR525" s="116"/>
      <c r="JLS525" s="116"/>
      <c r="JLT525" s="116"/>
      <c r="JLU525" s="116"/>
      <c r="JLV525" s="116"/>
      <c r="JLW525" s="116"/>
      <c r="JLX525" s="116"/>
      <c r="JLY525" s="116"/>
      <c r="JLZ525" s="116"/>
      <c r="JMA525" s="116"/>
      <c r="JMB525" s="116"/>
      <c r="JMC525" s="116"/>
      <c r="JMD525" s="116"/>
      <c r="JME525" s="116"/>
      <c r="JMF525" s="116"/>
      <c r="JMG525" s="116"/>
      <c r="JMH525" s="116"/>
      <c r="JMI525" s="116"/>
      <c r="JMJ525" s="116"/>
      <c r="JMK525" s="116"/>
      <c r="JML525" s="116"/>
      <c r="JMM525" s="116"/>
      <c r="JMN525" s="116"/>
      <c r="JMO525" s="116"/>
      <c r="JMP525" s="116"/>
      <c r="JMQ525" s="116"/>
      <c r="JMR525" s="116"/>
      <c r="JMS525" s="116"/>
      <c r="JMT525" s="116"/>
      <c r="JMU525" s="116"/>
      <c r="JMV525" s="116"/>
      <c r="JMW525" s="116"/>
      <c r="JMX525" s="116"/>
      <c r="JMY525" s="116"/>
      <c r="JMZ525" s="116"/>
      <c r="JNA525" s="116"/>
      <c r="JNB525" s="116"/>
      <c r="JNC525" s="116"/>
      <c r="JND525" s="116"/>
      <c r="JNE525" s="116"/>
      <c r="JNF525" s="116"/>
      <c r="JNG525" s="116"/>
      <c r="JNH525" s="116"/>
      <c r="JNI525" s="116"/>
      <c r="JNJ525" s="116"/>
      <c r="JNK525" s="116"/>
      <c r="JNL525" s="116"/>
      <c r="JNM525" s="116"/>
      <c r="JNN525" s="116"/>
      <c r="JNO525" s="116"/>
      <c r="JNP525" s="116"/>
      <c r="JNQ525" s="116"/>
      <c r="JNR525" s="116"/>
      <c r="JNS525" s="116"/>
      <c r="JNT525" s="116"/>
      <c r="JNU525" s="116"/>
      <c r="JNV525" s="116"/>
      <c r="JNW525" s="116"/>
      <c r="JNX525" s="116"/>
      <c r="JNY525" s="116"/>
      <c r="JNZ525" s="116"/>
      <c r="JOA525" s="116"/>
      <c r="JOB525" s="116"/>
      <c r="JOC525" s="116"/>
      <c r="JOD525" s="116"/>
      <c r="JOE525" s="116"/>
      <c r="JOF525" s="116"/>
      <c r="JOG525" s="116"/>
      <c r="JOH525" s="116"/>
      <c r="JOI525" s="116"/>
      <c r="JOJ525" s="116"/>
      <c r="JOK525" s="116"/>
      <c r="JOL525" s="116"/>
      <c r="JOM525" s="116"/>
      <c r="JON525" s="116"/>
      <c r="JOO525" s="116"/>
      <c r="JOP525" s="116"/>
      <c r="JOQ525" s="116"/>
      <c r="JOR525" s="116"/>
      <c r="JOS525" s="116"/>
      <c r="JOT525" s="116"/>
      <c r="JOU525" s="116"/>
      <c r="JOV525" s="116"/>
      <c r="JOW525" s="116"/>
      <c r="JOX525" s="116"/>
      <c r="JOY525" s="116"/>
      <c r="JOZ525" s="116"/>
      <c r="JPA525" s="116"/>
      <c r="JPB525" s="116"/>
      <c r="JPC525" s="116"/>
      <c r="JPD525" s="116"/>
      <c r="JPE525" s="116"/>
      <c r="JPF525" s="116"/>
      <c r="JPG525" s="116"/>
      <c r="JPH525" s="116"/>
      <c r="JPI525" s="116"/>
      <c r="JPJ525" s="116"/>
      <c r="JPK525" s="116"/>
      <c r="JPL525" s="116"/>
      <c r="JPM525" s="116"/>
      <c r="JPN525" s="116"/>
      <c r="JPO525" s="116"/>
      <c r="JPP525" s="116"/>
      <c r="JPQ525" s="116"/>
      <c r="JPR525" s="116"/>
      <c r="JPS525" s="116"/>
      <c r="JPT525" s="116"/>
      <c r="JPU525" s="116"/>
      <c r="JPV525" s="116"/>
      <c r="JPW525" s="116"/>
      <c r="JPX525" s="116"/>
      <c r="JPY525" s="116"/>
      <c r="JPZ525" s="116"/>
      <c r="JQA525" s="116"/>
      <c r="JQB525" s="116"/>
      <c r="JQC525" s="116"/>
      <c r="JQD525" s="116"/>
      <c r="JQE525" s="116"/>
      <c r="JQF525" s="116"/>
      <c r="JQG525" s="116"/>
      <c r="JQH525" s="116"/>
      <c r="JQI525" s="116"/>
      <c r="JQJ525" s="116"/>
      <c r="JQK525" s="116"/>
      <c r="JQL525" s="116"/>
      <c r="JQM525" s="116"/>
      <c r="JQN525" s="116"/>
      <c r="JQO525" s="116"/>
      <c r="JQP525" s="116"/>
      <c r="JQQ525" s="116"/>
      <c r="JQR525" s="116"/>
      <c r="JQS525" s="116"/>
      <c r="JQT525" s="116"/>
      <c r="JQU525" s="116"/>
      <c r="JQV525" s="116"/>
      <c r="JQW525" s="116"/>
      <c r="JQX525" s="116"/>
      <c r="JQY525" s="116"/>
      <c r="JQZ525" s="116"/>
      <c r="JRA525" s="116"/>
      <c r="JRB525" s="116"/>
      <c r="JRC525" s="116"/>
      <c r="JRD525" s="116"/>
      <c r="JRE525" s="116"/>
      <c r="JRF525" s="116"/>
      <c r="JRG525" s="116"/>
      <c r="JRH525" s="116"/>
      <c r="JRI525" s="116"/>
      <c r="JRJ525" s="116"/>
      <c r="JRK525" s="116"/>
      <c r="JRL525" s="116"/>
      <c r="JRM525" s="116"/>
      <c r="JRN525" s="116"/>
      <c r="JRO525" s="116"/>
      <c r="JRP525" s="116"/>
      <c r="JRQ525" s="116"/>
      <c r="JRR525" s="116"/>
      <c r="JRS525" s="116"/>
      <c r="JRT525" s="116"/>
      <c r="JRU525" s="116"/>
      <c r="JRV525" s="116"/>
      <c r="JRW525" s="116"/>
      <c r="JRX525" s="116"/>
      <c r="JRY525" s="116"/>
      <c r="JRZ525" s="116"/>
      <c r="JSA525" s="116"/>
      <c r="JSB525" s="116"/>
      <c r="JSC525" s="116"/>
      <c r="JSD525" s="116"/>
      <c r="JSE525" s="116"/>
      <c r="JSF525" s="116"/>
      <c r="JSG525" s="116"/>
      <c r="JSH525" s="116"/>
      <c r="JSI525" s="116"/>
      <c r="JSJ525" s="116"/>
      <c r="JSK525" s="116"/>
      <c r="JSL525" s="116"/>
      <c r="JSM525" s="116"/>
      <c r="JSN525" s="116"/>
      <c r="JSO525" s="116"/>
      <c r="JSP525" s="116"/>
      <c r="JSQ525" s="116"/>
      <c r="JSR525" s="116"/>
      <c r="JSS525" s="116"/>
      <c r="JST525" s="116"/>
      <c r="JSU525" s="116"/>
      <c r="JSV525" s="116"/>
      <c r="JSW525" s="116"/>
      <c r="JSX525" s="116"/>
      <c r="JSY525" s="116"/>
      <c r="JSZ525" s="116"/>
      <c r="JTA525" s="116"/>
      <c r="JTB525" s="116"/>
      <c r="JTC525" s="116"/>
      <c r="JTD525" s="116"/>
      <c r="JTE525" s="116"/>
      <c r="JTF525" s="116"/>
      <c r="JTG525" s="116"/>
      <c r="JTH525" s="116"/>
      <c r="JTI525" s="116"/>
      <c r="JTJ525" s="116"/>
      <c r="JTK525" s="116"/>
      <c r="JTL525" s="116"/>
      <c r="JTM525" s="116"/>
      <c r="JTN525" s="116"/>
      <c r="JTO525" s="116"/>
      <c r="JTP525" s="116"/>
      <c r="JTQ525" s="116"/>
      <c r="JTR525" s="116"/>
      <c r="JTS525" s="116"/>
      <c r="JTT525" s="116"/>
      <c r="JTU525" s="116"/>
      <c r="JTV525" s="116"/>
      <c r="JTW525" s="116"/>
      <c r="JTX525" s="116"/>
      <c r="JTY525" s="116"/>
      <c r="JTZ525" s="116"/>
      <c r="JUA525" s="116"/>
      <c r="JUB525" s="116"/>
      <c r="JUC525" s="116"/>
      <c r="JUD525" s="116"/>
      <c r="JUE525" s="116"/>
      <c r="JUF525" s="116"/>
      <c r="JUG525" s="116"/>
      <c r="JUH525" s="116"/>
      <c r="JUI525" s="116"/>
      <c r="JUJ525" s="116"/>
      <c r="JUK525" s="116"/>
      <c r="JUL525" s="116"/>
      <c r="JUM525" s="116"/>
      <c r="JUN525" s="116"/>
      <c r="JUO525" s="116"/>
      <c r="JUP525" s="116"/>
      <c r="JUQ525" s="116"/>
      <c r="JUR525" s="116"/>
      <c r="JUS525" s="116"/>
      <c r="JUT525" s="116"/>
      <c r="JUU525" s="116"/>
      <c r="JUV525" s="116"/>
      <c r="JUW525" s="116"/>
      <c r="JUX525" s="116"/>
      <c r="JUY525" s="116"/>
      <c r="JUZ525" s="116"/>
      <c r="JVA525" s="116"/>
      <c r="JVB525" s="116"/>
      <c r="JVC525" s="116"/>
      <c r="JVD525" s="116"/>
      <c r="JVE525" s="116"/>
      <c r="JVF525" s="116"/>
      <c r="JVG525" s="116"/>
      <c r="JVH525" s="116"/>
      <c r="JVI525" s="116"/>
      <c r="JVJ525" s="116"/>
      <c r="JVK525" s="116"/>
      <c r="JVL525" s="116"/>
      <c r="JVM525" s="116"/>
      <c r="JVN525" s="116"/>
      <c r="JVO525" s="116"/>
      <c r="JVP525" s="116"/>
      <c r="JVQ525" s="116"/>
      <c r="JVR525" s="116"/>
      <c r="JVS525" s="116"/>
      <c r="JVT525" s="116"/>
      <c r="JVU525" s="116"/>
      <c r="JVV525" s="116"/>
      <c r="JVW525" s="116"/>
      <c r="JVX525" s="116"/>
      <c r="JVY525" s="116"/>
      <c r="JVZ525" s="116"/>
      <c r="JWA525" s="116"/>
      <c r="JWB525" s="116"/>
      <c r="JWC525" s="116"/>
      <c r="JWD525" s="116"/>
      <c r="JWE525" s="116"/>
      <c r="JWF525" s="116"/>
      <c r="JWG525" s="116"/>
      <c r="JWH525" s="116"/>
      <c r="JWI525" s="116"/>
      <c r="JWJ525" s="116"/>
      <c r="JWK525" s="116"/>
      <c r="JWL525" s="116"/>
      <c r="JWM525" s="116"/>
      <c r="JWN525" s="116"/>
      <c r="JWO525" s="116"/>
      <c r="JWP525" s="116"/>
      <c r="JWQ525" s="116"/>
      <c r="JWR525" s="116"/>
      <c r="JWS525" s="116"/>
      <c r="JWT525" s="116"/>
      <c r="JWU525" s="116"/>
      <c r="JWV525" s="116"/>
      <c r="JWW525" s="116"/>
      <c r="JWX525" s="116"/>
      <c r="JWY525" s="116"/>
      <c r="JWZ525" s="116"/>
      <c r="JXA525" s="116"/>
      <c r="JXB525" s="116"/>
      <c r="JXC525" s="116"/>
      <c r="JXD525" s="116"/>
      <c r="JXE525" s="116"/>
      <c r="JXF525" s="116"/>
      <c r="JXG525" s="116"/>
      <c r="JXH525" s="116"/>
      <c r="JXI525" s="116"/>
      <c r="JXJ525" s="116"/>
      <c r="JXK525" s="116"/>
      <c r="JXL525" s="116"/>
      <c r="JXM525" s="116"/>
      <c r="JXN525" s="116"/>
      <c r="JXO525" s="116"/>
      <c r="JXP525" s="116"/>
      <c r="JXQ525" s="116"/>
      <c r="JXR525" s="116"/>
      <c r="JXS525" s="116"/>
      <c r="JXT525" s="116"/>
      <c r="JXU525" s="116"/>
      <c r="JXV525" s="116"/>
      <c r="JXW525" s="116"/>
      <c r="JXX525" s="116"/>
      <c r="JXY525" s="116"/>
      <c r="JXZ525" s="116"/>
      <c r="JYA525" s="116"/>
      <c r="JYB525" s="116"/>
      <c r="JYC525" s="116"/>
      <c r="JYD525" s="116"/>
      <c r="JYE525" s="116"/>
      <c r="JYF525" s="116"/>
      <c r="JYG525" s="116"/>
      <c r="JYH525" s="116"/>
      <c r="JYI525" s="116"/>
      <c r="JYJ525" s="116"/>
      <c r="JYK525" s="116"/>
      <c r="JYL525" s="116"/>
      <c r="JYM525" s="116"/>
      <c r="JYN525" s="116"/>
      <c r="JYO525" s="116"/>
      <c r="JYP525" s="116"/>
      <c r="JYQ525" s="116"/>
      <c r="JYR525" s="116"/>
      <c r="JYS525" s="116"/>
      <c r="JYT525" s="116"/>
      <c r="JYU525" s="116"/>
      <c r="JYV525" s="116"/>
      <c r="JYW525" s="116"/>
      <c r="JYX525" s="116"/>
      <c r="JYY525" s="116"/>
      <c r="JYZ525" s="116"/>
      <c r="JZA525" s="116"/>
      <c r="JZB525" s="116"/>
      <c r="JZC525" s="116"/>
      <c r="JZD525" s="116"/>
      <c r="JZE525" s="116"/>
      <c r="JZF525" s="116"/>
      <c r="JZG525" s="116"/>
      <c r="JZH525" s="116"/>
      <c r="JZI525" s="116"/>
      <c r="JZJ525" s="116"/>
      <c r="JZK525" s="116"/>
      <c r="JZL525" s="116"/>
      <c r="JZM525" s="116"/>
      <c r="JZN525" s="116"/>
      <c r="JZO525" s="116"/>
      <c r="JZP525" s="116"/>
      <c r="JZQ525" s="116"/>
      <c r="JZR525" s="116"/>
      <c r="JZS525" s="116"/>
      <c r="JZT525" s="116"/>
      <c r="JZU525" s="116"/>
      <c r="JZV525" s="116"/>
      <c r="JZW525" s="116"/>
      <c r="JZX525" s="116"/>
      <c r="JZY525" s="116"/>
      <c r="JZZ525" s="116"/>
      <c r="KAA525" s="116"/>
      <c r="KAB525" s="116"/>
      <c r="KAC525" s="116"/>
      <c r="KAD525" s="116"/>
      <c r="KAE525" s="116"/>
      <c r="KAF525" s="116"/>
      <c r="KAG525" s="116"/>
      <c r="KAH525" s="116"/>
      <c r="KAI525" s="116"/>
      <c r="KAJ525" s="116"/>
      <c r="KAK525" s="116"/>
      <c r="KAL525" s="116"/>
      <c r="KAM525" s="116"/>
      <c r="KAN525" s="116"/>
      <c r="KAO525" s="116"/>
      <c r="KAP525" s="116"/>
      <c r="KAQ525" s="116"/>
      <c r="KAR525" s="116"/>
      <c r="KAS525" s="116"/>
      <c r="KAT525" s="116"/>
      <c r="KAU525" s="116"/>
      <c r="KAV525" s="116"/>
      <c r="KAW525" s="116"/>
      <c r="KAX525" s="116"/>
      <c r="KAY525" s="116"/>
      <c r="KAZ525" s="116"/>
      <c r="KBA525" s="116"/>
      <c r="KBB525" s="116"/>
      <c r="KBC525" s="116"/>
      <c r="KBD525" s="116"/>
      <c r="KBE525" s="116"/>
      <c r="KBF525" s="116"/>
      <c r="KBG525" s="116"/>
      <c r="KBH525" s="116"/>
      <c r="KBI525" s="116"/>
      <c r="KBJ525" s="116"/>
      <c r="KBK525" s="116"/>
      <c r="KBL525" s="116"/>
      <c r="KBM525" s="116"/>
      <c r="KBN525" s="116"/>
      <c r="KBO525" s="116"/>
      <c r="KBP525" s="116"/>
      <c r="KBQ525" s="116"/>
      <c r="KBR525" s="116"/>
      <c r="KBS525" s="116"/>
      <c r="KBT525" s="116"/>
      <c r="KBU525" s="116"/>
      <c r="KBV525" s="116"/>
      <c r="KBW525" s="116"/>
      <c r="KBX525" s="116"/>
      <c r="KBY525" s="116"/>
      <c r="KBZ525" s="116"/>
      <c r="KCA525" s="116"/>
      <c r="KCB525" s="116"/>
      <c r="KCC525" s="116"/>
      <c r="KCD525" s="116"/>
      <c r="KCE525" s="116"/>
      <c r="KCF525" s="116"/>
      <c r="KCG525" s="116"/>
      <c r="KCH525" s="116"/>
      <c r="KCI525" s="116"/>
      <c r="KCJ525" s="116"/>
      <c r="KCK525" s="116"/>
      <c r="KCL525" s="116"/>
      <c r="KCM525" s="116"/>
      <c r="KCN525" s="116"/>
      <c r="KCO525" s="116"/>
      <c r="KCP525" s="116"/>
      <c r="KCQ525" s="116"/>
      <c r="KCR525" s="116"/>
      <c r="KCS525" s="116"/>
      <c r="KCT525" s="116"/>
      <c r="KCU525" s="116"/>
      <c r="KCV525" s="116"/>
      <c r="KCW525" s="116"/>
      <c r="KCX525" s="116"/>
      <c r="KCY525" s="116"/>
      <c r="KCZ525" s="116"/>
      <c r="KDA525" s="116"/>
      <c r="KDB525" s="116"/>
      <c r="KDC525" s="116"/>
      <c r="KDD525" s="116"/>
      <c r="KDE525" s="116"/>
      <c r="KDF525" s="116"/>
      <c r="KDG525" s="116"/>
      <c r="KDH525" s="116"/>
      <c r="KDI525" s="116"/>
      <c r="KDJ525" s="116"/>
      <c r="KDK525" s="116"/>
      <c r="KDL525" s="116"/>
      <c r="KDM525" s="116"/>
      <c r="KDN525" s="116"/>
      <c r="KDO525" s="116"/>
      <c r="KDP525" s="116"/>
      <c r="KDQ525" s="116"/>
      <c r="KDR525" s="116"/>
      <c r="KDS525" s="116"/>
      <c r="KDT525" s="116"/>
      <c r="KDU525" s="116"/>
      <c r="KDV525" s="116"/>
      <c r="KDW525" s="116"/>
      <c r="KDX525" s="116"/>
      <c r="KDY525" s="116"/>
      <c r="KDZ525" s="116"/>
      <c r="KEA525" s="116"/>
      <c r="KEB525" s="116"/>
      <c r="KEC525" s="116"/>
      <c r="KED525" s="116"/>
      <c r="KEE525" s="116"/>
      <c r="KEF525" s="116"/>
      <c r="KEG525" s="116"/>
      <c r="KEH525" s="116"/>
      <c r="KEI525" s="116"/>
      <c r="KEJ525" s="116"/>
      <c r="KEK525" s="116"/>
      <c r="KEL525" s="116"/>
      <c r="KEM525" s="116"/>
      <c r="KEN525" s="116"/>
      <c r="KEO525" s="116"/>
      <c r="KEP525" s="116"/>
      <c r="KEQ525" s="116"/>
      <c r="KER525" s="116"/>
      <c r="KES525" s="116"/>
      <c r="KET525" s="116"/>
      <c r="KEU525" s="116"/>
      <c r="KEV525" s="116"/>
      <c r="KEW525" s="116"/>
      <c r="KEX525" s="116"/>
      <c r="KEY525" s="116"/>
      <c r="KEZ525" s="116"/>
      <c r="KFA525" s="116"/>
      <c r="KFB525" s="116"/>
      <c r="KFC525" s="116"/>
      <c r="KFD525" s="116"/>
      <c r="KFE525" s="116"/>
      <c r="KFF525" s="116"/>
      <c r="KFG525" s="116"/>
      <c r="KFH525" s="116"/>
      <c r="KFI525" s="116"/>
      <c r="KFJ525" s="116"/>
      <c r="KFK525" s="116"/>
      <c r="KFL525" s="116"/>
      <c r="KFM525" s="116"/>
      <c r="KFN525" s="116"/>
      <c r="KFO525" s="116"/>
      <c r="KFP525" s="116"/>
      <c r="KFQ525" s="116"/>
      <c r="KFR525" s="116"/>
      <c r="KFS525" s="116"/>
      <c r="KFT525" s="116"/>
      <c r="KFU525" s="116"/>
      <c r="KFV525" s="116"/>
      <c r="KFW525" s="116"/>
      <c r="KFX525" s="116"/>
      <c r="KFY525" s="116"/>
      <c r="KFZ525" s="116"/>
      <c r="KGA525" s="116"/>
      <c r="KGB525" s="116"/>
      <c r="KGC525" s="116"/>
      <c r="KGD525" s="116"/>
      <c r="KGE525" s="116"/>
      <c r="KGF525" s="116"/>
      <c r="KGG525" s="116"/>
      <c r="KGH525" s="116"/>
      <c r="KGI525" s="116"/>
      <c r="KGJ525" s="116"/>
      <c r="KGK525" s="116"/>
      <c r="KGL525" s="116"/>
      <c r="KGM525" s="116"/>
      <c r="KGN525" s="116"/>
      <c r="KGO525" s="116"/>
      <c r="KGP525" s="116"/>
      <c r="KGQ525" s="116"/>
      <c r="KGR525" s="116"/>
      <c r="KGS525" s="116"/>
      <c r="KGT525" s="116"/>
      <c r="KGU525" s="116"/>
      <c r="KGV525" s="116"/>
      <c r="KGW525" s="116"/>
      <c r="KGX525" s="116"/>
      <c r="KGY525" s="116"/>
      <c r="KGZ525" s="116"/>
      <c r="KHA525" s="116"/>
      <c r="KHB525" s="116"/>
      <c r="KHC525" s="116"/>
      <c r="KHD525" s="116"/>
      <c r="KHE525" s="116"/>
      <c r="KHF525" s="116"/>
      <c r="KHG525" s="116"/>
      <c r="KHH525" s="116"/>
      <c r="KHI525" s="116"/>
      <c r="KHJ525" s="116"/>
      <c r="KHK525" s="116"/>
      <c r="KHL525" s="116"/>
      <c r="KHM525" s="116"/>
      <c r="KHN525" s="116"/>
      <c r="KHO525" s="116"/>
      <c r="KHP525" s="116"/>
      <c r="KHQ525" s="116"/>
      <c r="KHR525" s="116"/>
      <c r="KHS525" s="116"/>
      <c r="KHT525" s="116"/>
      <c r="KHU525" s="116"/>
      <c r="KHV525" s="116"/>
      <c r="KHW525" s="116"/>
      <c r="KHX525" s="116"/>
      <c r="KHY525" s="116"/>
      <c r="KHZ525" s="116"/>
      <c r="KIA525" s="116"/>
      <c r="KIB525" s="116"/>
      <c r="KIC525" s="116"/>
      <c r="KID525" s="116"/>
      <c r="KIE525" s="116"/>
      <c r="KIF525" s="116"/>
      <c r="KIG525" s="116"/>
      <c r="KIH525" s="116"/>
      <c r="KII525" s="116"/>
      <c r="KIJ525" s="116"/>
      <c r="KIK525" s="116"/>
      <c r="KIL525" s="116"/>
      <c r="KIM525" s="116"/>
      <c r="KIN525" s="116"/>
      <c r="KIO525" s="116"/>
      <c r="KIP525" s="116"/>
      <c r="KIQ525" s="116"/>
      <c r="KIR525" s="116"/>
      <c r="KIS525" s="116"/>
      <c r="KIT525" s="116"/>
      <c r="KIU525" s="116"/>
      <c r="KIV525" s="116"/>
      <c r="KIW525" s="116"/>
      <c r="KIX525" s="116"/>
      <c r="KIY525" s="116"/>
      <c r="KIZ525" s="116"/>
      <c r="KJA525" s="116"/>
      <c r="KJB525" s="116"/>
      <c r="KJC525" s="116"/>
      <c r="KJD525" s="116"/>
      <c r="KJE525" s="116"/>
      <c r="KJF525" s="116"/>
      <c r="KJG525" s="116"/>
      <c r="KJH525" s="116"/>
      <c r="KJI525" s="116"/>
      <c r="KJJ525" s="116"/>
      <c r="KJK525" s="116"/>
      <c r="KJL525" s="116"/>
      <c r="KJM525" s="116"/>
      <c r="KJN525" s="116"/>
      <c r="KJO525" s="116"/>
      <c r="KJP525" s="116"/>
      <c r="KJQ525" s="116"/>
      <c r="KJR525" s="116"/>
      <c r="KJS525" s="116"/>
      <c r="KJT525" s="116"/>
      <c r="KJU525" s="116"/>
      <c r="KJV525" s="116"/>
      <c r="KJW525" s="116"/>
      <c r="KJX525" s="116"/>
      <c r="KJY525" s="116"/>
      <c r="KJZ525" s="116"/>
      <c r="KKA525" s="116"/>
      <c r="KKB525" s="116"/>
      <c r="KKC525" s="116"/>
      <c r="KKD525" s="116"/>
      <c r="KKE525" s="116"/>
      <c r="KKF525" s="116"/>
      <c r="KKG525" s="116"/>
      <c r="KKH525" s="116"/>
      <c r="KKI525" s="116"/>
      <c r="KKJ525" s="116"/>
      <c r="KKK525" s="116"/>
      <c r="KKL525" s="116"/>
      <c r="KKM525" s="116"/>
      <c r="KKN525" s="116"/>
      <c r="KKO525" s="116"/>
      <c r="KKP525" s="116"/>
      <c r="KKQ525" s="116"/>
      <c r="KKR525" s="116"/>
      <c r="KKS525" s="116"/>
      <c r="KKT525" s="116"/>
      <c r="KKU525" s="116"/>
      <c r="KKV525" s="116"/>
      <c r="KKW525" s="116"/>
      <c r="KKX525" s="116"/>
      <c r="KKY525" s="116"/>
      <c r="KKZ525" s="116"/>
      <c r="KLA525" s="116"/>
      <c r="KLB525" s="116"/>
      <c r="KLC525" s="116"/>
      <c r="KLD525" s="116"/>
      <c r="KLE525" s="116"/>
      <c r="KLF525" s="116"/>
      <c r="KLG525" s="116"/>
      <c r="KLH525" s="116"/>
      <c r="KLI525" s="116"/>
      <c r="KLJ525" s="116"/>
      <c r="KLK525" s="116"/>
      <c r="KLL525" s="116"/>
      <c r="KLM525" s="116"/>
      <c r="KLN525" s="116"/>
      <c r="KLO525" s="116"/>
      <c r="KLP525" s="116"/>
      <c r="KLQ525" s="116"/>
      <c r="KLR525" s="116"/>
      <c r="KLS525" s="116"/>
      <c r="KLT525" s="116"/>
      <c r="KLU525" s="116"/>
      <c r="KLV525" s="116"/>
      <c r="KLW525" s="116"/>
      <c r="KLX525" s="116"/>
      <c r="KLY525" s="116"/>
      <c r="KLZ525" s="116"/>
      <c r="KMA525" s="116"/>
      <c r="KMB525" s="116"/>
      <c r="KMC525" s="116"/>
      <c r="KMD525" s="116"/>
      <c r="KME525" s="116"/>
      <c r="KMF525" s="116"/>
      <c r="KMG525" s="116"/>
      <c r="KMH525" s="116"/>
      <c r="KMI525" s="116"/>
      <c r="KMJ525" s="116"/>
      <c r="KMK525" s="116"/>
      <c r="KML525" s="116"/>
      <c r="KMM525" s="116"/>
      <c r="KMN525" s="116"/>
      <c r="KMO525" s="116"/>
      <c r="KMP525" s="116"/>
      <c r="KMQ525" s="116"/>
      <c r="KMR525" s="116"/>
      <c r="KMS525" s="116"/>
      <c r="KMT525" s="116"/>
      <c r="KMU525" s="116"/>
      <c r="KMV525" s="116"/>
      <c r="KMW525" s="116"/>
      <c r="KMX525" s="116"/>
      <c r="KMY525" s="116"/>
      <c r="KMZ525" s="116"/>
      <c r="KNA525" s="116"/>
      <c r="KNB525" s="116"/>
      <c r="KNC525" s="116"/>
      <c r="KND525" s="116"/>
      <c r="KNE525" s="116"/>
      <c r="KNF525" s="116"/>
      <c r="KNG525" s="116"/>
      <c r="KNH525" s="116"/>
      <c r="KNI525" s="116"/>
      <c r="KNJ525" s="116"/>
      <c r="KNK525" s="116"/>
      <c r="KNL525" s="116"/>
      <c r="KNM525" s="116"/>
      <c r="KNN525" s="116"/>
      <c r="KNO525" s="116"/>
      <c r="KNP525" s="116"/>
      <c r="KNQ525" s="116"/>
      <c r="KNR525" s="116"/>
      <c r="KNS525" s="116"/>
      <c r="KNT525" s="116"/>
      <c r="KNU525" s="116"/>
      <c r="KNV525" s="116"/>
      <c r="KNW525" s="116"/>
      <c r="KNX525" s="116"/>
      <c r="KNY525" s="116"/>
      <c r="KNZ525" s="116"/>
      <c r="KOA525" s="116"/>
      <c r="KOB525" s="116"/>
      <c r="KOC525" s="116"/>
      <c r="KOD525" s="116"/>
      <c r="KOE525" s="116"/>
      <c r="KOF525" s="116"/>
      <c r="KOG525" s="116"/>
      <c r="KOH525" s="116"/>
      <c r="KOI525" s="116"/>
      <c r="KOJ525" s="116"/>
      <c r="KOK525" s="116"/>
      <c r="KOL525" s="116"/>
      <c r="KOM525" s="116"/>
      <c r="KON525" s="116"/>
      <c r="KOO525" s="116"/>
      <c r="KOP525" s="116"/>
      <c r="KOQ525" s="116"/>
      <c r="KOR525" s="116"/>
      <c r="KOS525" s="116"/>
      <c r="KOT525" s="116"/>
      <c r="KOU525" s="116"/>
      <c r="KOV525" s="116"/>
      <c r="KOW525" s="116"/>
      <c r="KOX525" s="116"/>
      <c r="KOY525" s="116"/>
      <c r="KOZ525" s="116"/>
      <c r="KPA525" s="116"/>
      <c r="KPB525" s="116"/>
      <c r="KPC525" s="116"/>
      <c r="KPD525" s="116"/>
      <c r="KPE525" s="116"/>
      <c r="KPF525" s="116"/>
      <c r="KPG525" s="116"/>
      <c r="KPH525" s="116"/>
      <c r="KPI525" s="116"/>
      <c r="KPJ525" s="116"/>
      <c r="KPK525" s="116"/>
      <c r="KPL525" s="116"/>
      <c r="KPM525" s="116"/>
      <c r="KPN525" s="116"/>
      <c r="KPO525" s="116"/>
      <c r="KPP525" s="116"/>
      <c r="KPQ525" s="116"/>
      <c r="KPR525" s="116"/>
      <c r="KPS525" s="116"/>
      <c r="KPT525" s="116"/>
      <c r="KPU525" s="116"/>
      <c r="KPV525" s="116"/>
      <c r="KPW525" s="116"/>
      <c r="KPX525" s="116"/>
      <c r="KPY525" s="116"/>
      <c r="KPZ525" s="116"/>
      <c r="KQA525" s="116"/>
      <c r="KQB525" s="116"/>
      <c r="KQC525" s="116"/>
      <c r="KQD525" s="116"/>
      <c r="KQE525" s="116"/>
      <c r="KQF525" s="116"/>
      <c r="KQG525" s="116"/>
      <c r="KQH525" s="116"/>
      <c r="KQI525" s="116"/>
      <c r="KQJ525" s="116"/>
      <c r="KQK525" s="116"/>
      <c r="KQL525" s="116"/>
      <c r="KQM525" s="116"/>
      <c r="KQN525" s="116"/>
      <c r="KQO525" s="116"/>
      <c r="KQP525" s="116"/>
      <c r="KQQ525" s="116"/>
      <c r="KQR525" s="116"/>
      <c r="KQS525" s="116"/>
      <c r="KQT525" s="116"/>
      <c r="KQU525" s="116"/>
      <c r="KQV525" s="116"/>
      <c r="KQW525" s="116"/>
      <c r="KQX525" s="116"/>
      <c r="KQY525" s="116"/>
      <c r="KQZ525" s="116"/>
      <c r="KRA525" s="116"/>
      <c r="KRB525" s="116"/>
      <c r="KRC525" s="116"/>
      <c r="KRD525" s="116"/>
      <c r="KRE525" s="116"/>
      <c r="KRF525" s="116"/>
      <c r="KRG525" s="116"/>
      <c r="KRH525" s="116"/>
      <c r="KRI525" s="116"/>
      <c r="KRJ525" s="116"/>
      <c r="KRK525" s="116"/>
      <c r="KRL525" s="116"/>
      <c r="KRM525" s="116"/>
      <c r="KRN525" s="116"/>
      <c r="KRO525" s="116"/>
      <c r="KRP525" s="116"/>
      <c r="KRQ525" s="116"/>
      <c r="KRR525" s="116"/>
      <c r="KRS525" s="116"/>
      <c r="KRT525" s="116"/>
      <c r="KRU525" s="116"/>
      <c r="KRV525" s="116"/>
      <c r="KRW525" s="116"/>
      <c r="KRX525" s="116"/>
      <c r="KRY525" s="116"/>
      <c r="KRZ525" s="116"/>
      <c r="KSA525" s="116"/>
      <c r="KSB525" s="116"/>
      <c r="KSC525" s="116"/>
      <c r="KSD525" s="116"/>
      <c r="KSE525" s="116"/>
      <c r="KSF525" s="116"/>
      <c r="KSG525" s="116"/>
      <c r="KSH525" s="116"/>
      <c r="KSI525" s="116"/>
      <c r="KSJ525" s="116"/>
      <c r="KSK525" s="116"/>
      <c r="KSL525" s="116"/>
      <c r="KSM525" s="116"/>
      <c r="KSN525" s="116"/>
      <c r="KSO525" s="116"/>
      <c r="KSP525" s="116"/>
      <c r="KSQ525" s="116"/>
      <c r="KSR525" s="116"/>
      <c r="KSS525" s="116"/>
      <c r="KST525" s="116"/>
      <c r="KSU525" s="116"/>
      <c r="KSV525" s="116"/>
      <c r="KSW525" s="116"/>
      <c r="KSX525" s="116"/>
      <c r="KSY525" s="116"/>
      <c r="KSZ525" s="116"/>
      <c r="KTA525" s="116"/>
      <c r="KTB525" s="116"/>
      <c r="KTC525" s="116"/>
      <c r="KTD525" s="116"/>
      <c r="KTE525" s="116"/>
      <c r="KTF525" s="116"/>
      <c r="KTG525" s="116"/>
      <c r="KTH525" s="116"/>
      <c r="KTI525" s="116"/>
      <c r="KTJ525" s="116"/>
      <c r="KTK525" s="116"/>
      <c r="KTL525" s="116"/>
      <c r="KTM525" s="116"/>
      <c r="KTN525" s="116"/>
      <c r="KTO525" s="116"/>
      <c r="KTP525" s="116"/>
      <c r="KTQ525" s="116"/>
      <c r="KTR525" s="116"/>
      <c r="KTS525" s="116"/>
      <c r="KTT525" s="116"/>
      <c r="KTU525" s="116"/>
      <c r="KTV525" s="116"/>
      <c r="KTW525" s="116"/>
      <c r="KTX525" s="116"/>
      <c r="KTY525" s="116"/>
      <c r="KTZ525" s="116"/>
      <c r="KUA525" s="116"/>
      <c r="KUB525" s="116"/>
      <c r="KUC525" s="116"/>
      <c r="KUD525" s="116"/>
      <c r="KUE525" s="116"/>
      <c r="KUF525" s="116"/>
      <c r="KUG525" s="116"/>
      <c r="KUH525" s="116"/>
      <c r="KUI525" s="116"/>
      <c r="KUJ525" s="116"/>
      <c r="KUK525" s="116"/>
      <c r="KUL525" s="116"/>
      <c r="KUM525" s="116"/>
      <c r="KUN525" s="116"/>
      <c r="KUO525" s="116"/>
      <c r="KUP525" s="116"/>
      <c r="KUQ525" s="116"/>
      <c r="KUR525" s="116"/>
      <c r="KUS525" s="116"/>
      <c r="KUT525" s="116"/>
      <c r="KUU525" s="116"/>
      <c r="KUV525" s="116"/>
      <c r="KUW525" s="116"/>
      <c r="KUX525" s="116"/>
      <c r="KUY525" s="116"/>
      <c r="KUZ525" s="116"/>
      <c r="KVA525" s="116"/>
      <c r="KVB525" s="116"/>
      <c r="KVC525" s="116"/>
      <c r="KVD525" s="116"/>
      <c r="KVE525" s="116"/>
      <c r="KVF525" s="116"/>
      <c r="KVG525" s="116"/>
      <c r="KVH525" s="116"/>
      <c r="KVI525" s="116"/>
      <c r="KVJ525" s="116"/>
      <c r="KVK525" s="116"/>
      <c r="KVL525" s="116"/>
      <c r="KVM525" s="116"/>
      <c r="KVN525" s="116"/>
      <c r="KVO525" s="116"/>
      <c r="KVP525" s="116"/>
      <c r="KVQ525" s="116"/>
      <c r="KVR525" s="116"/>
      <c r="KVS525" s="116"/>
      <c r="KVT525" s="116"/>
      <c r="KVU525" s="116"/>
      <c r="KVV525" s="116"/>
      <c r="KVW525" s="116"/>
      <c r="KVX525" s="116"/>
      <c r="KVY525" s="116"/>
      <c r="KVZ525" s="116"/>
      <c r="KWA525" s="116"/>
      <c r="KWB525" s="116"/>
      <c r="KWC525" s="116"/>
      <c r="KWD525" s="116"/>
      <c r="KWE525" s="116"/>
      <c r="KWF525" s="116"/>
      <c r="KWG525" s="116"/>
      <c r="KWH525" s="116"/>
      <c r="KWI525" s="116"/>
      <c r="KWJ525" s="116"/>
      <c r="KWK525" s="116"/>
      <c r="KWL525" s="116"/>
      <c r="KWM525" s="116"/>
      <c r="KWN525" s="116"/>
      <c r="KWO525" s="116"/>
      <c r="KWP525" s="116"/>
      <c r="KWQ525" s="116"/>
      <c r="KWR525" s="116"/>
      <c r="KWS525" s="116"/>
      <c r="KWT525" s="116"/>
      <c r="KWU525" s="116"/>
      <c r="KWV525" s="116"/>
      <c r="KWW525" s="116"/>
      <c r="KWX525" s="116"/>
      <c r="KWY525" s="116"/>
      <c r="KWZ525" s="116"/>
      <c r="KXA525" s="116"/>
      <c r="KXB525" s="116"/>
      <c r="KXC525" s="116"/>
      <c r="KXD525" s="116"/>
      <c r="KXE525" s="116"/>
      <c r="KXF525" s="116"/>
      <c r="KXG525" s="116"/>
      <c r="KXH525" s="116"/>
      <c r="KXI525" s="116"/>
      <c r="KXJ525" s="116"/>
      <c r="KXK525" s="116"/>
      <c r="KXL525" s="116"/>
      <c r="KXM525" s="116"/>
      <c r="KXN525" s="116"/>
      <c r="KXO525" s="116"/>
      <c r="KXP525" s="116"/>
      <c r="KXQ525" s="116"/>
      <c r="KXR525" s="116"/>
      <c r="KXS525" s="116"/>
      <c r="KXT525" s="116"/>
      <c r="KXU525" s="116"/>
      <c r="KXV525" s="116"/>
      <c r="KXW525" s="116"/>
      <c r="KXX525" s="116"/>
      <c r="KXY525" s="116"/>
      <c r="KXZ525" s="116"/>
      <c r="KYA525" s="116"/>
      <c r="KYB525" s="116"/>
      <c r="KYC525" s="116"/>
      <c r="KYD525" s="116"/>
      <c r="KYE525" s="116"/>
      <c r="KYF525" s="116"/>
      <c r="KYG525" s="116"/>
      <c r="KYH525" s="116"/>
      <c r="KYI525" s="116"/>
      <c r="KYJ525" s="116"/>
      <c r="KYK525" s="116"/>
      <c r="KYL525" s="116"/>
      <c r="KYM525" s="116"/>
      <c r="KYN525" s="116"/>
      <c r="KYO525" s="116"/>
      <c r="KYP525" s="116"/>
      <c r="KYQ525" s="116"/>
      <c r="KYR525" s="116"/>
      <c r="KYS525" s="116"/>
      <c r="KYT525" s="116"/>
      <c r="KYU525" s="116"/>
      <c r="KYV525" s="116"/>
      <c r="KYW525" s="116"/>
      <c r="KYX525" s="116"/>
      <c r="KYY525" s="116"/>
      <c r="KYZ525" s="116"/>
      <c r="KZA525" s="116"/>
      <c r="KZB525" s="116"/>
      <c r="KZC525" s="116"/>
      <c r="KZD525" s="116"/>
      <c r="KZE525" s="116"/>
      <c r="KZF525" s="116"/>
      <c r="KZG525" s="116"/>
      <c r="KZH525" s="116"/>
      <c r="KZI525" s="116"/>
      <c r="KZJ525" s="116"/>
      <c r="KZK525" s="116"/>
      <c r="KZL525" s="116"/>
      <c r="KZM525" s="116"/>
      <c r="KZN525" s="116"/>
      <c r="KZO525" s="116"/>
      <c r="KZP525" s="116"/>
      <c r="KZQ525" s="116"/>
      <c r="KZR525" s="116"/>
      <c r="KZS525" s="116"/>
      <c r="KZT525" s="116"/>
      <c r="KZU525" s="116"/>
      <c r="KZV525" s="116"/>
      <c r="KZW525" s="116"/>
      <c r="KZX525" s="116"/>
      <c r="KZY525" s="116"/>
      <c r="KZZ525" s="116"/>
      <c r="LAA525" s="116"/>
      <c r="LAB525" s="116"/>
      <c r="LAC525" s="116"/>
      <c r="LAD525" s="116"/>
      <c r="LAE525" s="116"/>
      <c r="LAF525" s="116"/>
      <c r="LAG525" s="116"/>
      <c r="LAH525" s="116"/>
      <c r="LAI525" s="116"/>
      <c r="LAJ525" s="116"/>
      <c r="LAK525" s="116"/>
      <c r="LAL525" s="116"/>
      <c r="LAM525" s="116"/>
      <c r="LAN525" s="116"/>
      <c r="LAO525" s="116"/>
      <c r="LAP525" s="116"/>
      <c r="LAQ525" s="116"/>
      <c r="LAR525" s="116"/>
      <c r="LAS525" s="116"/>
      <c r="LAT525" s="116"/>
      <c r="LAU525" s="116"/>
      <c r="LAV525" s="116"/>
      <c r="LAW525" s="116"/>
      <c r="LAX525" s="116"/>
      <c r="LAY525" s="116"/>
      <c r="LAZ525" s="116"/>
      <c r="LBA525" s="116"/>
      <c r="LBB525" s="116"/>
      <c r="LBC525" s="116"/>
      <c r="LBD525" s="116"/>
      <c r="LBE525" s="116"/>
      <c r="LBF525" s="116"/>
      <c r="LBG525" s="116"/>
      <c r="LBH525" s="116"/>
      <c r="LBI525" s="116"/>
      <c r="LBJ525" s="116"/>
      <c r="LBK525" s="116"/>
      <c r="LBL525" s="116"/>
      <c r="LBM525" s="116"/>
      <c r="LBN525" s="116"/>
      <c r="LBO525" s="116"/>
      <c r="LBP525" s="116"/>
      <c r="LBQ525" s="116"/>
      <c r="LBR525" s="116"/>
      <c r="LBS525" s="116"/>
      <c r="LBT525" s="116"/>
      <c r="LBU525" s="116"/>
      <c r="LBV525" s="116"/>
      <c r="LBW525" s="116"/>
      <c r="LBX525" s="116"/>
      <c r="LBY525" s="116"/>
      <c r="LBZ525" s="116"/>
      <c r="LCA525" s="116"/>
      <c r="LCB525" s="116"/>
      <c r="LCC525" s="116"/>
      <c r="LCD525" s="116"/>
      <c r="LCE525" s="116"/>
      <c r="LCF525" s="116"/>
      <c r="LCG525" s="116"/>
      <c r="LCH525" s="116"/>
      <c r="LCI525" s="116"/>
      <c r="LCJ525" s="116"/>
      <c r="LCK525" s="116"/>
      <c r="LCL525" s="116"/>
      <c r="LCM525" s="116"/>
      <c r="LCN525" s="116"/>
      <c r="LCO525" s="116"/>
      <c r="LCP525" s="116"/>
      <c r="LCQ525" s="116"/>
      <c r="LCR525" s="116"/>
      <c r="LCS525" s="116"/>
      <c r="LCT525" s="116"/>
      <c r="LCU525" s="116"/>
      <c r="LCV525" s="116"/>
      <c r="LCW525" s="116"/>
      <c r="LCX525" s="116"/>
      <c r="LCY525" s="116"/>
      <c r="LCZ525" s="116"/>
      <c r="LDA525" s="116"/>
      <c r="LDB525" s="116"/>
      <c r="LDC525" s="116"/>
      <c r="LDD525" s="116"/>
      <c r="LDE525" s="116"/>
      <c r="LDF525" s="116"/>
      <c r="LDG525" s="116"/>
      <c r="LDH525" s="116"/>
      <c r="LDI525" s="116"/>
      <c r="LDJ525" s="116"/>
      <c r="LDK525" s="116"/>
      <c r="LDL525" s="116"/>
      <c r="LDM525" s="116"/>
      <c r="LDN525" s="116"/>
      <c r="LDO525" s="116"/>
      <c r="LDP525" s="116"/>
      <c r="LDQ525" s="116"/>
      <c r="LDR525" s="116"/>
      <c r="LDS525" s="116"/>
      <c r="LDT525" s="116"/>
      <c r="LDU525" s="116"/>
      <c r="LDV525" s="116"/>
      <c r="LDW525" s="116"/>
      <c r="LDX525" s="116"/>
      <c r="LDY525" s="116"/>
      <c r="LDZ525" s="116"/>
      <c r="LEA525" s="116"/>
      <c r="LEB525" s="116"/>
      <c r="LEC525" s="116"/>
      <c r="LED525" s="116"/>
      <c r="LEE525" s="116"/>
      <c r="LEF525" s="116"/>
      <c r="LEG525" s="116"/>
      <c r="LEH525" s="116"/>
      <c r="LEI525" s="116"/>
      <c r="LEJ525" s="116"/>
      <c r="LEK525" s="116"/>
      <c r="LEL525" s="116"/>
      <c r="LEM525" s="116"/>
      <c r="LEN525" s="116"/>
      <c r="LEO525" s="116"/>
      <c r="LEP525" s="116"/>
      <c r="LEQ525" s="116"/>
      <c r="LER525" s="116"/>
      <c r="LES525" s="116"/>
      <c r="LET525" s="116"/>
      <c r="LEU525" s="116"/>
      <c r="LEV525" s="116"/>
      <c r="LEW525" s="116"/>
      <c r="LEX525" s="116"/>
      <c r="LEY525" s="116"/>
      <c r="LEZ525" s="116"/>
      <c r="LFA525" s="116"/>
      <c r="LFB525" s="116"/>
      <c r="LFC525" s="116"/>
      <c r="LFD525" s="116"/>
      <c r="LFE525" s="116"/>
      <c r="LFF525" s="116"/>
      <c r="LFG525" s="116"/>
      <c r="LFH525" s="116"/>
      <c r="LFI525" s="116"/>
      <c r="LFJ525" s="116"/>
      <c r="LFK525" s="116"/>
      <c r="LFL525" s="116"/>
      <c r="LFM525" s="116"/>
      <c r="LFN525" s="116"/>
      <c r="LFO525" s="116"/>
      <c r="LFP525" s="116"/>
      <c r="LFQ525" s="116"/>
      <c r="LFR525" s="116"/>
      <c r="LFS525" s="116"/>
      <c r="LFT525" s="116"/>
      <c r="LFU525" s="116"/>
      <c r="LFV525" s="116"/>
      <c r="LFW525" s="116"/>
      <c r="LFX525" s="116"/>
      <c r="LFY525" s="116"/>
      <c r="LFZ525" s="116"/>
      <c r="LGA525" s="116"/>
      <c r="LGB525" s="116"/>
      <c r="LGC525" s="116"/>
      <c r="LGD525" s="116"/>
      <c r="LGE525" s="116"/>
      <c r="LGF525" s="116"/>
      <c r="LGG525" s="116"/>
      <c r="LGH525" s="116"/>
      <c r="LGI525" s="116"/>
      <c r="LGJ525" s="116"/>
      <c r="LGK525" s="116"/>
      <c r="LGL525" s="116"/>
      <c r="LGM525" s="116"/>
      <c r="LGN525" s="116"/>
      <c r="LGO525" s="116"/>
      <c r="LGP525" s="116"/>
      <c r="LGQ525" s="116"/>
      <c r="LGR525" s="116"/>
      <c r="LGS525" s="116"/>
      <c r="LGT525" s="116"/>
      <c r="LGU525" s="116"/>
      <c r="LGV525" s="116"/>
      <c r="LGW525" s="116"/>
      <c r="LGX525" s="116"/>
      <c r="LGY525" s="116"/>
      <c r="LGZ525" s="116"/>
      <c r="LHA525" s="116"/>
      <c r="LHB525" s="116"/>
      <c r="LHC525" s="116"/>
      <c r="LHD525" s="116"/>
      <c r="LHE525" s="116"/>
      <c r="LHF525" s="116"/>
      <c r="LHG525" s="116"/>
      <c r="LHH525" s="116"/>
      <c r="LHI525" s="116"/>
      <c r="LHJ525" s="116"/>
      <c r="LHK525" s="116"/>
      <c r="LHL525" s="116"/>
      <c r="LHM525" s="116"/>
      <c r="LHN525" s="116"/>
      <c r="LHO525" s="116"/>
      <c r="LHP525" s="116"/>
      <c r="LHQ525" s="116"/>
      <c r="LHR525" s="116"/>
      <c r="LHS525" s="116"/>
      <c r="LHT525" s="116"/>
      <c r="LHU525" s="116"/>
      <c r="LHV525" s="116"/>
      <c r="LHW525" s="116"/>
      <c r="LHX525" s="116"/>
      <c r="LHY525" s="116"/>
      <c r="LHZ525" s="116"/>
      <c r="LIA525" s="116"/>
      <c r="LIB525" s="116"/>
      <c r="LIC525" s="116"/>
      <c r="LID525" s="116"/>
      <c r="LIE525" s="116"/>
      <c r="LIF525" s="116"/>
      <c r="LIG525" s="116"/>
      <c r="LIH525" s="116"/>
      <c r="LII525" s="116"/>
      <c r="LIJ525" s="116"/>
      <c r="LIK525" s="116"/>
      <c r="LIL525" s="116"/>
      <c r="LIM525" s="116"/>
      <c r="LIN525" s="116"/>
      <c r="LIO525" s="116"/>
      <c r="LIP525" s="116"/>
      <c r="LIQ525" s="116"/>
      <c r="LIR525" s="116"/>
      <c r="LIS525" s="116"/>
      <c r="LIT525" s="116"/>
      <c r="LIU525" s="116"/>
      <c r="LIV525" s="116"/>
      <c r="LIW525" s="116"/>
      <c r="LIX525" s="116"/>
      <c r="LIY525" s="116"/>
      <c r="LIZ525" s="116"/>
      <c r="LJA525" s="116"/>
      <c r="LJB525" s="116"/>
      <c r="LJC525" s="116"/>
      <c r="LJD525" s="116"/>
      <c r="LJE525" s="116"/>
      <c r="LJF525" s="116"/>
      <c r="LJG525" s="116"/>
      <c r="LJH525" s="116"/>
      <c r="LJI525" s="116"/>
      <c r="LJJ525" s="116"/>
      <c r="LJK525" s="116"/>
      <c r="LJL525" s="116"/>
      <c r="LJM525" s="116"/>
      <c r="LJN525" s="116"/>
      <c r="LJO525" s="116"/>
      <c r="LJP525" s="116"/>
      <c r="LJQ525" s="116"/>
      <c r="LJR525" s="116"/>
      <c r="LJS525" s="116"/>
      <c r="LJT525" s="116"/>
      <c r="LJU525" s="116"/>
      <c r="LJV525" s="116"/>
      <c r="LJW525" s="116"/>
      <c r="LJX525" s="116"/>
      <c r="LJY525" s="116"/>
      <c r="LJZ525" s="116"/>
      <c r="LKA525" s="116"/>
      <c r="LKB525" s="116"/>
      <c r="LKC525" s="116"/>
      <c r="LKD525" s="116"/>
      <c r="LKE525" s="116"/>
      <c r="LKF525" s="116"/>
      <c r="LKG525" s="116"/>
      <c r="LKH525" s="116"/>
      <c r="LKI525" s="116"/>
      <c r="LKJ525" s="116"/>
      <c r="LKK525" s="116"/>
      <c r="LKL525" s="116"/>
      <c r="LKM525" s="116"/>
      <c r="LKN525" s="116"/>
      <c r="LKO525" s="116"/>
      <c r="LKP525" s="116"/>
      <c r="LKQ525" s="116"/>
      <c r="LKR525" s="116"/>
      <c r="LKS525" s="116"/>
      <c r="LKT525" s="116"/>
      <c r="LKU525" s="116"/>
      <c r="LKV525" s="116"/>
      <c r="LKW525" s="116"/>
      <c r="LKX525" s="116"/>
      <c r="LKY525" s="116"/>
      <c r="LKZ525" s="116"/>
      <c r="LLA525" s="116"/>
      <c r="LLB525" s="116"/>
      <c r="LLC525" s="116"/>
      <c r="LLD525" s="116"/>
      <c r="LLE525" s="116"/>
      <c r="LLF525" s="116"/>
      <c r="LLG525" s="116"/>
      <c r="LLH525" s="116"/>
      <c r="LLI525" s="116"/>
      <c r="LLJ525" s="116"/>
      <c r="LLK525" s="116"/>
      <c r="LLL525" s="116"/>
      <c r="LLM525" s="116"/>
      <c r="LLN525" s="116"/>
      <c r="LLO525" s="116"/>
      <c r="LLP525" s="116"/>
      <c r="LLQ525" s="116"/>
      <c r="LLR525" s="116"/>
      <c r="LLS525" s="116"/>
      <c r="LLT525" s="116"/>
      <c r="LLU525" s="116"/>
      <c r="LLV525" s="116"/>
      <c r="LLW525" s="116"/>
      <c r="LLX525" s="116"/>
      <c r="LLY525" s="116"/>
      <c r="LLZ525" s="116"/>
      <c r="LMA525" s="116"/>
      <c r="LMB525" s="116"/>
      <c r="LMC525" s="116"/>
      <c r="LMD525" s="116"/>
      <c r="LME525" s="116"/>
      <c r="LMF525" s="116"/>
      <c r="LMG525" s="116"/>
      <c r="LMH525" s="116"/>
      <c r="LMI525" s="116"/>
      <c r="LMJ525" s="116"/>
      <c r="LMK525" s="116"/>
      <c r="LML525" s="116"/>
      <c r="LMM525" s="116"/>
      <c r="LMN525" s="116"/>
      <c r="LMO525" s="116"/>
      <c r="LMP525" s="116"/>
      <c r="LMQ525" s="116"/>
      <c r="LMR525" s="116"/>
      <c r="LMS525" s="116"/>
      <c r="LMT525" s="116"/>
      <c r="LMU525" s="116"/>
      <c r="LMV525" s="116"/>
      <c r="LMW525" s="116"/>
      <c r="LMX525" s="116"/>
      <c r="LMY525" s="116"/>
      <c r="LMZ525" s="116"/>
      <c r="LNA525" s="116"/>
      <c r="LNB525" s="116"/>
      <c r="LNC525" s="116"/>
      <c r="LND525" s="116"/>
      <c r="LNE525" s="116"/>
      <c r="LNF525" s="116"/>
      <c r="LNG525" s="116"/>
      <c r="LNH525" s="116"/>
      <c r="LNI525" s="116"/>
      <c r="LNJ525" s="116"/>
      <c r="LNK525" s="116"/>
      <c r="LNL525" s="116"/>
      <c r="LNM525" s="116"/>
      <c r="LNN525" s="116"/>
      <c r="LNO525" s="116"/>
      <c r="LNP525" s="116"/>
      <c r="LNQ525" s="116"/>
      <c r="LNR525" s="116"/>
      <c r="LNS525" s="116"/>
      <c r="LNT525" s="116"/>
      <c r="LNU525" s="116"/>
      <c r="LNV525" s="116"/>
      <c r="LNW525" s="116"/>
      <c r="LNX525" s="116"/>
      <c r="LNY525" s="116"/>
      <c r="LNZ525" s="116"/>
      <c r="LOA525" s="116"/>
      <c r="LOB525" s="116"/>
      <c r="LOC525" s="116"/>
      <c r="LOD525" s="116"/>
      <c r="LOE525" s="116"/>
      <c r="LOF525" s="116"/>
      <c r="LOG525" s="116"/>
      <c r="LOH525" s="116"/>
      <c r="LOI525" s="116"/>
      <c r="LOJ525" s="116"/>
      <c r="LOK525" s="116"/>
      <c r="LOL525" s="116"/>
      <c r="LOM525" s="116"/>
      <c r="LON525" s="116"/>
      <c r="LOO525" s="116"/>
      <c r="LOP525" s="116"/>
      <c r="LOQ525" s="116"/>
      <c r="LOR525" s="116"/>
      <c r="LOS525" s="116"/>
      <c r="LOT525" s="116"/>
      <c r="LOU525" s="116"/>
      <c r="LOV525" s="116"/>
      <c r="LOW525" s="116"/>
      <c r="LOX525" s="116"/>
      <c r="LOY525" s="116"/>
      <c r="LOZ525" s="116"/>
      <c r="LPA525" s="116"/>
      <c r="LPB525" s="116"/>
      <c r="LPC525" s="116"/>
      <c r="LPD525" s="116"/>
      <c r="LPE525" s="116"/>
      <c r="LPF525" s="116"/>
      <c r="LPG525" s="116"/>
      <c r="LPH525" s="116"/>
      <c r="LPI525" s="116"/>
      <c r="LPJ525" s="116"/>
      <c r="LPK525" s="116"/>
      <c r="LPL525" s="116"/>
      <c r="LPM525" s="116"/>
      <c r="LPN525" s="116"/>
      <c r="LPO525" s="116"/>
      <c r="LPP525" s="116"/>
      <c r="LPQ525" s="116"/>
      <c r="LPR525" s="116"/>
      <c r="LPS525" s="116"/>
      <c r="LPT525" s="116"/>
      <c r="LPU525" s="116"/>
      <c r="LPV525" s="116"/>
      <c r="LPW525" s="116"/>
      <c r="LPX525" s="116"/>
      <c r="LPY525" s="116"/>
      <c r="LPZ525" s="116"/>
      <c r="LQA525" s="116"/>
      <c r="LQB525" s="116"/>
      <c r="LQC525" s="116"/>
      <c r="LQD525" s="116"/>
      <c r="LQE525" s="116"/>
      <c r="LQF525" s="116"/>
      <c r="LQG525" s="116"/>
      <c r="LQH525" s="116"/>
      <c r="LQI525" s="116"/>
      <c r="LQJ525" s="116"/>
      <c r="LQK525" s="116"/>
      <c r="LQL525" s="116"/>
      <c r="LQM525" s="116"/>
      <c r="LQN525" s="116"/>
      <c r="LQO525" s="116"/>
      <c r="LQP525" s="116"/>
      <c r="LQQ525" s="116"/>
      <c r="LQR525" s="116"/>
      <c r="LQS525" s="116"/>
      <c r="LQT525" s="116"/>
      <c r="LQU525" s="116"/>
      <c r="LQV525" s="116"/>
      <c r="LQW525" s="116"/>
      <c r="LQX525" s="116"/>
      <c r="LQY525" s="116"/>
      <c r="LQZ525" s="116"/>
      <c r="LRA525" s="116"/>
      <c r="LRB525" s="116"/>
      <c r="LRC525" s="116"/>
      <c r="LRD525" s="116"/>
      <c r="LRE525" s="116"/>
      <c r="LRF525" s="116"/>
      <c r="LRG525" s="116"/>
      <c r="LRH525" s="116"/>
      <c r="LRI525" s="116"/>
      <c r="LRJ525" s="116"/>
      <c r="LRK525" s="116"/>
      <c r="LRL525" s="116"/>
      <c r="LRM525" s="116"/>
      <c r="LRN525" s="116"/>
      <c r="LRO525" s="116"/>
      <c r="LRP525" s="116"/>
      <c r="LRQ525" s="116"/>
      <c r="LRR525" s="116"/>
      <c r="LRS525" s="116"/>
      <c r="LRT525" s="116"/>
      <c r="LRU525" s="116"/>
      <c r="LRV525" s="116"/>
      <c r="LRW525" s="116"/>
      <c r="LRX525" s="116"/>
      <c r="LRY525" s="116"/>
      <c r="LRZ525" s="116"/>
      <c r="LSA525" s="116"/>
      <c r="LSB525" s="116"/>
      <c r="LSC525" s="116"/>
      <c r="LSD525" s="116"/>
      <c r="LSE525" s="116"/>
      <c r="LSF525" s="116"/>
      <c r="LSG525" s="116"/>
      <c r="LSH525" s="116"/>
      <c r="LSI525" s="116"/>
      <c r="LSJ525" s="116"/>
      <c r="LSK525" s="116"/>
      <c r="LSL525" s="116"/>
      <c r="LSM525" s="116"/>
      <c r="LSN525" s="116"/>
      <c r="LSO525" s="116"/>
      <c r="LSP525" s="116"/>
      <c r="LSQ525" s="116"/>
      <c r="LSR525" s="116"/>
      <c r="LSS525" s="116"/>
      <c r="LST525" s="116"/>
      <c r="LSU525" s="116"/>
      <c r="LSV525" s="116"/>
      <c r="LSW525" s="116"/>
      <c r="LSX525" s="116"/>
      <c r="LSY525" s="116"/>
      <c r="LSZ525" s="116"/>
      <c r="LTA525" s="116"/>
      <c r="LTB525" s="116"/>
      <c r="LTC525" s="116"/>
      <c r="LTD525" s="116"/>
      <c r="LTE525" s="116"/>
      <c r="LTF525" s="116"/>
      <c r="LTG525" s="116"/>
      <c r="LTH525" s="116"/>
      <c r="LTI525" s="116"/>
      <c r="LTJ525" s="116"/>
      <c r="LTK525" s="116"/>
      <c r="LTL525" s="116"/>
      <c r="LTM525" s="116"/>
      <c r="LTN525" s="116"/>
      <c r="LTO525" s="116"/>
      <c r="LTP525" s="116"/>
      <c r="LTQ525" s="116"/>
      <c r="LTR525" s="116"/>
      <c r="LTS525" s="116"/>
      <c r="LTT525" s="116"/>
      <c r="LTU525" s="116"/>
      <c r="LTV525" s="116"/>
      <c r="LTW525" s="116"/>
      <c r="LTX525" s="116"/>
      <c r="LTY525" s="116"/>
      <c r="LTZ525" s="116"/>
      <c r="LUA525" s="116"/>
      <c r="LUB525" s="116"/>
      <c r="LUC525" s="116"/>
      <c r="LUD525" s="116"/>
      <c r="LUE525" s="116"/>
      <c r="LUF525" s="116"/>
      <c r="LUG525" s="116"/>
      <c r="LUH525" s="116"/>
      <c r="LUI525" s="116"/>
      <c r="LUJ525" s="116"/>
      <c r="LUK525" s="116"/>
      <c r="LUL525" s="116"/>
      <c r="LUM525" s="116"/>
      <c r="LUN525" s="116"/>
      <c r="LUO525" s="116"/>
      <c r="LUP525" s="116"/>
      <c r="LUQ525" s="116"/>
      <c r="LUR525" s="116"/>
      <c r="LUS525" s="116"/>
      <c r="LUT525" s="116"/>
      <c r="LUU525" s="116"/>
      <c r="LUV525" s="116"/>
      <c r="LUW525" s="116"/>
      <c r="LUX525" s="116"/>
      <c r="LUY525" s="116"/>
      <c r="LUZ525" s="116"/>
      <c r="LVA525" s="116"/>
      <c r="LVB525" s="116"/>
      <c r="LVC525" s="116"/>
      <c r="LVD525" s="116"/>
      <c r="LVE525" s="116"/>
      <c r="LVF525" s="116"/>
      <c r="LVG525" s="116"/>
      <c r="LVH525" s="116"/>
      <c r="LVI525" s="116"/>
      <c r="LVJ525" s="116"/>
      <c r="LVK525" s="116"/>
      <c r="LVL525" s="116"/>
      <c r="LVM525" s="116"/>
      <c r="LVN525" s="116"/>
      <c r="LVO525" s="116"/>
      <c r="LVP525" s="116"/>
      <c r="LVQ525" s="116"/>
      <c r="LVR525" s="116"/>
      <c r="LVS525" s="116"/>
      <c r="LVT525" s="116"/>
      <c r="LVU525" s="116"/>
      <c r="LVV525" s="116"/>
      <c r="LVW525" s="116"/>
      <c r="LVX525" s="116"/>
      <c r="LVY525" s="116"/>
      <c r="LVZ525" s="116"/>
      <c r="LWA525" s="116"/>
      <c r="LWB525" s="116"/>
      <c r="LWC525" s="116"/>
      <c r="LWD525" s="116"/>
      <c r="LWE525" s="116"/>
      <c r="LWF525" s="116"/>
      <c r="LWG525" s="116"/>
      <c r="LWH525" s="116"/>
      <c r="LWI525" s="116"/>
      <c r="LWJ525" s="116"/>
      <c r="LWK525" s="116"/>
      <c r="LWL525" s="116"/>
      <c r="LWM525" s="116"/>
      <c r="LWN525" s="116"/>
      <c r="LWO525" s="116"/>
      <c r="LWP525" s="116"/>
      <c r="LWQ525" s="116"/>
      <c r="LWR525" s="116"/>
      <c r="LWS525" s="116"/>
      <c r="LWT525" s="116"/>
      <c r="LWU525" s="116"/>
      <c r="LWV525" s="116"/>
      <c r="LWW525" s="116"/>
      <c r="LWX525" s="116"/>
      <c r="LWY525" s="116"/>
      <c r="LWZ525" s="116"/>
      <c r="LXA525" s="116"/>
      <c r="LXB525" s="116"/>
      <c r="LXC525" s="116"/>
      <c r="LXD525" s="116"/>
      <c r="LXE525" s="116"/>
      <c r="LXF525" s="116"/>
      <c r="LXG525" s="116"/>
      <c r="LXH525" s="116"/>
      <c r="LXI525" s="116"/>
      <c r="LXJ525" s="116"/>
      <c r="LXK525" s="116"/>
      <c r="LXL525" s="116"/>
      <c r="LXM525" s="116"/>
      <c r="LXN525" s="116"/>
      <c r="LXO525" s="116"/>
      <c r="LXP525" s="116"/>
      <c r="LXQ525" s="116"/>
      <c r="LXR525" s="116"/>
      <c r="LXS525" s="116"/>
      <c r="LXT525" s="116"/>
      <c r="LXU525" s="116"/>
      <c r="LXV525" s="116"/>
      <c r="LXW525" s="116"/>
      <c r="LXX525" s="116"/>
      <c r="LXY525" s="116"/>
      <c r="LXZ525" s="116"/>
      <c r="LYA525" s="116"/>
      <c r="LYB525" s="116"/>
      <c r="LYC525" s="116"/>
      <c r="LYD525" s="116"/>
      <c r="LYE525" s="116"/>
      <c r="LYF525" s="116"/>
      <c r="LYG525" s="116"/>
      <c r="LYH525" s="116"/>
      <c r="LYI525" s="116"/>
      <c r="LYJ525" s="116"/>
      <c r="LYK525" s="116"/>
      <c r="LYL525" s="116"/>
      <c r="LYM525" s="116"/>
      <c r="LYN525" s="116"/>
      <c r="LYO525" s="116"/>
      <c r="LYP525" s="116"/>
      <c r="LYQ525" s="116"/>
      <c r="LYR525" s="116"/>
      <c r="LYS525" s="116"/>
      <c r="LYT525" s="116"/>
      <c r="LYU525" s="116"/>
      <c r="LYV525" s="116"/>
      <c r="LYW525" s="116"/>
      <c r="LYX525" s="116"/>
      <c r="LYY525" s="116"/>
      <c r="LYZ525" s="116"/>
      <c r="LZA525" s="116"/>
      <c r="LZB525" s="116"/>
      <c r="LZC525" s="116"/>
      <c r="LZD525" s="116"/>
      <c r="LZE525" s="116"/>
      <c r="LZF525" s="116"/>
      <c r="LZG525" s="116"/>
      <c r="LZH525" s="116"/>
      <c r="LZI525" s="116"/>
      <c r="LZJ525" s="116"/>
      <c r="LZK525" s="116"/>
      <c r="LZL525" s="116"/>
      <c r="LZM525" s="116"/>
      <c r="LZN525" s="116"/>
      <c r="LZO525" s="116"/>
      <c r="LZP525" s="116"/>
      <c r="LZQ525" s="116"/>
      <c r="LZR525" s="116"/>
      <c r="LZS525" s="116"/>
      <c r="LZT525" s="116"/>
      <c r="LZU525" s="116"/>
      <c r="LZV525" s="116"/>
      <c r="LZW525" s="116"/>
      <c r="LZX525" s="116"/>
      <c r="LZY525" s="116"/>
      <c r="LZZ525" s="116"/>
      <c r="MAA525" s="116"/>
      <c r="MAB525" s="116"/>
      <c r="MAC525" s="116"/>
      <c r="MAD525" s="116"/>
      <c r="MAE525" s="116"/>
      <c r="MAF525" s="116"/>
      <c r="MAG525" s="116"/>
      <c r="MAH525" s="116"/>
      <c r="MAI525" s="116"/>
      <c r="MAJ525" s="116"/>
      <c r="MAK525" s="116"/>
      <c r="MAL525" s="116"/>
      <c r="MAM525" s="116"/>
      <c r="MAN525" s="116"/>
      <c r="MAO525" s="116"/>
      <c r="MAP525" s="116"/>
      <c r="MAQ525" s="116"/>
      <c r="MAR525" s="116"/>
      <c r="MAS525" s="116"/>
      <c r="MAT525" s="116"/>
      <c r="MAU525" s="116"/>
      <c r="MAV525" s="116"/>
      <c r="MAW525" s="116"/>
      <c r="MAX525" s="116"/>
      <c r="MAY525" s="116"/>
      <c r="MAZ525" s="116"/>
      <c r="MBA525" s="116"/>
      <c r="MBB525" s="116"/>
      <c r="MBC525" s="116"/>
      <c r="MBD525" s="116"/>
      <c r="MBE525" s="116"/>
      <c r="MBF525" s="116"/>
      <c r="MBG525" s="116"/>
      <c r="MBH525" s="116"/>
      <c r="MBI525" s="116"/>
      <c r="MBJ525" s="116"/>
      <c r="MBK525" s="116"/>
      <c r="MBL525" s="116"/>
      <c r="MBM525" s="116"/>
      <c r="MBN525" s="116"/>
      <c r="MBO525" s="116"/>
      <c r="MBP525" s="116"/>
      <c r="MBQ525" s="116"/>
      <c r="MBR525" s="116"/>
      <c r="MBS525" s="116"/>
      <c r="MBT525" s="116"/>
      <c r="MBU525" s="116"/>
      <c r="MBV525" s="116"/>
      <c r="MBW525" s="116"/>
      <c r="MBX525" s="116"/>
      <c r="MBY525" s="116"/>
      <c r="MBZ525" s="116"/>
      <c r="MCA525" s="116"/>
      <c r="MCB525" s="116"/>
      <c r="MCC525" s="116"/>
      <c r="MCD525" s="116"/>
      <c r="MCE525" s="116"/>
      <c r="MCF525" s="116"/>
      <c r="MCG525" s="116"/>
      <c r="MCH525" s="116"/>
      <c r="MCI525" s="116"/>
      <c r="MCJ525" s="116"/>
      <c r="MCK525" s="116"/>
      <c r="MCL525" s="116"/>
      <c r="MCM525" s="116"/>
      <c r="MCN525" s="116"/>
      <c r="MCO525" s="116"/>
      <c r="MCP525" s="116"/>
      <c r="MCQ525" s="116"/>
      <c r="MCR525" s="116"/>
      <c r="MCS525" s="116"/>
      <c r="MCT525" s="116"/>
      <c r="MCU525" s="116"/>
      <c r="MCV525" s="116"/>
      <c r="MCW525" s="116"/>
      <c r="MCX525" s="116"/>
      <c r="MCY525" s="116"/>
      <c r="MCZ525" s="116"/>
      <c r="MDA525" s="116"/>
      <c r="MDB525" s="116"/>
      <c r="MDC525" s="116"/>
      <c r="MDD525" s="116"/>
      <c r="MDE525" s="116"/>
      <c r="MDF525" s="116"/>
      <c r="MDG525" s="116"/>
      <c r="MDH525" s="116"/>
      <c r="MDI525" s="116"/>
      <c r="MDJ525" s="116"/>
      <c r="MDK525" s="116"/>
      <c r="MDL525" s="116"/>
      <c r="MDM525" s="116"/>
      <c r="MDN525" s="116"/>
      <c r="MDO525" s="116"/>
      <c r="MDP525" s="116"/>
      <c r="MDQ525" s="116"/>
      <c r="MDR525" s="116"/>
      <c r="MDS525" s="116"/>
      <c r="MDT525" s="116"/>
      <c r="MDU525" s="116"/>
      <c r="MDV525" s="116"/>
      <c r="MDW525" s="116"/>
      <c r="MDX525" s="116"/>
      <c r="MDY525" s="116"/>
      <c r="MDZ525" s="116"/>
      <c r="MEA525" s="116"/>
      <c r="MEB525" s="116"/>
      <c r="MEC525" s="116"/>
      <c r="MED525" s="116"/>
      <c r="MEE525" s="116"/>
      <c r="MEF525" s="116"/>
      <c r="MEG525" s="116"/>
      <c r="MEH525" s="116"/>
      <c r="MEI525" s="116"/>
      <c r="MEJ525" s="116"/>
      <c r="MEK525" s="116"/>
      <c r="MEL525" s="116"/>
      <c r="MEM525" s="116"/>
      <c r="MEN525" s="116"/>
      <c r="MEO525" s="116"/>
      <c r="MEP525" s="116"/>
      <c r="MEQ525" s="116"/>
      <c r="MER525" s="116"/>
      <c r="MES525" s="116"/>
      <c r="MET525" s="116"/>
      <c r="MEU525" s="116"/>
      <c r="MEV525" s="116"/>
      <c r="MEW525" s="116"/>
      <c r="MEX525" s="116"/>
      <c r="MEY525" s="116"/>
      <c r="MEZ525" s="116"/>
      <c r="MFA525" s="116"/>
      <c r="MFB525" s="116"/>
      <c r="MFC525" s="116"/>
      <c r="MFD525" s="116"/>
      <c r="MFE525" s="116"/>
      <c r="MFF525" s="116"/>
      <c r="MFG525" s="116"/>
      <c r="MFH525" s="116"/>
      <c r="MFI525" s="116"/>
      <c r="MFJ525" s="116"/>
      <c r="MFK525" s="116"/>
      <c r="MFL525" s="116"/>
      <c r="MFM525" s="116"/>
      <c r="MFN525" s="116"/>
      <c r="MFO525" s="116"/>
      <c r="MFP525" s="116"/>
      <c r="MFQ525" s="116"/>
      <c r="MFR525" s="116"/>
      <c r="MFS525" s="116"/>
      <c r="MFT525" s="116"/>
      <c r="MFU525" s="116"/>
      <c r="MFV525" s="116"/>
      <c r="MFW525" s="116"/>
      <c r="MFX525" s="116"/>
      <c r="MFY525" s="116"/>
      <c r="MFZ525" s="116"/>
      <c r="MGA525" s="116"/>
      <c r="MGB525" s="116"/>
      <c r="MGC525" s="116"/>
      <c r="MGD525" s="116"/>
      <c r="MGE525" s="116"/>
      <c r="MGF525" s="116"/>
      <c r="MGG525" s="116"/>
      <c r="MGH525" s="116"/>
      <c r="MGI525" s="116"/>
      <c r="MGJ525" s="116"/>
      <c r="MGK525" s="116"/>
      <c r="MGL525" s="116"/>
      <c r="MGM525" s="116"/>
      <c r="MGN525" s="116"/>
      <c r="MGO525" s="116"/>
      <c r="MGP525" s="116"/>
      <c r="MGQ525" s="116"/>
      <c r="MGR525" s="116"/>
      <c r="MGS525" s="116"/>
      <c r="MGT525" s="116"/>
      <c r="MGU525" s="116"/>
      <c r="MGV525" s="116"/>
      <c r="MGW525" s="116"/>
      <c r="MGX525" s="116"/>
      <c r="MGY525" s="116"/>
      <c r="MGZ525" s="116"/>
      <c r="MHA525" s="116"/>
      <c r="MHB525" s="116"/>
      <c r="MHC525" s="116"/>
      <c r="MHD525" s="116"/>
      <c r="MHE525" s="116"/>
      <c r="MHF525" s="116"/>
      <c r="MHG525" s="116"/>
      <c r="MHH525" s="116"/>
      <c r="MHI525" s="116"/>
      <c r="MHJ525" s="116"/>
      <c r="MHK525" s="116"/>
      <c r="MHL525" s="116"/>
      <c r="MHM525" s="116"/>
      <c r="MHN525" s="116"/>
      <c r="MHO525" s="116"/>
      <c r="MHP525" s="116"/>
      <c r="MHQ525" s="116"/>
      <c r="MHR525" s="116"/>
      <c r="MHS525" s="116"/>
      <c r="MHT525" s="116"/>
      <c r="MHU525" s="116"/>
      <c r="MHV525" s="116"/>
      <c r="MHW525" s="116"/>
      <c r="MHX525" s="116"/>
      <c r="MHY525" s="116"/>
      <c r="MHZ525" s="116"/>
      <c r="MIA525" s="116"/>
      <c r="MIB525" s="116"/>
      <c r="MIC525" s="116"/>
      <c r="MID525" s="116"/>
      <c r="MIE525" s="116"/>
      <c r="MIF525" s="116"/>
      <c r="MIG525" s="116"/>
      <c r="MIH525" s="116"/>
      <c r="MII525" s="116"/>
      <c r="MIJ525" s="116"/>
      <c r="MIK525" s="116"/>
      <c r="MIL525" s="116"/>
      <c r="MIM525" s="116"/>
      <c r="MIN525" s="116"/>
      <c r="MIO525" s="116"/>
      <c r="MIP525" s="116"/>
      <c r="MIQ525" s="116"/>
      <c r="MIR525" s="116"/>
      <c r="MIS525" s="116"/>
      <c r="MIT525" s="116"/>
      <c r="MIU525" s="116"/>
      <c r="MIV525" s="116"/>
      <c r="MIW525" s="116"/>
      <c r="MIX525" s="116"/>
      <c r="MIY525" s="116"/>
      <c r="MIZ525" s="116"/>
      <c r="MJA525" s="116"/>
      <c r="MJB525" s="116"/>
      <c r="MJC525" s="116"/>
      <c r="MJD525" s="116"/>
      <c r="MJE525" s="116"/>
      <c r="MJF525" s="116"/>
      <c r="MJG525" s="116"/>
      <c r="MJH525" s="116"/>
      <c r="MJI525" s="116"/>
      <c r="MJJ525" s="116"/>
      <c r="MJK525" s="116"/>
      <c r="MJL525" s="116"/>
      <c r="MJM525" s="116"/>
      <c r="MJN525" s="116"/>
      <c r="MJO525" s="116"/>
      <c r="MJP525" s="116"/>
      <c r="MJQ525" s="116"/>
      <c r="MJR525" s="116"/>
      <c r="MJS525" s="116"/>
      <c r="MJT525" s="116"/>
      <c r="MJU525" s="116"/>
      <c r="MJV525" s="116"/>
      <c r="MJW525" s="116"/>
      <c r="MJX525" s="116"/>
      <c r="MJY525" s="116"/>
      <c r="MJZ525" s="116"/>
      <c r="MKA525" s="116"/>
      <c r="MKB525" s="116"/>
      <c r="MKC525" s="116"/>
      <c r="MKD525" s="116"/>
      <c r="MKE525" s="116"/>
      <c r="MKF525" s="116"/>
      <c r="MKG525" s="116"/>
      <c r="MKH525" s="116"/>
      <c r="MKI525" s="116"/>
      <c r="MKJ525" s="116"/>
      <c r="MKK525" s="116"/>
      <c r="MKL525" s="116"/>
      <c r="MKM525" s="116"/>
      <c r="MKN525" s="116"/>
      <c r="MKO525" s="116"/>
      <c r="MKP525" s="116"/>
      <c r="MKQ525" s="116"/>
      <c r="MKR525" s="116"/>
      <c r="MKS525" s="116"/>
      <c r="MKT525" s="116"/>
      <c r="MKU525" s="116"/>
      <c r="MKV525" s="116"/>
      <c r="MKW525" s="116"/>
      <c r="MKX525" s="116"/>
      <c r="MKY525" s="116"/>
      <c r="MKZ525" s="116"/>
      <c r="MLA525" s="116"/>
      <c r="MLB525" s="116"/>
      <c r="MLC525" s="116"/>
      <c r="MLD525" s="116"/>
      <c r="MLE525" s="116"/>
      <c r="MLF525" s="116"/>
      <c r="MLG525" s="116"/>
      <c r="MLH525" s="116"/>
      <c r="MLI525" s="116"/>
      <c r="MLJ525" s="116"/>
      <c r="MLK525" s="116"/>
      <c r="MLL525" s="116"/>
      <c r="MLM525" s="116"/>
      <c r="MLN525" s="116"/>
      <c r="MLO525" s="116"/>
      <c r="MLP525" s="116"/>
      <c r="MLQ525" s="116"/>
      <c r="MLR525" s="116"/>
      <c r="MLS525" s="116"/>
      <c r="MLT525" s="116"/>
      <c r="MLU525" s="116"/>
      <c r="MLV525" s="116"/>
      <c r="MLW525" s="116"/>
      <c r="MLX525" s="116"/>
      <c r="MLY525" s="116"/>
      <c r="MLZ525" s="116"/>
      <c r="MMA525" s="116"/>
      <c r="MMB525" s="116"/>
      <c r="MMC525" s="116"/>
      <c r="MMD525" s="116"/>
      <c r="MME525" s="116"/>
      <c r="MMF525" s="116"/>
      <c r="MMG525" s="116"/>
      <c r="MMH525" s="116"/>
      <c r="MMI525" s="116"/>
      <c r="MMJ525" s="116"/>
      <c r="MMK525" s="116"/>
      <c r="MML525" s="116"/>
      <c r="MMM525" s="116"/>
      <c r="MMN525" s="116"/>
      <c r="MMO525" s="116"/>
      <c r="MMP525" s="116"/>
      <c r="MMQ525" s="116"/>
      <c r="MMR525" s="116"/>
      <c r="MMS525" s="116"/>
      <c r="MMT525" s="116"/>
      <c r="MMU525" s="116"/>
      <c r="MMV525" s="116"/>
      <c r="MMW525" s="116"/>
      <c r="MMX525" s="116"/>
      <c r="MMY525" s="116"/>
      <c r="MMZ525" s="116"/>
      <c r="MNA525" s="116"/>
      <c r="MNB525" s="116"/>
      <c r="MNC525" s="116"/>
      <c r="MND525" s="116"/>
      <c r="MNE525" s="116"/>
      <c r="MNF525" s="116"/>
      <c r="MNG525" s="116"/>
      <c r="MNH525" s="116"/>
      <c r="MNI525" s="116"/>
      <c r="MNJ525" s="116"/>
      <c r="MNK525" s="116"/>
      <c r="MNL525" s="116"/>
      <c r="MNM525" s="116"/>
      <c r="MNN525" s="116"/>
      <c r="MNO525" s="116"/>
      <c r="MNP525" s="116"/>
      <c r="MNQ525" s="116"/>
      <c r="MNR525" s="116"/>
      <c r="MNS525" s="116"/>
      <c r="MNT525" s="116"/>
      <c r="MNU525" s="116"/>
      <c r="MNV525" s="116"/>
      <c r="MNW525" s="116"/>
      <c r="MNX525" s="116"/>
      <c r="MNY525" s="116"/>
      <c r="MNZ525" s="116"/>
      <c r="MOA525" s="116"/>
      <c r="MOB525" s="116"/>
      <c r="MOC525" s="116"/>
      <c r="MOD525" s="116"/>
      <c r="MOE525" s="116"/>
      <c r="MOF525" s="116"/>
      <c r="MOG525" s="116"/>
      <c r="MOH525" s="116"/>
      <c r="MOI525" s="116"/>
      <c r="MOJ525" s="116"/>
      <c r="MOK525" s="116"/>
      <c r="MOL525" s="116"/>
      <c r="MOM525" s="116"/>
      <c r="MON525" s="116"/>
      <c r="MOO525" s="116"/>
      <c r="MOP525" s="116"/>
      <c r="MOQ525" s="116"/>
      <c r="MOR525" s="116"/>
      <c r="MOS525" s="116"/>
      <c r="MOT525" s="116"/>
      <c r="MOU525" s="116"/>
      <c r="MOV525" s="116"/>
      <c r="MOW525" s="116"/>
      <c r="MOX525" s="116"/>
      <c r="MOY525" s="116"/>
      <c r="MOZ525" s="116"/>
      <c r="MPA525" s="116"/>
      <c r="MPB525" s="116"/>
      <c r="MPC525" s="116"/>
      <c r="MPD525" s="116"/>
      <c r="MPE525" s="116"/>
      <c r="MPF525" s="116"/>
      <c r="MPG525" s="116"/>
      <c r="MPH525" s="116"/>
      <c r="MPI525" s="116"/>
      <c r="MPJ525" s="116"/>
      <c r="MPK525" s="116"/>
      <c r="MPL525" s="116"/>
      <c r="MPM525" s="116"/>
      <c r="MPN525" s="116"/>
      <c r="MPO525" s="116"/>
      <c r="MPP525" s="116"/>
      <c r="MPQ525" s="116"/>
      <c r="MPR525" s="116"/>
      <c r="MPS525" s="116"/>
      <c r="MPT525" s="116"/>
      <c r="MPU525" s="116"/>
      <c r="MPV525" s="116"/>
      <c r="MPW525" s="116"/>
      <c r="MPX525" s="116"/>
      <c r="MPY525" s="116"/>
      <c r="MPZ525" s="116"/>
      <c r="MQA525" s="116"/>
      <c r="MQB525" s="116"/>
      <c r="MQC525" s="116"/>
      <c r="MQD525" s="116"/>
      <c r="MQE525" s="116"/>
      <c r="MQF525" s="116"/>
      <c r="MQG525" s="116"/>
      <c r="MQH525" s="116"/>
      <c r="MQI525" s="116"/>
      <c r="MQJ525" s="116"/>
      <c r="MQK525" s="116"/>
      <c r="MQL525" s="116"/>
      <c r="MQM525" s="116"/>
      <c r="MQN525" s="116"/>
      <c r="MQO525" s="116"/>
      <c r="MQP525" s="116"/>
      <c r="MQQ525" s="116"/>
      <c r="MQR525" s="116"/>
      <c r="MQS525" s="116"/>
      <c r="MQT525" s="116"/>
      <c r="MQU525" s="116"/>
      <c r="MQV525" s="116"/>
      <c r="MQW525" s="116"/>
      <c r="MQX525" s="116"/>
      <c r="MQY525" s="116"/>
      <c r="MQZ525" s="116"/>
      <c r="MRA525" s="116"/>
      <c r="MRB525" s="116"/>
      <c r="MRC525" s="116"/>
      <c r="MRD525" s="116"/>
      <c r="MRE525" s="116"/>
      <c r="MRF525" s="116"/>
      <c r="MRG525" s="116"/>
      <c r="MRH525" s="116"/>
      <c r="MRI525" s="116"/>
      <c r="MRJ525" s="116"/>
      <c r="MRK525" s="116"/>
      <c r="MRL525" s="116"/>
      <c r="MRM525" s="116"/>
      <c r="MRN525" s="116"/>
      <c r="MRO525" s="116"/>
      <c r="MRP525" s="116"/>
      <c r="MRQ525" s="116"/>
      <c r="MRR525" s="116"/>
      <c r="MRS525" s="116"/>
      <c r="MRT525" s="116"/>
      <c r="MRU525" s="116"/>
      <c r="MRV525" s="116"/>
      <c r="MRW525" s="116"/>
      <c r="MRX525" s="116"/>
      <c r="MRY525" s="116"/>
      <c r="MRZ525" s="116"/>
      <c r="MSA525" s="116"/>
      <c r="MSB525" s="116"/>
      <c r="MSC525" s="116"/>
      <c r="MSD525" s="116"/>
      <c r="MSE525" s="116"/>
      <c r="MSF525" s="116"/>
      <c r="MSG525" s="116"/>
      <c r="MSH525" s="116"/>
      <c r="MSI525" s="116"/>
      <c r="MSJ525" s="116"/>
      <c r="MSK525" s="116"/>
      <c r="MSL525" s="116"/>
      <c r="MSM525" s="116"/>
      <c r="MSN525" s="116"/>
      <c r="MSO525" s="116"/>
      <c r="MSP525" s="116"/>
      <c r="MSQ525" s="116"/>
      <c r="MSR525" s="116"/>
      <c r="MSS525" s="116"/>
      <c r="MST525" s="116"/>
      <c r="MSU525" s="116"/>
      <c r="MSV525" s="116"/>
      <c r="MSW525" s="116"/>
      <c r="MSX525" s="116"/>
      <c r="MSY525" s="116"/>
      <c r="MSZ525" s="116"/>
      <c r="MTA525" s="116"/>
      <c r="MTB525" s="116"/>
      <c r="MTC525" s="116"/>
      <c r="MTD525" s="116"/>
      <c r="MTE525" s="116"/>
      <c r="MTF525" s="116"/>
      <c r="MTG525" s="116"/>
      <c r="MTH525" s="116"/>
      <c r="MTI525" s="116"/>
      <c r="MTJ525" s="116"/>
      <c r="MTK525" s="116"/>
      <c r="MTL525" s="116"/>
      <c r="MTM525" s="116"/>
      <c r="MTN525" s="116"/>
      <c r="MTO525" s="116"/>
      <c r="MTP525" s="116"/>
      <c r="MTQ525" s="116"/>
      <c r="MTR525" s="116"/>
      <c r="MTS525" s="116"/>
      <c r="MTT525" s="116"/>
      <c r="MTU525" s="116"/>
      <c r="MTV525" s="116"/>
      <c r="MTW525" s="116"/>
      <c r="MTX525" s="116"/>
      <c r="MTY525" s="116"/>
      <c r="MTZ525" s="116"/>
      <c r="MUA525" s="116"/>
      <c r="MUB525" s="116"/>
      <c r="MUC525" s="116"/>
      <c r="MUD525" s="116"/>
      <c r="MUE525" s="116"/>
      <c r="MUF525" s="116"/>
      <c r="MUG525" s="116"/>
      <c r="MUH525" s="116"/>
      <c r="MUI525" s="116"/>
      <c r="MUJ525" s="116"/>
      <c r="MUK525" s="116"/>
      <c r="MUL525" s="116"/>
      <c r="MUM525" s="116"/>
      <c r="MUN525" s="116"/>
      <c r="MUO525" s="116"/>
      <c r="MUP525" s="116"/>
      <c r="MUQ525" s="116"/>
      <c r="MUR525" s="116"/>
      <c r="MUS525" s="116"/>
      <c r="MUT525" s="116"/>
      <c r="MUU525" s="116"/>
      <c r="MUV525" s="116"/>
      <c r="MUW525" s="116"/>
      <c r="MUX525" s="116"/>
      <c r="MUY525" s="116"/>
      <c r="MUZ525" s="116"/>
      <c r="MVA525" s="116"/>
      <c r="MVB525" s="116"/>
      <c r="MVC525" s="116"/>
      <c r="MVD525" s="116"/>
      <c r="MVE525" s="116"/>
      <c r="MVF525" s="116"/>
      <c r="MVG525" s="116"/>
      <c r="MVH525" s="116"/>
      <c r="MVI525" s="116"/>
      <c r="MVJ525" s="116"/>
      <c r="MVK525" s="116"/>
      <c r="MVL525" s="116"/>
      <c r="MVM525" s="116"/>
      <c r="MVN525" s="116"/>
      <c r="MVO525" s="116"/>
      <c r="MVP525" s="116"/>
      <c r="MVQ525" s="116"/>
      <c r="MVR525" s="116"/>
      <c r="MVS525" s="116"/>
      <c r="MVT525" s="116"/>
      <c r="MVU525" s="116"/>
      <c r="MVV525" s="116"/>
      <c r="MVW525" s="116"/>
      <c r="MVX525" s="116"/>
      <c r="MVY525" s="116"/>
      <c r="MVZ525" s="116"/>
      <c r="MWA525" s="116"/>
      <c r="MWB525" s="116"/>
      <c r="MWC525" s="116"/>
      <c r="MWD525" s="116"/>
      <c r="MWE525" s="116"/>
      <c r="MWF525" s="116"/>
      <c r="MWG525" s="116"/>
      <c r="MWH525" s="116"/>
      <c r="MWI525" s="116"/>
      <c r="MWJ525" s="116"/>
      <c r="MWK525" s="116"/>
      <c r="MWL525" s="116"/>
      <c r="MWM525" s="116"/>
      <c r="MWN525" s="116"/>
      <c r="MWO525" s="116"/>
      <c r="MWP525" s="116"/>
      <c r="MWQ525" s="116"/>
      <c r="MWR525" s="116"/>
      <c r="MWS525" s="116"/>
      <c r="MWT525" s="116"/>
      <c r="MWU525" s="116"/>
      <c r="MWV525" s="116"/>
      <c r="MWW525" s="116"/>
      <c r="MWX525" s="116"/>
      <c r="MWY525" s="116"/>
      <c r="MWZ525" s="116"/>
      <c r="MXA525" s="116"/>
      <c r="MXB525" s="116"/>
      <c r="MXC525" s="116"/>
      <c r="MXD525" s="116"/>
      <c r="MXE525" s="116"/>
      <c r="MXF525" s="116"/>
      <c r="MXG525" s="116"/>
      <c r="MXH525" s="116"/>
      <c r="MXI525" s="116"/>
      <c r="MXJ525" s="116"/>
      <c r="MXK525" s="116"/>
      <c r="MXL525" s="116"/>
      <c r="MXM525" s="116"/>
      <c r="MXN525" s="116"/>
      <c r="MXO525" s="116"/>
      <c r="MXP525" s="116"/>
      <c r="MXQ525" s="116"/>
      <c r="MXR525" s="116"/>
      <c r="MXS525" s="116"/>
      <c r="MXT525" s="116"/>
      <c r="MXU525" s="116"/>
      <c r="MXV525" s="116"/>
      <c r="MXW525" s="116"/>
      <c r="MXX525" s="116"/>
      <c r="MXY525" s="116"/>
      <c r="MXZ525" s="116"/>
      <c r="MYA525" s="116"/>
      <c r="MYB525" s="116"/>
      <c r="MYC525" s="116"/>
      <c r="MYD525" s="116"/>
      <c r="MYE525" s="116"/>
      <c r="MYF525" s="116"/>
      <c r="MYG525" s="116"/>
      <c r="MYH525" s="116"/>
      <c r="MYI525" s="116"/>
      <c r="MYJ525" s="116"/>
      <c r="MYK525" s="116"/>
      <c r="MYL525" s="116"/>
      <c r="MYM525" s="116"/>
      <c r="MYN525" s="116"/>
      <c r="MYO525" s="116"/>
      <c r="MYP525" s="116"/>
      <c r="MYQ525" s="116"/>
      <c r="MYR525" s="116"/>
      <c r="MYS525" s="116"/>
      <c r="MYT525" s="116"/>
      <c r="MYU525" s="116"/>
      <c r="MYV525" s="116"/>
      <c r="MYW525" s="116"/>
      <c r="MYX525" s="116"/>
      <c r="MYY525" s="116"/>
      <c r="MYZ525" s="116"/>
      <c r="MZA525" s="116"/>
      <c r="MZB525" s="116"/>
      <c r="MZC525" s="116"/>
      <c r="MZD525" s="116"/>
      <c r="MZE525" s="116"/>
      <c r="MZF525" s="116"/>
      <c r="MZG525" s="116"/>
      <c r="MZH525" s="116"/>
      <c r="MZI525" s="116"/>
      <c r="MZJ525" s="116"/>
      <c r="MZK525" s="116"/>
      <c r="MZL525" s="116"/>
      <c r="MZM525" s="116"/>
      <c r="MZN525" s="116"/>
      <c r="MZO525" s="116"/>
      <c r="MZP525" s="116"/>
      <c r="MZQ525" s="116"/>
      <c r="MZR525" s="116"/>
      <c r="MZS525" s="116"/>
      <c r="MZT525" s="116"/>
      <c r="MZU525" s="116"/>
      <c r="MZV525" s="116"/>
      <c r="MZW525" s="116"/>
      <c r="MZX525" s="116"/>
      <c r="MZY525" s="116"/>
      <c r="MZZ525" s="116"/>
      <c r="NAA525" s="116"/>
      <c r="NAB525" s="116"/>
      <c r="NAC525" s="116"/>
      <c r="NAD525" s="116"/>
      <c r="NAE525" s="116"/>
      <c r="NAF525" s="116"/>
      <c r="NAG525" s="116"/>
      <c r="NAH525" s="116"/>
      <c r="NAI525" s="116"/>
      <c r="NAJ525" s="116"/>
      <c r="NAK525" s="116"/>
      <c r="NAL525" s="116"/>
      <c r="NAM525" s="116"/>
      <c r="NAN525" s="116"/>
      <c r="NAO525" s="116"/>
      <c r="NAP525" s="116"/>
      <c r="NAQ525" s="116"/>
      <c r="NAR525" s="116"/>
      <c r="NAS525" s="116"/>
      <c r="NAT525" s="116"/>
      <c r="NAU525" s="116"/>
      <c r="NAV525" s="116"/>
      <c r="NAW525" s="116"/>
      <c r="NAX525" s="116"/>
      <c r="NAY525" s="116"/>
      <c r="NAZ525" s="116"/>
      <c r="NBA525" s="116"/>
      <c r="NBB525" s="116"/>
      <c r="NBC525" s="116"/>
      <c r="NBD525" s="116"/>
      <c r="NBE525" s="116"/>
      <c r="NBF525" s="116"/>
      <c r="NBG525" s="116"/>
      <c r="NBH525" s="116"/>
      <c r="NBI525" s="116"/>
      <c r="NBJ525" s="116"/>
      <c r="NBK525" s="116"/>
      <c r="NBL525" s="116"/>
      <c r="NBM525" s="116"/>
      <c r="NBN525" s="116"/>
      <c r="NBO525" s="116"/>
      <c r="NBP525" s="116"/>
      <c r="NBQ525" s="116"/>
      <c r="NBR525" s="116"/>
      <c r="NBS525" s="116"/>
      <c r="NBT525" s="116"/>
      <c r="NBU525" s="116"/>
      <c r="NBV525" s="116"/>
      <c r="NBW525" s="116"/>
      <c r="NBX525" s="116"/>
      <c r="NBY525" s="116"/>
      <c r="NBZ525" s="116"/>
      <c r="NCA525" s="116"/>
      <c r="NCB525" s="116"/>
      <c r="NCC525" s="116"/>
      <c r="NCD525" s="116"/>
      <c r="NCE525" s="116"/>
      <c r="NCF525" s="116"/>
      <c r="NCG525" s="116"/>
      <c r="NCH525" s="116"/>
      <c r="NCI525" s="116"/>
      <c r="NCJ525" s="116"/>
      <c r="NCK525" s="116"/>
      <c r="NCL525" s="116"/>
      <c r="NCM525" s="116"/>
      <c r="NCN525" s="116"/>
      <c r="NCO525" s="116"/>
      <c r="NCP525" s="116"/>
      <c r="NCQ525" s="116"/>
      <c r="NCR525" s="116"/>
      <c r="NCS525" s="116"/>
      <c r="NCT525" s="116"/>
      <c r="NCU525" s="116"/>
      <c r="NCV525" s="116"/>
      <c r="NCW525" s="116"/>
      <c r="NCX525" s="116"/>
      <c r="NCY525" s="116"/>
      <c r="NCZ525" s="116"/>
      <c r="NDA525" s="116"/>
      <c r="NDB525" s="116"/>
      <c r="NDC525" s="116"/>
      <c r="NDD525" s="116"/>
      <c r="NDE525" s="116"/>
      <c r="NDF525" s="116"/>
      <c r="NDG525" s="116"/>
      <c r="NDH525" s="116"/>
      <c r="NDI525" s="116"/>
      <c r="NDJ525" s="116"/>
      <c r="NDK525" s="116"/>
      <c r="NDL525" s="116"/>
      <c r="NDM525" s="116"/>
      <c r="NDN525" s="116"/>
      <c r="NDO525" s="116"/>
      <c r="NDP525" s="116"/>
      <c r="NDQ525" s="116"/>
      <c r="NDR525" s="116"/>
      <c r="NDS525" s="116"/>
      <c r="NDT525" s="116"/>
      <c r="NDU525" s="116"/>
      <c r="NDV525" s="116"/>
      <c r="NDW525" s="116"/>
      <c r="NDX525" s="116"/>
      <c r="NDY525" s="116"/>
      <c r="NDZ525" s="116"/>
      <c r="NEA525" s="116"/>
      <c r="NEB525" s="116"/>
      <c r="NEC525" s="116"/>
      <c r="NED525" s="116"/>
      <c r="NEE525" s="116"/>
      <c r="NEF525" s="116"/>
      <c r="NEG525" s="116"/>
      <c r="NEH525" s="116"/>
      <c r="NEI525" s="116"/>
      <c r="NEJ525" s="116"/>
      <c r="NEK525" s="116"/>
      <c r="NEL525" s="116"/>
      <c r="NEM525" s="116"/>
      <c r="NEN525" s="116"/>
      <c r="NEO525" s="116"/>
      <c r="NEP525" s="116"/>
      <c r="NEQ525" s="116"/>
      <c r="NER525" s="116"/>
      <c r="NES525" s="116"/>
      <c r="NET525" s="116"/>
      <c r="NEU525" s="116"/>
      <c r="NEV525" s="116"/>
      <c r="NEW525" s="116"/>
      <c r="NEX525" s="116"/>
      <c r="NEY525" s="116"/>
      <c r="NEZ525" s="116"/>
      <c r="NFA525" s="116"/>
      <c r="NFB525" s="116"/>
      <c r="NFC525" s="116"/>
      <c r="NFD525" s="116"/>
      <c r="NFE525" s="116"/>
      <c r="NFF525" s="116"/>
      <c r="NFG525" s="116"/>
      <c r="NFH525" s="116"/>
      <c r="NFI525" s="116"/>
      <c r="NFJ525" s="116"/>
      <c r="NFK525" s="116"/>
      <c r="NFL525" s="116"/>
      <c r="NFM525" s="116"/>
      <c r="NFN525" s="116"/>
      <c r="NFO525" s="116"/>
      <c r="NFP525" s="116"/>
      <c r="NFQ525" s="116"/>
      <c r="NFR525" s="116"/>
      <c r="NFS525" s="116"/>
      <c r="NFT525" s="116"/>
      <c r="NFU525" s="116"/>
      <c r="NFV525" s="116"/>
      <c r="NFW525" s="116"/>
      <c r="NFX525" s="116"/>
      <c r="NFY525" s="116"/>
      <c r="NFZ525" s="116"/>
      <c r="NGA525" s="116"/>
      <c r="NGB525" s="116"/>
      <c r="NGC525" s="116"/>
      <c r="NGD525" s="116"/>
      <c r="NGE525" s="116"/>
      <c r="NGF525" s="116"/>
      <c r="NGG525" s="116"/>
      <c r="NGH525" s="116"/>
      <c r="NGI525" s="116"/>
      <c r="NGJ525" s="116"/>
      <c r="NGK525" s="116"/>
      <c r="NGL525" s="116"/>
      <c r="NGM525" s="116"/>
      <c r="NGN525" s="116"/>
      <c r="NGO525" s="116"/>
      <c r="NGP525" s="116"/>
      <c r="NGQ525" s="116"/>
      <c r="NGR525" s="116"/>
      <c r="NGS525" s="116"/>
      <c r="NGT525" s="116"/>
      <c r="NGU525" s="116"/>
      <c r="NGV525" s="116"/>
      <c r="NGW525" s="116"/>
      <c r="NGX525" s="116"/>
      <c r="NGY525" s="116"/>
      <c r="NGZ525" s="116"/>
      <c r="NHA525" s="116"/>
      <c r="NHB525" s="116"/>
      <c r="NHC525" s="116"/>
      <c r="NHD525" s="116"/>
      <c r="NHE525" s="116"/>
      <c r="NHF525" s="116"/>
      <c r="NHG525" s="116"/>
      <c r="NHH525" s="116"/>
      <c r="NHI525" s="116"/>
      <c r="NHJ525" s="116"/>
      <c r="NHK525" s="116"/>
      <c r="NHL525" s="116"/>
      <c r="NHM525" s="116"/>
      <c r="NHN525" s="116"/>
      <c r="NHO525" s="116"/>
      <c r="NHP525" s="116"/>
      <c r="NHQ525" s="116"/>
      <c r="NHR525" s="116"/>
      <c r="NHS525" s="116"/>
      <c r="NHT525" s="116"/>
      <c r="NHU525" s="116"/>
      <c r="NHV525" s="116"/>
      <c r="NHW525" s="116"/>
      <c r="NHX525" s="116"/>
      <c r="NHY525" s="116"/>
      <c r="NHZ525" s="116"/>
      <c r="NIA525" s="116"/>
      <c r="NIB525" s="116"/>
      <c r="NIC525" s="116"/>
      <c r="NID525" s="116"/>
      <c r="NIE525" s="116"/>
      <c r="NIF525" s="116"/>
      <c r="NIG525" s="116"/>
      <c r="NIH525" s="116"/>
      <c r="NII525" s="116"/>
      <c r="NIJ525" s="116"/>
      <c r="NIK525" s="116"/>
      <c r="NIL525" s="116"/>
      <c r="NIM525" s="116"/>
      <c r="NIN525" s="116"/>
      <c r="NIO525" s="116"/>
      <c r="NIP525" s="116"/>
      <c r="NIQ525" s="116"/>
      <c r="NIR525" s="116"/>
      <c r="NIS525" s="116"/>
      <c r="NIT525" s="116"/>
      <c r="NIU525" s="116"/>
      <c r="NIV525" s="116"/>
      <c r="NIW525" s="116"/>
      <c r="NIX525" s="116"/>
      <c r="NIY525" s="116"/>
      <c r="NIZ525" s="116"/>
      <c r="NJA525" s="116"/>
      <c r="NJB525" s="116"/>
      <c r="NJC525" s="116"/>
      <c r="NJD525" s="116"/>
      <c r="NJE525" s="116"/>
      <c r="NJF525" s="116"/>
      <c r="NJG525" s="116"/>
      <c r="NJH525" s="116"/>
      <c r="NJI525" s="116"/>
      <c r="NJJ525" s="116"/>
      <c r="NJK525" s="116"/>
      <c r="NJL525" s="116"/>
      <c r="NJM525" s="116"/>
      <c r="NJN525" s="116"/>
      <c r="NJO525" s="116"/>
      <c r="NJP525" s="116"/>
      <c r="NJQ525" s="116"/>
      <c r="NJR525" s="116"/>
      <c r="NJS525" s="116"/>
      <c r="NJT525" s="116"/>
      <c r="NJU525" s="116"/>
      <c r="NJV525" s="116"/>
      <c r="NJW525" s="116"/>
      <c r="NJX525" s="116"/>
      <c r="NJY525" s="116"/>
      <c r="NJZ525" s="116"/>
      <c r="NKA525" s="116"/>
      <c r="NKB525" s="116"/>
      <c r="NKC525" s="116"/>
      <c r="NKD525" s="116"/>
      <c r="NKE525" s="116"/>
      <c r="NKF525" s="116"/>
      <c r="NKG525" s="116"/>
      <c r="NKH525" s="116"/>
      <c r="NKI525" s="116"/>
      <c r="NKJ525" s="116"/>
      <c r="NKK525" s="116"/>
      <c r="NKL525" s="116"/>
      <c r="NKM525" s="116"/>
      <c r="NKN525" s="116"/>
      <c r="NKO525" s="116"/>
      <c r="NKP525" s="116"/>
      <c r="NKQ525" s="116"/>
      <c r="NKR525" s="116"/>
      <c r="NKS525" s="116"/>
      <c r="NKT525" s="116"/>
      <c r="NKU525" s="116"/>
      <c r="NKV525" s="116"/>
      <c r="NKW525" s="116"/>
      <c r="NKX525" s="116"/>
      <c r="NKY525" s="116"/>
      <c r="NKZ525" s="116"/>
      <c r="NLA525" s="116"/>
      <c r="NLB525" s="116"/>
      <c r="NLC525" s="116"/>
      <c r="NLD525" s="116"/>
      <c r="NLE525" s="116"/>
      <c r="NLF525" s="116"/>
      <c r="NLG525" s="116"/>
      <c r="NLH525" s="116"/>
      <c r="NLI525" s="116"/>
      <c r="NLJ525" s="116"/>
      <c r="NLK525" s="116"/>
      <c r="NLL525" s="116"/>
      <c r="NLM525" s="116"/>
      <c r="NLN525" s="116"/>
      <c r="NLO525" s="116"/>
      <c r="NLP525" s="116"/>
      <c r="NLQ525" s="116"/>
      <c r="NLR525" s="116"/>
      <c r="NLS525" s="116"/>
      <c r="NLT525" s="116"/>
      <c r="NLU525" s="116"/>
      <c r="NLV525" s="116"/>
      <c r="NLW525" s="116"/>
      <c r="NLX525" s="116"/>
      <c r="NLY525" s="116"/>
      <c r="NLZ525" s="116"/>
      <c r="NMA525" s="116"/>
      <c r="NMB525" s="116"/>
      <c r="NMC525" s="116"/>
      <c r="NMD525" s="116"/>
      <c r="NME525" s="116"/>
      <c r="NMF525" s="116"/>
      <c r="NMG525" s="116"/>
      <c r="NMH525" s="116"/>
      <c r="NMI525" s="116"/>
      <c r="NMJ525" s="116"/>
      <c r="NMK525" s="116"/>
      <c r="NML525" s="116"/>
      <c r="NMM525" s="116"/>
      <c r="NMN525" s="116"/>
      <c r="NMO525" s="116"/>
      <c r="NMP525" s="116"/>
      <c r="NMQ525" s="116"/>
      <c r="NMR525" s="116"/>
      <c r="NMS525" s="116"/>
      <c r="NMT525" s="116"/>
      <c r="NMU525" s="116"/>
      <c r="NMV525" s="116"/>
      <c r="NMW525" s="116"/>
      <c r="NMX525" s="116"/>
      <c r="NMY525" s="116"/>
      <c r="NMZ525" s="116"/>
      <c r="NNA525" s="116"/>
      <c r="NNB525" s="116"/>
      <c r="NNC525" s="116"/>
      <c r="NND525" s="116"/>
      <c r="NNE525" s="116"/>
      <c r="NNF525" s="116"/>
      <c r="NNG525" s="116"/>
      <c r="NNH525" s="116"/>
      <c r="NNI525" s="116"/>
      <c r="NNJ525" s="116"/>
      <c r="NNK525" s="116"/>
      <c r="NNL525" s="116"/>
      <c r="NNM525" s="116"/>
      <c r="NNN525" s="116"/>
      <c r="NNO525" s="116"/>
      <c r="NNP525" s="116"/>
      <c r="NNQ525" s="116"/>
      <c r="NNR525" s="116"/>
      <c r="NNS525" s="116"/>
      <c r="NNT525" s="116"/>
      <c r="NNU525" s="116"/>
      <c r="NNV525" s="116"/>
      <c r="NNW525" s="116"/>
      <c r="NNX525" s="116"/>
      <c r="NNY525" s="116"/>
      <c r="NNZ525" s="116"/>
      <c r="NOA525" s="116"/>
      <c r="NOB525" s="116"/>
      <c r="NOC525" s="116"/>
      <c r="NOD525" s="116"/>
      <c r="NOE525" s="116"/>
      <c r="NOF525" s="116"/>
      <c r="NOG525" s="116"/>
      <c r="NOH525" s="116"/>
      <c r="NOI525" s="116"/>
      <c r="NOJ525" s="116"/>
      <c r="NOK525" s="116"/>
      <c r="NOL525" s="116"/>
      <c r="NOM525" s="116"/>
      <c r="NON525" s="116"/>
      <c r="NOO525" s="116"/>
      <c r="NOP525" s="116"/>
      <c r="NOQ525" s="116"/>
      <c r="NOR525" s="116"/>
      <c r="NOS525" s="116"/>
      <c r="NOT525" s="116"/>
      <c r="NOU525" s="116"/>
      <c r="NOV525" s="116"/>
      <c r="NOW525" s="116"/>
      <c r="NOX525" s="116"/>
      <c r="NOY525" s="116"/>
      <c r="NOZ525" s="116"/>
      <c r="NPA525" s="116"/>
      <c r="NPB525" s="116"/>
      <c r="NPC525" s="116"/>
      <c r="NPD525" s="116"/>
      <c r="NPE525" s="116"/>
      <c r="NPF525" s="116"/>
      <c r="NPG525" s="116"/>
      <c r="NPH525" s="116"/>
      <c r="NPI525" s="116"/>
      <c r="NPJ525" s="116"/>
      <c r="NPK525" s="116"/>
      <c r="NPL525" s="116"/>
      <c r="NPM525" s="116"/>
      <c r="NPN525" s="116"/>
      <c r="NPO525" s="116"/>
      <c r="NPP525" s="116"/>
      <c r="NPQ525" s="116"/>
      <c r="NPR525" s="116"/>
      <c r="NPS525" s="116"/>
      <c r="NPT525" s="116"/>
      <c r="NPU525" s="116"/>
      <c r="NPV525" s="116"/>
      <c r="NPW525" s="116"/>
      <c r="NPX525" s="116"/>
      <c r="NPY525" s="116"/>
      <c r="NPZ525" s="116"/>
      <c r="NQA525" s="116"/>
      <c r="NQB525" s="116"/>
      <c r="NQC525" s="116"/>
      <c r="NQD525" s="116"/>
      <c r="NQE525" s="116"/>
      <c r="NQF525" s="116"/>
      <c r="NQG525" s="116"/>
      <c r="NQH525" s="116"/>
      <c r="NQI525" s="116"/>
      <c r="NQJ525" s="116"/>
      <c r="NQK525" s="116"/>
      <c r="NQL525" s="116"/>
      <c r="NQM525" s="116"/>
      <c r="NQN525" s="116"/>
      <c r="NQO525" s="116"/>
      <c r="NQP525" s="116"/>
      <c r="NQQ525" s="116"/>
      <c r="NQR525" s="116"/>
      <c r="NQS525" s="116"/>
      <c r="NQT525" s="116"/>
      <c r="NQU525" s="116"/>
      <c r="NQV525" s="116"/>
      <c r="NQW525" s="116"/>
      <c r="NQX525" s="116"/>
      <c r="NQY525" s="116"/>
      <c r="NQZ525" s="116"/>
      <c r="NRA525" s="116"/>
      <c r="NRB525" s="116"/>
      <c r="NRC525" s="116"/>
      <c r="NRD525" s="116"/>
      <c r="NRE525" s="116"/>
      <c r="NRF525" s="116"/>
      <c r="NRG525" s="116"/>
      <c r="NRH525" s="116"/>
      <c r="NRI525" s="116"/>
      <c r="NRJ525" s="116"/>
      <c r="NRK525" s="116"/>
      <c r="NRL525" s="116"/>
      <c r="NRM525" s="116"/>
      <c r="NRN525" s="116"/>
      <c r="NRO525" s="116"/>
      <c r="NRP525" s="116"/>
      <c r="NRQ525" s="116"/>
      <c r="NRR525" s="116"/>
      <c r="NRS525" s="116"/>
      <c r="NRT525" s="116"/>
      <c r="NRU525" s="116"/>
      <c r="NRV525" s="116"/>
      <c r="NRW525" s="116"/>
      <c r="NRX525" s="116"/>
      <c r="NRY525" s="116"/>
      <c r="NRZ525" s="116"/>
      <c r="NSA525" s="116"/>
      <c r="NSB525" s="116"/>
      <c r="NSC525" s="116"/>
      <c r="NSD525" s="116"/>
      <c r="NSE525" s="116"/>
      <c r="NSF525" s="116"/>
      <c r="NSG525" s="116"/>
      <c r="NSH525" s="116"/>
      <c r="NSI525" s="116"/>
      <c r="NSJ525" s="116"/>
      <c r="NSK525" s="116"/>
      <c r="NSL525" s="116"/>
      <c r="NSM525" s="116"/>
      <c r="NSN525" s="116"/>
      <c r="NSO525" s="116"/>
      <c r="NSP525" s="116"/>
      <c r="NSQ525" s="116"/>
      <c r="NSR525" s="116"/>
      <c r="NSS525" s="116"/>
      <c r="NST525" s="116"/>
      <c r="NSU525" s="116"/>
      <c r="NSV525" s="116"/>
      <c r="NSW525" s="116"/>
      <c r="NSX525" s="116"/>
      <c r="NSY525" s="116"/>
      <c r="NSZ525" s="116"/>
      <c r="NTA525" s="116"/>
      <c r="NTB525" s="116"/>
      <c r="NTC525" s="116"/>
      <c r="NTD525" s="116"/>
      <c r="NTE525" s="116"/>
      <c r="NTF525" s="116"/>
      <c r="NTG525" s="116"/>
      <c r="NTH525" s="116"/>
      <c r="NTI525" s="116"/>
      <c r="NTJ525" s="116"/>
      <c r="NTK525" s="116"/>
      <c r="NTL525" s="116"/>
      <c r="NTM525" s="116"/>
      <c r="NTN525" s="116"/>
      <c r="NTO525" s="116"/>
      <c r="NTP525" s="116"/>
      <c r="NTQ525" s="116"/>
      <c r="NTR525" s="116"/>
      <c r="NTS525" s="116"/>
      <c r="NTT525" s="116"/>
      <c r="NTU525" s="116"/>
      <c r="NTV525" s="116"/>
      <c r="NTW525" s="116"/>
      <c r="NTX525" s="116"/>
      <c r="NTY525" s="116"/>
      <c r="NTZ525" s="116"/>
      <c r="NUA525" s="116"/>
      <c r="NUB525" s="116"/>
      <c r="NUC525" s="116"/>
      <c r="NUD525" s="116"/>
      <c r="NUE525" s="116"/>
      <c r="NUF525" s="116"/>
      <c r="NUG525" s="116"/>
      <c r="NUH525" s="116"/>
      <c r="NUI525" s="116"/>
      <c r="NUJ525" s="116"/>
      <c r="NUK525" s="116"/>
      <c r="NUL525" s="116"/>
      <c r="NUM525" s="116"/>
      <c r="NUN525" s="116"/>
      <c r="NUO525" s="116"/>
      <c r="NUP525" s="116"/>
      <c r="NUQ525" s="116"/>
      <c r="NUR525" s="116"/>
      <c r="NUS525" s="116"/>
      <c r="NUT525" s="116"/>
      <c r="NUU525" s="116"/>
      <c r="NUV525" s="116"/>
      <c r="NUW525" s="116"/>
      <c r="NUX525" s="116"/>
      <c r="NUY525" s="116"/>
      <c r="NUZ525" s="116"/>
      <c r="NVA525" s="116"/>
      <c r="NVB525" s="116"/>
      <c r="NVC525" s="116"/>
      <c r="NVD525" s="116"/>
      <c r="NVE525" s="116"/>
      <c r="NVF525" s="116"/>
      <c r="NVG525" s="116"/>
      <c r="NVH525" s="116"/>
      <c r="NVI525" s="116"/>
      <c r="NVJ525" s="116"/>
      <c r="NVK525" s="116"/>
      <c r="NVL525" s="116"/>
      <c r="NVM525" s="116"/>
      <c r="NVN525" s="116"/>
      <c r="NVO525" s="116"/>
      <c r="NVP525" s="116"/>
      <c r="NVQ525" s="116"/>
      <c r="NVR525" s="116"/>
      <c r="NVS525" s="116"/>
      <c r="NVT525" s="116"/>
      <c r="NVU525" s="116"/>
      <c r="NVV525" s="116"/>
      <c r="NVW525" s="116"/>
      <c r="NVX525" s="116"/>
      <c r="NVY525" s="116"/>
      <c r="NVZ525" s="116"/>
      <c r="NWA525" s="116"/>
      <c r="NWB525" s="116"/>
      <c r="NWC525" s="116"/>
      <c r="NWD525" s="116"/>
      <c r="NWE525" s="116"/>
      <c r="NWF525" s="116"/>
      <c r="NWG525" s="116"/>
      <c r="NWH525" s="116"/>
      <c r="NWI525" s="116"/>
      <c r="NWJ525" s="116"/>
      <c r="NWK525" s="116"/>
      <c r="NWL525" s="116"/>
      <c r="NWM525" s="116"/>
      <c r="NWN525" s="116"/>
      <c r="NWO525" s="116"/>
      <c r="NWP525" s="116"/>
      <c r="NWQ525" s="116"/>
      <c r="NWR525" s="116"/>
      <c r="NWS525" s="116"/>
      <c r="NWT525" s="116"/>
      <c r="NWU525" s="116"/>
      <c r="NWV525" s="116"/>
      <c r="NWW525" s="116"/>
      <c r="NWX525" s="116"/>
      <c r="NWY525" s="116"/>
      <c r="NWZ525" s="116"/>
      <c r="NXA525" s="116"/>
      <c r="NXB525" s="116"/>
      <c r="NXC525" s="116"/>
      <c r="NXD525" s="116"/>
      <c r="NXE525" s="116"/>
      <c r="NXF525" s="116"/>
      <c r="NXG525" s="116"/>
      <c r="NXH525" s="116"/>
      <c r="NXI525" s="116"/>
      <c r="NXJ525" s="116"/>
      <c r="NXK525" s="116"/>
      <c r="NXL525" s="116"/>
      <c r="NXM525" s="116"/>
      <c r="NXN525" s="116"/>
      <c r="NXO525" s="116"/>
      <c r="NXP525" s="116"/>
      <c r="NXQ525" s="116"/>
      <c r="NXR525" s="116"/>
      <c r="NXS525" s="116"/>
      <c r="NXT525" s="116"/>
      <c r="NXU525" s="116"/>
      <c r="NXV525" s="116"/>
      <c r="NXW525" s="116"/>
      <c r="NXX525" s="116"/>
      <c r="NXY525" s="116"/>
      <c r="NXZ525" s="116"/>
      <c r="NYA525" s="116"/>
      <c r="NYB525" s="116"/>
      <c r="NYC525" s="116"/>
      <c r="NYD525" s="116"/>
      <c r="NYE525" s="116"/>
      <c r="NYF525" s="116"/>
      <c r="NYG525" s="116"/>
      <c r="NYH525" s="116"/>
      <c r="NYI525" s="116"/>
      <c r="NYJ525" s="116"/>
      <c r="NYK525" s="116"/>
      <c r="NYL525" s="116"/>
      <c r="NYM525" s="116"/>
      <c r="NYN525" s="116"/>
      <c r="NYO525" s="116"/>
      <c r="NYP525" s="116"/>
      <c r="NYQ525" s="116"/>
      <c r="NYR525" s="116"/>
      <c r="NYS525" s="116"/>
      <c r="NYT525" s="116"/>
      <c r="NYU525" s="116"/>
      <c r="NYV525" s="116"/>
      <c r="NYW525" s="116"/>
      <c r="NYX525" s="116"/>
      <c r="NYY525" s="116"/>
      <c r="NYZ525" s="116"/>
      <c r="NZA525" s="116"/>
      <c r="NZB525" s="116"/>
      <c r="NZC525" s="116"/>
      <c r="NZD525" s="116"/>
      <c r="NZE525" s="116"/>
      <c r="NZF525" s="116"/>
      <c r="NZG525" s="116"/>
      <c r="NZH525" s="116"/>
      <c r="NZI525" s="116"/>
      <c r="NZJ525" s="116"/>
      <c r="NZK525" s="116"/>
      <c r="NZL525" s="116"/>
      <c r="NZM525" s="116"/>
      <c r="NZN525" s="116"/>
      <c r="NZO525" s="116"/>
      <c r="NZP525" s="116"/>
      <c r="NZQ525" s="116"/>
      <c r="NZR525" s="116"/>
      <c r="NZS525" s="116"/>
      <c r="NZT525" s="116"/>
      <c r="NZU525" s="116"/>
      <c r="NZV525" s="116"/>
      <c r="NZW525" s="116"/>
      <c r="NZX525" s="116"/>
      <c r="NZY525" s="116"/>
      <c r="NZZ525" s="116"/>
      <c r="OAA525" s="116"/>
      <c r="OAB525" s="116"/>
      <c r="OAC525" s="116"/>
      <c r="OAD525" s="116"/>
      <c r="OAE525" s="116"/>
      <c r="OAF525" s="116"/>
      <c r="OAG525" s="116"/>
      <c r="OAH525" s="116"/>
      <c r="OAI525" s="116"/>
      <c r="OAJ525" s="116"/>
      <c r="OAK525" s="116"/>
      <c r="OAL525" s="116"/>
      <c r="OAM525" s="116"/>
      <c r="OAN525" s="116"/>
      <c r="OAO525" s="116"/>
      <c r="OAP525" s="116"/>
      <c r="OAQ525" s="116"/>
      <c r="OAR525" s="116"/>
      <c r="OAS525" s="116"/>
      <c r="OAT525" s="116"/>
      <c r="OAU525" s="116"/>
      <c r="OAV525" s="116"/>
      <c r="OAW525" s="116"/>
      <c r="OAX525" s="116"/>
      <c r="OAY525" s="116"/>
      <c r="OAZ525" s="116"/>
      <c r="OBA525" s="116"/>
      <c r="OBB525" s="116"/>
      <c r="OBC525" s="116"/>
      <c r="OBD525" s="116"/>
      <c r="OBE525" s="116"/>
      <c r="OBF525" s="116"/>
      <c r="OBG525" s="116"/>
      <c r="OBH525" s="116"/>
      <c r="OBI525" s="116"/>
      <c r="OBJ525" s="116"/>
      <c r="OBK525" s="116"/>
      <c r="OBL525" s="116"/>
      <c r="OBM525" s="116"/>
      <c r="OBN525" s="116"/>
      <c r="OBO525" s="116"/>
      <c r="OBP525" s="116"/>
      <c r="OBQ525" s="116"/>
      <c r="OBR525" s="116"/>
      <c r="OBS525" s="116"/>
      <c r="OBT525" s="116"/>
      <c r="OBU525" s="116"/>
      <c r="OBV525" s="116"/>
      <c r="OBW525" s="116"/>
      <c r="OBX525" s="116"/>
      <c r="OBY525" s="116"/>
      <c r="OBZ525" s="116"/>
      <c r="OCA525" s="116"/>
      <c r="OCB525" s="116"/>
      <c r="OCC525" s="116"/>
      <c r="OCD525" s="116"/>
      <c r="OCE525" s="116"/>
      <c r="OCF525" s="116"/>
      <c r="OCG525" s="116"/>
      <c r="OCH525" s="116"/>
      <c r="OCI525" s="116"/>
      <c r="OCJ525" s="116"/>
      <c r="OCK525" s="116"/>
      <c r="OCL525" s="116"/>
      <c r="OCM525" s="116"/>
      <c r="OCN525" s="116"/>
      <c r="OCO525" s="116"/>
      <c r="OCP525" s="116"/>
      <c r="OCQ525" s="116"/>
      <c r="OCR525" s="116"/>
      <c r="OCS525" s="116"/>
      <c r="OCT525" s="116"/>
      <c r="OCU525" s="116"/>
      <c r="OCV525" s="116"/>
      <c r="OCW525" s="116"/>
      <c r="OCX525" s="116"/>
      <c r="OCY525" s="116"/>
      <c r="OCZ525" s="116"/>
      <c r="ODA525" s="116"/>
      <c r="ODB525" s="116"/>
      <c r="ODC525" s="116"/>
      <c r="ODD525" s="116"/>
      <c r="ODE525" s="116"/>
      <c r="ODF525" s="116"/>
      <c r="ODG525" s="116"/>
      <c r="ODH525" s="116"/>
      <c r="ODI525" s="116"/>
      <c r="ODJ525" s="116"/>
      <c r="ODK525" s="116"/>
      <c r="ODL525" s="116"/>
      <c r="ODM525" s="116"/>
      <c r="ODN525" s="116"/>
      <c r="ODO525" s="116"/>
      <c r="ODP525" s="116"/>
      <c r="ODQ525" s="116"/>
      <c r="ODR525" s="116"/>
      <c r="ODS525" s="116"/>
      <c r="ODT525" s="116"/>
      <c r="ODU525" s="116"/>
      <c r="ODV525" s="116"/>
      <c r="ODW525" s="116"/>
      <c r="ODX525" s="116"/>
      <c r="ODY525" s="116"/>
      <c r="ODZ525" s="116"/>
      <c r="OEA525" s="116"/>
      <c r="OEB525" s="116"/>
      <c r="OEC525" s="116"/>
      <c r="OED525" s="116"/>
      <c r="OEE525" s="116"/>
      <c r="OEF525" s="116"/>
      <c r="OEG525" s="116"/>
      <c r="OEH525" s="116"/>
      <c r="OEI525" s="116"/>
      <c r="OEJ525" s="116"/>
      <c r="OEK525" s="116"/>
      <c r="OEL525" s="116"/>
      <c r="OEM525" s="116"/>
      <c r="OEN525" s="116"/>
      <c r="OEO525" s="116"/>
      <c r="OEP525" s="116"/>
      <c r="OEQ525" s="116"/>
      <c r="OER525" s="116"/>
      <c r="OES525" s="116"/>
      <c r="OET525" s="116"/>
      <c r="OEU525" s="116"/>
      <c r="OEV525" s="116"/>
      <c r="OEW525" s="116"/>
      <c r="OEX525" s="116"/>
      <c r="OEY525" s="116"/>
      <c r="OEZ525" s="116"/>
      <c r="OFA525" s="116"/>
      <c r="OFB525" s="116"/>
      <c r="OFC525" s="116"/>
      <c r="OFD525" s="116"/>
      <c r="OFE525" s="116"/>
      <c r="OFF525" s="116"/>
      <c r="OFG525" s="116"/>
      <c r="OFH525" s="116"/>
      <c r="OFI525" s="116"/>
      <c r="OFJ525" s="116"/>
      <c r="OFK525" s="116"/>
      <c r="OFL525" s="116"/>
      <c r="OFM525" s="116"/>
      <c r="OFN525" s="116"/>
      <c r="OFO525" s="116"/>
      <c r="OFP525" s="116"/>
      <c r="OFQ525" s="116"/>
      <c r="OFR525" s="116"/>
      <c r="OFS525" s="116"/>
      <c r="OFT525" s="116"/>
      <c r="OFU525" s="116"/>
      <c r="OFV525" s="116"/>
      <c r="OFW525" s="116"/>
      <c r="OFX525" s="116"/>
      <c r="OFY525" s="116"/>
      <c r="OFZ525" s="116"/>
      <c r="OGA525" s="116"/>
      <c r="OGB525" s="116"/>
      <c r="OGC525" s="116"/>
      <c r="OGD525" s="116"/>
      <c r="OGE525" s="116"/>
      <c r="OGF525" s="116"/>
      <c r="OGG525" s="116"/>
      <c r="OGH525" s="116"/>
      <c r="OGI525" s="116"/>
      <c r="OGJ525" s="116"/>
      <c r="OGK525" s="116"/>
      <c r="OGL525" s="116"/>
      <c r="OGM525" s="116"/>
      <c r="OGN525" s="116"/>
      <c r="OGO525" s="116"/>
      <c r="OGP525" s="116"/>
      <c r="OGQ525" s="116"/>
      <c r="OGR525" s="116"/>
      <c r="OGS525" s="116"/>
      <c r="OGT525" s="116"/>
      <c r="OGU525" s="116"/>
      <c r="OGV525" s="116"/>
      <c r="OGW525" s="116"/>
      <c r="OGX525" s="116"/>
      <c r="OGY525" s="116"/>
      <c r="OGZ525" s="116"/>
      <c r="OHA525" s="116"/>
      <c r="OHB525" s="116"/>
      <c r="OHC525" s="116"/>
      <c r="OHD525" s="116"/>
      <c r="OHE525" s="116"/>
      <c r="OHF525" s="116"/>
      <c r="OHG525" s="116"/>
      <c r="OHH525" s="116"/>
      <c r="OHI525" s="116"/>
      <c r="OHJ525" s="116"/>
      <c r="OHK525" s="116"/>
      <c r="OHL525" s="116"/>
      <c r="OHM525" s="116"/>
      <c r="OHN525" s="116"/>
      <c r="OHO525" s="116"/>
      <c r="OHP525" s="116"/>
      <c r="OHQ525" s="116"/>
      <c r="OHR525" s="116"/>
      <c r="OHS525" s="116"/>
      <c r="OHT525" s="116"/>
      <c r="OHU525" s="116"/>
      <c r="OHV525" s="116"/>
      <c r="OHW525" s="116"/>
      <c r="OHX525" s="116"/>
      <c r="OHY525" s="116"/>
      <c r="OHZ525" s="116"/>
      <c r="OIA525" s="116"/>
      <c r="OIB525" s="116"/>
      <c r="OIC525" s="116"/>
      <c r="OID525" s="116"/>
      <c r="OIE525" s="116"/>
      <c r="OIF525" s="116"/>
      <c r="OIG525" s="116"/>
      <c r="OIH525" s="116"/>
      <c r="OII525" s="116"/>
      <c r="OIJ525" s="116"/>
      <c r="OIK525" s="116"/>
      <c r="OIL525" s="116"/>
      <c r="OIM525" s="116"/>
      <c r="OIN525" s="116"/>
      <c r="OIO525" s="116"/>
      <c r="OIP525" s="116"/>
      <c r="OIQ525" s="116"/>
      <c r="OIR525" s="116"/>
      <c r="OIS525" s="116"/>
      <c r="OIT525" s="116"/>
      <c r="OIU525" s="116"/>
      <c r="OIV525" s="116"/>
      <c r="OIW525" s="116"/>
      <c r="OIX525" s="116"/>
      <c r="OIY525" s="116"/>
      <c r="OIZ525" s="116"/>
      <c r="OJA525" s="116"/>
      <c r="OJB525" s="116"/>
      <c r="OJC525" s="116"/>
      <c r="OJD525" s="116"/>
      <c r="OJE525" s="116"/>
      <c r="OJF525" s="116"/>
      <c r="OJG525" s="116"/>
      <c r="OJH525" s="116"/>
      <c r="OJI525" s="116"/>
      <c r="OJJ525" s="116"/>
      <c r="OJK525" s="116"/>
      <c r="OJL525" s="116"/>
      <c r="OJM525" s="116"/>
      <c r="OJN525" s="116"/>
      <c r="OJO525" s="116"/>
      <c r="OJP525" s="116"/>
      <c r="OJQ525" s="116"/>
      <c r="OJR525" s="116"/>
      <c r="OJS525" s="116"/>
      <c r="OJT525" s="116"/>
      <c r="OJU525" s="116"/>
      <c r="OJV525" s="116"/>
      <c r="OJW525" s="116"/>
      <c r="OJX525" s="116"/>
      <c r="OJY525" s="116"/>
      <c r="OJZ525" s="116"/>
      <c r="OKA525" s="116"/>
      <c r="OKB525" s="116"/>
      <c r="OKC525" s="116"/>
      <c r="OKD525" s="116"/>
      <c r="OKE525" s="116"/>
      <c r="OKF525" s="116"/>
      <c r="OKG525" s="116"/>
      <c r="OKH525" s="116"/>
      <c r="OKI525" s="116"/>
      <c r="OKJ525" s="116"/>
      <c r="OKK525" s="116"/>
      <c r="OKL525" s="116"/>
      <c r="OKM525" s="116"/>
      <c r="OKN525" s="116"/>
      <c r="OKO525" s="116"/>
      <c r="OKP525" s="116"/>
      <c r="OKQ525" s="116"/>
      <c r="OKR525" s="116"/>
      <c r="OKS525" s="116"/>
      <c r="OKT525" s="116"/>
      <c r="OKU525" s="116"/>
      <c r="OKV525" s="116"/>
      <c r="OKW525" s="116"/>
      <c r="OKX525" s="116"/>
      <c r="OKY525" s="116"/>
      <c r="OKZ525" s="116"/>
      <c r="OLA525" s="116"/>
      <c r="OLB525" s="116"/>
      <c r="OLC525" s="116"/>
      <c r="OLD525" s="116"/>
      <c r="OLE525" s="116"/>
      <c r="OLF525" s="116"/>
      <c r="OLG525" s="116"/>
      <c r="OLH525" s="116"/>
      <c r="OLI525" s="116"/>
      <c r="OLJ525" s="116"/>
      <c r="OLK525" s="116"/>
      <c r="OLL525" s="116"/>
      <c r="OLM525" s="116"/>
      <c r="OLN525" s="116"/>
      <c r="OLO525" s="116"/>
      <c r="OLP525" s="116"/>
      <c r="OLQ525" s="116"/>
      <c r="OLR525" s="116"/>
      <c r="OLS525" s="116"/>
      <c r="OLT525" s="116"/>
      <c r="OLU525" s="116"/>
      <c r="OLV525" s="116"/>
      <c r="OLW525" s="116"/>
      <c r="OLX525" s="116"/>
      <c r="OLY525" s="116"/>
      <c r="OLZ525" s="116"/>
      <c r="OMA525" s="116"/>
      <c r="OMB525" s="116"/>
      <c r="OMC525" s="116"/>
      <c r="OMD525" s="116"/>
      <c r="OME525" s="116"/>
      <c r="OMF525" s="116"/>
      <c r="OMG525" s="116"/>
      <c r="OMH525" s="116"/>
      <c r="OMI525" s="116"/>
      <c r="OMJ525" s="116"/>
      <c r="OMK525" s="116"/>
      <c r="OML525" s="116"/>
      <c r="OMM525" s="116"/>
      <c r="OMN525" s="116"/>
      <c r="OMO525" s="116"/>
      <c r="OMP525" s="116"/>
      <c r="OMQ525" s="116"/>
      <c r="OMR525" s="116"/>
      <c r="OMS525" s="116"/>
      <c r="OMT525" s="116"/>
      <c r="OMU525" s="116"/>
      <c r="OMV525" s="116"/>
      <c r="OMW525" s="116"/>
      <c r="OMX525" s="116"/>
      <c r="OMY525" s="116"/>
      <c r="OMZ525" s="116"/>
      <c r="ONA525" s="116"/>
      <c r="ONB525" s="116"/>
      <c r="ONC525" s="116"/>
      <c r="OND525" s="116"/>
      <c r="ONE525" s="116"/>
      <c r="ONF525" s="116"/>
      <c r="ONG525" s="116"/>
      <c r="ONH525" s="116"/>
      <c r="ONI525" s="116"/>
      <c r="ONJ525" s="116"/>
      <c r="ONK525" s="116"/>
      <c r="ONL525" s="116"/>
      <c r="ONM525" s="116"/>
      <c r="ONN525" s="116"/>
      <c r="ONO525" s="116"/>
      <c r="ONP525" s="116"/>
      <c r="ONQ525" s="116"/>
      <c r="ONR525" s="116"/>
      <c r="ONS525" s="116"/>
      <c r="ONT525" s="116"/>
      <c r="ONU525" s="116"/>
      <c r="ONV525" s="116"/>
      <c r="ONW525" s="116"/>
      <c r="ONX525" s="116"/>
      <c r="ONY525" s="116"/>
      <c r="ONZ525" s="116"/>
      <c r="OOA525" s="116"/>
      <c r="OOB525" s="116"/>
      <c r="OOC525" s="116"/>
      <c r="OOD525" s="116"/>
      <c r="OOE525" s="116"/>
      <c r="OOF525" s="116"/>
      <c r="OOG525" s="116"/>
      <c r="OOH525" s="116"/>
      <c r="OOI525" s="116"/>
      <c r="OOJ525" s="116"/>
      <c r="OOK525" s="116"/>
      <c r="OOL525" s="116"/>
      <c r="OOM525" s="116"/>
      <c r="OON525" s="116"/>
      <c r="OOO525" s="116"/>
      <c r="OOP525" s="116"/>
      <c r="OOQ525" s="116"/>
      <c r="OOR525" s="116"/>
      <c r="OOS525" s="116"/>
      <c r="OOT525" s="116"/>
      <c r="OOU525" s="116"/>
      <c r="OOV525" s="116"/>
      <c r="OOW525" s="116"/>
      <c r="OOX525" s="116"/>
      <c r="OOY525" s="116"/>
      <c r="OOZ525" s="116"/>
      <c r="OPA525" s="116"/>
      <c r="OPB525" s="116"/>
      <c r="OPC525" s="116"/>
      <c r="OPD525" s="116"/>
      <c r="OPE525" s="116"/>
      <c r="OPF525" s="116"/>
      <c r="OPG525" s="116"/>
      <c r="OPH525" s="116"/>
      <c r="OPI525" s="116"/>
      <c r="OPJ525" s="116"/>
      <c r="OPK525" s="116"/>
      <c r="OPL525" s="116"/>
      <c r="OPM525" s="116"/>
      <c r="OPN525" s="116"/>
      <c r="OPO525" s="116"/>
      <c r="OPP525" s="116"/>
      <c r="OPQ525" s="116"/>
      <c r="OPR525" s="116"/>
      <c r="OPS525" s="116"/>
      <c r="OPT525" s="116"/>
      <c r="OPU525" s="116"/>
      <c r="OPV525" s="116"/>
      <c r="OPW525" s="116"/>
      <c r="OPX525" s="116"/>
      <c r="OPY525" s="116"/>
      <c r="OPZ525" s="116"/>
      <c r="OQA525" s="116"/>
      <c r="OQB525" s="116"/>
      <c r="OQC525" s="116"/>
      <c r="OQD525" s="116"/>
      <c r="OQE525" s="116"/>
      <c r="OQF525" s="116"/>
      <c r="OQG525" s="116"/>
      <c r="OQH525" s="116"/>
      <c r="OQI525" s="116"/>
      <c r="OQJ525" s="116"/>
      <c r="OQK525" s="116"/>
      <c r="OQL525" s="116"/>
      <c r="OQM525" s="116"/>
      <c r="OQN525" s="116"/>
      <c r="OQO525" s="116"/>
      <c r="OQP525" s="116"/>
      <c r="OQQ525" s="116"/>
      <c r="OQR525" s="116"/>
      <c r="OQS525" s="116"/>
      <c r="OQT525" s="116"/>
      <c r="OQU525" s="116"/>
      <c r="OQV525" s="116"/>
      <c r="OQW525" s="116"/>
      <c r="OQX525" s="116"/>
      <c r="OQY525" s="116"/>
      <c r="OQZ525" s="116"/>
      <c r="ORA525" s="116"/>
      <c r="ORB525" s="116"/>
      <c r="ORC525" s="116"/>
      <c r="ORD525" s="116"/>
      <c r="ORE525" s="116"/>
      <c r="ORF525" s="116"/>
      <c r="ORG525" s="116"/>
      <c r="ORH525" s="116"/>
      <c r="ORI525" s="116"/>
      <c r="ORJ525" s="116"/>
      <c r="ORK525" s="116"/>
      <c r="ORL525" s="116"/>
      <c r="ORM525" s="116"/>
      <c r="ORN525" s="116"/>
      <c r="ORO525" s="116"/>
      <c r="ORP525" s="116"/>
      <c r="ORQ525" s="116"/>
      <c r="ORR525" s="116"/>
      <c r="ORS525" s="116"/>
      <c r="ORT525" s="116"/>
      <c r="ORU525" s="116"/>
      <c r="ORV525" s="116"/>
      <c r="ORW525" s="116"/>
      <c r="ORX525" s="116"/>
      <c r="ORY525" s="116"/>
      <c r="ORZ525" s="116"/>
      <c r="OSA525" s="116"/>
      <c r="OSB525" s="116"/>
      <c r="OSC525" s="116"/>
      <c r="OSD525" s="116"/>
      <c r="OSE525" s="116"/>
      <c r="OSF525" s="116"/>
      <c r="OSG525" s="116"/>
      <c r="OSH525" s="116"/>
      <c r="OSI525" s="116"/>
      <c r="OSJ525" s="116"/>
      <c r="OSK525" s="116"/>
      <c r="OSL525" s="116"/>
      <c r="OSM525" s="116"/>
      <c r="OSN525" s="116"/>
      <c r="OSO525" s="116"/>
      <c r="OSP525" s="116"/>
      <c r="OSQ525" s="116"/>
      <c r="OSR525" s="116"/>
      <c r="OSS525" s="116"/>
      <c r="OST525" s="116"/>
      <c r="OSU525" s="116"/>
      <c r="OSV525" s="116"/>
      <c r="OSW525" s="116"/>
      <c r="OSX525" s="116"/>
      <c r="OSY525" s="116"/>
      <c r="OSZ525" s="116"/>
      <c r="OTA525" s="116"/>
      <c r="OTB525" s="116"/>
      <c r="OTC525" s="116"/>
      <c r="OTD525" s="116"/>
      <c r="OTE525" s="116"/>
      <c r="OTF525" s="116"/>
      <c r="OTG525" s="116"/>
      <c r="OTH525" s="116"/>
      <c r="OTI525" s="116"/>
      <c r="OTJ525" s="116"/>
      <c r="OTK525" s="116"/>
      <c r="OTL525" s="116"/>
      <c r="OTM525" s="116"/>
      <c r="OTN525" s="116"/>
      <c r="OTO525" s="116"/>
      <c r="OTP525" s="116"/>
      <c r="OTQ525" s="116"/>
      <c r="OTR525" s="116"/>
      <c r="OTS525" s="116"/>
      <c r="OTT525" s="116"/>
      <c r="OTU525" s="116"/>
      <c r="OTV525" s="116"/>
      <c r="OTW525" s="116"/>
      <c r="OTX525" s="116"/>
      <c r="OTY525" s="116"/>
      <c r="OTZ525" s="116"/>
      <c r="OUA525" s="116"/>
      <c r="OUB525" s="116"/>
      <c r="OUC525" s="116"/>
      <c r="OUD525" s="116"/>
      <c r="OUE525" s="116"/>
      <c r="OUF525" s="116"/>
      <c r="OUG525" s="116"/>
      <c r="OUH525" s="116"/>
      <c r="OUI525" s="116"/>
      <c r="OUJ525" s="116"/>
      <c r="OUK525" s="116"/>
      <c r="OUL525" s="116"/>
      <c r="OUM525" s="116"/>
      <c r="OUN525" s="116"/>
      <c r="OUO525" s="116"/>
      <c r="OUP525" s="116"/>
      <c r="OUQ525" s="116"/>
      <c r="OUR525" s="116"/>
      <c r="OUS525" s="116"/>
      <c r="OUT525" s="116"/>
      <c r="OUU525" s="116"/>
      <c r="OUV525" s="116"/>
      <c r="OUW525" s="116"/>
      <c r="OUX525" s="116"/>
      <c r="OUY525" s="116"/>
      <c r="OUZ525" s="116"/>
      <c r="OVA525" s="116"/>
      <c r="OVB525" s="116"/>
      <c r="OVC525" s="116"/>
      <c r="OVD525" s="116"/>
      <c r="OVE525" s="116"/>
      <c r="OVF525" s="116"/>
      <c r="OVG525" s="116"/>
      <c r="OVH525" s="116"/>
      <c r="OVI525" s="116"/>
      <c r="OVJ525" s="116"/>
      <c r="OVK525" s="116"/>
      <c r="OVL525" s="116"/>
      <c r="OVM525" s="116"/>
      <c r="OVN525" s="116"/>
      <c r="OVO525" s="116"/>
      <c r="OVP525" s="116"/>
      <c r="OVQ525" s="116"/>
      <c r="OVR525" s="116"/>
      <c r="OVS525" s="116"/>
      <c r="OVT525" s="116"/>
      <c r="OVU525" s="116"/>
      <c r="OVV525" s="116"/>
      <c r="OVW525" s="116"/>
      <c r="OVX525" s="116"/>
      <c r="OVY525" s="116"/>
      <c r="OVZ525" s="116"/>
      <c r="OWA525" s="116"/>
      <c r="OWB525" s="116"/>
      <c r="OWC525" s="116"/>
      <c r="OWD525" s="116"/>
      <c r="OWE525" s="116"/>
      <c r="OWF525" s="116"/>
      <c r="OWG525" s="116"/>
      <c r="OWH525" s="116"/>
      <c r="OWI525" s="116"/>
      <c r="OWJ525" s="116"/>
      <c r="OWK525" s="116"/>
      <c r="OWL525" s="116"/>
      <c r="OWM525" s="116"/>
      <c r="OWN525" s="116"/>
      <c r="OWO525" s="116"/>
      <c r="OWP525" s="116"/>
      <c r="OWQ525" s="116"/>
      <c r="OWR525" s="116"/>
      <c r="OWS525" s="116"/>
      <c r="OWT525" s="116"/>
      <c r="OWU525" s="116"/>
      <c r="OWV525" s="116"/>
      <c r="OWW525" s="116"/>
      <c r="OWX525" s="116"/>
      <c r="OWY525" s="116"/>
      <c r="OWZ525" s="116"/>
      <c r="OXA525" s="116"/>
      <c r="OXB525" s="116"/>
      <c r="OXC525" s="116"/>
      <c r="OXD525" s="116"/>
      <c r="OXE525" s="116"/>
      <c r="OXF525" s="116"/>
      <c r="OXG525" s="116"/>
      <c r="OXH525" s="116"/>
      <c r="OXI525" s="116"/>
      <c r="OXJ525" s="116"/>
      <c r="OXK525" s="116"/>
      <c r="OXL525" s="116"/>
      <c r="OXM525" s="116"/>
      <c r="OXN525" s="116"/>
      <c r="OXO525" s="116"/>
      <c r="OXP525" s="116"/>
      <c r="OXQ525" s="116"/>
      <c r="OXR525" s="116"/>
      <c r="OXS525" s="116"/>
      <c r="OXT525" s="116"/>
      <c r="OXU525" s="116"/>
      <c r="OXV525" s="116"/>
      <c r="OXW525" s="116"/>
      <c r="OXX525" s="116"/>
      <c r="OXY525" s="116"/>
      <c r="OXZ525" s="116"/>
      <c r="OYA525" s="116"/>
      <c r="OYB525" s="116"/>
      <c r="OYC525" s="116"/>
      <c r="OYD525" s="116"/>
      <c r="OYE525" s="116"/>
      <c r="OYF525" s="116"/>
      <c r="OYG525" s="116"/>
      <c r="OYH525" s="116"/>
      <c r="OYI525" s="116"/>
      <c r="OYJ525" s="116"/>
      <c r="OYK525" s="116"/>
      <c r="OYL525" s="116"/>
      <c r="OYM525" s="116"/>
      <c r="OYN525" s="116"/>
      <c r="OYO525" s="116"/>
      <c r="OYP525" s="116"/>
      <c r="OYQ525" s="116"/>
      <c r="OYR525" s="116"/>
      <c r="OYS525" s="116"/>
      <c r="OYT525" s="116"/>
      <c r="OYU525" s="116"/>
      <c r="OYV525" s="116"/>
      <c r="OYW525" s="116"/>
      <c r="OYX525" s="116"/>
      <c r="OYY525" s="116"/>
      <c r="OYZ525" s="116"/>
      <c r="OZA525" s="116"/>
      <c r="OZB525" s="116"/>
      <c r="OZC525" s="116"/>
      <c r="OZD525" s="116"/>
      <c r="OZE525" s="116"/>
      <c r="OZF525" s="116"/>
      <c r="OZG525" s="116"/>
      <c r="OZH525" s="116"/>
      <c r="OZI525" s="116"/>
      <c r="OZJ525" s="116"/>
      <c r="OZK525" s="116"/>
      <c r="OZL525" s="116"/>
      <c r="OZM525" s="116"/>
      <c r="OZN525" s="116"/>
      <c r="OZO525" s="116"/>
      <c r="OZP525" s="116"/>
      <c r="OZQ525" s="116"/>
      <c r="OZR525" s="116"/>
      <c r="OZS525" s="116"/>
      <c r="OZT525" s="116"/>
      <c r="OZU525" s="116"/>
      <c r="OZV525" s="116"/>
      <c r="OZW525" s="116"/>
      <c r="OZX525" s="116"/>
      <c r="OZY525" s="116"/>
      <c r="OZZ525" s="116"/>
      <c r="PAA525" s="116"/>
      <c r="PAB525" s="116"/>
      <c r="PAC525" s="116"/>
      <c r="PAD525" s="116"/>
      <c r="PAE525" s="116"/>
      <c r="PAF525" s="116"/>
      <c r="PAG525" s="116"/>
      <c r="PAH525" s="116"/>
      <c r="PAI525" s="116"/>
      <c r="PAJ525" s="116"/>
      <c r="PAK525" s="116"/>
      <c r="PAL525" s="116"/>
      <c r="PAM525" s="116"/>
      <c r="PAN525" s="116"/>
      <c r="PAO525" s="116"/>
      <c r="PAP525" s="116"/>
      <c r="PAQ525" s="116"/>
      <c r="PAR525" s="116"/>
      <c r="PAS525" s="116"/>
      <c r="PAT525" s="116"/>
      <c r="PAU525" s="116"/>
      <c r="PAV525" s="116"/>
      <c r="PAW525" s="116"/>
      <c r="PAX525" s="116"/>
      <c r="PAY525" s="116"/>
      <c r="PAZ525" s="116"/>
      <c r="PBA525" s="116"/>
      <c r="PBB525" s="116"/>
      <c r="PBC525" s="116"/>
      <c r="PBD525" s="116"/>
      <c r="PBE525" s="116"/>
      <c r="PBF525" s="116"/>
      <c r="PBG525" s="116"/>
      <c r="PBH525" s="116"/>
      <c r="PBI525" s="116"/>
      <c r="PBJ525" s="116"/>
      <c r="PBK525" s="116"/>
      <c r="PBL525" s="116"/>
      <c r="PBM525" s="116"/>
      <c r="PBN525" s="116"/>
      <c r="PBO525" s="116"/>
      <c r="PBP525" s="116"/>
      <c r="PBQ525" s="116"/>
      <c r="PBR525" s="116"/>
      <c r="PBS525" s="116"/>
      <c r="PBT525" s="116"/>
      <c r="PBU525" s="116"/>
      <c r="PBV525" s="116"/>
      <c r="PBW525" s="116"/>
      <c r="PBX525" s="116"/>
      <c r="PBY525" s="116"/>
      <c r="PBZ525" s="116"/>
      <c r="PCA525" s="116"/>
      <c r="PCB525" s="116"/>
      <c r="PCC525" s="116"/>
      <c r="PCD525" s="116"/>
      <c r="PCE525" s="116"/>
      <c r="PCF525" s="116"/>
      <c r="PCG525" s="116"/>
      <c r="PCH525" s="116"/>
      <c r="PCI525" s="116"/>
      <c r="PCJ525" s="116"/>
      <c r="PCK525" s="116"/>
      <c r="PCL525" s="116"/>
      <c r="PCM525" s="116"/>
      <c r="PCN525" s="116"/>
      <c r="PCO525" s="116"/>
      <c r="PCP525" s="116"/>
      <c r="PCQ525" s="116"/>
      <c r="PCR525" s="116"/>
      <c r="PCS525" s="116"/>
      <c r="PCT525" s="116"/>
      <c r="PCU525" s="116"/>
      <c r="PCV525" s="116"/>
      <c r="PCW525" s="116"/>
      <c r="PCX525" s="116"/>
      <c r="PCY525" s="116"/>
      <c r="PCZ525" s="116"/>
      <c r="PDA525" s="116"/>
      <c r="PDB525" s="116"/>
      <c r="PDC525" s="116"/>
      <c r="PDD525" s="116"/>
      <c r="PDE525" s="116"/>
      <c r="PDF525" s="116"/>
      <c r="PDG525" s="116"/>
      <c r="PDH525" s="116"/>
      <c r="PDI525" s="116"/>
      <c r="PDJ525" s="116"/>
      <c r="PDK525" s="116"/>
      <c r="PDL525" s="116"/>
      <c r="PDM525" s="116"/>
      <c r="PDN525" s="116"/>
      <c r="PDO525" s="116"/>
      <c r="PDP525" s="116"/>
      <c r="PDQ525" s="116"/>
      <c r="PDR525" s="116"/>
      <c r="PDS525" s="116"/>
      <c r="PDT525" s="116"/>
      <c r="PDU525" s="116"/>
      <c r="PDV525" s="116"/>
      <c r="PDW525" s="116"/>
      <c r="PDX525" s="116"/>
      <c r="PDY525" s="116"/>
      <c r="PDZ525" s="116"/>
      <c r="PEA525" s="116"/>
      <c r="PEB525" s="116"/>
      <c r="PEC525" s="116"/>
      <c r="PED525" s="116"/>
      <c r="PEE525" s="116"/>
      <c r="PEF525" s="116"/>
      <c r="PEG525" s="116"/>
      <c r="PEH525" s="116"/>
      <c r="PEI525" s="116"/>
      <c r="PEJ525" s="116"/>
      <c r="PEK525" s="116"/>
      <c r="PEL525" s="116"/>
      <c r="PEM525" s="116"/>
      <c r="PEN525" s="116"/>
      <c r="PEO525" s="116"/>
      <c r="PEP525" s="116"/>
      <c r="PEQ525" s="116"/>
      <c r="PER525" s="116"/>
      <c r="PES525" s="116"/>
      <c r="PET525" s="116"/>
      <c r="PEU525" s="116"/>
      <c r="PEV525" s="116"/>
      <c r="PEW525" s="116"/>
      <c r="PEX525" s="116"/>
      <c r="PEY525" s="116"/>
      <c r="PEZ525" s="116"/>
      <c r="PFA525" s="116"/>
      <c r="PFB525" s="116"/>
      <c r="PFC525" s="116"/>
      <c r="PFD525" s="116"/>
      <c r="PFE525" s="116"/>
      <c r="PFF525" s="116"/>
      <c r="PFG525" s="116"/>
      <c r="PFH525" s="116"/>
      <c r="PFI525" s="116"/>
      <c r="PFJ525" s="116"/>
      <c r="PFK525" s="116"/>
      <c r="PFL525" s="116"/>
      <c r="PFM525" s="116"/>
      <c r="PFN525" s="116"/>
      <c r="PFO525" s="116"/>
      <c r="PFP525" s="116"/>
      <c r="PFQ525" s="116"/>
      <c r="PFR525" s="116"/>
      <c r="PFS525" s="116"/>
      <c r="PFT525" s="116"/>
      <c r="PFU525" s="116"/>
      <c r="PFV525" s="116"/>
      <c r="PFW525" s="116"/>
      <c r="PFX525" s="116"/>
      <c r="PFY525" s="116"/>
      <c r="PFZ525" s="116"/>
      <c r="PGA525" s="116"/>
      <c r="PGB525" s="116"/>
      <c r="PGC525" s="116"/>
      <c r="PGD525" s="116"/>
      <c r="PGE525" s="116"/>
      <c r="PGF525" s="116"/>
      <c r="PGG525" s="116"/>
      <c r="PGH525" s="116"/>
      <c r="PGI525" s="116"/>
      <c r="PGJ525" s="116"/>
      <c r="PGK525" s="116"/>
      <c r="PGL525" s="116"/>
      <c r="PGM525" s="116"/>
      <c r="PGN525" s="116"/>
      <c r="PGO525" s="116"/>
      <c r="PGP525" s="116"/>
      <c r="PGQ525" s="116"/>
      <c r="PGR525" s="116"/>
      <c r="PGS525" s="116"/>
      <c r="PGT525" s="116"/>
      <c r="PGU525" s="116"/>
      <c r="PGV525" s="116"/>
      <c r="PGW525" s="116"/>
      <c r="PGX525" s="116"/>
      <c r="PGY525" s="116"/>
      <c r="PGZ525" s="116"/>
      <c r="PHA525" s="116"/>
      <c r="PHB525" s="116"/>
      <c r="PHC525" s="116"/>
      <c r="PHD525" s="116"/>
      <c r="PHE525" s="116"/>
      <c r="PHF525" s="116"/>
      <c r="PHG525" s="116"/>
      <c r="PHH525" s="116"/>
      <c r="PHI525" s="116"/>
      <c r="PHJ525" s="116"/>
      <c r="PHK525" s="116"/>
      <c r="PHL525" s="116"/>
      <c r="PHM525" s="116"/>
      <c r="PHN525" s="116"/>
      <c r="PHO525" s="116"/>
      <c r="PHP525" s="116"/>
      <c r="PHQ525" s="116"/>
      <c r="PHR525" s="116"/>
      <c r="PHS525" s="116"/>
      <c r="PHT525" s="116"/>
      <c r="PHU525" s="116"/>
      <c r="PHV525" s="116"/>
      <c r="PHW525" s="116"/>
      <c r="PHX525" s="116"/>
      <c r="PHY525" s="116"/>
      <c r="PHZ525" s="116"/>
      <c r="PIA525" s="116"/>
      <c r="PIB525" s="116"/>
      <c r="PIC525" s="116"/>
      <c r="PID525" s="116"/>
      <c r="PIE525" s="116"/>
      <c r="PIF525" s="116"/>
      <c r="PIG525" s="116"/>
      <c r="PIH525" s="116"/>
      <c r="PII525" s="116"/>
      <c r="PIJ525" s="116"/>
      <c r="PIK525" s="116"/>
      <c r="PIL525" s="116"/>
      <c r="PIM525" s="116"/>
      <c r="PIN525" s="116"/>
      <c r="PIO525" s="116"/>
      <c r="PIP525" s="116"/>
      <c r="PIQ525" s="116"/>
      <c r="PIR525" s="116"/>
      <c r="PIS525" s="116"/>
      <c r="PIT525" s="116"/>
      <c r="PIU525" s="116"/>
      <c r="PIV525" s="116"/>
      <c r="PIW525" s="116"/>
      <c r="PIX525" s="116"/>
      <c r="PIY525" s="116"/>
      <c r="PIZ525" s="116"/>
      <c r="PJA525" s="116"/>
      <c r="PJB525" s="116"/>
      <c r="PJC525" s="116"/>
      <c r="PJD525" s="116"/>
      <c r="PJE525" s="116"/>
      <c r="PJF525" s="116"/>
      <c r="PJG525" s="116"/>
      <c r="PJH525" s="116"/>
      <c r="PJI525" s="116"/>
      <c r="PJJ525" s="116"/>
      <c r="PJK525" s="116"/>
      <c r="PJL525" s="116"/>
      <c r="PJM525" s="116"/>
      <c r="PJN525" s="116"/>
      <c r="PJO525" s="116"/>
      <c r="PJP525" s="116"/>
      <c r="PJQ525" s="116"/>
      <c r="PJR525" s="116"/>
      <c r="PJS525" s="116"/>
      <c r="PJT525" s="116"/>
      <c r="PJU525" s="116"/>
      <c r="PJV525" s="116"/>
      <c r="PJW525" s="116"/>
      <c r="PJX525" s="116"/>
      <c r="PJY525" s="116"/>
      <c r="PJZ525" s="116"/>
      <c r="PKA525" s="116"/>
      <c r="PKB525" s="116"/>
      <c r="PKC525" s="116"/>
      <c r="PKD525" s="116"/>
      <c r="PKE525" s="116"/>
      <c r="PKF525" s="116"/>
      <c r="PKG525" s="116"/>
      <c r="PKH525" s="116"/>
      <c r="PKI525" s="116"/>
      <c r="PKJ525" s="116"/>
      <c r="PKK525" s="116"/>
      <c r="PKL525" s="116"/>
      <c r="PKM525" s="116"/>
      <c r="PKN525" s="116"/>
      <c r="PKO525" s="116"/>
      <c r="PKP525" s="116"/>
      <c r="PKQ525" s="116"/>
      <c r="PKR525" s="116"/>
      <c r="PKS525" s="116"/>
      <c r="PKT525" s="116"/>
      <c r="PKU525" s="116"/>
      <c r="PKV525" s="116"/>
      <c r="PKW525" s="116"/>
      <c r="PKX525" s="116"/>
      <c r="PKY525" s="116"/>
      <c r="PKZ525" s="116"/>
      <c r="PLA525" s="116"/>
      <c r="PLB525" s="116"/>
      <c r="PLC525" s="116"/>
      <c r="PLD525" s="116"/>
      <c r="PLE525" s="116"/>
      <c r="PLF525" s="116"/>
      <c r="PLG525" s="116"/>
      <c r="PLH525" s="116"/>
      <c r="PLI525" s="116"/>
      <c r="PLJ525" s="116"/>
      <c r="PLK525" s="116"/>
      <c r="PLL525" s="116"/>
      <c r="PLM525" s="116"/>
      <c r="PLN525" s="116"/>
      <c r="PLO525" s="116"/>
      <c r="PLP525" s="116"/>
      <c r="PLQ525" s="116"/>
      <c r="PLR525" s="116"/>
      <c r="PLS525" s="116"/>
      <c r="PLT525" s="116"/>
      <c r="PLU525" s="116"/>
      <c r="PLV525" s="116"/>
      <c r="PLW525" s="116"/>
      <c r="PLX525" s="116"/>
      <c r="PLY525" s="116"/>
      <c r="PLZ525" s="116"/>
      <c r="PMA525" s="116"/>
      <c r="PMB525" s="116"/>
      <c r="PMC525" s="116"/>
      <c r="PMD525" s="116"/>
      <c r="PME525" s="116"/>
      <c r="PMF525" s="116"/>
      <c r="PMG525" s="116"/>
      <c r="PMH525" s="116"/>
      <c r="PMI525" s="116"/>
      <c r="PMJ525" s="116"/>
      <c r="PMK525" s="116"/>
      <c r="PML525" s="116"/>
      <c r="PMM525" s="116"/>
      <c r="PMN525" s="116"/>
      <c r="PMO525" s="116"/>
      <c r="PMP525" s="116"/>
      <c r="PMQ525" s="116"/>
      <c r="PMR525" s="116"/>
      <c r="PMS525" s="116"/>
      <c r="PMT525" s="116"/>
      <c r="PMU525" s="116"/>
      <c r="PMV525" s="116"/>
      <c r="PMW525" s="116"/>
      <c r="PMX525" s="116"/>
      <c r="PMY525" s="116"/>
      <c r="PMZ525" s="116"/>
      <c r="PNA525" s="116"/>
      <c r="PNB525" s="116"/>
      <c r="PNC525" s="116"/>
      <c r="PND525" s="116"/>
      <c r="PNE525" s="116"/>
      <c r="PNF525" s="116"/>
      <c r="PNG525" s="116"/>
      <c r="PNH525" s="116"/>
      <c r="PNI525" s="116"/>
      <c r="PNJ525" s="116"/>
      <c r="PNK525" s="116"/>
      <c r="PNL525" s="116"/>
      <c r="PNM525" s="116"/>
      <c r="PNN525" s="116"/>
      <c r="PNO525" s="116"/>
      <c r="PNP525" s="116"/>
      <c r="PNQ525" s="116"/>
      <c r="PNR525" s="116"/>
      <c r="PNS525" s="116"/>
      <c r="PNT525" s="116"/>
      <c r="PNU525" s="116"/>
      <c r="PNV525" s="116"/>
      <c r="PNW525" s="116"/>
      <c r="PNX525" s="116"/>
      <c r="PNY525" s="116"/>
      <c r="PNZ525" s="116"/>
      <c r="POA525" s="116"/>
      <c r="POB525" s="116"/>
      <c r="POC525" s="116"/>
      <c r="POD525" s="116"/>
      <c r="POE525" s="116"/>
      <c r="POF525" s="116"/>
      <c r="POG525" s="116"/>
      <c r="POH525" s="116"/>
      <c r="POI525" s="116"/>
      <c r="POJ525" s="116"/>
      <c r="POK525" s="116"/>
      <c r="POL525" s="116"/>
      <c r="POM525" s="116"/>
      <c r="PON525" s="116"/>
      <c r="POO525" s="116"/>
      <c r="POP525" s="116"/>
      <c r="POQ525" s="116"/>
      <c r="POR525" s="116"/>
      <c r="POS525" s="116"/>
      <c r="POT525" s="116"/>
      <c r="POU525" s="116"/>
      <c r="POV525" s="116"/>
      <c r="POW525" s="116"/>
      <c r="POX525" s="116"/>
      <c r="POY525" s="116"/>
      <c r="POZ525" s="116"/>
      <c r="PPA525" s="116"/>
      <c r="PPB525" s="116"/>
      <c r="PPC525" s="116"/>
      <c r="PPD525" s="116"/>
      <c r="PPE525" s="116"/>
      <c r="PPF525" s="116"/>
      <c r="PPG525" s="116"/>
      <c r="PPH525" s="116"/>
      <c r="PPI525" s="116"/>
      <c r="PPJ525" s="116"/>
      <c r="PPK525" s="116"/>
      <c r="PPL525" s="116"/>
      <c r="PPM525" s="116"/>
      <c r="PPN525" s="116"/>
      <c r="PPO525" s="116"/>
      <c r="PPP525" s="116"/>
      <c r="PPQ525" s="116"/>
      <c r="PPR525" s="116"/>
      <c r="PPS525" s="116"/>
      <c r="PPT525" s="116"/>
      <c r="PPU525" s="116"/>
      <c r="PPV525" s="116"/>
      <c r="PPW525" s="116"/>
      <c r="PPX525" s="116"/>
      <c r="PPY525" s="116"/>
      <c r="PPZ525" s="116"/>
      <c r="PQA525" s="116"/>
      <c r="PQB525" s="116"/>
      <c r="PQC525" s="116"/>
      <c r="PQD525" s="116"/>
      <c r="PQE525" s="116"/>
      <c r="PQF525" s="116"/>
      <c r="PQG525" s="116"/>
      <c r="PQH525" s="116"/>
      <c r="PQI525" s="116"/>
      <c r="PQJ525" s="116"/>
      <c r="PQK525" s="116"/>
      <c r="PQL525" s="116"/>
      <c r="PQM525" s="116"/>
      <c r="PQN525" s="116"/>
      <c r="PQO525" s="116"/>
      <c r="PQP525" s="116"/>
      <c r="PQQ525" s="116"/>
      <c r="PQR525" s="116"/>
      <c r="PQS525" s="116"/>
      <c r="PQT525" s="116"/>
      <c r="PQU525" s="116"/>
      <c r="PQV525" s="116"/>
      <c r="PQW525" s="116"/>
      <c r="PQX525" s="116"/>
      <c r="PQY525" s="116"/>
      <c r="PQZ525" s="116"/>
      <c r="PRA525" s="116"/>
      <c r="PRB525" s="116"/>
      <c r="PRC525" s="116"/>
      <c r="PRD525" s="116"/>
      <c r="PRE525" s="116"/>
      <c r="PRF525" s="116"/>
      <c r="PRG525" s="116"/>
      <c r="PRH525" s="116"/>
      <c r="PRI525" s="116"/>
      <c r="PRJ525" s="116"/>
      <c r="PRK525" s="116"/>
      <c r="PRL525" s="116"/>
      <c r="PRM525" s="116"/>
      <c r="PRN525" s="116"/>
      <c r="PRO525" s="116"/>
      <c r="PRP525" s="116"/>
      <c r="PRQ525" s="116"/>
      <c r="PRR525" s="116"/>
      <c r="PRS525" s="116"/>
      <c r="PRT525" s="116"/>
      <c r="PRU525" s="116"/>
      <c r="PRV525" s="116"/>
      <c r="PRW525" s="116"/>
      <c r="PRX525" s="116"/>
      <c r="PRY525" s="116"/>
      <c r="PRZ525" s="116"/>
      <c r="PSA525" s="116"/>
      <c r="PSB525" s="116"/>
      <c r="PSC525" s="116"/>
      <c r="PSD525" s="116"/>
      <c r="PSE525" s="116"/>
      <c r="PSF525" s="116"/>
      <c r="PSG525" s="116"/>
      <c r="PSH525" s="116"/>
      <c r="PSI525" s="116"/>
      <c r="PSJ525" s="116"/>
      <c r="PSK525" s="116"/>
      <c r="PSL525" s="116"/>
      <c r="PSM525" s="116"/>
      <c r="PSN525" s="116"/>
      <c r="PSO525" s="116"/>
      <c r="PSP525" s="116"/>
      <c r="PSQ525" s="116"/>
      <c r="PSR525" s="116"/>
      <c r="PSS525" s="116"/>
      <c r="PST525" s="116"/>
      <c r="PSU525" s="116"/>
      <c r="PSV525" s="116"/>
      <c r="PSW525" s="116"/>
      <c r="PSX525" s="116"/>
      <c r="PSY525" s="116"/>
      <c r="PSZ525" s="116"/>
      <c r="PTA525" s="116"/>
      <c r="PTB525" s="116"/>
      <c r="PTC525" s="116"/>
      <c r="PTD525" s="116"/>
      <c r="PTE525" s="116"/>
      <c r="PTF525" s="116"/>
      <c r="PTG525" s="116"/>
      <c r="PTH525" s="116"/>
      <c r="PTI525" s="116"/>
      <c r="PTJ525" s="116"/>
      <c r="PTK525" s="116"/>
      <c r="PTL525" s="116"/>
      <c r="PTM525" s="116"/>
      <c r="PTN525" s="116"/>
      <c r="PTO525" s="116"/>
      <c r="PTP525" s="116"/>
      <c r="PTQ525" s="116"/>
      <c r="PTR525" s="116"/>
      <c r="PTS525" s="116"/>
      <c r="PTT525" s="116"/>
      <c r="PTU525" s="116"/>
      <c r="PTV525" s="116"/>
      <c r="PTW525" s="116"/>
      <c r="PTX525" s="116"/>
      <c r="PTY525" s="116"/>
      <c r="PTZ525" s="116"/>
      <c r="PUA525" s="116"/>
      <c r="PUB525" s="116"/>
      <c r="PUC525" s="116"/>
      <c r="PUD525" s="116"/>
      <c r="PUE525" s="116"/>
      <c r="PUF525" s="116"/>
      <c r="PUG525" s="116"/>
      <c r="PUH525" s="116"/>
      <c r="PUI525" s="116"/>
      <c r="PUJ525" s="116"/>
      <c r="PUK525" s="116"/>
      <c r="PUL525" s="116"/>
      <c r="PUM525" s="116"/>
      <c r="PUN525" s="116"/>
      <c r="PUO525" s="116"/>
      <c r="PUP525" s="116"/>
      <c r="PUQ525" s="116"/>
      <c r="PUR525" s="116"/>
      <c r="PUS525" s="116"/>
      <c r="PUT525" s="116"/>
      <c r="PUU525" s="116"/>
      <c r="PUV525" s="116"/>
      <c r="PUW525" s="116"/>
      <c r="PUX525" s="116"/>
      <c r="PUY525" s="116"/>
      <c r="PUZ525" s="116"/>
      <c r="PVA525" s="116"/>
      <c r="PVB525" s="116"/>
      <c r="PVC525" s="116"/>
      <c r="PVD525" s="116"/>
      <c r="PVE525" s="116"/>
      <c r="PVF525" s="116"/>
      <c r="PVG525" s="116"/>
      <c r="PVH525" s="116"/>
      <c r="PVI525" s="116"/>
      <c r="PVJ525" s="116"/>
      <c r="PVK525" s="116"/>
      <c r="PVL525" s="116"/>
      <c r="PVM525" s="116"/>
      <c r="PVN525" s="116"/>
      <c r="PVO525" s="116"/>
      <c r="PVP525" s="116"/>
      <c r="PVQ525" s="116"/>
      <c r="PVR525" s="116"/>
      <c r="PVS525" s="116"/>
      <c r="PVT525" s="116"/>
      <c r="PVU525" s="116"/>
      <c r="PVV525" s="116"/>
      <c r="PVW525" s="116"/>
      <c r="PVX525" s="116"/>
      <c r="PVY525" s="116"/>
      <c r="PVZ525" s="116"/>
      <c r="PWA525" s="116"/>
      <c r="PWB525" s="116"/>
      <c r="PWC525" s="116"/>
      <c r="PWD525" s="116"/>
      <c r="PWE525" s="116"/>
      <c r="PWF525" s="116"/>
      <c r="PWG525" s="116"/>
      <c r="PWH525" s="116"/>
      <c r="PWI525" s="116"/>
      <c r="PWJ525" s="116"/>
      <c r="PWK525" s="116"/>
      <c r="PWL525" s="116"/>
      <c r="PWM525" s="116"/>
      <c r="PWN525" s="116"/>
      <c r="PWO525" s="116"/>
      <c r="PWP525" s="116"/>
      <c r="PWQ525" s="116"/>
      <c r="PWR525" s="116"/>
      <c r="PWS525" s="116"/>
      <c r="PWT525" s="116"/>
      <c r="PWU525" s="116"/>
      <c r="PWV525" s="116"/>
      <c r="PWW525" s="116"/>
      <c r="PWX525" s="116"/>
      <c r="PWY525" s="116"/>
      <c r="PWZ525" s="116"/>
      <c r="PXA525" s="116"/>
      <c r="PXB525" s="116"/>
      <c r="PXC525" s="116"/>
      <c r="PXD525" s="116"/>
      <c r="PXE525" s="116"/>
      <c r="PXF525" s="116"/>
      <c r="PXG525" s="116"/>
      <c r="PXH525" s="116"/>
      <c r="PXI525" s="116"/>
      <c r="PXJ525" s="116"/>
      <c r="PXK525" s="116"/>
      <c r="PXL525" s="116"/>
      <c r="PXM525" s="116"/>
      <c r="PXN525" s="116"/>
      <c r="PXO525" s="116"/>
      <c r="PXP525" s="116"/>
      <c r="PXQ525" s="116"/>
      <c r="PXR525" s="116"/>
      <c r="PXS525" s="116"/>
      <c r="PXT525" s="116"/>
      <c r="PXU525" s="116"/>
      <c r="PXV525" s="116"/>
      <c r="PXW525" s="116"/>
      <c r="PXX525" s="116"/>
      <c r="PXY525" s="116"/>
      <c r="PXZ525" s="116"/>
      <c r="PYA525" s="116"/>
      <c r="PYB525" s="116"/>
      <c r="PYC525" s="116"/>
      <c r="PYD525" s="116"/>
      <c r="PYE525" s="116"/>
      <c r="PYF525" s="116"/>
      <c r="PYG525" s="116"/>
      <c r="PYH525" s="116"/>
      <c r="PYI525" s="116"/>
      <c r="PYJ525" s="116"/>
      <c r="PYK525" s="116"/>
      <c r="PYL525" s="116"/>
      <c r="PYM525" s="116"/>
      <c r="PYN525" s="116"/>
      <c r="PYO525" s="116"/>
      <c r="PYP525" s="116"/>
      <c r="PYQ525" s="116"/>
      <c r="PYR525" s="116"/>
      <c r="PYS525" s="116"/>
      <c r="PYT525" s="116"/>
      <c r="PYU525" s="116"/>
      <c r="PYV525" s="116"/>
      <c r="PYW525" s="116"/>
      <c r="PYX525" s="116"/>
      <c r="PYY525" s="116"/>
      <c r="PYZ525" s="116"/>
      <c r="PZA525" s="116"/>
      <c r="PZB525" s="116"/>
      <c r="PZC525" s="116"/>
      <c r="PZD525" s="116"/>
      <c r="PZE525" s="116"/>
      <c r="PZF525" s="116"/>
      <c r="PZG525" s="116"/>
      <c r="PZH525" s="116"/>
      <c r="PZI525" s="116"/>
      <c r="PZJ525" s="116"/>
      <c r="PZK525" s="116"/>
      <c r="PZL525" s="116"/>
      <c r="PZM525" s="116"/>
      <c r="PZN525" s="116"/>
      <c r="PZO525" s="116"/>
      <c r="PZP525" s="116"/>
      <c r="PZQ525" s="116"/>
      <c r="PZR525" s="116"/>
      <c r="PZS525" s="116"/>
      <c r="PZT525" s="116"/>
      <c r="PZU525" s="116"/>
      <c r="PZV525" s="116"/>
      <c r="PZW525" s="116"/>
      <c r="PZX525" s="116"/>
      <c r="PZY525" s="116"/>
      <c r="PZZ525" s="116"/>
      <c r="QAA525" s="116"/>
      <c r="QAB525" s="116"/>
      <c r="QAC525" s="116"/>
      <c r="QAD525" s="116"/>
      <c r="QAE525" s="116"/>
      <c r="QAF525" s="116"/>
      <c r="QAG525" s="116"/>
      <c r="QAH525" s="116"/>
      <c r="QAI525" s="116"/>
      <c r="QAJ525" s="116"/>
      <c r="QAK525" s="116"/>
      <c r="QAL525" s="116"/>
      <c r="QAM525" s="116"/>
      <c r="QAN525" s="116"/>
      <c r="QAO525" s="116"/>
      <c r="QAP525" s="116"/>
      <c r="QAQ525" s="116"/>
      <c r="QAR525" s="116"/>
      <c r="QAS525" s="116"/>
      <c r="QAT525" s="116"/>
      <c r="QAU525" s="116"/>
      <c r="QAV525" s="116"/>
      <c r="QAW525" s="116"/>
      <c r="QAX525" s="116"/>
      <c r="QAY525" s="116"/>
      <c r="QAZ525" s="116"/>
      <c r="QBA525" s="116"/>
      <c r="QBB525" s="116"/>
      <c r="QBC525" s="116"/>
      <c r="QBD525" s="116"/>
      <c r="QBE525" s="116"/>
      <c r="QBF525" s="116"/>
      <c r="QBG525" s="116"/>
      <c r="QBH525" s="116"/>
      <c r="QBI525" s="116"/>
      <c r="QBJ525" s="116"/>
      <c r="QBK525" s="116"/>
      <c r="QBL525" s="116"/>
      <c r="QBM525" s="116"/>
      <c r="QBN525" s="116"/>
      <c r="QBO525" s="116"/>
      <c r="QBP525" s="116"/>
      <c r="QBQ525" s="116"/>
      <c r="QBR525" s="116"/>
      <c r="QBS525" s="116"/>
      <c r="QBT525" s="116"/>
      <c r="QBU525" s="116"/>
      <c r="QBV525" s="116"/>
      <c r="QBW525" s="116"/>
      <c r="QBX525" s="116"/>
      <c r="QBY525" s="116"/>
      <c r="QBZ525" s="116"/>
      <c r="QCA525" s="116"/>
      <c r="QCB525" s="116"/>
      <c r="QCC525" s="116"/>
      <c r="QCD525" s="116"/>
      <c r="QCE525" s="116"/>
      <c r="QCF525" s="116"/>
      <c r="QCG525" s="116"/>
      <c r="QCH525" s="116"/>
      <c r="QCI525" s="116"/>
      <c r="QCJ525" s="116"/>
      <c r="QCK525" s="116"/>
      <c r="QCL525" s="116"/>
      <c r="QCM525" s="116"/>
      <c r="QCN525" s="116"/>
      <c r="QCO525" s="116"/>
      <c r="QCP525" s="116"/>
      <c r="QCQ525" s="116"/>
      <c r="QCR525" s="116"/>
      <c r="QCS525" s="116"/>
      <c r="QCT525" s="116"/>
      <c r="QCU525" s="116"/>
      <c r="QCV525" s="116"/>
      <c r="QCW525" s="116"/>
      <c r="QCX525" s="116"/>
      <c r="QCY525" s="116"/>
      <c r="QCZ525" s="116"/>
      <c r="QDA525" s="116"/>
      <c r="QDB525" s="116"/>
      <c r="QDC525" s="116"/>
      <c r="QDD525" s="116"/>
      <c r="QDE525" s="116"/>
      <c r="QDF525" s="116"/>
      <c r="QDG525" s="116"/>
      <c r="QDH525" s="116"/>
      <c r="QDI525" s="116"/>
      <c r="QDJ525" s="116"/>
      <c r="QDK525" s="116"/>
      <c r="QDL525" s="116"/>
      <c r="QDM525" s="116"/>
      <c r="QDN525" s="116"/>
      <c r="QDO525" s="116"/>
      <c r="QDP525" s="116"/>
      <c r="QDQ525" s="116"/>
      <c r="QDR525" s="116"/>
      <c r="QDS525" s="116"/>
      <c r="QDT525" s="116"/>
      <c r="QDU525" s="116"/>
      <c r="QDV525" s="116"/>
      <c r="QDW525" s="116"/>
      <c r="QDX525" s="116"/>
      <c r="QDY525" s="116"/>
      <c r="QDZ525" s="116"/>
      <c r="QEA525" s="116"/>
      <c r="QEB525" s="116"/>
      <c r="QEC525" s="116"/>
      <c r="QED525" s="116"/>
      <c r="QEE525" s="116"/>
      <c r="QEF525" s="116"/>
      <c r="QEG525" s="116"/>
      <c r="QEH525" s="116"/>
      <c r="QEI525" s="116"/>
      <c r="QEJ525" s="116"/>
      <c r="QEK525" s="116"/>
      <c r="QEL525" s="116"/>
      <c r="QEM525" s="116"/>
      <c r="QEN525" s="116"/>
      <c r="QEO525" s="116"/>
      <c r="QEP525" s="116"/>
      <c r="QEQ525" s="116"/>
      <c r="QER525" s="116"/>
      <c r="QES525" s="116"/>
      <c r="QET525" s="116"/>
      <c r="QEU525" s="116"/>
      <c r="QEV525" s="116"/>
      <c r="QEW525" s="116"/>
      <c r="QEX525" s="116"/>
      <c r="QEY525" s="116"/>
      <c r="QEZ525" s="116"/>
      <c r="QFA525" s="116"/>
      <c r="QFB525" s="116"/>
      <c r="QFC525" s="116"/>
      <c r="QFD525" s="116"/>
      <c r="QFE525" s="116"/>
      <c r="QFF525" s="116"/>
      <c r="QFG525" s="116"/>
      <c r="QFH525" s="116"/>
      <c r="QFI525" s="116"/>
      <c r="QFJ525" s="116"/>
      <c r="QFK525" s="116"/>
      <c r="QFL525" s="116"/>
      <c r="QFM525" s="116"/>
      <c r="QFN525" s="116"/>
      <c r="QFO525" s="116"/>
      <c r="QFP525" s="116"/>
      <c r="QFQ525" s="116"/>
      <c r="QFR525" s="116"/>
      <c r="QFS525" s="116"/>
      <c r="QFT525" s="116"/>
      <c r="QFU525" s="116"/>
      <c r="QFV525" s="116"/>
      <c r="QFW525" s="116"/>
      <c r="QFX525" s="116"/>
      <c r="QFY525" s="116"/>
      <c r="QFZ525" s="116"/>
      <c r="QGA525" s="116"/>
      <c r="QGB525" s="116"/>
      <c r="QGC525" s="116"/>
      <c r="QGD525" s="116"/>
      <c r="QGE525" s="116"/>
      <c r="QGF525" s="116"/>
      <c r="QGG525" s="116"/>
      <c r="QGH525" s="116"/>
      <c r="QGI525" s="116"/>
      <c r="QGJ525" s="116"/>
      <c r="QGK525" s="116"/>
      <c r="QGL525" s="116"/>
      <c r="QGM525" s="116"/>
      <c r="QGN525" s="116"/>
      <c r="QGO525" s="116"/>
      <c r="QGP525" s="116"/>
      <c r="QGQ525" s="116"/>
      <c r="QGR525" s="116"/>
      <c r="QGS525" s="116"/>
      <c r="QGT525" s="116"/>
      <c r="QGU525" s="116"/>
      <c r="QGV525" s="116"/>
      <c r="QGW525" s="116"/>
      <c r="QGX525" s="116"/>
      <c r="QGY525" s="116"/>
      <c r="QGZ525" s="116"/>
      <c r="QHA525" s="116"/>
      <c r="QHB525" s="116"/>
      <c r="QHC525" s="116"/>
      <c r="QHD525" s="116"/>
      <c r="QHE525" s="116"/>
      <c r="QHF525" s="116"/>
      <c r="QHG525" s="116"/>
      <c r="QHH525" s="116"/>
      <c r="QHI525" s="116"/>
      <c r="QHJ525" s="116"/>
      <c r="QHK525" s="116"/>
      <c r="QHL525" s="116"/>
      <c r="QHM525" s="116"/>
      <c r="QHN525" s="116"/>
      <c r="QHO525" s="116"/>
      <c r="QHP525" s="116"/>
      <c r="QHQ525" s="116"/>
      <c r="QHR525" s="116"/>
      <c r="QHS525" s="116"/>
      <c r="QHT525" s="116"/>
      <c r="QHU525" s="116"/>
      <c r="QHV525" s="116"/>
      <c r="QHW525" s="116"/>
      <c r="QHX525" s="116"/>
      <c r="QHY525" s="116"/>
      <c r="QHZ525" s="116"/>
      <c r="QIA525" s="116"/>
      <c r="QIB525" s="116"/>
      <c r="QIC525" s="116"/>
      <c r="QID525" s="116"/>
      <c r="QIE525" s="116"/>
      <c r="QIF525" s="116"/>
      <c r="QIG525" s="116"/>
      <c r="QIH525" s="116"/>
      <c r="QII525" s="116"/>
      <c r="QIJ525" s="116"/>
      <c r="QIK525" s="116"/>
      <c r="QIL525" s="116"/>
      <c r="QIM525" s="116"/>
      <c r="QIN525" s="116"/>
      <c r="QIO525" s="116"/>
      <c r="QIP525" s="116"/>
      <c r="QIQ525" s="116"/>
      <c r="QIR525" s="116"/>
      <c r="QIS525" s="116"/>
      <c r="QIT525" s="116"/>
      <c r="QIU525" s="116"/>
      <c r="QIV525" s="116"/>
      <c r="QIW525" s="116"/>
      <c r="QIX525" s="116"/>
      <c r="QIY525" s="116"/>
      <c r="QIZ525" s="116"/>
      <c r="QJA525" s="116"/>
      <c r="QJB525" s="116"/>
      <c r="QJC525" s="116"/>
      <c r="QJD525" s="116"/>
      <c r="QJE525" s="116"/>
      <c r="QJF525" s="116"/>
      <c r="QJG525" s="116"/>
      <c r="QJH525" s="116"/>
      <c r="QJI525" s="116"/>
      <c r="QJJ525" s="116"/>
      <c r="QJK525" s="116"/>
      <c r="QJL525" s="116"/>
      <c r="QJM525" s="116"/>
      <c r="QJN525" s="116"/>
      <c r="QJO525" s="116"/>
      <c r="QJP525" s="116"/>
      <c r="QJQ525" s="116"/>
      <c r="QJR525" s="116"/>
      <c r="QJS525" s="116"/>
      <c r="QJT525" s="116"/>
      <c r="QJU525" s="116"/>
      <c r="QJV525" s="116"/>
      <c r="QJW525" s="116"/>
      <c r="QJX525" s="116"/>
      <c r="QJY525" s="116"/>
      <c r="QJZ525" s="116"/>
      <c r="QKA525" s="116"/>
      <c r="QKB525" s="116"/>
      <c r="QKC525" s="116"/>
      <c r="QKD525" s="116"/>
      <c r="QKE525" s="116"/>
      <c r="QKF525" s="116"/>
      <c r="QKG525" s="116"/>
      <c r="QKH525" s="116"/>
      <c r="QKI525" s="116"/>
      <c r="QKJ525" s="116"/>
      <c r="QKK525" s="116"/>
      <c r="QKL525" s="116"/>
      <c r="QKM525" s="116"/>
      <c r="QKN525" s="116"/>
      <c r="QKO525" s="116"/>
      <c r="QKP525" s="116"/>
      <c r="QKQ525" s="116"/>
      <c r="QKR525" s="116"/>
      <c r="QKS525" s="116"/>
      <c r="QKT525" s="116"/>
      <c r="QKU525" s="116"/>
      <c r="QKV525" s="116"/>
      <c r="QKW525" s="116"/>
      <c r="QKX525" s="116"/>
      <c r="QKY525" s="116"/>
      <c r="QKZ525" s="116"/>
      <c r="QLA525" s="116"/>
      <c r="QLB525" s="116"/>
      <c r="QLC525" s="116"/>
      <c r="QLD525" s="116"/>
      <c r="QLE525" s="116"/>
      <c r="QLF525" s="116"/>
      <c r="QLG525" s="116"/>
      <c r="QLH525" s="116"/>
      <c r="QLI525" s="116"/>
      <c r="QLJ525" s="116"/>
      <c r="QLK525" s="116"/>
      <c r="QLL525" s="116"/>
      <c r="QLM525" s="116"/>
      <c r="QLN525" s="116"/>
      <c r="QLO525" s="116"/>
      <c r="QLP525" s="116"/>
      <c r="QLQ525" s="116"/>
      <c r="QLR525" s="116"/>
      <c r="QLS525" s="116"/>
      <c r="QLT525" s="116"/>
      <c r="QLU525" s="116"/>
      <c r="QLV525" s="116"/>
      <c r="QLW525" s="116"/>
      <c r="QLX525" s="116"/>
      <c r="QLY525" s="116"/>
      <c r="QLZ525" s="116"/>
      <c r="QMA525" s="116"/>
      <c r="QMB525" s="116"/>
      <c r="QMC525" s="116"/>
      <c r="QMD525" s="116"/>
      <c r="QME525" s="116"/>
      <c r="QMF525" s="116"/>
      <c r="QMG525" s="116"/>
      <c r="QMH525" s="116"/>
      <c r="QMI525" s="116"/>
      <c r="QMJ525" s="116"/>
      <c r="QMK525" s="116"/>
      <c r="QML525" s="116"/>
      <c r="QMM525" s="116"/>
      <c r="QMN525" s="116"/>
      <c r="QMO525" s="116"/>
      <c r="QMP525" s="116"/>
      <c r="QMQ525" s="116"/>
      <c r="QMR525" s="116"/>
      <c r="QMS525" s="116"/>
      <c r="QMT525" s="116"/>
      <c r="QMU525" s="116"/>
      <c r="QMV525" s="116"/>
      <c r="QMW525" s="116"/>
      <c r="QMX525" s="116"/>
      <c r="QMY525" s="116"/>
      <c r="QMZ525" s="116"/>
      <c r="QNA525" s="116"/>
      <c r="QNB525" s="116"/>
      <c r="QNC525" s="116"/>
      <c r="QND525" s="116"/>
      <c r="QNE525" s="116"/>
      <c r="QNF525" s="116"/>
      <c r="QNG525" s="116"/>
      <c r="QNH525" s="116"/>
      <c r="QNI525" s="116"/>
      <c r="QNJ525" s="116"/>
      <c r="QNK525" s="116"/>
      <c r="QNL525" s="116"/>
      <c r="QNM525" s="116"/>
      <c r="QNN525" s="116"/>
      <c r="QNO525" s="116"/>
      <c r="QNP525" s="116"/>
      <c r="QNQ525" s="116"/>
      <c r="QNR525" s="116"/>
      <c r="QNS525" s="116"/>
      <c r="QNT525" s="116"/>
      <c r="QNU525" s="116"/>
      <c r="QNV525" s="116"/>
      <c r="QNW525" s="116"/>
      <c r="QNX525" s="116"/>
      <c r="QNY525" s="116"/>
      <c r="QNZ525" s="116"/>
      <c r="QOA525" s="116"/>
      <c r="QOB525" s="116"/>
      <c r="QOC525" s="116"/>
      <c r="QOD525" s="116"/>
      <c r="QOE525" s="116"/>
      <c r="QOF525" s="116"/>
      <c r="QOG525" s="116"/>
      <c r="QOH525" s="116"/>
      <c r="QOI525" s="116"/>
      <c r="QOJ525" s="116"/>
      <c r="QOK525" s="116"/>
      <c r="QOL525" s="116"/>
      <c r="QOM525" s="116"/>
      <c r="QON525" s="116"/>
      <c r="QOO525" s="116"/>
      <c r="QOP525" s="116"/>
      <c r="QOQ525" s="116"/>
      <c r="QOR525" s="116"/>
      <c r="QOS525" s="116"/>
      <c r="QOT525" s="116"/>
      <c r="QOU525" s="116"/>
      <c r="QOV525" s="116"/>
      <c r="QOW525" s="116"/>
      <c r="QOX525" s="116"/>
      <c r="QOY525" s="116"/>
      <c r="QOZ525" s="116"/>
      <c r="QPA525" s="116"/>
      <c r="QPB525" s="116"/>
      <c r="QPC525" s="116"/>
      <c r="QPD525" s="116"/>
      <c r="QPE525" s="116"/>
      <c r="QPF525" s="116"/>
      <c r="QPG525" s="116"/>
      <c r="QPH525" s="116"/>
      <c r="QPI525" s="116"/>
      <c r="QPJ525" s="116"/>
      <c r="QPK525" s="116"/>
      <c r="QPL525" s="116"/>
      <c r="QPM525" s="116"/>
      <c r="QPN525" s="116"/>
      <c r="QPO525" s="116"/>
      <c r="QPP525" s="116"/>
      <c r="QPQ525" s="116"/>
      <c r="QPR525" s="116"/>
      <c r="QPS525" s="116"/>
      <c r="QPT525" s="116"/>
      <c r="QPU525" s="116"/>
      <c r="QPV525" s="116"/>
      <c r="QPW525" s="116"/>
      <c r="QPX525" s="116"/>
      <c r="QPY525" s="116"/>
      <c r="QPZ525" s="116"/>
      <c r="QQA525" s="116"/>
      <c r="QQB525" s="116"/>
      <c r="QQC525" s="116"/>
      <c r="QQD525" s="116"/>
      <c r="QQE525" s="116"/>
      <c r="QQF525" s="116"/>
      <c r="QQG525" s="116"/>
      <c r="QQH525" s="116"/>
      <c r="QQI525" s="116"/>
      <c r="QQJ525" s="116"/>
      <c r="QQK525" s="116"/>
      <c r="QQL525" s="116"/>
      <c r="QQM525" s="116"/>
      <c r="QQN525" s="116"/>
      <c r="QQO525" s="116"/>
      <c r="QQP525" s="116"/>
      <c r="QQQ525" s="116"/>
      <c r="QQR525" s="116"/>
      <c r="QQS525" s="116"/>
      <c r="QQT525" s="116"/>
      <c r="QQU525" s="116"/>
      <c r="QQV525" s="116"/>
      <c r="QQW525" s="116"/>
      <c r="QQX525" s="116"/>
      <c r="QQY525" s="116"/>
      <c r="QQZ525" s="116"/>
      <c r="QRA525" s="116"/>
      <c r="QRB525" s="116"/>
      <c r="QRC525" s="116"/>
      <c r="QRD525" s="116"/>
      <c r="QRE525" s="116"/>
      <c r="QRF525" s="116"/>
      <c r="QRG525" s="116"/>
      <c r="QRH525" s="116"/>
      <c r="QRI525" s="116"/>
      <c r="QRJ525" s="116"/>
      <c r="QRK525" s="116"/>
      <c r="QRL525" s="116"/>
      <c r="QRM525" s="116"/>
      <c r="QRN525" s="116"/>
      <c r="QRO525" s="116"/>
      <c r="QRP525" s="116"/>
      <c r="QRQ525" s="116"/>
      <c r="QRR525" s="116"/>
      <c r="QRS525" s="116"/>
      <c r="QRT525" s="116"/>
      <c r="QRU525" s="116"/>
      <c r="QRV525" s="116"/>
      <c r="QRW525" s="116"/>
      <c r="QRX525" s="116"/>
      <c r="QRY525" s="116"/>
      <c r="QRZ525" s="116"/>
      <c r="QSA525" s="116"/>
      <c r="QSB525" s="116"/>
      <c r="QSC525" s="116"/>
      <c r="QSD525" s="116"/>
      <c r="QSE525" s="116"/>
      <c r="QSF525" s="116"/>
      <c r="QSG525" s="116"/>
      <c r="QSH525" s="116"/>
      <c r="QSI525" s="116"/>
      <c r="QSJ525" s="116"/>
      <c r="QSK525" s="116"/>
      <c r="QSL525" s="116"/>
      <c r="QSM525" s="116"/>
      <c r="QSN525" s="116"/>
      <c r="QSO525" s="116"/>
      <c r="QSP525" s="116"/>
      <c r="QSQ525" s="116"/>
      <c r="QSR525" s="116"/>
      <c r="QSS525" s="116"/>
      <c r="QST525" s="116"/>
      <c r="QSU525" s="116"/>
      <c r="QSV525" s="116"/>
      <c r="QSW525" s="116"/>
      <c r="QSX525" s="116"/>
      <c r="QSY525" s="116"/>
      <c r="QSZ525" s="116"/>
      <c r="QTA525" s="116"/>
      <c r="QTB525" s="116"/>
      <c r="QTC525" s="116"/>
      <c r="QTD525" s="116"/>
      <c r="QTE525" s="116"/>
      <c r="QTF525" s="116"/>
      <c r="QTG525" s="116"/>
      <c r="QTH525" s="116"/>
      <c r="QTI525" s="116"/>
      <c r="QTJ525" s="116"/>
      <c r="QTK525" s="116"/>
      <c r="QTL525" s="116"/>
      <c r="QTM525" s="116"/>
      <c r="QTN525" s="116"/>
      <c r="QTO525" s="116"/>
      <c r="QTP525" s="116"/>
      <c r="QTQ525" s="116"/>
      <c r="QTR525" s="116"/>
      <c r="QTS525" s="116"/>
      <c r="QTT525" s="116"/>
      <c r="QTU525" s="116"/>
      <c r="QTV525" s="116"/>
      <c r="QTW525" s="116"/>
      <c r="QTX525" s="116"/>
      <c r="QTY525" s="116"/>
      <c r="QTZ525" s="116"/>
      <c r="QUA525" s="116"/>
      <c r="QUB525" s="116"/>
      <c r="QUC525" s="116"/>
      <c r="QUD525" s="116"/>
      <c r="QUE525" s="116"/>
      <c r="QUF525" s="116"/>
      <c r="QUG525" s="116"/>
      <c r="QUH525" s="116"/>
      <c r="QUI525" s="116"/>
      <c r="QUJ525" s="116"/>
      <c r="QUK525" s="116"/>
      <c r="QUL525" s="116"/>
      <c r="QUM525" s="116"/>
      <c r="QUN525" s="116"/>
      <c r="QUO525" s="116"/>
      <c r="QUP525" s="116"/>
      <c r="QUQ525" s="116"/>
      <c r="QUR525" s="116"/>
      <c r="QUS525" s="116"/>
      <c r="QUT525" s="116"/>
      <c r="QUU525" s="116"/>
      <c r="QUV525" s="116"/>
      <c r="QUW525" s="116"/>
      <c r="QUX525" s="116"/>
      <c r="QUY525" s="116"/>
      <c r="QUZ525" s="116"/>
      <c r="QVA525" s="116"/>
      <c r="QVB525" s="116"/>
      <c r="QVC525" s="116"/>
      <c r="QVD525" s="116"/>
      <c r="QVE525" s="116"/>
      <c r="QVF525" s="116"/>
      <c r="QVG525" s="116"/>
      <c r="QVH525" s="116"/>
      <c r="QVI525" s="116"/>
      <c r="QVJ525" s="116"/>
      <c r="QVK525" s="116"/>
      <c r="QVL525" s="116"/>
      <c r="QVM525" s="116"/>
      <c r="QVN525" s="116"/>
      <c r="QVO525" s="116"/>
      <c r="QVP525" s="116"/>
      <c r="QVQ525" s="116"/>
      <c r="QVR525" s="116"/>
      <c r="QVS525" s="116"/>
      <c r="QVT525" s="116"/>
      <c r="QVU525" s="116"/>
      <c r="QVV525" s="116"/>
      <c r="QVW525" s="116"/>
      <c r="QVX525" s="116"/>
      <c r="QVY525" s="116"/>
      <c r="QVZ525" s="116"/>
      <c r="QWA525" s="116"/>
      <c r="QWB525" s="116"/>
      <c r="QWC525" s="116"/>
      <c r="QWD525" s="116"/>
      <c r="QWE525" s="116"/>
      <c r="QWF525" s="116"/>
      <c r="QWG525" s="116"/>
      <c r="QWH525" s="116"/>
      <c r="QWI525" s="116"/>
      <c r="QWJ525" s="116"/>
      <c r="QWK525" s="116"/>
      <c r="QWL525" s="116"/>
      <c r="QWM525" s="116"/>
      <c r="QWN525" s="116"/>
      <c r="QWO525" s="116"/>
      <c r="QWP525" s="116"/>
      <c r="QWQ525" s="116"/>
      <c r="QWR525" s="116"/>
      <c r="QWS525" s="116"/>
      <c r="QWT525" s="116"/>
      <c r="QWU525" s="116"/>
      <c r="QWV525" s="116"/>
      <c r="QWW525" s="116"/>
      <c r="QWX525" s="116"/>
      <c r="QWY525" s="116"/>
      <c r="QWZ525" s="116"/>
      <c r="QXA525" s="116"/>
      <c r="QXB525" s="116"/>
      <c r="QXC525" s="116"/>
      <c r="QXD525" s="116"/>
      <c r="QXE525" s="116"/>
      <c r="QXF525" s="116"/>
      <c r="QXG525" s="116"/>
      <c r="QXH525" s="116"/>
      <c r="QXI525" s="116"/>
      <c r="QXJ525" s="116"/>
      <c r="QXK525" s="116"/>
      <c r="QXL525" s="116"/>
      <c r="QXM525" s="116"/>
      <c r="QXN525" s="116"/>
      <c r="QXO525" s="116"/>
      <c r="QXP525" s="116"/>
      <c r="QXQ525" s="116"/>
      <c r="QXR525" s="116"/>
      <c r="QXS525" s="116"/>
      <c r="QXT525" s="116"/>
      <c r="QXU525" s="116"/>
      <c r="QXV525" s="116"/>
      <c r="QXW525" s="116"/>
      <c r="QXX525" s="116"/>
      <c r="QXY525" s="116"/>
      <c r="QXZ525" s="116"/>
      <c r="QYA525" s="116"/>
      <c r="QYB525" s="116"/>
      <c r="QYC525" s="116"/>
      <c r="QYD525" s="116"/>
      <c r="QYE525" s="116"/>
      <c r="QYF525" s="116"/>
      <c r="QYG525" s="116"/>
      <c r="QYH525" s="116"/>
      <c r="QYI525" s="116"/>
      <c r="QYJ525" s="116"/>
      <c r="QYK525" s="116"/>
      <c r="QYL525" s="116"/>
      <c r="QYM525" s="116"/>
      <c r="QYN525" s="116"/>
      <c r="QYO525" s="116"/>
      <c r="QYP525" s="116"/>
      <c r="QYQ525" s="116"/>
      <c r="QYR525" s="116"/>
      <c r="QYS525" s="116"/>
      <c r="QYT525" s="116"/>
      <c r="QYU525" s="116"/>
      <c r="QYV525" s="116"/>
      <c r="QYW525" s="116"/>
      <c r="QYX525" s="116"/>
      <c r="QYY525" s="116"/>
      <c r="QYZ525" s="116"/>
      <c r="QZA525" s="116"/>
      <c r="QZB525" s="116"/>
      <c r="QZC525" s="116"/>
      <c r="QZD525" s="116"/>
      <c r="QZE525" s="116"/>
      <c r="QZF525" s="116"/>
      <c r="QZG525" s="116"/>
      <c r="QZH525" s="116"/>
      <c r="QZI525" s="116"/>
      <c r="QZJ525" s="116"/>
      <c r="QZK525" s="116"/>
      <c r="QZL525" s="116"/>
      <c r="QZM525" s="116"/>
      <c r="QZN525" s="116"/>
      <c r="QZO525" s="116"/>
      <c r="QZP525" s="116"/>
      <c r="QZQ525" s="116"/>
      <c r="QZR525" s="116"/>
      <c r="QZS525" s="116"/>
      <c r="QZT525" s="116"/>
      <c r="QZU525" s="116"/>
      <c r="QZV525" s="116"/>
      <c r="QZW525" s="116"/>
      <c r="QZX525" s="116"/>
      <c r="QZY525" s="116"/>
      <c r="QZZ525" s="116"/>
      <c r="RAA525" s="116"/>
      <c r="RAB525" s="116"/>
      <c r="RAC525" s="116"/>
      <c r="RAD525" s="116"/>
      <c r="RAE525" s="116"/>
      <c r="RAF525" s="116"/>
      <c r="RAG525" s="116"/>
      <c r="RAH525" s="116"/>
      <c r="RAI525" s="116"/>
      <c r="RAJ525" s="116"/>
      <c r="RAK525" s="116"/>
      <c r="RAL525" s="116"/>
      <c r="RAM525" s="116"/>
      <c r="RAN525" s="116"/>
      <c r="RAO525" s="116"/>
      <c r="RAP525" s="116"/>
      <c r="RAQ525" s="116"/>
      <c r="RAR525" s="116"/>
      <c r="RAS525" s="116"/>
      <c r="RAT525" s="116"/>
      <c r="RAU525" s="116"/>
      <c r="RAV525" s="116"/>
      <c r="RAW525" s="116"/>
      <c r="RAX525" s="116"/>
      <c r="RAY525" s="116"/>
      <c r="RAZ525" s="116"/>
      <c r="RBA525" s="116"/>
      <c r="RBB525" s="116"/>
      <c r="RBC525" s="116"/>
      <c r="RBD525" s="116"/>
      <c r="RBE525" s="116"/>
      <c r="RBF525" s="116"/>
      <c r="RBG525" s="116"/>
      <c r="RBH525" s="116"/>
      <c r="RBI525" s="116"/>
      <c r="RBJ525" s="116"/>
      <c r="RBK525" s="116"/>
      <c r="RBL525" s="116"/>
      <c r="RBM525" s="116"/>
      <c r="RBN525" s="116"/>
      <c r="RBO525" s="116"/>
      <c r="RBP525" s="116"/>
      <c r="RBQ525" s="116"/>
      <c r="RBR525" s="116"/>
      <c r="RBS525" s="116"/>
      <c r="RBT525" s="116"/>
      <c r="RBU525" s="116"/>
      <c r="RBV525" s="116"/>
      <c r="RBW525" s="116"/>
      <c r="RBX525" s="116"/>
      <c r="RBY525" s="116"/>
      <c r="RBZ525" s="116"/>
      <c r="RCA525" s="116"/>
      <c r="RCB525" s="116"/>
      <c r="RCC525" s="116"/>
      <c r="RCD525" s="116"/>
      <c r="RCE525" s="116"/>
      <c r="RCF525" s="116"/>
      <c r="RCG525" s="116"/>
      <c r="RCH525" s="116"/>
      <c r="RCI525" s="116"/>
      <c r="RCJ525" s="116"/>
      <c r="RCK525" s="116"/>
      <c r="RCL525" s="116"/>
      <c r="RCM525" s="116"/>
      <c r="RCN525" s="116"/>
      <c r="RCO525" s="116"/>
      <c r="RCP525" s="116"/>
      <c r="RCQ525" s="116"/>
      <c r="RCR525" s="116"/>
      <c r="RCS525" s="116"/>
      <c r="RCT525" s="116"/>
      <c r="RCU525" s="116"/>
      <c r="RCV525" s="116"/>
      <c r="RCW525" s="116"/>
      <c r="RCX525" s="116"/>
      <c r="RCY525" s="116"/>
      <c r="RCZ525" s="116"/>
      <c r="RDA525" s="116"/>
      <c r="RDB525" s="116"/>
      <c r="RDC525" s="116"/>
      <c r="RDD525" s="116"/>
      <c r="RDE525" s="116"/>
      <c r="RDF525" s="116"/>
      <c r="RDG525" s="116"/>
      <c r="RDH525" s="116"/>
      <c r="RDI525" s="116"/>
      <c r="RDJ525" s="116"/>
      <c r="RDK525" s="116"/>
      <c r="RDL525" s="116"/>
      <c r="RDM525" s="116"/>
      <c r="RDN525" s="116"/>
      <c r="RDO525" s="116"/>
      <c r="RDP525" s="116"/>
      <c r="RDQ525" s="116"/>
      <c r="RDR525" s="116"/>
      <c r="RDS525" s="116"/>
      <c r="RDT525" s="116"/>
      <c r="RDU525" s="116"/>
      <c r="RDV525" s="116"/>
      <c r="RDW525" s="116"/>
      <c r="RDX525" s="116"/>
      <c r="RDY525" s="116"/>
      <c r="RDZ525" s="116"/>
      <c r="REA525" s="116"/>
      <c r="REB525" s="116"/>
      <c r="REC525" s="116"/>
      <c r="RED525" s="116"/>
      <c r="REE525" s="116"/>
      <c r="REF525" s="116"/>
      <c r="REG525" s="116"/>
      <c r="REH525" s="116"/>
      <c r="REI525" s="116"/>
      <c r="REJ525" s="116"/>
      <c r="REK525" s="116"/>
      <c r="REL525" s="116"/>
      <c r="REM525" s="116"/>
      <c r="REN525" s="116"/>
      <c r="REO525" s="116"/>
      <c r="REP525" s="116"/>
      <c r="REQ525" s="116"/>
      <c r="RER525" s="116"/>
      <c r="RES525" s="116"/>
      <c r="RET525" s="116"/>
      <c r="REU525" s="116"/>
      <c r="REV525" s="116"/>
      <c r="REW525" s="116"/>
      <c r="REX525" s="116"/>
      <c r="REY525" s="116"/>
      <c r="REZ525" s="116"/>
      <c r="RFA525" s="116"/>
      <c r="RFB525" s="116"/>
      <c r="RFC525" s="116"/>
      <c r="RFD525" s="116"/>
      <c r="RFE525" s="116"/>
      <c r="RFF525" s="116"/>
      <c r="RFG525" s="116"/>
      <c r="RFH525" s="116"/>
      <c r="RFI525" s="116"/>
      <c r="RFJ525" s="116"/>
      <c r="RFK525" s="116"/>
      <c r="RFL525" s="116"/>
      <c r="RFM525" s="116"/>
      <c r="RFN525" s="116"/>
      <c r="RFO525" s="116"/>
      <c r="RFP525" s="116"/>
      <c r="RFQ525" s="116"/>
      <c r="RFR525" s="116"/>
      <c r="RFS525" s="116"/>
      <c r="RFT525" s="116"/>
      <c r="RFU525" s="116"/>
      <c r="RFV525" s="116"/>
      <c r="RFW525" s="116"/>
      <c r="RFX525" s="116"/>
      <c r="RFY525" s="116"/>
      <c r="RFZ525" s="116"/>
      <c r="RGA525" s="116"/>
      <c r="RGB525" s="116"/>
      <c r="RGC525" s="116"/>
      <c r="RGD525" s="116"/>
      <c r="RGE525" s="116"/>
      <c r="RGF525" s="116"/>
      <c r="RGG525" s="116"/>
      <c r="RGH525" s="116"/>
      <c r="RGI525" s="116"/>
      <c r="RGJ525" s="116"/>
      <c r="RGK525" s="116"/>
      <c r="RGL525" s="116"/>
      <c r="RGM525" s="116"/>
      <c r="RGN525" s="116"/>
      <c r="RGO525" s="116"/>
      <c r="RGP525" s="116"/>
      <c r="RGQ525" s="116"/>
      <c r="RGR525" s="116"/>
      <c r="RGS525" s="116"/>
      <c r="RGT525" s="116"/>
      <c r="RGU525" s="116"/>
      <c r="RGV525" s="116"/>
      <c r="RGW525" s="116"/>
      <c r="RGX525" s="116"/>
      <c r="RGY525" s="116"/>
      <c r="RGZ525" s="116"/>
      <c r="RHA525" s="116"/>
      <c r="RHB525" s="116"/>
      <c r="RHC525" s="116"/>
      <c r="RHD525" s="116"/>
      <c r="RHE525" s="116"/>
      <c r="RHF525" s="116"/>
      <c r="RHG525" s="116"/>
      <c r="RHH525" s="116"/>
      <c r="RHI525" s="116"/>
      <c r="RHJ525" s="116"/>
      <c r="RHK525" s="116"/>
      <c r="RHL525" s="116"/>
      <c r="RHM525" s="116"/>
      <c r="RHN525" s="116"/>
      <c r="RHO525" s="116"/>
      <c r="RHP525" s="116"/>
      <c r="RHQ525" s="116"/>
      <c r="RHR525" s="116"/>
      <c r="RHS525" s="116"/>
      <c r="RHT525" s="116"/>
      <c r="RHU525" s="116"/>
      <c r="RHV525" s="116"/>
      <c r="RHW525" s="116"/>
      <c r="RHX525" s="116"/>
      <c r="RHY525" s="116"/>
      <c r="RHZ525" s="116"/>
      <c r="RIA525" s="116"/>
      <c r="RIB525" s="116"/>
      <c r="RIC525" s="116"/>
      <c r="RID525" s="116"/>
      <c r="RIE525" s="116"/>
      <c r="RIF525" s="116"/>
      <c r="RIG525" s="116"/>
      <c r="RIH525" s="116"/>
      <c r="RII525" s="116"/>
      <c r="RIJ525" s="116"/>
      <c r="RIK525" s="116"/>
      <c r="RIL525" s="116"/>
      <c r="RIM525" s="116"/>
      <c r="RIN525" s="116"/>
      <c r="RIO525" s="116"/>
      <c r="RIP525" s="116"/>
      <c r="RIQ525" s="116"/>
      <c r="RIR525" s="116"/>
      <c r="RIS525" s="116"/>
      <c r="RIT525" s="116"/>
      <c r="RIU525" s="116"/>
      <c r="RIV525" s="116"/>
      <c r="RIW525" s="116"/>
      <c r="RIX525" s="116"/>
      <c r="RIY525" s="116"/>
      <c r="RIZ525" s="116"/>
      <c r="RJA525" s="116"/>
      <c r="RJB525" s="116"/>
      <c r="RJC525" s="116"/>
      <c r="RJD525" s="116"/>
      <c r="RJE525" s="116"/>
      <c r="RJF525" s="116"/>
      <c r="RJG525" s="116"/>
      <c r="RJH525" s="116"/>
      <c r="RJI525" s="116"/>
      <c r="RJJ525" s="116"/>
      <c r="RJK525" s="116"/>
      <c r="RJL525" s="116"/>
      <c r="RJM525" s="116"/>
      <c r="RJN525" s="116"/>
      <c r="RJO525" s="116"/>
      <c r="RJP525" s="116"/>
      <c r="RJQ525" s="116"/>
      <c r="RJR525" s="116"/>
      <c r="RJS525" s="116"/>
      <c r="RJT525" s="116"/>
      <c r="RJU525" s="116"/>
      <c r="RJV525" s="116"/>
      <c r="RJW525" s="116"/>
      <c r="RJX525" s="116"/>
      <c r="RJY525" s="116"/>
      <c r="RJZ525" s="116"/>
      <c r="RKA525" s="116"/>
      <c r="RKB525" s="116"/>
      <c r="RKC525" s="116"/>
      <c r="RKD525" s="116"/>
      <c r="RKE525" s="116"/>
      <c r="RKF525" s="116"/>
      <c r="RKG525" s="116"/>
      <c r="RKH525" s="116"/>
      <c r="RKI525" s="116"/>
      <c r="RKJ525" s="116"/>
      <c r="RKK525" s="116"/>
      <c r="RKL525" s="116"/>
      <c r="RKM525" s="116"/>
      <c r="RKN525" s="116"/>
      <c r="RKO525" s="116"/>
      <c r="RKP525" s="116"/>
      <c r="RKQ525" s="116"/>
      <c r="RKR525" s="116"/>
      <c r="RKS525" s="116"/>
      <c r="RKT525" s="116"/>
      <c r="RKU525" s="116"/>
      <c r="RKV525" s="116"/>
      <c r="RKW525" s="116"/>
      <c r="RKX525" s="116"/>
      <c r="RKY525" s="116"/>
      <c r="RKZ525" s="116"/>
      <c r="RLA525" s="116"/>
      <c r="RLB525" s="116"/>
      <c r="RLC525" s="116"/>
      <c r="RLD525" s="116"/>
      <c r="RLE525" s="116"/>
      <c r="RLF525" s="116"/>
      <c r="RLG525" s="116"/>
      <c r="RLH525" s="116"/>
      <c r="RLI525" s="116"/>
      <c r="RLJ525" s="116"/>
      <c r="RLK525" s="116"/>
      <c r="RLL525" s="116"/>
      <c r="RLM525" s="116"/>
      <c r="RLN525" s="116"/>
      <c r="RLO525" s="116"/>
      <c r="RLP525" s="116"/>
      <c r="RLQ525" s="116"/>
      <c r="RLR525" s="116"/>
      <c r="RLS525" s="116"/>
      <c r="RLT525" s="116"/>
      <c r="RLU525" s="116"/>
      <c r="RLV525" s="116"/>
      <c r="RLW525" s="116"/>
      <c r="RLX525" s="116"/>
      <c r="RLY525" s="116"/>
      <c r="RLZ525" s="116"/>
      <c r="RMA525" s="116"/>
      <c r="RMB525" s="116"/>
      <c r="RMC525" s="116"/>
      <c r="RMD525" s="116"/>
      <c r="RME525" s="116"/>
      <c r="RMF525" s="116"/>
      <c r="RMG525" s="116"/>
      <c r="RMH525" s="116"/>
      <c r="RMI525" s="116"/>
      <c r="RMJ525" s="116"/>
      <c r="RMK525" s="116"/>
      <c r="RML525" s="116"/>
      <c r="RMM525" s="116"/>
      <c r="RMN525" s="116"/>
      <c r="RMO525" s="116"/>
      <c r="RMP525" s="116"/>
      <c r="RMQ525" s="116"/>
      <c r="RMR525" s="116"/>
      <c r="RMS525" s="116"/>
      <c r="RMT525" s="116"/>
      <c r="RMU525" s="116"/>
      <c r="RMV525" s="116"/>
      <c r="RMW525" s="116"/>
      <c r="RMX525" s="116"/>
      <c r="RMY525" s="116"/>
      <c r="RMZ525" s="116"/>
      <c r="RNA525" s="116"/>
      <c r="RNB525" s="116"/>
      <c r="RNC525" s="116"/>
      <c r="RND525" s="116"/>
      <c r="RNE525" s="116"/>
      <c r="RNF525" s="116"/>
      <c r="RNG525" s="116"/>
      <c r="RNH525" s="116"/>
      <c r="RNI525" s="116"/>
      <c r="RNJ525" s="116"/>
      <c r="RNK525" s="116"/>
      <c r="RNL525" s="116"/>
      <c r="RNM525" s="116"/>
      <c r="RNN525" s="116"/>
      <c r="RNO525" s="116"/>
      <c r="RNP525" s="116"/>
      <c r="RNQ525" s="116"/>
      <c r="RNR525" s="116"/>
      <c r="RNS525" s="116"/>
      <c r="RNT525" s="116"/>
      <c r="RNU525" s="116"/>
      <c r="RNV525" s="116"/>
      <c r="RNW525" s="116"/>
      <c r="RNX525" s="116"/>
      <c r="RNY525" s="116"/>
      <c r="RNZ525" s="116"/>
      <c r="ROA525" s="116"/>
      <c r="ROB525" s="116"/>
      <c r="ROC525" s="116"/>
      <c r="ROD525" s="116"/>
      <c r="ROE525" s="116"/>
      <c r="ROF525" s="116"/>
      <c r="ROG525" s="116"/>
      <c r="ROH525" s="116"/>
      <c r="ROI525" s="116"/>
      <c r="ROJ525" s="116"/>
      <c r="ROK525" s="116"/>
      <c r="ROL525" s="116"/>
      <c r="ROM525" s="116"/>
      <c r="RON525" s="116"/>
      <c r="ROO525" s="116"/>
      <c r="ROP525" s="116"/>
      <c r="ROQ525" s="116"/>
      <c r="ROR525" s="116"/>
      <c r="ROS525" s="116"/>
      <c r="ROT525" s="116"/>
      <c r="ROU525" s="116"/>
      <c r="ROV525" s="116"/>
      <c r="ROW525" s="116"/>
      <c r="ROX525" s="116"/>
      <c r="ROY525" s="116"/>
      <c r="ROZ525" s="116"/>
      <c r="RPA525" s="116"/>
      <c r="RPB525" s="116"/>
      <c r="RPC525" s="116"/>
      <c r="RPD525" s="116"/>
      <c r="RPE525" s="116"/>
      <c r="RPF525" s="116"/>
      <c r="RPG525" s="116"/>
      <c r="RPH525" s="116"/>
      <c r="RPI525" s="116"/>
      <c r="RPJ525" s="116"/>
      <c r="RPK525" s="116"/>
      <c r="RPL525" s="116"/>
      <c r="RPM525" s="116"/>
      <c r="RPN525" s="116"/>
      <c r="RPO525" s="116"/>
      <c r="RPP525" s="116"/>
      <c r="RPQ525" s="116"/>
      <c r="RPR525" s="116"/>
      <c r="RPS525" s="116"/>
      <c r="RPT525" s="116"/>
      <c r="RPU525" s="116"/>
      <c r="RPV525" s="116"/>
      <c r="RPW525" s="116"/>
      <c r="RPX525" s="116"/>
      <c r="RPY525" s="116"/>
      <c r="RPZ525" s="116"/>
      <c r="RQA525" s="116"/>
      <c r="RQB525" s="116"/>
      <c r="RQC525" s="116"/>
      <c r="RQD525" s="116"/>
      <c r="RQE525" s="116"/>
      <c r="RQF525" s="116"/>
      <c r="RQG525" s="116"/>
      <c r="RQH525" s="116"/>
      <c r="RQI525" s="116"/>
      <c r="RQJ525" s="116"/>
      <c r="RQK525" s="116"/>
      <c r="RQL525" s="116"/>
      <c r="RQM525" s="116"/>
      <c r="RQN525" s="116"/>
      <c r="RQO525" s="116"/>
      <c r="RQP525" s="116"/>
      <c r="RQQ525" s="116"/>
      <c r="RQR525" s="116"/>
      <c r="RQS525" s="116"/>
      <c r="RQT525" s="116"/>
      <c r="RQU525" s="116"/>
      <c r="RQV525" s="116"/>
      <c r="RQW525" s="116"/>
      <c r="RQX525" s="116"/>
      <c r="RQY525" s="116"/>
      <c r="RQZ525" s="116"/>
      <c r="RRA525" s="116"/>
      <c r="RRB525" s="116"/>
      <c r="RRC525" s="116"/>
      <c r="RRD525" s="116"/>
      <c r="RRE525" s="116"/>
      <c r="RRF525" s="116"/>
      <c r="RRG525" s="116"/>
      <c r="RRH525" s="116"/>
      <c r="RRI525" s="116"/>
      <c r="RRJ525" s="116"/>
      <c r="RRK525" s="116"/>
      <c r="RRL525" s="116"/>
      <c r="RRM525" s="116"/>
      <c r="RRN525" s="116"/>
      <c r="RRO525" s="116"/>
      <c r="RRP525" s="116"/>
      <c r="RRQ525" s="116"/>
      <c r="RRR525" s="116"/>
      <c r="RRS525" s="116"/>
      <c r="RRT525" s="116"/>
      <c r="RRU525" s="116"/>
      <c r="RRV525" s="116"/>
      <c r="RRW525" s="116"/>
      <c r="RRX525" s="116"/>
      <c r="RRY525" s="116"/>
      <c r="RRZ525" s="116"/>
      <c r="RSA525" s="116"/>
      <c r="RSB525" s="116"/>
      <c r="RSC525" s="116"/>
      <c r="RSD525" s="116"/>
      <c r="RSE525" s="116"/>
      <c r="RSF525" s="116"/>
      <c r="RSG525" s="116"/>
      <c r="RSH525" s="116"/>
      <c r="RSI525" s="116"/>
      <c r="RSJ525" s="116"/>
      <c r="RSK525" s="116"/>
      <c r="RSL525" s="116"/>
      <c r="RSM525" s="116"/>
      <c r="RSN525" s="116"/>
      <c r="RSO525" s="116"/>
      <c r="RSP525" s="116"/>
      <c r="RSQ525" s="116"/>
      <c r="RSR525" s="116"/>
      <c r="RSS525" s="116"/>
      <c r="RST525" s="116"/>
      <c r="RSU525" s="116"/>
      <c r="RSV525" s="116"/>
      <c r="RSW525" s="116"/>
      <c r="RSX525" s="116"/>
      <c r="RSY525" s="116"/>
      <c r="RSZ525" s="116"/>
      <c r="RTA525" s="116"/>
      <c r="RTB525" s="116"/>
      <c r="RTC525" s="116"/>
      <c r="RTD525" s="116"/>
      <c r="RTE525" s="116"/>
      <c r="RTF525" s="116"/>
      <c r="RTG525" s="116"/>
      <c r="RTH525" s="116"/>
      <c r="RTI525" s="116"/>
      <c r="RTJ525" s="116"/>
      <c r="RTK525" s="116"/>
      <c r="RTL525" s="116"/>
      <c r="RTM525" s="116"/>
      <c r="RTN525" s="116"/>
      <c r="RTO525" s="116"/>
      <c r="RTP525" s="116"/>
      <c r="RTQ525" s="116"/>
      <c r="RTR525" s="116"/>
      <c r="RTS525" s="116"/>
      <c r="RTT525" s="116"/>
      <c r="RTU525" s="116"/>
      <c r="RTV525" s="116"/>
      <c r="RTW525" s="116"/>
      <c r="RTX525" s="116"/>
      <c r="RTY525" s="116"/>
      <c r="RTZ525" s="116"/>
      <c r="RUA525" s="116"/>
      <c r="RUB525" s="116"/>
      <c r="RUC525" s="116"/>
      <c r="RUD525" s="116"/>
      <c r="RUE525" s="116"/>
      <c r="RUF525" s="116"/>
      <c r="RUG525" s="116"/>
      <c r="RUH525" s="116"/>
      <c r="RUI525" s="116"/>
      <c r="RUJ525" s="116"/>
      <c r="RUK525" s="116"/>
      <c r="RUL525" s="116"/>
      <c r="RUM525" s="116"/>
      <c r="RUN525" s="116"/>
      <c r="RUO525" s="116"/>
      <c r="RUP525" s="116"/>
      <c r="RUQ525" s="116"/>
      <c r="RUR525" s="116"/>
      <c r="RUS525" s="116"/>
      <c r="RUT525" s="116"/>
      <c r="RUU525" s="116"/>
      <c r="RUV525" s="116"/>
      <c r="RUW525" s="116"/>
      <c r="RUX525" s="116"/>
      <c r="RUY525" s="116"/>
      <c r="RUZ525" s="116"/>
      <c r="RVA525" s="116"/>
      <c r="RVB525" s="116"/>
      <c r="RVC525" s="116"/>
      <c r="RVD525" s="116"/>
      <c r="RVE525" s="116"/>
      <c r="RVF525" s="116"/>
      <c r="RVG525" s="116"/>
      <c r="RVH525" s="116"/>
      <c r="RVI525" s="116"/>
      <c r="RVJ525" s="116"/>
      <c r="RVK525" s="116"/>
      <c r="RVL525" s="116"/>
      <c r="RVM525" s="116"/>
      <c r="RVN525" s="116"/>
      <c r="RVO525" s="116"/>
      <c r="RVP525" s="116"/>
      <c r="RVQ525" s="116"/>
      <c r="RVR525" s="116"/>
      <c r="RVS525" s="116"/>
      <c r="RVT525" s="116"/>
      <c r="RVU525" s="116"/>
      <c r="RVV525" s="116"/>
      <c r="RVW525" s="116"/>
      <c r="RVX525" s="116"/>
      <c r="RVY525" s="116"/>
      <c r="RVZ525" s="116"/>
      <c r="RWA525" s="116"/>
      <c r="RWB525" s="116"/>
      <c r="RWC525" s="116"/>
      <c r="RWD525" s="116"/>
      <c r="RWE525" s="116"/>
      <c r="RWF525" s="116"/>
      <c r="RWG525" s="116"/>
      <c r="RWH525" s="116"/>
      <c r="RWI525" s="116"/>
      <c r="RWJ525" s="116"/>
      <c r="RWK525" s="116"/>
      <c r="RWL525" s="116"/>
      <c r="RWM525" s="116"/>
      <c r="RWN525" s="116"/>
      <c r="RWO525" s="116"/>
      <c r="RWP525" s="116"/>
      <c r="RWQ525" s="116"/>
      <c r="RWR525" s="116"/>
      <c r="RWS525" s="116"/>
      <c r="RWT525" s="116"/>
      <c r="RWU525" s="116"/>
      <c r="RWV525" s="116"/>
      <c r="RWW525" s="116"/>
      <c r="RWX525" s="116"/>
      <c r="RWY525" s="116"/>
      <c r="RWZ525" s="116"/>
      <c r="RXA525" s="116"/>
      <c r="RXB525" s="116"/>
      <c r="RXC525" s="116"/>
      <c r="RXD525" s="116"/>
      <c r="RXE525" s="116"/>
      <c r="RXF525" s="116"/>
      <c r="RXG525" s="116"/>
      <c r="RXH525" s="116"/>
      <c r="RXI525" s="116"/>
      <c r="RXJ525" s="116"/>
      <c r="RXK525" s="116"/>
      <c r="RXL525" s="116"/>
      <c r="RXM525" s="116"/>
      <c r="RXN525" s="116"/>
      <c r="RXO525" s="116"/>
      <c r="RXP525" s="116"/>
      <c r="RXQ525" s="116"/>
      <c r="RXR525" s="116"/>
      <c r="RXS525" s="116"/>
      <c r="RXT525" s="116"/>
      <c r="RXU525" s="116"/>
      <c r="RXV525" s="116"/>
      <c r="RXW525" s="116"/>
      <c r="RXX525" s="116"/>
      <c r="RXY525" s="116"/>
      <c r="RXZ525" s="116"/>
      <c r="RYA525" s="116"/>
      <c r="RYB525" s="116"/>
      <c r="RYC525" s="116"/>
      <c r="RYD525" s="116"/>
      <c r="RYE525" s="116"/>
      <c r="RYF525" s="116"/>
      <c r="RYG525" s="116"/>
      <c r="RYH525" s="116"/>
      <c r="RYI525" s="116"/>
      <c r="RYJ525" s="116"/>
      <c r="RYK525" s="116"/>
      <c r="RYL525" s="116"/>
      <c r="RYM525" s="116"/>
      <c r="RYN525" s="116"/>
      <c r="RYO525" s="116"/>
      <c r="RYP525" s="116"/>
      <c r="RYQ525" s="116"/>
      <c r="RYR525" s="116"/>
      <c r="RYS525" s="116"/>
      <c r="RYT525" s="116"/>
      <c r="RYU525" s="116"/>
      <c r="RYV525" s="116"/>
      <c r="RYW525" s="116"/>
      <c r="RYX525" s="116"/>
      <c r="RYY525" s="116"/>
      <c r="RYZ525" s="116"/>
      <c r="RZA525" s="116"/>
      <c r="RZB525" s="116"/>
      <c r="RZC525" s="116"/>
      <c r="RZD525" s="116"/>
      <c r="RZE525" s="116"/>
      <c r="RZF525" s="116"/>
      <c r="RZG525" s="116"/>
      <c r="RZH525" s="116"/>
      <c r="RZI525" s="116"/>
      <c r="RZJ525" s="116"/>
      <c r="RZK525" s="116"/>
      <c r="RZL525" s="116"/>
      <c r="RZM525" s="116"/>
      <c r="RZN525" s="116"/>
      <c r="RZO525" s="116"/>
      <c r="RZP525" s="116"/>
      <c r="RZQ525" s="116"/>
      <c r="RZR525" s="116"/>
      <c r="RZS525" s="116"/>
      <c r="RZT525" s="116"/>
      <c r="RZU525" s="116"/>
      <c r="RZV525" s="116"/>
      <c r="RZW525" s="116"/>
      <c r="RZX525" s="116"/>
      <c r="RZY525" s="116"/>
      <c r="RZZ525" s="116"/>
      <c r="SAA525" s="116"/>
      <c r="SAB525" s="116"/>
      <c r="SAC525" s="116"/>
      <c r="SAD525" s="116"/>
      <c r="SAE525" s="116"/>
      <c r="SAF525" s="116"/>
      <c r="SAG525" s="116"/>
      <c r="SAH525" s="116"/>
      <c r="SAI525" s="116"/>
      <c r="SAJ525" s="116"/>
      <c r="SAK525" s="116"/>
      <c r="SAL525" s="116"/>
      <c r="SAM525" s="116"/>
      <c r="SAN525" s="116"/>
      <c r="SAO525" s="116"/>
      <c r="SAP525" s="116"/>
      <c r="SAQ525" s="116"/>
      <c r="SAR525" s="116"/>
      <c r="SAS525" s="116"/>
      <c r="SAT525" s="116"/>
      <c r="SAU525" s="116"/>
      <c r="SAV525" s="116"/>
      <c r="SAW525" s="116"/>
      <c r="SAX525" s="116"/>
      <c r="SAY525" s="116"/>
      <c r="SAZ525" s="116"/>
      <c r="SBA525" s="116"/>
      <c r="SBB525" s="116"/>
      <c r="SBC525" s="116"/>
      <c r="SBD525" s="116"/>
      <c r="SBE525" s="116"/>
      <c r="SBF525" s="116"/>
      <c r="SBG525" s="116"/>
      <c r="SBH525" s="116"/>
      <c r="SBI525" s="116"/>
      <c r="SBJ525" s="116"/>
      <c r="SBK525" s="116"/>
      <c r="SBL525" s="116"/>
      <c r="SBM525" s="116"/>
      <c r="SBN525" s="116"/>
      <c r="SBO525" s="116"/>
      <c r="SBP525" s="116"/>
      <c r="SBQ525" s="116"/>
      <c r="SBR525" s="116"/>
      <c r="SBS525" s="116"/>
      <c r="SBT525" s="116"/>
      <c r="SBU525" s="116"/>
      <c r="SBV525" s="116"/>
      <c r="SBW525" s="116"/>
      <c r="SBX525" s="116"/>
      <c r="SBY525" s="116"/>
      <c r="SBZ525" s="116"/>
      <c r="SCA525" s="116"/>
      <c r="SCB525" s="116"/>
      <c r="SCC525" s="116"/>
      <c r="SCD525" s="116"/>
      <c r="SCE525" s="116"/>
      <c r="SCF525" s="116"/>
      <c r="SCG525" s="116"/>
      <c r="SCH525" s="116"/>
      <c r="SCI525" s="116"/>
      <c r="SCJ525" s="116"/>
      <c r="SCK525" s="116"/>
      <c r="SCL525" s="116"/>
      <c r="SCM525" s="116"/>
      <c r="SCN525" s="116"/>
      <c r="SCO525" s="116"/>
      <c r="SCP525" s="116"/>
      <c r="SCQ525" s="116"/>
      <c r="SCR525" s="116"/>
      <c r="SCS525" s="116"/>
      <c r="SCT525" s="116"/>
      <c r="SCU525" s="116"/>
      <c r="SCV525" s="116"/>
      <c r="SCW525" s="116"/>
      <c r="SCX525" s="116"/>
      <c r="SCY525" s="116"/>
      <c r="SCZ525" s="116"/>
      <c r="SDA525" s="116"/>
      <c r="SDB525" s="116"/>
      <c r="SDC525" s="116"/>
      <c r="SDD525" s="116"/>
      <c r="SDE525" s="116"/>
      <c r="SDF525" s="116"/>
      <c r="SDG525" s="116"/>
      <c r="SDH525" s="116"/>
      <c r="SDI525" s="116"/>
      <c r="SDJ525" s="116"/>
      <c r="SDK525" s="116"/>
      <c r="SDL525" s="116"/>
      <c r="SDM525" s="116"/>
      <c r="SDN525" s="116"/>
      <c r="SDO525" s="116"/>
      <c r="SDP525" s="116"/>
      <c r="SDQ525" s="116"/>
      <c r="SDR525" s="116"/>
      <c r="SDS525" s="116"/>
      <c r="SDT525" s="116"/>
      <c r="SDU525" s="116"/>
      <c r="SDV525" s="116"/>
      <c r="SDW525" s="116"/>
      <c r="SDX525" s="116"/>
      <c r="SDY525" s="116"/>
      <c r="SDZ525" s="116"/>
      <c r="SEA525" s="116"/>
      <c r="SEB525" s="116"/>
      <c r="SEC525" s="116"/>
      <c r="SED525" s="116"/>
      <c r="SEE525" s="116"/>
      <c r="SEF525" s="116"/>
      <c r="SEG525" s="116"/>
      <c r="SEH525" s="116"/>
      <c r="SEI525" s="116"/>
      <c r="SEJ525" s="116"/>
      <c r="SEK525" s="116"/>
      <c r="SEL525" s="116"/>
      <c r="SEM525" s="116"/>
      <c r="SEN525" s="116"/>
      <c r="SEO525" s="116"/>
      <c r="SEP525" s="116"/>
      <c r="SEQ525" s="116"/>
      <c r="SER525" s="116"/>
      <c r="SES525" s="116"/>
      <c r="SET525" s="116"/>
      <c r="SEU525" s="116"/>
      <c r="SEV525" s="116"/>
      <c r="SEW525" s="116"/>
      <c r="SEX525" s="116"/>
      <c r="SEY525" s="116"/>
      <c r="SEZ525" s="116"/>
      <c r="SFA525" s="116"/>
      <c r="SFB525" s="116"/>
      <c r="SFC525" s="116"/>
      <c r="SFD525" s="116"/>
      <c r="SFE525" s="116"/>
      <c r="SFF525" s="116"/>
      <c r="SFG525" s="116"/>
      <c r="SFH525" s="116"/>
      <c r="SFI525" s="116"/>
      <c r="SFJ525" s="116"/>
      <c r="SFK525" s="116"/>
      <c r="SFL525" s="116"/>
      <c r="SFM525" s="116"/>
      <c r="SFN525" s="116"/>
      <c r="SFO525" s="116"/>
      <c r="SFP525" s="116"/>
      <c r="SFQ525" s="116"/>
      <c r="SFR525" s="116"/>
      <c r="SFS525" s="116"/>
      <c r="SFT525" s="116"/>
      <c r="SFU525" s="116"/>
      <c r="SFV525" s="116"/>
      <c r="SFW525" s="116"/>
      <c r="SFX525" s="116"/>
      <c r="SFY525" s="116"/>
      <c r="SFZ525" s="116"/>
      <c r="SGA525" s="116"/>
      <c r="SGB525" s="116"/>
      <c r="SGC525" s="116"/>
      <c r="SGD525" s="116"/>
      <c r="SGE525" s="116"/>
      <c r="SGF525" s="116"/>
      <c r="SGG525" s="116"/>
      <c r="SGH525" s="116"/>
      <c r="SGI525" s="116"/>
      <c r="SGJ525" s="116"/>
      <c r="SGK525" s="116"/>
      <c r="SGL525" s="116"/>
      <c r="SGM525" s="116"/>
      <c r="SGN525" s="116"/>
      <c r="SGO525" s="116"/>
      <c r="SGP525" s="116"/>
      <c r="SGQ525" s="116"/>
      <c r="SGR525" s="116"/>
      <c r="SGS525" s="116"/>
      <c r="SGT525" s="116"/>
      <c r="SGU525" s="116"/>
      <c r="SGV525" s="116"/>
      <c r="SGW525" s="116"/>
      <c r="SGX525" s="116"/>
      <c r="SGY525" s="116"/>
      <c r="SGZ525" s="116"/>
      <c r="SHA525" s="116"/>
      <c r="SHB525" s="116"/>
      <c r="SHC525" s="116"/>
      <c r="SHD525" s="116"/>
      <c r="SHE525" s="116"/>
      <c r="SHF525" s="116"/>
      <c r="SHG525" s="116"/>
      <c r="SHH525" s="116"/>
      <c r="SHI525" s="116"/>
      <c r="SHJ525" s="116"/>
      <c r="SHK525" s="116"/>
      <c r="SHL525" s="116"/>
      <c r="SHM525" s="116"/>
      <c r="SHN525" s="116"/>
      <c r="SHO525" s="116"/>
      <c r="SHP525" s="116"/>
      <c r="SHQ525" s="116"/>
      <c r="SHR525" s="116"/>
      <c r="SHS525" s="116"/>
      <c r="SHT525" s="116"/>
      <c r="SHU525" s="116"/>
      <c r="SHV525" s="116"/>
      <c r="SHW525" s="116"/>
      <c r="SHX525" s="116"/>
      <c r="SHY525" s="116"/>
      <c r="SHZ525" s="116"/>
      <c r="SIA525" s="116"/>
      <c r="SIB525" s="116"/>
      <c r="SIC525" s="116"/>
      <c r="SID525" s="116"/>
      <c r="SIE525" s="116"/>
      <c r="SIF525" s="116"/>
      <c r="SIG525" s="116"/>
      <c r="SIH525" s="116"/>
      <c r="SII525" s="116"/>
      <c r="SIJ525" s="116"/>
      <c r="SIK525" s="116"/>
      <c r="SIL525" s="116"/>
      <c r="SIM525" s="116"/>
      <c r="SIN525" s="116"/>
      <c r="SIO525" s="116"/>
      <c r="SIP525" s="116"/>
      <c r="SIQ525" s="116"/>
      <c r="SIR525" s="116"/>
      <c r="SIS525" s="116"/>
      <c r="SIT525" s="116"/>
      <c r="SIU525" s="116"/>
      <c r="SIV525" s="116"/>
      <c r="SIW525" s="116"/>
      <c r="SIX525" s="116"/>
      <c r="SIY525" s="116"/>
      <c r="SIZ525" s="116"/>
      <c r="SJA525" s="116"/>
      <c r="SJB525" s="116"/>
      <c r="SJC525" s="116"/>
      <c r="SJD525" s="116"/>
      <c r="SJE525" s="116"/>
      <c r="SJF525" s="116"/>
      <c r="SJG525" s="116"/>
      <c r="SJH525" s="116"/>
      <c r="SJI525" s="116"/>
      <c r="SJJ525" s="116"/>
      <c r="SJK525" s="116"/>
      <c r="SJL525" s="116"/>
      <c r="SJM525" s="116"/>
      <c r="SJN525" s="116"/>
      <c r="SJO525" s="116"/>
      <c r="SJP525" s="116"/>
      <c r="SJQ525" s="116"/>
      <c r="SJR525" s="116"/>
      <c r="SJS525" s="116"/>
      <c r="SJT525" s="116"/>
      <c r="SJU525" s="116"/>
      <c r="SJV525" s="116"/>
      <c r="SJW525" s="116"/>
      <c r="SJX525" s="116"/>
      <c r="SJY525" s="116"/>
      <c r="SJZ525" s="116"/>
      <c r="SKA525" s="116"/>
      <c r="SKB525" s="116"/>
      <c r="SKC525" s="116"/>
      <c r="SKD525" s="116"/>
      <c r="SKE525" s="116"/>
      <c r="SKF525" s="116"/>
      <c r="SKG525" s="116"/>
      <c r="SKH525" s="116"/>
      <c r="SKI525" s="116"/>
      <c r="SKJ525" s="116"/>
      <c r="SKK525" s="116"/>
      <c r="SKL525" s="116"/>
      <c r="SKM525" s="116"/>
      <c r="SKN525" s="116"/>
      <c r="SKO525" s="116"/>
      <c r="SKP525" s="116"/>
      <c r="SKQ525" s="116"/>
      <c r="SKR525" s="116"/>
      <c r="SKS525" s="116"/>
      <c r="SKT525" s="116"/>
      <c r="SKU525" s="116"/>
      <c r="SKV525" s="116"/>
      <c r="SKW525" s="116"/>
      <c r="SKX525" s="116"/>
      <c r="SKY525" s="116"/>
      <c r="SKZ525" s="116"/>
      <c r="SLA525" s="116"/>
      <c r="SLB525" s="116"/>
      <c r="SLC525" s="116"/>
      <c r="SLD525" s="116"/>
      <c r="SLE525" s="116"/>
      <c r="SLF525" s="116"/>
      <c r="SLG525" s="116"/>
      <c r="SLH525" s="116"/>
      <c r="SLI525" s="116"/>
      <c r="SLJ525" s="116"/>
      <c r="SLK525" s="116"/>
      <c r="SLL525" s="116"/>
      <c r="SLM525" s="116"/>
      <c r="SLN525" s="116"/>
      <c r="SLO525" s="116"/>
      <c r="SLP525" s="116"/>
      <c r="SLQ525" s="116"/>
      <c r="SLR525" s="116"/>
      <c r="SLS525" s="116"/>
      <c r="SLT525" s="116"/>
      <c r="SLU525" s="116"/>
      <c r="SLV525" s="116"/>
      <c r="SLW525" s="116"/>
      <c r="SLX525" s="116"/>
      <c r="SLY525" s="116"/>
      <c r="SLZ525" s="116"/>
      <c r="SMA525" s="116"/>
      <c r="SMB525" s="116"/>
      <c r="SMC525" s="116"/>
      <c r="SMD525" s="116"/>
      <c r="SME525" s="116"/>
      <c r="SMF525" s="116"/>
      <c r="SMG525" s="116"/>
      <c r="SMH525" s="116"/>
      <c r="SMI525" s="116"/>
      <c r="SMJ525" s="116"/>
      <c r="SMK525" s="116"/>
      <c r="SML525" s="116"/>
      <c r="SMM525" s="116"/>
      <c r="SMN525" s="116"/>
      <c r="SMO525" s="116"/>
      <c r="SMP525" s="116"/>
      <c r="SMQ525" s="116"/>
      <c r="SMR525" s="116"/>
      <c r="SMS525" s="116"/>
      <c r="SMT525" s="116"/>
      <c r="SMU525" s="116"/>
      <c r="SMV525" s="116"/>
      <c r="SMW525" s="116"/>
      <c r="SMX525" s="116"/>
      <c r="SMY525" s="116"/>
      <c r="SMZ525" s="116"/>
      <c r="SNA525" s="116"/>
      <c r="SNB525" s="116"/>
      <c r="SNC525" s="116"/>
      <c r="SND525" s="116"/>
      <c r="SNE525" s="116"/>
      <c r="SNF525" s="116"/>
      <c r="SNG525" s="116"/>
      <c r="SNH525" s="116"/>
      <c r="SNI525" s="116"/>
      <c r="SNJ525" s="116"/>
      <c r="SNK525" s="116"/>
      <c r="SNL525" s="116"/>
      <c r="SNM525" s="116"/>
      <c r="SNN525" s="116"/>
      <c r="SNO525" s="116"/>
      <c r="SNP525" s="116"/>
      <c r="SNQ525" s="116"/>
      <c r="SNR525" s="116"/>
      <c r="SNS525" s="116"/>
      <c r="SNT525" s="116"/>
      <c r="SNU525" s="116"/>
      <c r="SNV525" s="116"/>
      <c r="SNW525" s="116"/>
      <c r="SNX525" s="116"/>
      <c r="SNY525" s="116"/>
      <c r="SNZ525" s="116"/>
      <c r="SOA525" s="116"/>
      <c r="SOB525" s="116"/>
      <c r="SOC525" s="116"/>
      <c r="SOD525" s="116"/>
      <c r="SOE525" s="116"/>
      <c r="SOF525" s="116"/>
      <c r="SOG525" s="116"/>
      <c r="SOH525" s="116"/>
      <c r="SOI525" s="116"/>
      <c r="SOJ525" s="116"/>
      <c r="SOK525" s="116"/>
      <c r="SOL525" s="116"/>
      <c r="SOM525" s="116"/>
      <c r="SON525" s="116"/>
      <c r="SOO525" s="116"/>
      <c r="SOP525" s="116"/>
      <c r="SOQ525" s="116"/>
      <c r="SOR525" s="116"/>
      <c r="SOS525" s="116"/>
      <c r="SOT525" s="116"/>
      <c r="SOU525" s="116"/>
      <c r="SOV525" s="116"/>
      <c r="SOW525" s="116"/>
      <c r="SOX525" s="116"/>
      <c r="SOY525" s="116"/>
      <c r="SOZ525" s="116"/>
      <c r="SPA525" s="116"/>
      <c r="SPB525" s="116"/>
      <c r="SPC525" s="116"/>
      <c r="SPD525" s="116"/>
      <c r="SPE525" s="116"/>
      <c r="SPF525" s="116"/>
      <c r="SPG525" s="116"/>
      <c r="SPH525" s="116"/>
      <c r="SPI525" s="116"/>
      <c r="SPJ525" s="116"/>
      <c r="SPK525" s="116"/>
      <c r="SPL525" s="116"/>
      <c r="SPM525" s="116"/>
      <c r="SPN525" s="116"/>
      <c r="SPO525" s="116"/>
      <c r="SPP525" s="116"/>
      <c r="SPQ525" s="116"/>
      <c r="SPR525" s="116"/>
      <c r="SPS525" s="116"/>
      <c r="SPT525" s="116"/>
      <c r="SPU525" s="116"/>
      <c r="SPV525" s="116"/>
      <c r="SPW525" s="116"/>
      <c r="SPX525" s="116"/>
      <c r="SPY525" s="116"/>
      <c r="SPZ525" s="116"/>
      <c r="SQA525" s="116"/>
      <c r="SQB525" s="116"/>
      <c r="SQC525" s="116"/>
      <c r="SQD525" s="116"/>
      <c r="SQE525" s="116"/>
      <c r="SQF525" s="116"/>
      <c r="SQG525" s="116"/>
      <c r="SQH525" s="116"/>
      <c r="SQI525" s="116"/>
      <c r="SQJ525" s="116"/>
      <c r="SQK525" s="116"/>
      <c r="SQL525" s="116"/>
      <c r="SQM525" s="116"/>
      <c r="SQN525" s="116"/>
      <c r="SQO525" s="116"/>
      <c r="SQP525" s="116"/>
      <c r="SQQ525" s="116"/>
      <c r="SQR525" s="116"/>
      <c r="SQS525" s="116"/>
      <c r="SQT525" s="116"/>
      <c r="SQU525" s="116"/>
      <c r="SQV525" s="116"/>
      <c r="SQW525" s="116"/>
      <c r="SQX525" s="116"/>
      <c r="SQY525" s="116"/>
      <c r="SQZ525" s="116"/>
      <c r="SRA525" s="116"/>
      <c r="SRB525" s="116"/>
      <c r="SRC525" s="116"/>
      <c r="SRD525" s="116"/>
      <c r="SRE525" s="116"/>
      <c r="SRF525" s="116"/>
      <c r="SRG525" s="116"/>
      <c r="SRH525" s="116"/>
      <c r="SRI525" s="116"/>
      <c r="SRJ525" s="116"/>
      <c r="SRK525" s="116"/>
      <c r="SRL525" s="116"/>
      <c r="SRM525" s="116"/>
      <c r="SRN525" s="116"/>
      <c r="SRO525" s="116"/>
      <c r="SRP525" s="116"/>
      <c r="SRQ525" s="116"/>
      <c r="SRR525" s="116"/>
      <c r="SRS525" s="116"/>
      <c r="SRT525" s="116"/>
      <c r="SRU525" s="116"/>
      <c r="SRV525" s="116"/>
      <c r="SRW525" s="116"/>
      <c r="SRX525" s="116"/>
      <c r="SRY525" s="116"/>
      <c r="SRZ525" s="116"/>
      <c r="SSA525" s="116"/>
      <c r="SSB525" s="116"/>
      <c r="SSC525" s="116"/>
      <c r="SSD525" s="116"/>
      <c r="SSE525" s="116"/>
      <c r="SSF525" s="116"/>
      <c r="SSG525" s="116"/>
      <c r="SSH525" s="116"/>
      <c r="SSI525" s="116"/>
      <c r="SSJ525" s="116"/>
      <c r="SSK525" s="116"/>
      <c r="SSL525" s="116"/>
      <c r="SSM525" s="116"/>
      <c r="SSN525" s="116"/>
      <c r="SSO525" s="116"/>
      <c r="SSP525" s="116"/>
      <c r="SSQ525" s="116"/>
      <c r="SSR525" s="116"/>
      <c r="SSS525" s="116"/>
      <c r="SST525" s="116"/>
      <c r="SSU525" s="116"/>
      <c r="SSV525" s="116"/>
      <c r="SSW525" s="116"/>
      <c r="SSX525" s="116"/>
      <c r="SSY525" s="116"/>
      <c r="SSZ525" s="116"/>
      <c r="STA525" s="116"/>
      <c r="STB525" s="116"/>
      <c r="STC525" s="116"/>
      <c r="STD525" s="116"/>
      <c r="STE525" s="116"/>
      <c r="STF525" s="116"/>
      <c r="STG525" s="116"/>
      <c r="STH525" s="116"/>
      <c r="STI525" s="116"/>
      <c r="STJ525" s="116"/>
      <c r="STK525" s="116"/>
      <c r="STL525" s="116"/>
      <c r="STM525" s="116"/>
      <c r="STN525" s="116"/>
      <c r="STO525" s="116"/>
      <c r="STP525" s="116"/>
      <c r="STQ525" s="116"/>
      <c r="STR525" s="116"/>
      <c r="STS525" s="116"/>
      <c r="STT525" s="116"/>
      <c r="STU525" s="116"/>
      <c r="STV525" s="116"/>
      <c r="STW525" s="116"/>
      <c r="STX525" s="116"/>
      <c r="STY525" s="116"/>
      <c r="STZ525" s="116"/>
      <c r="SUA525" s="116"/>
      <c r="SUB525" s="116"/>
      <c r="SUC525" s="116"/>
      <c r="SUD525" s="116"/>
      <c r="SUE525" s="116"/>
      <c r="SUF525" s="116"/>
      <c r="SUG525" s="116"/>
      <c r="SUH525" s="116"/>
      <c r="SUI525" s="116"/>
      <c r="SUJ525" s="116"/>
      <c r="SUK525" s="116"/>
      <c r="SUL525" s="116"/>
      <c r="SUM525" s="116"/>
      <c r="SUN525" s="116"/>
      <c r="SUO525" s="116"/>
      <c r="SUP525" s="116"/>
      <c r="SUQ525" s="116"/>
      <c r="SUR525" s="116"/>
      <c r="SUS525" s="116"/>
      <c r="SUT525" s="116"/>
      <c r="SUU525" s="116"/>
      <c r="SUV525" s="116"/>
      <c r="SUW525" s="116"/>
      <c r="SUX525" s="116"/>
      <c r="SUY525" s="116"/>
      <c r="SUZ525" s="116"/>
      <c r="SVA525" s="116"/>
      <c r="SVB525" s="116"/>
      <c r="SVC525" s="116"/>
      <c r="SVD525" s="116"/>
      <c r="SVE525" s="116"/>
      <c r="SVF525" s="116"/>
      <c r="SVG525" s="116"/>
      <c r="SVH525" s="116"/>
      <c r="SVI525" s="116"/>
      <c r="SVJ525" s="116"/>
      <c r="SVK525" s="116"/>
      <c r="SVL525" s="116"/>
      <c r="SVM525" s="116"/>
      <c r="SVN525" s="116"/>
      <c r="SVO525" s="116"/>
      <c r="SVP525" s="116"/>
      <c r="SVQ525" s="116"/>
      <c r="SVR525" s="116"/>
      <c r="SVS525" s="116"/>
      <c r="SVT525" s="116"/>
      <c r="SVU525" s="116"/>
      <c r="SVV525" s="116"/>
      <c r="SVW525" s="116"/>
      <c r="SVX525" s="116"/>
      <c r="SVY525" s="116"/>
      <c r="SVZ525" s="116"/>
      <c r="SWA525" s="116"/>
      <c r="SWB525" s="116"/>
      <c r="SWC525" s="116"/>
      <c r="SWD525" s="116"/>
      <c r="SWE525" s="116"/>
      <c r="SWF525" s="116"/>
      <c r="SWG525" s="116"/>
      <c r="SWH525" s="116"/>
      <c r="SWI525" s="116"/>
      <c r="SWJ525" s="116"/>
      <c r="SWK525" s="116"/>
      <c r="SWL525" s="116"/>
      <c r="SWM525" s="116"/>
      <c r="SWN525" s="116"/>
      <c r="SWO525" s="116"/>
      <c r="SWP525" s="116"/>
      <c r="SWQ525" s="116"/>
      <c r="SWR525" s="116"/>
      <c r="SWS525" s="116"/>
      <c r="SWT525" s="116"/>
      <c r="SWU525" s="116"/>
      <c r="SWV525" s="116"/>
      <c r="SWW525" s="116"/>
      <c r="SWX525" s="116"/>
      <c r="SWY525" s="116"/>
      <c r="SWZ525" s="116"/>
      <c r="SXA525" s="116"/>
      <c r="SXB525" s="116"/>
      <c r="SXC525" s="116"/>
      <c r="SXD525" s="116"/>
      <c r="SXE525" s="116"/>
      <c r="SXF525" s="116"/>
      <c r="SXG525" s="116"/>
      <c r="SXH525" s="116"/>
      <c r="SXI525" s="116"/>
      <c r="SXJ525" s="116"/>
      <c r="SXK525" s="116"/>
      <c r="SXL525" s="116"/>
      <c r="SXM525" s="116"/>
      <c r="SXN525" s="116"/>
      <c r="SXO525" s="116"/>
      <c r="SXP525" s="116"/>
      <c r="SXQ525" s="116"/>
      <c r="SXR525" s="116"/>
      <c r="SXS525" s="116"/>
      <c r="SXT525" s="116"/>
      <c r="SXU525" s="116"/>
      <c r="SXV525" s="116"/>
      <c r="SXW525" s="116"/>
      <c r="SXX525" s="116"/>
      <c r="SXY525" s="116"/>
      <c r="SXZ525" s="116"/>
      <c r="SYA525" s="116"/>
      <c r="SYB525" s="116"/>
      <c r="SYC525" s="116"/>
      <c r="SYD525" s="116"/>
      <c r="SYE525" s="116"/>
      <c r="SYF525" s="116"/>
      <c r="SYG525" s="116"/>
      <c r="SYH525" s="116"/>
      <c r="SYI525" s="116"/>
      <c r="SYJ525" s="116"/>
      <c r="SYK525" s="116"/>
      <c r="SYL525" s="116"/>
      <c r="SYM525" s="116"/>
      <c r="SYN525" s="116"/>
      <c r="SYO525" s="116"/>
      <c r="SYP525" s="116"/>
      <c r="SYQ525" s="116"/>
      <c r="SYR525" s="116"/>
      <c r="SYS525" s="116"/>
      <c r="SYT525" s="116"/>
      <c r="SYU525" s="116"/>
      <c r="SYV525" s="116"/>
      <c r="SYW525" s="116"/>
      <c r="SYX525" s="116"/>
      <c r="SYY525" s="116"/>
      <c r="SYZ525" s="116"/>
      <c r="SZA525" s="116"/>
      <c r="SZB525" s="116"/>
      <c r="SZC525" s="116"/>
      <c r="SZD525" s="116"/>
      <c r="SZE525" s="116"/>
      <c r="SZF525" s="116"/>
      <c r="SZG525" s="116"/>
      <c r="SZH525" s="116"/>
      <c r="SZI525" s="116"/>
      <c r="SZJ525" s="116"/>
      <c r="SZK525" s="116"/>
      <c r="SZL525" s="116"/>
      <c r="SZM525" s="116"/>
      <c r="SZN525" s="116"/>
      <c r="SZO525" s="116"/>
      <c r="SZP525" s="116"/>
      <c r="SZQ525" s="116"/>
      <c r="SZR525" s="116"/>
      <c r="SZS525" s="116"/>
      <c r="SZT525" s="116"/>
      <c r="SZU525" s="116"/>
      <c r="SZV525" s="116"/>
      <c r="SZW525" s="116"/>
      <c r="SZX525" s="116"/>
      <c r="SZY525" s="116"/>
      <c r="SZZ525" s="116"/>
      <c r="TAA525" s="116"/>
      <c r="TAB525" s="116"/>
      <c r="TAC525" s="116"/>
      <c r="TAD525" s="116"/>
      <c r="TAE525" s="116"/>
      <c r="TAF525" s="116"/>
      <c r="TAG525" s="116"/>
      <c r="TAH525" s="116"/>
      <c r="TAI525" s="116"/>
      <c r="TAJ525" s="116"/>
      <c r="TAK525" s="116"/>
      <c r="TAL525" s="116"/>
      <c r="TAM525" s="116"/>
      <c r="TAN525" s="116"/>
      <c r="TAO525" s="116"/>
      <c r="TAP525" s="116"/>
      <c r="TAQ525" s="116"/>
      <c r="TAR525" s="116"/>
      <c r="TAS525" s="116"/>
      <c r="TAT525" s="116"/>
      <c r="TAU525" s="116"/>
      <c r="TAV525" s="116"/>
      <c r="TAW525" s="116"/>
      <c r="TAX525" s="116"/>
      <c r="TAY525" s="116"/>
      <c r="TAZ525" s="116"/>
      <c r="TBA525" s="116"/>
      <c r="TBB525" s="116"/>
      <c r="TBC525" s="116"/>
      <c r="TBD525" s="116"/>
      <c r="TBE525" s="116"/>
      <c r="TBF525" s="116"/>
      <c r="TBG525" s="116"/>
      <c r="TBH525" s="116"/>
      <c r="TBI525" s="116"/>
      <c r="TBJ525" s="116"/>
      <c r="TBK525" s="116"/>
      <c r="TBL525" s="116"/>
      <c r="TBM525" s="116"/>
      <c r="TBN525" s="116"/>
      <c r="TBO525" s="116"/>
      <c r="TBP525" s="116"/>
      <c r="TBQ525" s="116"/>
      <c r="TBR525" s="116"/>
      <c r="TBS525" s="116"/>
      <c r="TBT525" s="116"/>
      <c r="TBU525" s="116"/>
      <c r="TBV525" s="116"/>
      <c r="TBW525" s="116"/>
      <c r="TBX525" s="116"/>
      <c r="TBY525" s="116"/>
      <c r="TBZ525" s="116"/>
      <c r="TCA525" s="116"/>
      <c r="TCB525" s="116"/>
      <c r="TCC525" s="116"/>
      <c r="TCD525" s="116"/>
      <c r="TCE525" s="116"/>
      <c r="TCF525" s="116"/>
      <c r="TCG525" s="116"/>
      <c r="TCH525" s="116"/>
      <c r="TCI525" s="116"/>
      <c r="TCJ525" s="116"/>
      <c r="TCK525" s="116"/>
      <c r="TCL525" s="116"/>
      <c r="TCM525" s="116"/>
      <c r="TCN525" s="116"/>
      <c r="TCO525" s="116"/>
      <c r="TCP525" s="116"/>
      <c r="TCQ525" s="116"/>
      <c r="TCR525" s="116"/>
      <c r="TCS525" s="116"/>
      <c r="TCT525" s="116"/>
      <c r="TCU525" s="116"/>
      <c r="TCV525" s="116"/>
      <c r="TCW525" s="116"/>
      <c r="TCX525" s="116"/>
      <c r="TCY525" s="116"/>
      <c r="TCZ525" s="116"/>
      <c r="TDA525" s="116"/>
      <c r="TDB525" s="116"/>
      <c r="TDC525" s="116"/>
      <c r="TDD525" s="116"/>
      <c r="TDE525" s="116"/>
      <c r="TDF525" s="116"/>
      <c r="TDG525" s="116"/>
      <c r="TDH525" s="116"/>
      <c r="TDI525" s="116"/>
      <c r="TDJ525" s="116"/>
      <c r="TDK525" s="116"/>
      <c r="TDL525" s="116"/>
      <c r="TDM525" s="116"/>
      <c r="TDN525" s="116"/>
      <c r="TDO525" s="116"/>
      <c r="TDP525" s="116"/>
      <c r="TDQ525" s="116"/>
      <c r="TDR525" s="116"/>
      <c r="TDS525" s="116"/>
      <c r="TDT525" s="116"/>
      <c r="TDU525" s="116"/>
      <c r="TDV525" s="116"/>
      <c r="TDW525" s="116"/>
      <c r="TDX525" s="116"/>
      <c r="TDY525" s="116"/>
      <c r="TDZ525" s="116"/>
      <c r="TEA525" s="116"/>
      <c r="TEB525" s="116"/>
      <c r="TEC525" s="116"/>
      <c r="TED525" s="116"/>
      <c r="TEE525" s="116"/>
      <c r="TEF525" s="116"/>
      <c r="TEG525" s="116"/>
      <c r="TEH525" s="116"/>
      <c r="TEI525" s="116"/>
      <c r="TEJ525" s="116"/>
      <c r="TEK525" s="116"/>
      <c r="TEL525" s="116"/>
      <c r="TEM525" s="116"/>
      <c r="TEN525" s="116"/>
      <c r="TEO525" s="116"/>
      <c r="TEP525" s="116"/>
      <c r="TEQ525" s="116"/>
      <c r="TER525" s="116"/>
      <c r="TES525" s="116"/>
      <c r="TET525" s="116"/>
      <c r="TEU525" s="116"/>
      <c r="TEV525" s="116"/>
      <c r="TEW525" s="116"/>
      <c r="TEX525" s="116"/>
      <c r="TEY525" s="116"/>
      <c r="TEZ525" s="116"/>
      <c r="TFA525" s="116"/>
      <c r="TFB525" s="116"/>
      <c r="TFC525" s="116"/>
      <c r="TFD525" s="116"/>
      <c r="TFE525" s="116"/>
      <c r="TFF525" s="116"/>
      <c r="TFG525" s="116"/>
      <c r="TFH525" s="116"/>
      <c r="TFI525" s="116"/>
      <c r="TFJ525" s="116"/>
      <c r="TFK525" s="116"/>
      <c r="TFL525" s="116"/>
      <c r="TFM525" s="116"/>
      <c r="TFN525" s="116"/>
      <c r="TFO525" s="116"/>
      <c r="TFP525" s="116"/>
      <c r="TFQ525" s="116"/>
      <c r="TFR525" s="116"/>
      <c r="TFS525" s="116"/>
      <c r="TFT525" s="116"/>
      <c r="TFU525" s="116"/>
      <c r="TFV525" s="116"/>
      <c r="TFW525" s="116"/>
      <c r="TFX525" s="116"/>
      <c r="TFY525" s="116"/>
      <c r="TFZ525" s="116"/>
      <c r="TGA525" s="116"/>
      <c r="TGB525" s="116"/>
      <c r="TGC525" s="116"/>
      <c r="TGD525" s="116"/>
      <c r="TGE525" s="116"/>
      <c r="TGF525" s="116"/>
      <c r="TGG525" s="116"/>
      <c r="TGH525" s="116"/>
      <c r="TGI525" s="116"/>
      <c r="TGJ525" s="116"/>
      <c r="TGK525" s="116"/>
      <c r="TGL525" s="116"/>
      <c r="TGM525" s="116"/>
      <c r="TGN525" s="116"/>
      <c r="TGO525" s="116"/>
      <c r="TGP525" s="116"/>
      <c r="TGQ525" s="116"/>
      <c r="TGR525" s="116"/>
      <c r="TGS525" s="116"/>
      <c r="TGT525" s="116"/>
      <c r="TGU525" s="116"/>
      <c r="TGV525" s="116"/>
      <c r="TGW525" s="116"/>
      <c r="TGX525" s="116"/>
      <c r="TGY525" s="116"/>
      <c r="TGZ525" s="116"/>
      <c r="THA525" s="116"/>
      <c r="THB525" s="116"/>
      <c r="THC525" s="116"/>
      <c r="THD525" s="116"/>
      <c r="THE525" s="116"/>
      <c r="THF525" s="116"/>
      <c r="THG525" s="116"/>
      <c r="THH525" s="116"/>
      <c r="THI525" s="116"/>
      <c r="THJ525" s="116"/>
      <c r="THK525" s="116"/>
      <c r="THL525" s="116"/>
      <c r="THM525" s="116"/>
      <c r="THN525" s="116"/>
      <c r="THO525" s="116"/>
      <c r="THP525" s="116"/>
      <c r="THQ525" s="116"/>
      <c r="THR525" s="116"/>
      <c r="THS525" s="116"/>
      <c r="THT525" s="116"/>
      <c r="THU525" s="116"/>
      <c r="THV525" s="116"/>
      <c r="THW525" s="116"/>
      <c r="THX525" s="116"/>
      <c r="THY525" s="116"/>
      <c r="THZ525" s="116"/>
      <c r="TIA525" s="116"/>
      <c r="TIB525" s="116"/>
      <c r="TIC525" s="116"/>
      <c r="TID525" s="116"/>
      <c r="TIE525" s="116"/>
      <c r="TIF525" s="116"/>
      <c r="TIG525" s="116"/>
      <c r="TIH525" s="116"/>
      <c r="TII525" s="116"/>
      <c r="TIJ525" s="116"/>
      <c r="TIK525" s="116"/>
      <c r="TIL525" s="116"/>
      <c r="TIM525" s="116"/>
      <c r="TIN525" s="116"/>
      <c r="TIO525" s="116"/>
      <c r="TIP525" s="116"/>
      <c r="TIQ525" s="116"/>
      <c r="TIR525" s="116"/>
      <c r="TIS525" s="116"/>
      <c r="TIT525" s="116"/>
      <c r="TIU525" s="116"/>
      <c r="TIV525" s="116"/>
      <c r="TIW525" s="116"/>
      <c r="TIX525" s="116"/>
      <c r="TIY525" s="116"/>
      <c r="TIZ525" s="116"/>
      <c r="TJA525" s="116"/>
      <c r="TJB525" s="116"/>
      <c r="TJC525" s="116"/>
      <c r="TJD525" s="116"/>
      <c r="TJE525" s="116"/>
      <c r="TJF525" s="116"/>
      <c r="TJG525" s="116"/>
      <c r="TJH525" s="116"/>
      <c r="TJI525" s="116"/>
      <c r="TJJ525" s="116"/>
      <c r="TJK525" s="116"/>
      <c r="TJL525" s="116"/>
      <c r="TJM525" s="116"/>
      <c r="TJN525" s="116"/>
      <c r="TJO525" s="116"/>
      <c r="TJP525" s="116"/>
      <c r="TJQ525" s="116"/>
      <c r="TJR525" s="116"/>
      <c r="TJS525" s="116"/>
      <c r="TJT525" s="116"/>
      <c r="TJU525" s="116"/>
      <c r="TJV525" s="116"/>
      <c r="TJW525" s="116"/>
      <c r="TJX525" s="116"/>
      <c r="TJY525" s="116"/>
      <c r="TJZ525" s="116"/>
      <c r="TKA525" s="116"/>
      <c r="TKB525" s="116"/>
      <c r="TKC525" s="116"/>
      <c r="TKD525" s="116"/>
      <c r="TKE525" s="116"/>
      <c r="TKF525" s="116"/>
      <c r="TKG525" s="116"/>
      <c r="TKH525" s="116"/>
      <c r="TKI525" s="116"/>
      <c r="TKJ525" s="116"/>
      <c r="TKK525" s="116"/>
      <c r="TKL525" s="116"/>
      <c r="TKM525" s="116"/>
      <c r="TKN525" s="116"/>
      <c r="TKO525" s="116"/>
      <c r="TKP525" s="116"/>
      <c r="TKQ525" s="116"/>
      <c r="TKR525" s="116"/>
      <c r="TKS525" s="116"/>
      <c r="TKT525" s="116"/>
      <c r="TKU525" s="116"/>
      <c r="TKV525" s="116"/>
      <c r="TKW525" s="116"/>
      <c r="TKX525" s="116"/>
      <c r="TKY525" s="116"/>
      <c r="TKZ525" s="116"/>
      <c r="TLA525" s="116"/>
      <c r="TLB525" s="116"/>
      <c r="TLC525" s="116"/>
      <c r="TLD525" s="116"/>
      <c r="TLE525" s="116"/>
      <c r="TLF525" s="116"/>
      <c r="TLG525" s="116"/>
      <c r="TLH525" s="116"/>
      <c r="TLI525" s="116"/>
      <c r="TLJ525" s="116"/>
      <c r="TLK525" s="116"/>
      <c r="TLL525" s="116"/>
      <c r="TLM525" s="116"/>
      <c r="TLN525" s="116"/>
      <c r="TLO525" s="116"/>
      <c r="TLP525" s="116"/>
      <c r="TLQ525" s="116"/>
      <c r="TLR525" s="116"/>
      <c r="TLS525" s="116"/>
      <c r="TLT525" s="116"/>
      <c r="TLU525" s="116"/>
      <c r="TLV525" s="116"/>
      <c r="TLW525" s="116"/>
      <c r="TLX525" s="116"/>
      <c r="TLY525" s="116"/>
      <c r="TLZ525" s="116"/>
      <c r="TMA525" s="116"/>
      <c r="TMB525" s="116"/>
      <c r="TMC525" s="116"/>
      <c r="TMD525" s="116"/>
      <c r="TME525" s="116"/>
      <c r="TMF525" s="116"/>
      <c r="TMG525" s="116"/>
      <c r="TMH525" s="116"/>
      <c r="TMI525" s="116"/>
      <c r="TMJ525" s="116"/>
      <c r="TMK525" s="116"/>
      <c r="TML525" s="116"/>
      <c r="TMM525" s="116"/>
      <c r="TMN525" s="116"/>
      <c r="TMO525" s="116"/>
      <c r="TMP525" s="116"/>
      <c r="TMQ525" s="116"/>
      <c r="TMR525" s="116"/>
      <c r="TMS525" s="116"/>
      <c r="TMT525" s="116"/>
      <c r="TMU525" s="116"/>
      <c r="TMV525" s="116"/>
      <c r="TMW525" s="116"/>
      <c r="TMX525" s="116"/>
      <c r="TMY525" s="116"/>
      <c r="TMZ525" s="116"/>
      <c r="TNA525" s="116"/>
      <c r="TNB525" s="116"/>
      <c r="TNC525" s="116"/>
      <c r="TND525" s="116"/>
      <c r="TNE525" s="116"/>
      <c r="TNF525" s="116"/>
      <c r="TNG525" s="116"/>
      <c r="TNH525" s="116"/>
      <c r="TNI525" s="116"/>
      <c r="TNJ525" s="116"/>
      <c r="TNK525" s="116"/>
      <c r="TNL525" s="116"/>
      <c r="TNM525" s="116"/>
      <c r="TNN525" s="116"/>
      <c r="TNO525" s="116"/>
      <c r="TNP525" s="116"/>
      <c r="TNQ525" s="116"/>
      <c r="TNR525" s="116"/>
      <c r="TNS525" s="116"/>
      <c r="TNT525" s="116"/>
      <c r="TNU525" s="116"/>
      <c r="TNV525" s="116"/>
      <c r="TNW525" s="116"/>
      <c r="TNX525" s="116"/>
      <c r="TNY525" s="116"/>
      <c r="TNZ525" s="116"/>
      <c r="TOA525" s="116"/>
      <c r="TOB525" s="116"/>
      <c r="TOC525" s="116"/>
      <c r="TOD525" s="116"/>
      <c r="TOE525" s="116"/>
      <c r="TOF525" s="116"/>
      <c r="TOG525" s="116"/>
      <c r="TOH525" s="116"/>
      <c r="TOI525" s="116"/>
      <c r="TOJ525" s="116"/>
      <c r="TOK525" s="116"/>
      <c r="TOL525" s="116"/>
      <c r="TOM525" s="116"/>
      <c r="TON525" s="116"/>
      <c r="TOO525" s="116"/>
      <c r="TOP525" s="116"/>
      <c r="TOQ525" s="116"/>
      <c r="TOR525" s="116"/>
      <c r="TOS525" s="116"/>
      <c r="TOT525" s="116"/>
      <c r="TOU525" s="116"/>
      <c r="TOV525" s="116"/>
      <c r="TOW525" s="116"/>
      <c r="TOX525" s="116"/>
      <c r="TOY525" s="116"/>
      <c r="TOZ525" s="116"/>
      <c r="TPA525" s="116"/>
      <c r="TPB525" s="116"/>
      <c r="TPC525" s="116"/>
      <c r="TPD525" s="116"/>
      <c r="TPE525" s="116"/>
      <c r="TPF525" s="116"/>
      <c r="TPG525" s="116"/>
      <c r="TPH525" s="116"/>
      <c r="TPI525" s="116"/>
      <c r="TPJ525" s="116"/>
      <c r="TPK525" s="116"/>
      <c r="TPL525" s="116"/>
      <c r="TPM525" s="116"/>
      <c r="TPN525" s="116"/>
      <c r="TPO525" s="116"/>
      <c r="TPP525" s="116"/>
      <c r="TPQ525" s="116"/>
      <c r="TPR525" s="116"/>
      <c r="TPS525" s="116"/>
      <c r="TPT525" s="116"/>
      <c r="TPU525" s="116"/>
      <c r="TPV525" s="116"/>
      <c r="TPW525" s="116"/>
      <c r="TPX525" s="116"/>
      <c r="TPY525" s="116"/>
      <c r="TPZ525" s="116"/>
      <c r="TQA525" s="116"/>
      <c r="TQB525" s="116"/>
      <c r="TQC525" s="116"/>
      <c r="TQD525" s="116"/>
      <c r="TQE525" s="116"/>
      <c r="TQF525" s="116"/>
      <c r="TQG525" s="116"/>
      <c r="TQH525" s="116"/>
      <c r="TQI525" s="116"/>
      <c r="TQJ525" s="116"/>
      <c r="TQK525" s="116"/>
      <c r="TQL525" s="116"/>
      <c r="TQM525" s="116"/>
      <c r="TQN525" s="116"/>
      <c r="TQO525" s="116"/>
      <c r="TQP525" s="116"/>
      <c r="TQQ525" s="116"/>
      <c r="TQR525" s="116"/>
      <c r="TQS525" s="116"/>
      <c r="TQT525" s="116"/>
      <c r="TQU525" s="116"/>
      <c r="TQV525" s="116"/>
      <c r="TQW525" s="116"/>
      <c r="TQX525" s="116"/>
      <c r="TQY525" s="116"/>
      <c r="TQZ525" s="116"/>
      <c r="TRA525" s="116"/>
      <c r="TRB525" s="116"/>
      <c r="TRC525" s="116"/>
      <c r="TRD525" s="116"/>
      <c r="TRE525" s="116"/>
      <c r="TRF525" s="116"/>
      <c r="TRG525" s="116"/>
      <c r="TRH525" s="116"/>
      <c r="TRI525" s="116"/>
      <c r="TRJ525" s="116"/>
      <c r="TRK525" s="116"/>
      <c r="TRL525" s="116"/>
      <c r="TRM525" s="116"/>
      <c r="TRN525" s="116"/>
      <c r="TRO525" s="116"/>
      <c r="TRP525" s="116"/>
      <c r="TRQ525" s="116"/>
      <c r="TRR525" s="116"/>
      <c r="TRS525" s="116"/>
      <c r="TRT525" s="116"/>
      <c r="TRU525" s="116"/>
      <c r="TRV525" s="116"/>
      <c r="TRW525" s="116"/>
      <c r="TRX525" s="116"/>
      <c r="TRY525" s="116"/>
      <c r="TRZ525" s="116"/>
      <c r="TSA525" s="116"/>
      <c r="TSB525" s="116"/>
      <c r="TSC525" s="116"/>
      <c r="TSD525" s="116"/>
      <c r="TSE525" s="116"/>
      <c r="TSF525" s="116"/>
      <c r="TSG525" s="116"/>
      <c r="TSH525" s="116"/>
      <c r="TSI525" s="116"/>
      <c r="TSJ525" s="116"/>
      <c r="TSK525" s="116"/>
      <c r="TSL525" s="116"/>
      <c r="TSM525" s="116"/>
      <c r="TSN525" s="116"/>
      <c r="TSO525" s="116"/>
      <c r="TSP525" s="116"/>
      <c r="TSQ525" s="116"/>
      <c r="TSR525" s="116"/>
      <c r="TSS525" s="116"/>
      <c r="TST525" s="116"/>
      <c r="TSU525" s="116"/>
      <c r="TSV525" s="116"/>
      <c r="TSW525" s="116"/>
      <c r="TSX525" s="116"/>
      <c r="TSY525" s="116"/>
      <c r="TSZ525" s="116"/>
      <c r="TTA525" s="116"/>
      <c r="TTB525" s="116"/>
      <c r="TTC525" s="116"/>
      <c r="TTD525" s="116"/>
      <c r="TTE525" s="116"/>
      <c r="TTF525" s="116"/>
      <c r="TTG525" s="116"/>
      <c r="TTH525" s="116"/>
      <c r="TTI525" s="116"/>
      <c r="TTJ525" s="116"/>
      <c r="TTK525" s="116"/>
      <c r="TTL525" s="116"/>
      <c r="TTM525" s="116"/>
      <c r="TTN525" s="116"/>
      <c r="TTO525" s="116"/>
      <c r="TTP525" s="116"/>
      <c r="TTQ525" s="116"/>
      <c r="TTR525" s="116"/>
      <c r="TTS525" s="116"/>
      <c r="TTT525" s="116"/>
      <c r="TTU525" s="116"/>
      <c r="TTV525" s="116"/>
      <c r="TTW525" s="116"/>
      <c r="TTX525" s="116"/>
      <c r="TTY525" s="116"/>
      <c r="TTZ525" s="116"/>
      <c r="TUA525" s="116"/>
      <c r="TUB525" s="116"/>
      <c r="TUC525" s="116"/>
      <c r="TUD525" s="116"/>
      <c r="TUE525" s="116"/>
      <c r="TUF525" s="116"/>
      <c r="TUG525" s="116"/>
      <c r="TUH525" s="116"/>
      <c r="TUI525" s="116"/>
      <c r="TUJ525" s="116"/>
      <c r="TUK525" s="116"/>
      <c r="TUL525" s="116"/>
      <c r="TUM525" s="116"/>
      <c r="TUN525" s="116"/>
      <c r="TUO525" s="116"/>
      <c r="TUP525" s="116"/>
      <c r="TUQ525" s="116"/>
      <c r="TUR525" s="116"/>
      <c r="TUS525" s="116"/>
      <c r="TUT525" s="116"/>
      <c r="TUU525" s="116"/>
      <c r="TUV525" s="116"/>
      <c r="TUW525" s="116"/>
      <c r="TUX525" s="116"/>
      <c r="TUY525" s="116"/>
      <c r="TUZ525" s="116"/>
      <c r="TVA525" s="116"/>
      <c r="TVB525" s="116"/>
      <c r="TVC525" s="116"/>
      <c r="TVD525" s="116"/>
      <c r="TVE525" s="116"/>
      <c r="TVF525" s="116"/>
      <c r="TVG525" s="116"/>
      <c r="TVH525" s="116"/>
      <c r="TVI525" s="116"/>
      <c r="TVJ525" s="116"/>
      <c r="TVK525" s="116"/>
      <c r="TVL525" s="116"/>
      <c r="TVM525" s="116"/>
      <c r="TVN525" s="116"/>
      <c r="TVO525" s="116"/>
      <c r="TVP525" s="116"/>
      <c r="TVQ525" s="116"/>
      <c r="TVR525" s="116"/>
      <c r="TVS525" s="116"/>
      <c r="TVT525" s="116"/>
      <c r="TVU525" s="116"/>
      <c r="TVV525" s="116"/>
      <c r="TVW525" s="116"/>
      <c r="TVX525" s="116"/>
      <c r="TVY525" s="116"/>
      <c r="TVZ525" s="116"/>
      <c r="TWA525" s="116"/>
      <c r="TWB525" s="116"/>
      <c r="TWC525" s="116"/>
      <c r="TWD525" s="116"/>
      <c r="TWE525" s="116"/>
      <c r="TWF525" s="116"/>
      <c r="TWG525" s="116"/>
      <c r="TWH525" s="116"/>
      <c r="TWI525" s="116"/>
      <c r="TWJ525" s="116"/>
      <c r="TWK525" s="116"/>
      <c r="TWL525" s="116"/>
      <c r="TWM525" s="116"/>
      <c r="TWN525" s="116"/>
      <c r="TWO525" s="116"/>
      <c r="TWP525" s="116"/>
      <c r="TWQ525" s="116"/>
      <c r="TWR525" s="116"/>
      <c r="TWS525" s="116"/>
      <c r="TWT525" s="116"/>
      <c r="TWU525" s="116"/>
      <c r="TWV525" s="116"/>
      <c r="TWW525" s="116"/>
      <c r="TWX525" s="116"/>
      <c r="TWY525" s="116"/>
      <c r="TWZ525" s="116"/>
      <c r="TXA525" s="116"/>
      <c r="TXB525" s="116"/>
      <c r="TXC525" s="116"/>
      <c r="TXD525" s="116"/>
      <c r="TXE525" s="116"/>
      <c r="TXF525" s="116"/>
      <c r="TXG525" s="116"/>
      <c r="TXH525" s="116"/>
      <c r="TXI525" s="116"/>
      <c r="TXJ525" s="116"/>
      <c r="TXK525" s="116"/>
      <c r="TXL525" s="116"/>
      <c r="TXM525" s="116"/>
      <c r="TXN525" s="116"/>
      <c r="TXO525" s="116"/>
      <c r="TXP525" s="116"/>
      <c r="TXQ525" s="116"/>
      <c r="TXR525" s="116"/>
      <c r="TXS525" s="116"/>
      <c r="TXT525" s="116"/>
      <c r="TXU525" s="116"/>
      <c r="TXV525" s="116"/>
      <c r="TXW525" s="116"/>
      <c r="TXX525" s="116"/>
      <c r="TXY525" s="116"/>
      <c r="TXZ525" s="116"/>
      <c r="TYA525" s="116"/>
      <c r="TYB525" s="116"/>
      <c r="TYC525" s="116"/>
      <c r="TYD525" s="116"/>
      <c r="TYE525" s="116"/>
      <c r="TYF525" s="116"/>
      <c r="TYG525" s="116"/>
      <c r="TYH525" s="116"/>
      <c r="TYI525" s="116"/>
      <c r="TYJ525" s="116"/>
      <c r="TYK525" s="116"/>
      <c r="TYL525" s="116"/>
      <c r="TYM525" s="116"/>
      <c r="TYN525" s="116"/>
      <c r="TYO525" s="116"/>
      <c r="TYP525" s="116"/>
      <c r="TYQ525" s="116"/>
      <c r="TYR525" s="116"/>
      <c r="TYS525" s="116"/>
      <c r="TYT525" s="116"/>
      <c r="TYU525" s="116"/>
      <c r="TYV525" s="116"/>
      <c r="TYW525" s="116"/>
      <c r="TYX525" s="116"/>
      <c r="TYY525" s="116"/>
      <c r="TYZ525" s="116"/>
      <c r="TZA525" s="116"/>
      <c r="TZB525" s="116"/>
      <c r="TZC525" s="116"/>
      <c r="TZD525" s="116"/>
      <c r="TZE525" s="116"/>
      <c r="TZF525" s="116"/>
      <c r="TZG525" s="116"/>
      <c r="TZH525" s="116"/>
      <c r="TZI525" s="116"/>
      <c r="TZJ525" s="116"/>
      <c r="TZK525" s="116"/>
      <c r="TZL525" s="116"/>
      <c r="TZM525" s="116"/>
      <c r="TZN525" s="116"/>
      <c r="TZO525" s="116"/>
      <c r="TZP525" s="116"/>
      <c r="TZQ525" s="116"/>
      <c r="TZR525" s="116"/>
      <c r="TZS525" s="116"/>
      <c r="TZT525" s="116"/>
      <c r="TZU525" s="116"/>
      <c r="TZV525" s="116"/>
      <c r="TZW525" s="116"/>
      <c r="TZX525" s="116"/>
      <c r="TZY525" s="116"/>
      <c r="TZZ525" s="116"/>
      <c r="UAA525" s="116"/>
      <c r="UAB525" s="116"/>
      <c r="UAC525" s="116"/>
      <c r="UAD525" s="116"/>
      <c r="UAE525" s="116"/>
      <c r="UAF525" s="116"/>
      <c r="UAG525" s="116"/>
      <c r="UAH525" s="116"/>
      <c r="UAI525" s="116"/>
      <c r="UAJ525" s="116"/>
      <c r="UAK525" s="116"/>
      <c r="UAL525" s="116"/>
      <c r="UAM525" s="116"/>
      <c r="UAN525" s="116"/>
      <c r="UAO525" s="116"/>
      <c r="UAP525" s="116"/>
      <c r="UAQ525" s="116"/>
      <c r="UAR525" s="116"/>
      <c r="UAS525" s="116"/>
      <c r="UAT525" s="116"/>
      <c r="UAU525" s="116"/>
      <c r="UAV525" s="116"/>
      <c r="UAW525" s="116"/>
      <c r="UAX525" s="116"/>
      <c r="UAY525" s="116"/>
      <c r="UAZ525" s="116"/>
      <c r="UBA525" s="116"/>
      <c r="UBB525" s="116"/>
      <c r="UBC525" s="116"/>
      <c r="UBD525" s="116"/>
      <c r="UBE525" s="116"/>
      <c r="UBF525" s="116"/>
      <c r="UBG525" s="116"/>
      <c r="UBH525" s="116"/>
      <c r="UBI525" s="116"/>
      <c r="UBJ525" s="116"/>
      <c r="UBK525" s="116"/>
      <c r="UBL525" s="116"/>
      <c r="UBM525" s="116"/>
      <c r="UBN525" s="116"/>
      <c r="UBO525" s="116"/>
      <c r="UBP525" s="116"/>
      <c r="UBQ525" s="116"/>
      <c r="UBR525" s="116"/>
      <c r="UBS525" s="116"/>
      <c r="UBT525" s="116"/>
      <c r="UBU525" s="116"/>
      <c r="UBV525" s="116"/>
      <c r="UBW525" s="116"/>
      <c r="UBX525" s="116"/>
      <c r="UBY525" s="116"/>
      <c r="UBZ525" s="116"/>
      <c r="UCA525" s="116"/>
      <c r="UCB525" s="116"/>
      <c r="UCC525" s="116"/>
      <c r="UCD525" s="116"/>
      <c r="UCE525" s="116"/>
      <c r="UCF525" s="116"/>
      <c r="UCG525" s="116"/>
      <c r="UCH525" s="116"/>
      <c r="UCI525" s="116"/>
      <c r="UCJ525" s="116"/>
      <c r="UCK525" s="116"/>
      <c r="UCL525" s="116"/>
      <c r="UCM525" s="116"/>
      <c r="UCN525" s="116"/>
      <c r="UCO525" s="116"/>
      <c r="UCP525" s="116"/>
      <c r="UCQ525" s="116"/>
      <c r="UCR525" s="116"/>
      <c r="UCS525" s="116"/>
      <c r="UCT525" s="116"/>
      <c r="UCU525" s="116"/>
      <c r="UCV525" s="116"/>
      <c r="UCW525" s="116"/>
      <c r="UCX525" s="116"/>
      <c r="UCY525" s="116"/>
      <c r="UCZ525" s="116"/>
      <c r="UDA525" s="116"/>
      <c r="UDB525" s="116"/>
      <c r="UDC525" s="116"/>
      <c r="UDD525" s="116"/>
      <c r="UDE525" s="116"/>
      <c r="UDF525" s="116"/>
      <c r="UDG525" s="116"/>
      <c r="UDH525" s="116"/>
      <c r="UDI525" s="116"/>
      <c r="UDJ525" s="116"/>
      <c r="UDK525" s="116"/>
      <c r="UDL525" s="116"/>
      <c r="UDM525" s="116"/>
      <c r="UDN525" s="116"/>
      <c r="UDO525" s="116"/>
      <c r="UDP525" s="116"/>
      <c r="UDQ525" s="116"/>
      <c r="UDR525" s="116"/>
      <c r="UDS525" s="116"/>
      <c r="UDT525" s="116"/>
      <c r="UDU525" s="116"/>
      <c r="UDV525" s="116"/>
      <c r="UDW525" s="116"/>
      <c r="UDX525" s="116"/>
      <c r="UDY525" s="116"/>
      <c r="UDZ525" s="116"/>
      <c r="UEA525" s="116"/>
      <c r="UEB525" s="116"/>
      <c r="UEC525" s="116"/>
      <c r="UED525" s="116"/>
      <c r="UEE525" s="116"/>
      <c r="UEF525" s="116"/>
      <c r="UEG525" s="116"/>
      <c r="UEH525" s="116"/>
      <c r="UEI525" s="116"/>
      <c r="UEJ525" s="116"/>
      <c r="UEK525" s="116"/>
      <c r="UEL525" s="116"/>
      <c r="UEM525" s="116"/>
      <c r="UEN525" s="116"/>
      <c r="UEO525" s="116"/>
      <c r="UEP525" s="116"/>
      <c r="UEQ525" s="116"/>
      <c r="UER525" s="116"/>
      <c r="UES525" s="116"/>
      <c r="UET525" s="116"/>
      <c r="UEU525" s="116"/>
      <c r="UEV525" s="116"/>
      <c r="UEW525" s="116"/>
      <c r="UEX525" s="116"/>
      <c r="UEY525" s="116"/>
      <c r="UEZ525" s="116"/>
      <c r="UFA525" s="116"/>
      <c r="UFB525" s="116"/>
      <c r="UFC525" s="116"/>
      <c r="UFD525" s="116"/>
      <c r="UFE525" s="116"/>
      <c r="UFF525" s="116"/>
      <c r="UFG525" s="116"/>
      <c r="UFH525" s="116"/>
      <c r="UFI525" s="116"/>
      <c r="UFJ525" s="116"/>
      <c r="UFK525" s="116"/>
      <c r="UFL525" s="116"/>
      <c r="UFM525" s="116"/>
      <c r="UFN525" s="116"/>
      <c r="UFO525" s="116"/>
      <c r="UFP525" s="116"/>
      <c r="UFQ525" s="116"/>
      <c r="UFR525" s="116"/>
      <c r="UFS525" s="116"/>
      <c r="UFT525" s="116"/>
      <c r="UFU525" s="116"/>
      <c r="UFV525" s="116"/>
      <c r="UFW525" s="116"/>
      <c r="UFX525" s="116"/>
      <c r="UFY525" s="116"/>
      <c r="UFZ525" s="116"/>
      <c r="UGA525" s="116"/>
      <c r="UGB525" s="116"/>
      <c r="UGC525" s="116"/>
      <c r="UGD525" s="116"/>
      <c r="UGE525" s="116"/>
      <c r="UGF525" s="116"/>
      <c r="UGG525" s="116"/>
      <c r="UGH525" s="116"/>
      <c r="UGI525" s="116"/>
      <c r="UGJ525" s="116"/>
      <c r="UGK525" s="116"/>
      <c r="UGL525" s="116"/>
      <c r="UGM525" s="116"/>
      <c r="UGN525" s="116"/>
      <c r="UGO525" s="116"/>
      <c r="UGP525" s="116"/>
      <c r="UGQ525" s="116"/>
      <c r="UGR525" s="116"/>
      <c r="UGS525" s="116"/>
      <c r="UGT525" s="116"/>
      <c r="UGU525" s="116"/>
      <c r="UGV525" s="116"/>
      <c r="UGW525" s="116"/>
      <c r="UGX525" s="116"/>
      <c r="UGY525" s="116"/>
      <c r="UGZ525" s="116"/>
      <c r="UHA525" s="116"/>
      <c r="UHB525" s="116"/>
      <c r="UHC525" s="116"/>
      <c r="UHD525" s="116"/>
      <c r="UHE525" s="116"/>
      <c r="UHF525" s="116"/>
      <c r="UHG525" s="116"/>
      <c r="UHH525" s="116"/>
      <c r="UHI525" s="116"/>
      <c r="UHJ525" s="116"/>
      <c r="UHK525" s="116"/>
      <c r="UHL525" s="116"/>
      <c r="UHM525" s="116"/>
      <c r="UHN525" s="116"/>
      <c r="UHO525" s="116"/>
      <c r="UHP525" s="116"/>
      <c r="UHQ525" s="116"/>
      <c r="UHR525" s="116"/>
      <c r="UHS525" s="116"/>
      <c r="UHT525" s="116"/>
      <c r="UHU525" s="116"/>
      <c r="UHV525" s="116"/>
      <c r="UHW525" s="116"/>
      <c r="UHX525" s="116"/>
      <c r="UHY525" s="116"/>
      <c r="UHZ525" s="116"/>
      <c r="UIA525" s="116"/>
      <c r="UIB525" s="116"/>
      <c r="UIC525" s="116"/>
      <c r="UID525" s="116"/>
      <c r="UIE525" s="116"/>
      <c r="UIF525" s="116"/>
      <c r="UIG525" s="116"/>
      <c r="UIH525" s="116"/>
      <c r="UII525" s="116"/>
      <c r="UIJ525" s="116"/>
      <c r="UIK525" s="116"/>
      <c r="UIL525" s="116"/>
      <c r="UIM525" s="116"/>
      <c r="UIN525" s="116"/>
      <c r="UIO525" s="116"/>
      <c r="UIP525" s="116"/>
      <c r="UIQ525" s="116"/>
      <c r="UIR525" s="116"/>
      <c r="UIS525" s="116"/>
      <c r="UIT525" s="116"/>
      <c r="UIU525" s="116"/>
      <c r="UIV525" s="116"/>
      <c r="UIW525" s="116"/>
      <c r="UIX525" s="116"/>
      <c r="UIY525" s="116"/>
      <c r="UIZ525" s="116"/>
      <c r="UJA525" s="116"/>
      <c r="UJB525" s="116"/>
      <c r="UJC525" s="116"/>
      <c r="UJD525" s="116"/>
      <c r="UJE525" s="116"/>
      <c r="UJF525" s="116"/>
      <c r="UJG525" s="116"/>
      <c r="UJH525" s="116"/>
      <c r="UJI525" s="116"/>
      <c r="UJJ525" s="116"/>
      <c r="UJK525" s="116"/>
      <c r="UJL525" s="116"/>
      <c r="UJM525" s="116"/>
      <c r="UJN525" s="116"/>
      <c r="UJO525" s="116"/>
      <c r="UJP525" s="116"/>
      <c r="UJQ525" s="116"/>
      <c r="UJR525" s="116"/>
      <c r="UJS525" s="116"/>
      <c r="UJT525" s="116"/>
      <c r="UJU525" s="116"/>
      <c r="UJV525" s="116"/>
      <c r="UJW525" s="116"/>
      <c r="UJX525" s="116"/>
      <c r="UJY525" s="116"/>
      <c r="UJZ525" s="116"/>
      <c r="UKA525" s="116"/>
      <c r="UKB525" s="116"/>
      <c r="UKC525" s="116"/>
      <c r="UKD525" s="116"/>
      <c r="UKE525" s="116"/>
      <c r="UKF525" s="116"/>
      <c r="UKG525" s="116"/>
      <c r="UKH525" s="116"/>
      <c r="UKI525" s="116"/>
      <c r="UKJ525" s="116"/>
      <c r="UKK525" s="116"/>
      <c r="UKL525" s="116"/>
      <c r="UKM525" s="116"/>
      <c r="UKN525" s="116"/>
      <c r="UKO525" s="116"/>
      <c r="UKP525" s="116"/>
      <c r="UKQ525" s="116"/>
      <c r="UKR525" s="116"/>
      <c r="UKS525" s="116"/>
      <c r="UKT525" s="116"/>
      <c r="UKU525" s="116"/>
      <c r="UKV525" s="116"/>
      <c r="UKW525" s="116"/>
      <c r="UKX525" s="116"/>
      <c r="UKY525" s="116"/>
      <c r="UKZ525" s="116"/>
      <c r="ULA525" s="116"/>
      <c r="ULB525" s="116"/>
      <c r="ULC525" s="116"/>
      <c r="ULD525" s="116"/>
      <c r="ULE525" s="116"/>
      <c r="ULF525" s="116"/>
      <c r="ULG525" s="116"/>
      <c r="ULH525" s="116"/>
      <c r="ULI525" s="116"/>
      <c r="ULJ525" s="116"/>
      <c r="ULK525" s="116"/>
      <c r="ULL525" s="116"/>
      <c r="ULM525" s="116"/>
      <c r="ULN525" s="116"/>
      <c r="ULO525" s="116"/>
      <c r="ULP525" s="116"/>
      <c r="ULQ525" s="116"/>
      <c r="ULR525" s="116"/>
      <c r="ULS525" s="116"/>
      <c r="ULT525" s="116"/>
      <c r="ULU525" s="116"/>
      <c r="ULV525" s="116"/>
      <c r="ULW525" s="116"/>
      <c r="ULX525" s="116"/>
      <c r="ULY525" s="116"/>
      <c r="ULZ525" s="116"/>
      <c r="UMA525" s="116"/>
      <c r="UMB525" s="116"/>
      <c r="UMC525" s="116"/>
      <c r="UMD525" s="116"/>
      <c r="UME525" s="116"/>
      <c r="UMF525" s="116"/>
      <c r="UMG525" s="116"/>
      <c r="UMH525" s="116"/>
      <c r="UMI525" s="116"/>
      <c r="UMJ525" s="116"/>
      <c r="UMK525" s="116"/>
      <c r="UML525" s="116"/>
      <c r="UMM525" s="116"/>
      <c r="UMN525" s="116"/>
      <c r="UMO525" s="116"/>
      <c r="UMP525" s="116"/>
      <c r="UMQ525" s="116"/>
      <c r="UMR525" s="116"/>
      <c r="UMS525" s="116"/>
      <c r="UMT525" s="116"/>
      <c r="UMU525" s="116"/>
      <c r="UMV525" s="116"/>
      <c r="UMW525" s="116"/>
      <c r="UMX525" s="116"/>
      <c r="UMY525" s="116"/>
      <c r="UMZ525" s="116"/>
      <c r="UNA525" s="116"/>
      <c r="UNB525" s="116"/>
      <c r="UNC525" s="116"/>
      <c r="UND525" s="116"/>
      <c r="UNE525" s="116"/>
      <c r="UNF525" s="116"/>
      <c r="UNG525" s="116"/>
      <c r="UNH525" s="116"/>
      <c r="UNI525" s="116"/>
      <c r="UNJ525" s="116"/>
      <c r="UNK525" s="116"/>
      <c r="UNL525" s="116"/>
      <c r="UNM525" s="116"/>
      <c r="UNN525" s="116"/>
      <c r="UNO525" s="116"/>
      <c r="UNP525" s="116"/>
      <c r="UNQ525" s="116"/>
      <c r="UNR525" s="116"/>
      <c r="UNS525" s="116"/>
      <c r="UNT525" s="116"/>
      <c r="UNU525" s="116"/>
      <c r="UNV525" s="116"/>
      <c r="UNW525" s="116"/>
      <c r="UNX525" s="116"/>
      <c r="UNY525" s="116"/>
      <c r="UNZ525" s="116"/>
      <c r="UOA525" s="116"/>
      <c r="UOB525" s="116"/>
      <c r="UOC525" s="116"/>
      <c r="UOD525" s="116"/>
      <c r="UOE525" s="116"/>
      <c r="UOF525" s="116"/>
      <c r="UOG525" s="116"/>
      <c r="UOH525" s="116"/>
      <c r="UOI525" s="116"/>
      <c r="UOJ525" s="116"/>
      <c r="UOK525" s="116"/>
      <c r="UOL525" s="116"/>
      <c r="UOM525" s="116"/>
      <c r="UON525" s="116"/>
      <c r="UOO525" s="116"/>
      <c r="UOP525" s="116"/>
      <c r="UOQ525" s="116"/>
      <c r="UOR525" s="116"/>
      <c r="UOS525" s="116"/>
      <c r="UOT525" s="116"/>
      <c r="UOU525" s="116"/>
      <c r="UOV525" s="116"/>
      <c r="UOW525" s="116"/>
      <c r="UOX525" s="116"/>
      <c r="UOY525" s="116"/>
      <c r="UOZ525" s="116"/>
      <c r="UPA525" s="116"/>
      <c r="UPB525" s="116"/>
      <c r="UPC525" s="116"/>
      <c r="UPD525" s="116"/>
      <c r="UPE525" s="116"/>
      <c r="UPF525" s="116"/>
      <c r="UPG525" s="116"/>
      <c r="UPH525" s="116"/>
      <c r="UPI525" s="116"/>
      <c r="UPJ525" s="116"/>
      <c r="UPK525" s="116"/>
      <c r="UPL525" s="116"/>
      <c r="UPM525" s="116"/>
      <c r="UPN525" s="116"/>
      <c r="UPO525" s="116"/>
      <c r="UPP525" s="116"/>
      <c r="UPQ525" s="116"/>
      <c r="UPR525" s="116"/>
      <c r="UPS525" s="116"/>
      <c r="UPT525" s="116"/>
      <c r="UPU525" s="116"/>
      <c r="UPV525" s="116"/>
      <c r="UPW525" s="116"/>
      <c r="UPX525" s="116"/>
      <c r="UPY525" s="116"/>
      <c r="UPZ525" s="116"/>
      <c r="UQA525" s="116"/>
      <c r="UQB525" s="116"/>
      <c r="UQC525" s="116"/>
      <c r="UQD525" s="116"/>
      <c r="UQE525" s="116"/>
      <c r="UQF525" s="116"/>
      <c r="UQG525" s="116"/>
      <c r="UQH525" s="116"/>
      <c r="UQI525" s="116"/>
      <c r="UQJ525" s="116"/>
      <c r="UQK525" s="116"/>
      <c r="UQL525" s="116"/>
      <c r="UQM525" s="116"/>
      <c r="UQN525" s="116"/>
      <c r="UQO525" s="116"/>
      <c r="UQP525" s="116"/>
      <c r="UQQ525" s="116"/>
      <c r="UQR525" s="116"/>
      <c r="UQS525" s="116"/>
      <c r="UQT525" s="116"/>
      <c r="UQU525" s="116"/>
      <c r="UQV525" s="116"/>
      <c r="UQW525" s="116"/>
      <c r="UQX525" s="116"/>
      <c r="UQY525" s="116"/>
      <c r="UQZ525" s="116"/>
      <c r="URA525" s="116"/>
      <c r="URB525" s="116"/>
      <c r="URC525" s="116"/>
      <c r="URD525" s="116"/>
      <c r="URE525" s="116"/>
      <c r="URF525" s="116"/>
      <c r="URG525" s="116"/>
      <c r="URH525" s="116"/>
      <c r="URI525" s="116"/>
      <c r="URJ525" s="116"/>
      <c r="URK525" s="116"/>
      <c r="URL525" s="116"/>
      <c r="URM525" s="116"/>
      <c r="URN525" s="116"/>
      <c r="URO525" s="116"/>
      <c r="URP525" s="116"/>
      <c r="URQ525" s="116"/>
      <c r="URR525" s="116"/>
      <c r="URS525" s="116"/>
      <c r="URT525" s="116"/>
      <c r="URU525" s="116"/>
      <c r="URV525" s="116"/>
      <c r="URW525" s="116"/>
      <c r="URX525" s="116"/>
      <c r="URY525" s="116"/>
      <c r="URZ525" s="116"/>
      <c r="USA525" s="116"/>
      <c r="USB525" s="116"/>
      <c r="USC525" s="116"/>
      <c r="USD525" s="116"/>
      <c r="USE525" s="116"/>
      <c r="USF525" s="116"/>
      <c r="USG525" s="116"/>
      <c r="USH525" s="116"/>
      <c r="USI525" s="116"/>
      <c r="USJ525" s="116"/>
      <c r="USK525" s="116"/>
      <c r="USL525" s="116"/>
      <c r="USM525" s="116"/>
      <c r="USN525" s="116"/>
      <c r="USO525" s="116"/>
      <c r="USP525" s="116"/>
      <c r="USQ525" s="116"/>
      <c r="USR525" s="116"/>
      <c r="USS525" s="116"/>
      <c r="UST525" s="116"/>
      <c r="USU525" s="116"/>
      <c r="USV525" s="116"/>
      <c r="USW525" s="116"/>
      <c r="USX525" s="116"/>
      <c r="USY525" s="116"/>
      <c r="USZ525" s="116"/>
      <c r="UTA525" s="116"/>
      <c r="UTB525" s="116"/>
      <c r="UTC525" s="116"/>
      <c r="UTD525" s="116"/>
      <c r="UTE525" s="116"/>
      <c r="UTF525" s="116"/>
      <c r="UTG525" s="116"/>
      <c r="UTH525" s="116"/>
      <c r="UTI525" s="116"/>
      <c r="UTJ525" s="116"/>
      <c r="UTK525" s="116"/>
      <c r="UTL525" s="116"/>
      <c r="UTM525" s="116"/>
      <c r="UTN525" s="116"/>
      <c r="UTO525" s="116"/>
      <c r="UTP525" s="116"/>
      <c r="UTQ525" s="116"/>
      <c r="UTR525" s="116"/>
      <c r="UTS525" s="116"/>
      <c r="UTT525" s="116"/>
      <c r="UTU525" s="116"/>
      <c r="UTV525" s="116"/>
      <c r="UTW525" s="116"/>
      <c r="UTX525" s="116"/>
      <c r="UTY525" s="116"/>
      <c r="UTZ525" s="116"/>
      <c r="UUA525" s="116"/>
      <c r="UUB525" s="116"/>
      <c r="UUC525" s="116"/>
      <c r="UUD525" s="116"/>
      <c r="UUE525" s="116"/>
      <c r="UUF525" s="116"/>
      <c r="UUG525" s="116"/>
      <c r="UUH525" s="116"/>
      <c r="UUI525" s="116"/>
      <c r="UUJ525" s="116"/>
      <c r="UUK525" s="116"/>
      <c r="UUL525" s="116"/>
      <c r="UUM525" s="116"/>
      <c r="UUN525" s="116"/>
      <c r="UUO525" s="116"/>
      <c r="UUP525" s="116"/>
      <c r="UUQ525" s="116"/>
      <c r="UUR525" s="116"/>
      <c r="UUS525" s="116"/>
      <c r="UUT525" s="116"/>
      <c r="UUU525" s="116"/>
      <c r="UUV525" s="116"/>
      <c r="UUW525" s="116"/>
      <c r="UUX525" s="116"/>
      <c r="UUY525" s="116"/>
      <c r="UUZ525" s="116"/>
      <c r="UVA525" s="116"/>
      <c r="UVB525" s="116"/>
      <c r="UVC525" s="116"/>
      <c r="UVD525" s="116"/>
      <c r="UVE525" s="116"/>
      <c r="UVF525" s="116"/>
      <c r="UVG525" s="116"/>
      <c r="UVH525" s="116"/>
      <c r="UVI525" s="116"/>
      <c r="UVJ525" s="116"/>
      <c r="UVK525" s="116"/>
      <c r="UVL525" s="116"/>
      <c r="UVM525" s="116"/>
      <c r="UVN525" s="116"/>
      <c r="UVO525" s="116"/>
      <c r="UVP525" s="116"/>
      <c r="UVQ525" s="116"/>
      <c r="UVR525" s="116"/>
      <c r="UVS525" s="116"/>
      <c r="UVT525" s="116"/>
      <c r="UVU525" s="116"/>
      <c r="UVV525" s="116"/>
      <c r="UVW525" s="116"/>
      <c r="UVX525" s="116"/>
      <c r="UVY525" s="116"/>
      <c r="UVZ525" s="116"/>
      <c r="UWA525" s="116"/>
      <c r="UWB525" s="116"/>
      <c r="UWC525" s="116"/>
      <c r="UWD525" s="116"/>
      <c r="UWE525" s="116"/>
      <c r="UWF525" s="116"/>
      <c r="UWG525" s="116"/>
      <c r="UWH525" s="116"/>
      <c r="UWI525" s="116"/>
      <c r="UWJ525" s="116"/>
      <c r="UWK525" s="116"/>
      <c r="UWL525" s="116"/>
      <c r="UWM525" s="116"/>
      <c r="UWN525" s="116"/>
      <c r="UWO525" s="116"/>
      <c r="UWP525" s="116"/>
      <c r="UWQ525" s="116"/>
      <c r="UWR525" s="116"/>
      <c r="UWS525" s="116"/>
      <c r="UWT525" s="116"/>
      <c r="UWU525" s="116"/>
      <c r="UWV525" s="116"/>
      <c r="UWW525" s="116"/>
      <c r="UWX525" s="116"/>
      <c r="UWY525" s="116"/>
      <c r="UWZ525" s="116"/>
      <c r="UXA525" s="116"/>
      <c r="UXB525" s="116"/>
      <c r="UXC525" s="116"/>
      <c r="UXD525" s="116"/>
      <c r="UXE525" s="116"/>
      <c r="UXF525" s="116"/>
      <c r="UXG525" s="116"/>
      <c r="UXH525" s="116"/>
      <c r="UXI525" s="116"/>
      <c r="UXJ525" s="116"/>
      <c r="UXK525" s="116"/>
      <c r="UXL525" s="116"/>
      <c r="UXM525" s="116"/>
      <c r="UXN525" s="116"/>
      <c r="UXO525" s="116"/>
      <c r="UXP525" s="116"/>
      <c r="UXQ525" s="116"/>
      <c r="UXR525" s="116"/>
      <c r="UXS525" s="116"/>
      <c r="UXT525" s="116"/>
      <c r="UXU525" s="116"/>
      <c r="UXV525" s="116"/>
      <c r="UXW525" s="116"/>
      <c r="UXX525" s="116"/>
      <c r="UXY525" s="116"/>
      <c r="UXZ525" s="116"/>
      <c r="UYA525" s="116"/>
      <c r="UYB525" s="116"/>
      <c r="UYC525" s="116"/>
      <c r="UYD525" s="116"/>
      <c r="UYE525" s="116"/>
      <c r="UYF525" s="116"/>
      <c r="UYG525" s="116"/>
      <c r="UYH525" s="116"/>
      <c r="UYI525" s="116"/>
      <c r="UYJ525" s="116"/>
      <c r="UYK525" s="116"/>
      <c r="UYL525" s="116"/>
      <c r="UYM525" s="116"/>
      <c r="UYN525" s="116"/>
      <c r="UYO525" s="116"/>
      <c r="UYP525" s="116"/>
      <c r="UYQ525" s="116"/>
      <c r="UYR525" s="116"/>
      <c r="UYS525" s="116"/>
      <c r="UYT525" s="116"/>
      <c r="UYU525" s="116"/>
      <c r="UYV525" s="116"/>
      <c r="UYW525" s="116"/>
      <c r="UYX525" s="116"/>
      <c r="UYY525" s="116"/>
      <c r="UYZ525" s="116"/>
      <c r="UZA525" s="116"/>
      <c r="UZB525" s="116"/>
      <c r="UZC525" s="116"/>
      <c r="UZD525" s="116"/>
      <c r="UZE525" s="116"/>
      <c r="UZF525" s="116"/>
      <c r="UZG525" s="116"/>
      <c r="UZH525" s="116"/>
      <c r="UZI525" s="116"/>
      <c r="UZJ525" s="116"/>
      <c r="UZK525" s="116"/>
      <c r="UZL525" s="116"/>
      <c r="UZM525" s="116"/>
      <c r="UZN525" s="116"/>
      <c r="UZO525" s="116"/>
      <c r="UZP525" s="116"/>
      <c r="UZQ525" s="116"/>
      <c r="UZR525" s="116"/>
      <c r="UZS525" s="116"/>
      <c r="UZT525" s="116"/>
      <c r="UZU525" s="116"/>
      <c r="UZV525" s="116"/>
      <c r="UZW525" s="116"/>
      <c r="UZX525" s="116"/>
      <c r="UZY525" s="116"/>
      <c r="UZZ525" s="116"/>
      <c r="VAA525" s="116"/>
      <c r="VAB525" s="116"/>
      <c r="VAC525" s="116"/>
      <c r="VAD525" s="116"/>
      <c r="VAE525" s="116"/>
      <c r="VAF525" s="116"/>
      <c r="VAG525" s="116"/>
      <c r="VAH525" s="116"/>
      <c r="VAI525" s="116"/>
      <c r="VAJ525" s="116"/>
      <c r="VAK525" s="116"/>
      <c r="VAL525" s="116"/>
      <c r="VAM525" s="116"/>
      <c r="VAN525" s="116"/>
      <c r="VAO525" s="116"/>
      <c r="VAP525" s="116"/>
      <c r="VAQ525" s="116"/>
      <c r="VAR525" s="116"/>
      <c r="VAS525" s="116"/>
      <c r="VAT525" s="116"/>
      <c r="VAU525" s="116"/>
      <c r="VAV525" s="116"/>
      <c r="VAW525" s="116"/>
      <c r="VAX525" s="116"/>
      <c r="VAY525" s="116"/>
      <c r="VAZ525" s="116"/>
      <c r="VBA525" s="116"/>
      <c r="VBB525" s="116"/>
      <c r="VBC525" s="116"/>
      <c r="VBD525" s="116"/>
      <c r="VBE525" s="116"/>
      <c r="VBF525" s="116"/>
      <c r="VBG525" s="116"/>
      <c r="VBH525" s="116"/>
      <c r="VBI525" s="116"/>
      <c r="VBJ525" s="116"/>
      <c r="VBK525" s="116"/>
      <c r="VBL525" s="116"/>
      <c r="VBM525" s="116"/>
      <c r="VBN525" s="116"/>
      <c r="VBO525" s="116"/>
      <c r="VBP525" s="116"/>
      <c r="VBQ525" s="116"/>
      <c r="VBR525" s="116"/>
      <c r="VBS525" s="116"/>
      <c r="VBT525" s="116"/>
      <c r="VBU525" s="116"/>
      <c r="VBV525" s="116"/>
      <c r="VBW525" s="116"/>
      <c r="VBX525" s="116"/>
      <c r="VBY525" s="116"/>
      <c r="VBZ525" s="116"/>
      <c r="VCA525" s="116"/>
      <c r="VCB525" s="116"/>
      <c r="VCC525" s="116"/>
      <c r="VCD525" s="116"/>
      <c r="VCE525" s="116"/>
      <c r="VCF525" s="116"/>
      <c r="VCG525" s="116"/>
      <c r="VCH525" s="116"/>
      <c r="VCI525" s="116"/>
      <c r="VCJ525" s="116"/>
      <c r="VCK525" s="116"/>
      <c r="VCL525" s="116"/>
      <c r="VCM525" s="116"/>
      <c r="VCN525" s="116"/>
      <c r="VCO525" s="116"/>
      <c r="VCP525" s="116"/>
      <c r="VCQ525" s="116"/>
      <c r="VCR525" s="116"/>
      <c r="VCS525" s="116"/>
      <c r="VCT525" s="116"/>
      <c r="VCU525" s="116"/>
      <c r="VCV525" s="116"/>
      <c r="VCW525" s="116"/>
      <c r="VCX525" s="116"/>
      <c r="VCY525" s="116"/>
      <c r="VCZ525" s="116"/>
      <c r="VDA525" s="116"/>
      <c r="VDB525" s="116"/>
      <c r="VDC525" s="116"/>
      <c r="VDD525" s="116"/>
      <c r="VDE525" s="116"/>
      <c r="VDF525" s="116"/>
      <c r="VDG525" s="116"/>
      <c r="VDH525" s="116"/>
      <c r="VDI525" s="116"/>
      <c r="VDJ525" s="116"/>
      <c r="VDK525" s="116"/>
      <c r="VDL525" s="116"/>
      <c r="VDM525" s="116"/>
      <c r="VDN525" s="116"/>
      <c r="VDO525" s="116"/>
      <c r="VDP525" s="116"/>
      <c r="VDQ525" s="116"/>
      <c r="VDR525" s="116"/>
      <c r="VDS525" s="116"/>
      <c r="VDT525" s="116"/>
      <c r="VDU525" s="116"/>
      <c r="VDV525" s="116"/>
      <c r="VDW525" s="116"/>
      <c r="VDX525" s="116"/>
      <c r="VDY525" s="116"/>
      <c r="VDZ525" s="116"/>
      <c r="VEA525" s="116"/>
      <c r="VEB525" s="116"/>
      <c r="VEC525" s="116"/>
      <c r="VED525" s="116"/>
      <c r="VEE525" s="116"/>
      <c r="VEF525" s="116"/>
      <c r="VEG525" s="116"/>
      <c r="VEH525" s="116"/>
      <c r="VEI525" s="116"/>
      <c r="VEJ525" s="116"/>
      <c r="VEK525" s="116"/>
      <c r="VEL525" s="116"/>
      <c r="VEM525" s="116"/>
      <c r="VEN525" s="116"/>
      <c r="VEO525" s="116"/>
      <c r="VEP525" s="116"/>
      <c r="VEQ525" s="116"/>
      <c r="VER525" s="116"/>
      <c r="VES525" s="116"/>
      <c r="VET525" s="116"/>
      <c r="VEU525" s="116"/>
      <c r="VEV525" s="116"/>
      <c r="VEW525" s="116"/>
      <c r="VEX525" s="116"/>
      <c r="VEY525" s="116"/>
      <c r="VEZ525" s="116"/>
      <c r="VFA525" s="116"/>
      <c r="VFB525" s="116"/>
      <c r="VFC525" s="116"/>
      <c r="VFD525" s="116"/>
      <c r="VFE525" s="116"/>
      <c r="VFF525" s="116"/>
      <c r="VFG525" s="116"/>
      <c r="VFH525" s="116"/>
      <c r="VFI525" s="116"/>
      <c r="VFJ525" s="116"/>
      <c r="VFK525" s="116"/>
      <c r="VFL525" s="116"/>
      <c r="VFM525" s="116"/>
      <c r="VFN525" s="116"/>
      <c r="VFO525" s="116"/>
      <c r="VFP525" s="116"/>
      <c r="VFQ525" s="116"/>
      <c r="VFR525" s="116"/>
      <c r="VFS525" s="116"/>
      <c r="VFT525" s="116"/>
      <c r="VFU525" s="116"/>
      <c r="VFV525" s="116"/>
      <c r="VFW525" s="116"/>
      <c r="VFX525" s="116"/>
      <c r="VFY525" s="116"/>
      <c r="VFZ525" s="116"/>
      <c r="VGA525" s="116"/>
      <c r="VGB525" s="116"/>
      <c r="VGC525" s="116"/>
      <c r="VGD525" s="116"/>
      <c r="VGE525" s="116"/>
      <c r="VGF525" s="116"/>
      <c r="VGG525" s="116"/>
      <c r="VGH525" s="116"/>
      <c r="VGI525" s="116"/>
      <c r="VGJ525" s="116"/>
      <c r="VGK525" s="116"/>
      <c r="VGL525" s="116"/>
      <c r="VGM525" s="116"/>
      <c r="VGN525" s="116"/>
      <c r="VGO525" s="116"/>
      <c r="VGP525" s="116"/>
      <c r="VGQ525" s="116"/>
      <c r="VGR525" s="116"/>
      <c r="VGS525" s="116"/>
      <c r="VGT525" s="116"/>
      <c r="VGU525" s="116"/>
      <c r="VGV525" s="116"/>
      <c r="VGW525" s="116"/>
      <c r="VGX525" s="116"/>
      <c r="VGY525" s="116"/>
      <c r="VGZ525" s="116"/>
      <c r="VHA525" s="116"/>
      <c r="VHB525" s="116"/>
      <c r="VHC525" s="116"/>
      <c r="VHD525" s="116"/>
      <c r="VHE525" s="116"/>
      <c r="VHF525" s="116"/>
      <c r="VHG525" s="116"/>
      <c r="VHH525" s="116"/>
      <c r="VHI525" s="116"/>
      <c r="VHJ525" s="116"/>
      <c r="VHK525" s="116"/>
      <c r="VHL525" s="116"/>
      <c r="VHM525" s="116"/>
      <c r="VHN525" s="116"/>
      <c r="VHO525" s="116"/>
      <c r="VHP525" s="116"/>
      <c r="VHQ525" s="116"/>
      <c r="VHR525" s="116"/>
      <c r="VHS525" s="116"/>
      <c r="VHT525" s="116"/>
      <c r="VHU525" s="116"/>
      <c r="VHV525" s="116"/>
      <c r="VHW525" s="116"/>
      <c r="VHX525" s="116"/>
      <c r="VHY525" s="116"/>
      <c r="VHZ525" s="116"/>
      <c r="VIA525" s="116"/>
      <c r="VIB525" s="116"/>
      <c r="VIC525" s="116"/>
      <c r="VID525" s="116"/>
      <c r="VIE525" s="116"/>
      <c r="VIF525" s="116"/>
      <c r="VIG525" s="116"/>
      <c r="VIH525" s="116"/>
      <c r="VII525" s="116"/>
      <c r="VIJ525" s="116"/>
      <c r="VIK525" s="116"/>
      <c r="VIL525" s="116"/>
      <c r="VIM525" s="116"/>
      <c r="VIN525" s="116"/>
      <c r="VIO525" s="116"/>
      <c r="VIP525" s="116"/>
      <c r="VIQ525" s="116"/>
      <c r="VIR525" s="116"/>
      <c r="VIS525" s="116"/>
      <c r="VIT525" s="116"/>
      <c r="VIU525" s="116"/>
      <c r="VIV525" s="116"/>
      <c r="VIW525" s="116"/>
      <c r="VIX525" s="116"/>
      <c r="VIY525" s="116"/>
      <c r="VIZ525" s="116"/>
      <c r="VJA525" s="116"/>
      <c r="VJB525" s="116"/>
      <c r="VJC525" s="116"/>
      <c r="VJD525" s="116"/>
      <c r="VJE525" s="116"/>
      <c r="VJF525" s="116"/>
      <c r="VJG525" s="116"/>
      <c r="VJH525" s="116"/>
      <c r="VJI525" s="116"/>
      <c r="VJJ525" s="116"/>
      <c r="VJK525" s="116"/>
      <c r="VJL525" s="116"/>
      <c r="VJM525" s="116"/>
      <c r="VJN525" s="116"/>
      <c r="VJO525" s="116"/>
      <c r="VJP525" s="116"/>
      <c r="VJQ525" s="116"/>
      <c r="VJR525" s="116"/>
      <c r="VJS525" s="116"/>
      <c r="VJT525" s="116"/>
      <c r="VJU525" s="116"/>
      <c r="VJV525" s="116"/>
      <c r="VJW525" s="116"/>
      <c r="VJX525" s="116"/>
      <c r="VJY525" s="116"/>
      <c r="VJZ525" s="116"/>
      <c r="VKA525" s="116"/>
      <c r="VKB525" s="116"/>
      <c r="VKC525" s="116"/>
      <c r="VKD525" s="116"/>
      <c r="VKE525" s="116"/>
      <c r="VKF525" s="116"/>
      <c r="VKG525" s="116"/>
      <c r="VKH525" s="116"/>
      <c r="VKI525" s="116"/>
      <c r="VKJ525" s="116"/>
      <c r="VKK525" s="116"/>
      <c r="VKL525" s="116"/>
      <c r="VKM525" s="116"/>
      <c r="VKN525" s="116"/>
      <c r="VKO525" s="116"/>
      <c r="VKP525" s="116"/>
      <c r="VKQ525" s="116"/>
      <c r="VKR525" s="116"/>
      <c r="VKS525" s="116"/>
      <c r="VKT525" s="116"/>
      <c r="VKU525" s="116"/>
      <c r="VKV525" s="116"/>
      <c r="VKW525" s="116"/>
      <c r="VKX525" s="116"/>
      <c r="VKY525" s="116"/>
      <c r="VKZ525" s="116"/>
      <c r="VLA525" s="116"/>
      <c r="VLB525" s="116"/>
      <c r="VLC525" s="116"/>
      <c r="VLD525" s="116"/>
      <c r="VLE525" s="116"/>
      <c r="VLF525" s="116"/>
      <c r="VLG525" s="116"/>
      <c r="VLH525" s="116"/>
      <c r="VLI525" s="116"/>
      <c r="VLJ525" s="116"/>
      <c r="VLK525" s="116"/>
      <c r="VLL525" s="116"/>
      <c r="VLM525" s="116"/>
      <c r="VLN525" s="116"/>
      <c r="VLO525" s="116"/>
      <c r="VLP525" s="116"/>
      <c r="VLQ525" s="116"/>
      <c r="VLR525" s="116"/>
      <c r="VLS525" s="116"/>
      <c r="VLT525" s="116"/>
      <c r="VLU525" s="116"/>
      <c r="VLV525" s="116"/>
      <c r="VLW525" s="116"/>
      <c r="VLX525" s="116"/>
      <c r="VLY525" s="116"/>
      <c r="VLZ525" s="116"/>
      <c r="VMA525" s="116"/>
      <c r="VMB525" s="116"/>
      <c r="VMC525" s="116"/>
      <c r="VMD525" s="116"/>
      <c r="VME525" s="116"/>
      <c r="VMF525" s="116"/>
      <c r="VMG525" s="116"/>
      <c r="VMH525" s="116"/>
      <c r="VMI525" s="116"/>
      <c r="VMJ525" s="116"/>
      <c r="VMK525" s="116"/>
      <c r="VML525" s="116"/>
      <c r="VMM525" s="116"/>
      <c r="VMN525" s="116"/>
      <c r="VMO525" s="116"/>
      <c r="VMP525" s="116"/>
      <c r="VMQ525" s="116"/>
      <c r="VMR525" s="116"/>
      <c r="VMS525" s="116"/>
      <c r="VMT525" s="116"/>
      <c r="VMU525" s="116"/>
      <c r="VMV525" s="116"/>
      <c r="VMW525" s="116"/>
      <c r="VMX525" s="116"/>
      <c r="VMY525" s="116"/>
      <c r="VMZ525" s="116"/>
      <c r="VNA525" s="116"/>
      <c r="VNB525" s="116"/>
      <c r="VNC525" s="116"/>
      <c r="VND525" s="116"/>
      <c r="VNE525" s="116"/>
      <c r="VNF525" s="116"/>
      <c r="VNG525" s="116"/>
      <c r="VNH525" s="116"/>
      <c r="VNI525" s="116"/>
      <c r="VNJ525" s="116"/>
      <c r="VNK525" s="116"/>
      <c r="VNL525" s="116"/>
      <c r="VNM525" s="116"/>
      <c r="VNN525" s="116"/>
      <c r="VNO525" s="116"/>
      <c r="VNP525" s="116"/>
      <c r="VNQ525" s="116"/>
      <c r="VNR525" s="116"/>
      <c r="VNS525" s="116"/>
      <c r="VNT525" s="116"/>
      <c r="VNU525" s="116"/>
      <c r="VNV525" s="116"/>
      <c r="VNW525" s="116"/>
      <c r="VNX525" s="116"/>
      <c r="VNY525" s="116"/>
      <c r="VNZ525" s="116"/>
      <c r="VOA525" s="116"/>
      <c r="VOB525" s="116"/>
      <c r="VOC525" s="116"/>
      <c r="VOD525" s="116"/>
      <c r="VOE525" s="116"/>
      <c r="VOF525" s="116"/>
      <c r="VOG525" s="116"/>
      <c r="VOH525" s="116"/>
      <c r="VOI525" s="116"/>
      <c r="VOJ525" s="116"/>
      <c r="VOK525" s="116"/>
      <c r="VOL525" s="116"/>
      <c r="VOM525" s="116"/>
      <c r="VON525" s="116"/>
      <c r="VOO525" s="116"/>
      <c r="VOP525" s="116"/>
      <c r="VOQ525" s="116"/>
      <c r="VOR525" s="116"/>
      <c r="VOS525" s="116"/>
      <c r="VOT525" s="116"/>
      <c r="VOU525" s="116"/>
      <c r="VOV525" s="116"/>
      <c r="VOW525" s="116"/>
      <c r="VOX525" s="116"/>
      <c r="VOY525" s="116"/>
      <c r="VOZ525" s="116"/>
      <c r="VPA525" s="116"/>
      <c r="VPB525" s="116"/>
      <c r="VPC525" s="116"/>
      <c r="VPD525" s="116"/>
      <c r="VPE525" s="116"/>
      <c r="VPF525" s="116"/>
      <c r="VPG525" s="116"/>
      <c r="VPH525" s="116"/>
      <c r="VPI525" s="116"/>
      <c r="VPJ525" s="116"/>
      <c r="VPK525" s="116"/>
      <c r="VPL525" s="116"/>
      <c r="VPM525" s="116"/>
      <c r="VPN525" s="116"/>
      <c r="VPO525" s="116"/>
      <c r="VPP525" s="116"/>
      <c r="VPQ525" s="116"/>
      <c r="VPR525" s="116"/>
      <c r="VPS525" s="116"/>
      <c r="VPT525" s="116"/>
      <c r="VPU525" s="116"/>
      <c r="VPV525" s="116"/>
      <c r="VPW525" s="116"/>
      <c r="VPX525" s="116"/>
      <c r="VPY525" s="116"/>
      <c r="VPZ525" s="116"/>
      <c r="VQA525" s="116"/>
      <c r="VQB525" s="116"/>
      <c r="VQC525" s="116"/>
      <c r="VQD525" s="116"/>
      <c r="VQE525" s="116"/>
      <c r="VQF525" s="116"/>
      <c r="VQG525" s="116"/>
      <c r="VQH525" s="116"/>
      <c r="VQI525" s="116"/>
      <c r="VQJ525" s="116"/>
      <c r="VQK525" s="116"/>
      <c r="VQL525" s="116"/>
      <c r="VQM525" s="116"/>
      <c r="VQN525" s="116"/>
      <c r="VQO525" s="116"/>
      <c r="VQP525" s="116"/>
      <c r="VQQ525" s="116"/>
      <c r="VQR525" s="116"/>
      <c r="VQS525" s="116"/>
      <c r="VQT525" s="116"/>
      <c r="VQU525" s="116"/>
      <c r="VQV525" s="116"/>
      <c r="VQW525" s="116"/>
      <c r="VQX525" s="116"/>
      <c r="VQY525" s="116"/>
      <c r="VQZ525" s="116"/>
      <c r="VRA525" s="116"/>
      <c r="VRB525" s="116"/>
      <c r="VRC525" s="116"/>
      <c r="VRD525" s="116"/>
      <c r="VRE525" s="116"/>
      <c r="VRF525" s="116"/>
      <c r="VRG525" s="116"/>
      <c r="VRH525" s="116"/>
      <c r="VRI525" s="116"/>
      <c r="VRJ525" s="116"/>
      <c r="VRK525" s="116"/>
      <c r="VRL525" s="116"/>
      <c r="VRM525" s="116"/>
      <c r="VRN525" s="116"/>
      <c r="VRO525" s="116"/>
      <c r="VRP525" s="116"/>
      <c r="VRQ525" s="116"/>
      <c r="VRR525" s="116"/>
      <c r="VRS525" s="116"/>
      <c r="VRT525" s="116"/>
      <c r="VRU525" s="116"/>
      <c r="VRV525" s="116"/>
      <c r="VRW525" s="116"/>
      <c r="VRX525" s="116"/>
      <c r="VRY525" s="116"/>
      <c r="VRZ525" s="116"/>
      <c r="VSA525" s="116"/>
      <c r="VSB525" s="116"/>
      <c r="VSC525" s="116"/>
      <c r="VSD525" s="116"/>
      <c r="VSE525" s="116"/>
      <c r="VSF525" s="116"/>
      <c r="VSG525" s="116"/>
      <c r="VSH525" s="116"/>
      <c r="VSI525" s="116"/>
      <c r="VSJ525" s="116"/>
      <c r="VSK525" s="116"/>
      <c r="VSL525" s="116"/>
      <c r="VSM525" s="116"/>
      <c r="VSN525" s="116"/>
      <c r="VSO525" s="116"/>
      <c r="VSP525" s="116"/>
      <c r="VSQ525" s="116"/>
      <c r="VSR525" s="116"/>
      <c r="VSS525" s="116"/>
      <c r="VST525" s="116"/>
      <c r="VSU525" s="116"/>
      <c r="VSV525" s="116"/>
      <c r="VSW525" s="116"/>
      <c r="VSX525" s="116"/>
      <c r="VSY525" s="116"/>
      <c r="VSZ525" s="116"/>
      <c r="VTA525" s="116"/>
      <c r="VTB525" s="116"/>
      <c r="VTC525" s="116"/>
      <c r="VTD525" s="116"/>
      <c r="VTE525" s="116"/>
      <c r="VTF525" s="116"/>
      <c r="VTG525" s="116"/>
      <c r="VTH525" s="116"/>
      <c r="VTI525" s="116"/>
      <c r="VTJ525" s="116"/>
      <c r="VTK525" s="116"/>
      <c r="VTL525" s="116"/>
      <c r="VTM525" s="116"/>
      <c r="VTN525" s="116"/>
      <c r="VTO525" s="116"/>
      <c r="VTP525" s="116"/>
      <c r="VTQ525" s="116"/>
      <c r="VTR525" s="116"/>
      <c r="VTS525" s="116"/>
      <c r="VTT525" s="116"/>
      <c r="VTU525" s="116"/>
      <c r="VTV525" s="116"/>
      <c r="VTW525" s="116"/>
      <c r="VTX525" s="116"/>
      <c r="VTY525" s="116"/>
      <c r="VTZ525" s="116"/>
      <c r="VUA525" s="116"/>
      <c r="VUB525" s="116"/>
      <c r="VUC525" s="116"/>
      <c r="VUD525" s="116"/>
      <c r="VUE525" s="116"/>
      <c r="VUF525" s="116"/>
      <c r="VUG525" s="116"/>
      <c r="VUH525" s="116"/>
      <c r="VUI525" s="116"/>
      <c r="VUJ525" s="116"/>
      <c r="VUK525" s="116"/>
      <c r="VUL525" s="116"/>
      <c r="VUM525" s="116"/>
      <c r="VUN525" s="116"/>
      <c r="VUO525" s="116"/>
      <c r="VUP525" s="116"/>
      <c r="VUQ525" s="116"/>
      <c r="VUR525" s="116"/>
      <c r="VUS525" s="116"/>
      <c r="VUT525" s="116"/>
      <c r="VUU525" s="116"/>
      <c r="VUV525" s="116"/>
      <c r="VUW525" s="116"/>
      <c r="VUX525" s="116"/>
      <c r="VUY525" s="116"/>
      <c r="VUZ525" s="116"/>
      <c r="VVA525" s="116"/>
      <c r="VVB525" s="116"/>
      <c r="VVC525" s="116"/>
      <c r="VVD525" s="116"/>
      <c r="VVE525" s="116"/>
      <c r="VVF525" s="116"/>
      <c r="VVG525" s="116"/>
      <c r="VVH525" s="116"/>
      <c r="VVI525" s="116"/>
      <c r="VVJ525" s="116"/>
      <c r="VVK525" s="116"/>
      <c r="VVL525" s="116"/>
      <c r="VVM525" s="116"/>
      <c r="VVN525" s="116"/>
      <c r="VVO525" s="116"/>
      <c r="VVP525" s="116"/>
      <c r="VVQ525" s="116"/>
      <c r="VVR525" s="116"/>
      <c r="VVS525" s="116"/>
      <c r="VVT525" s="116"/>
      <c r="VVU525" s="116"/>
      <c r="VVV525" s="116"/>
      <c r="VVW525" s="116"/>
      <c r="VVX525" s="116"/>
      <c r="VVY525" s="116"/>
      <c r="VVZ525" s="116"/>
      <c r="VWA525" s="116"/>
      <c r="VWB525" s="116"/>
      <c r="VWC525" s="116"/>
      <c r="VWD525" s="116"/>
      <c r="VWE525" s="116"/>
      <c r="VWF525" s="116"/>
      <c r="VWG525" s="116"/>
      <c r="VWH525" s="116"/>
      <c r="VWI525" s="116"/>
      <c r="VWJ525" s="116"/>
      <c r="VWK525" s="116"/>
      <c r="VWL525" s="116"/>
      <c r="VWM525" s="116"/>
      <c r="VWN525" s="116"/>
      <c r="VWO525" s="116"/>
      <c r="VWP525" s="116"/>
      <c r="VWQ525" s="116"/>
      <c r="VWR525" s="116"/>
      <c r="VWS525" s="116"/>
      <c r="VWT525" s="116"/>
      <c r="VWU525" s="116"/>
      <c r="VWV525" s="116"/>
      <c r="VWW525" s="116"/>
      <c r="VWX525" s="116"/>
      <c r="VWY525" s="116"/>
      <c r="VWZ525" s="116"/>
      <c r="VXA525" s="116"/>
      <c r="VXB525" s="116"/>
      <c r="VXC525" s="116"/>
      <c r="VXD525" s="116"/>
      <c r="VXE525" s="116"/>
      <c r="VXF525" s="116"/>
      <c r="VXG525" s="116"/>
      <c r="VXH525" s="116"/>
      <c r="VXI525" s="116"/>
      <c r="VXJ525" s="116"/>
      <c r="VXK525" s="116"/>
      <c r="VXL525" s="116"/>
      <c r="VXM525" s="116"/>
      <c r="VXN525" s="116"/>
      <c r="VXO525" s="116"/>
      <c r="VXP525" s="116"/>
      <c r="VXQ525" s="116"/>
      <c r="VXR525" s="116"/>
      <c r="VXS525" s="116"/>
      <c r="VXT525" s="116"/>
      <c r="VXU525" s="116"/>
      <c r="VXV525" s="116"/>
      <c r="VXW525" s="116"/>
      <c r="VXX525" s="116"/>
      <c r="VXY525" s="116"/>
      <c r="VXZ525" s="116"/>
      <c r="VYA525" s="116"/>
      <c r="VYB525" s="116"/>
      <c r="VYC525" s="116"/>
      <c r="VYD525" s="116"/>
      <c r="VYE525" s="116"/>
      <c r="VYF525" s="116"/>
      <c r="VYG525" s="116"/>
      <c r="VYH525" s="116"/>
      <c r="VYI525" s="116"/>
      <c r="VYJ525" s="116"/>
      <c r="VYK525" s="116"/>
      <c r="VYL525" s="116"/>
      <c r="VYM525" s="116"/>
      <c r="VYN525" s="116"/>
      <c r="VYO525" s="116"/>
      <c r="VYP525" s="116"/>
      <c r="VYQ525" s="116"/>
      <c r="VYR525" s="116"/>
      <c r="VYS525" s="116"/>
      <c r="VYT525" s="116"/>
      <c r="VYU525" s="116"/>
      <c r="VYV525" s="116"/>
      <c r="VYW525" s="116"/>
      <c r="VYX525" s="116"/>
      <c r="VYY525" s="116"/>
      <c r="VYZ525" s="116"/>
      <c r="VZA525" s="116"/>
      <c r="VZB525" s="116"/>
      <c r="VZC525" s="116"/>
      <c r="VZD525" s="116"/>
      <c r="VZE525" s="116"/>
      <c r="VZF525" s="116"/>
      <c r="VZG525" s="116"/>
      <c r="VZH525" s="116"/>
      <c r="VZI525" s="116"/>
      <c r="VZJ525" s="116"/>
      <c r="VZK525" s="116"/>
      <c r="VZL525" s="116"/>
      <c r="VZM525" s="116"/>
      <c r="VZN525" s="116"/>
      <c r="VZO525" s="116"/>
      <c r="VZP525" s="116"/>
      <c r="VZQ525" s="116"/>
      <c r="VZR525" s="116"/>
      <c r="VZS525" s="116"/>
      <c r="VZT525" s="116"/>
      <c r="VZU525" s="116"/>
      <c r="VZV525" s="116"/>
      <c r="VZW525" s="116"/>
      <c r="VZX525" s="116"/>
      <c r="VZY525" s="116"/>
      <c r="VZZ525" s="116"/>
      <c r="WAA525" s="116"/>
      <c r="WAB525" s="116"/>
      <c r="WAC525" s="116"/>
      <c r="WAD525" s="116"/>
      <c r="WAE525" s="116"/>
      <c r="WAF525" s="116"/>
      <c r="WAG525" s="116"/>
      <c r="WAH525" s="116"/>
      <c r="WAI525" s="116"/>
      <c r="WAJ525" s="116"/>
      <c r="WAK525" s="116"/>
      <c r="WAL525" s="116"/>
      <c r="WAM525" s="116"/>
      <c r="WAN525" s="116"/>
      <c r="WAO525" s="116"/>
      <c r="WAP525" s="116"/>
      <c r="WAQ525" s="116"/>
      <c r="WAR525" s="116"/>
      <c r="WAS525" s="116"/>
      <c r="WAT525" s="116"/>
      <c r="WAU525" s="116"/>
      <c r="WAV525" s="116"/>
      <c r="WAW525" s="116"/>
      <c r="WAX525" s="116"/>
      <c r="WAY525" s="116"/>
      <c r="WAZ525" s="116"/>
      <c r="WBA525" s="116"/>
      <c r="WBB525" s="116"/>
      <c r="WBC525" s="116"/>
      <c r="WBD525" s="116"/>
      <c r="WBE525" s="116"/>
      <c r="WBF525" s="116"/>
      <c r="WBG525" s="116"/>
      <c r="WBH525" s="116"/>
      <c r="WBI525" s="116"/>
      <c r="WBJ525" s="116"/>
      <c r="WBK525" s="116"/>
      <c r="WBL525" s="116"/>
      <c r="WBM525" s="116"/>
      <c r="WBN525" s="116"/>
      <c r="WBO525" s="116"/>
      <c r="WBP525" s="116"/>
      <c r="WBQ525" s="116"/>
      <c r="WBR525" s="116"/>
      <c r="WBS525" s="116"/>
      <c r="WBT525" s="116"/>
      <c r="WBU525" s="116"/>
      <c r="WBV525" s="116"/>
      <c r="WBW525" s="116"/>
      <c r="WBX525" s="116"/>
      <c r="WBY525" s="116"/>
      <c r="WBZ525" s="116"/>
      <c r="WCA525" s="116"/>
      <c r="WCB525" s="116"/>
      <c r="WCC525" s="116"/>
      <c r="WCD525" s="116"/>
      <c r="WCE525" s="116"/>
      <c r="WCF525" s="116"/>
      <c r="WCG525" s="116"/>
      <c r="WCH525" s="116"/>
      <c r="WCI525" s="116"/>
      <c r="WCJ525" s="116"/>
      <c r="WCK525" s="116"/>
      <c r="WCL525" s="116"/>
      <c r="WCM525" s="116"/>
      <c r="WCN525" s="116"/>
      <c r="WCO525" s="116"/>
      <c r="WCP525" s="116"/>
      <c r="WCQ525" s="116"/>
      <c r="WCR525" s="116"/>
      <c r="WCS525" s="116"/>
      <c r="WCT525" s="116"/>
      <c r="WCU525" s="116"/>
      <c r="WCV525" s="116"/>
      <c r="WCW525" s="116"/>
      <c r="WCX525" s="116"/>
      <c r="WCY525" s="116"/>
      <c r="WCZ525" s="116"/>
      <c r="WDA525" s="116"/>
      <c r="WDB525" s="116"/>
      <c r="WDC525" s="116"/>
      <c r="WDD525" s="116"/>
      <c r="WDE525" s="116"/>
      <c r="WDF525" s="116"/>
      <c r="WDG525" s="116"/>
      <c r="WDH525" s="116"/>
      <c r="WDI525" s="116"/>
      <c r="WDJ525" s="116"/>
      <c r="WDK525" s="116"/>
      <c r="WDL525" s="116"/>
      <c r="WDM525" s="116"/>
      <c r="WDN525" s="116"/>
      <c r="WDO525" s="116"/>
      <c r="WDP525" s="116"/>
      <c r="WDQ525" s="116"/>
      <c r="WDR525" s="116"/>
      <c r="WDS525" s="116"/>
      <c r="WDT525" s="116"/>
      <c r="WDU525" s="116"/>
      <c r="WDV525" s="116"/>
      <c r="WDW525" s="116"/>
      <c r="WDX525" s="116"/>
      <c r="WDY525" s="116"/>
      <c r="WDZ525" s="116"/>
      <c r="WEA525" s="116"/>
      <c r="WEB525" s="116"/>
      <c r="WEC525" s="116"/>
      <c r="WED525" s="116"/>
      <c r="WEE525" s="116"/>
      <c r="WEF525" s="116"/>
      <c r="WEG525" s="116"/>
      <c r="WEH525" s="116"/>
      <c r="WEI525" s="116"/>
      <c r="WEJ525" s="116"/>
      <c r="WEK525" s="116"/>
      <c r="WEL525" s="116"/>
      <c r="WEM525" s="116"/>
      <c r="WEN525" s="116"/>
      <c r="WEO525" s="116"/>
      <c r="WEP525" s="116"/>
      <c r="WEQ525" s="116"/>
      <c r="WER525" s="116"/>
      <c r="WES525" s="116"/>
      <c r="WET525" s="116"/>
      <c r="WEU525" s="116"/>
      <c r="WEV525" s="116"/>
      <c r="WEW525" s="116"/>
      <c r="WEX525" s="116"/>
      <c r="WEY525" s="116"/>
      <c r="WEZ525" s="116"/>
      <c r="WFA525" s="116"/>
      <c r="WFB525" s="116"/>
      <c r="WFC525" s="116"/>
      <c r="WFD525" s="116"/>
      <c r="WFE525" s="116"/>
      <c r="WFF525" s="116"/>
      <c r="WFG525" s="116"/>
      <c r="WFH525" s="116"/>
      <c r="WFI525" s="116"/>
      <c r="WFJ525" s="116"/>
      <c r="WFK525" s="116"/>
      <c r="WFL525" s="116"/>
      <c r="WFM525" s="116"/>
      <c r="WFN525" s="116"/>
      <c r="WFO525" s="116"/>
      <c r="WFP525" s="116"/>
      <c r="WFQ525" s="116"/>
      <c r="WFR525" s="116"/>
      <c r="WFS525" s="116"/>
      <c r="WFT525" s="116"/>
      <c r="WFU525" s="116"/>
      <c r="WFV525" s="116"/>
      <c r="WFW525" s="116"/>
      <c r="WFX525" s="116"/>
      <c r="WFY525" s="116"/>
      <c r="WFZ525" s="116"/>
      <c r="WGA525" s="116"/>
      <c r="WGB525" s="116"/>
      <c r="WGC525" s="116"/>
      <c r="WGD525" s="116"/>
      <c r="WGE525" s="116"/>
      <c r="WGF525" s="116"/>
      <c r="WGG525" s="116"/>
      <c r="WGH525" s="116"/>
      <c r="WGI525" s="116"/>
      <c r="WGJ525" s="116"/>
      <c r="WGK525" s="116"/>
      <c r="WGL525" s="116"/>
      <c r="WGM525" s="116"/>
      <c r="WGN525" s="116"/>
      <c r="WGO525" s="116"/>
      <c r="WGP525" s="116"/>
      <c r="WGQ525" s="116"/>
      <c r="WGR525" s="116"/>
      <c r="WGS525" s="116"/>
      <c r="WGT525" s="116"/>
      <c r="WGU525" s="116"/>
      <c r="WGV525" s="116"/>
      <c r="WGW525" s="116"/>
      <c r="WGX525" s="116"/>
      <c r="WGY525" s="116"/>
      <c r="WGZ525" s="116"/>
      <c r="WHA525" s="116"/>
      <c r="WHB525" s="116"/>
      <c r="WHC525" s="116"/>
      <c r="WHD525" s="116"/>
      <c r="WHE525" s="116"/>
      <c r="WHF525" s="116"/>
      <c r="WHG525" s="116"/>
      <c r="WHH525" s="116"/>
      <c r="WHI525" s="116"/>
      <c r="WHJ525" s="116"/>
      <c r="WHK525" s="116"/>
      <c r="WHL525" s="116"/>
      <c r="WHM525" s="116"/>
      <c r="WHN525" s="116"/>
      <c r="WHO525" s="116"/>
      <c r="WHP525" s="116"/>
      <c r="WHQ525" s="116"/>
      <c r="WHR525" s="116"/>
      <c r="WHS525" s="116"/>
      <c r="WHT525" s="116"/>
      <c r="WHU525" s="116"/>
      <c r="WHV525" s="116"/>
      <c r="WHW525" s="116"/>
      <c r="WHX525" s="116"/>
      <c r="WHY525" s="116"/>
      <c r="WHZ525" s="116"/>
      <c r="WIA525" s="116"/>
      <c r="WIB525" s="116"/>
      <c r="WIC525" s="116"/>
      <c r="WID525" s="116"/>
      <c r="WIE525" s="116"/>
      <c r="WIF525" s="116"/>
      <c r="WIG525" s="116"/>
      <c r="WIH525" s="116"/>
      <c r="WII525" s="116"/>
      <c r="WIJ525" s="116"/>
      <c r="WIK525" s="116"/>
      <c r="WIL525" s="116"/>
      <c r="WIM525" s="116"/>
      <c r="WIN525" s="116"/>
      <c r="WIO525" s="116"/>
      <c r="WIP525" s="116"/>
      <c r="WIQ525" s="116"/>
      <c r="WIR525" s="116"/>
      <c r="WIS525" s="116"/>
      <c r="WIT525" s="116"/>
      <c r="WIU525" s="116"/>
      <c r="WIV525" s="116"/>
      <c r="WIW525" s="116"/>
      <c r="WIX525" s="116"/>
      <c r="WIY525" s="116"/>
      <c r="WIZ525" s="116"/>
      <c r="WJA525" s="116"/>
      <c r="WJB525" s="116"/>
      <c r="WJC525" s="116"/>
      <c r="WJD525" s="116"/>
      <c r="WJE525" s="116"/>
      <c r="WJF525" s="116"/>
      <c r="WJG525" s="116"/>
      <c r="WJH525" s="116"/>
      <c r="WJI525" s="116"/>
      <c r="WJJ525" s="116"/>
      <c r="WJK525" s="116"/>
      <c r="WJL525" s="116"/>
      <c r="WJM525" s="116"/>
      <c r="WJN525" s="116"/>
      <c r="WJO525" s="116"/>
      <c r="WJP525" s="116"/>
      <c r="WJQ525" s="116"/>
      <c r="WJR525" s="116"/>
      <c r="WJS525" s="116"/>
      <c r="WJT525" s="116"/>
      <c r="WJU525" s="116"/>
      <c r="WJV525" s="116"/>
      <c r="WJW525" s="116"/>
      <c r="WJX525" s="116"/>
      <c r="WJY525" s="116"/>
      <c r="WJZ525" s="116"/>
      <c r="WKA525" s="116"/>
      <c r="WKB525" s="116"/>
      <c r="WKC525" s="116"/>
      <c r="WKD525" s="116"/>
      <c r="WKE525" s="116"/>
      <c r="WKF525" s="116"/>
      <c r="WKG525" s="116"/>
      <c r="WKH525" s="116"/>
      <c r="WKI525" s="116"/>
      <c r="WKJ525" s="116"/>
      <c r="WKK525" s="116"/>
      <c r="WKL525" s="116"/>
      <c r="WKM525" s="116"/>
      <c r="WKN525" s="116"/>
      <c r="WKO525" s="116"/>
      <c r="WKP525" s="116"/>
      <c r="WKQ525" s="116"/>
      <c r="WKR525" s="116"/>
      <c r="WKS525" s="116"/>
      <c r="WKT525" s="116"/>
      <c r="WKU525" s="116"/>
      <c r="WKV525" s="116"/>
      <c r="WKW525" s="116"/>
      <c r="WKX525" s="116"/>
      <c r="WKY525" s="116"/>
      <c r="WKZ525" s="116"/>
      <c r="WLA525" s="116"/>
      <c r="WLB525" s="116"/>
      <c r="WLC525" s="116"/>
      <c r="WLD525" s="116"/>
      <c r="WLE525" s="116"/>
      <c r="WLF525" s="116"/>
      <c r="WLG525" s="116"/>
      <c r="WLH525" s="116"/>
      <c r="WLI525" s="116"/>
      <c r="WLJ525" s="116"/>
      <c r="WLK525" s="116"/>
      <c r="WLL525" s="116"/>
      <c r="WLM525" s="116"/>
      <c r="WLN525" s="116"/>
      <c r="WLO525" s="116"/>
      <c r="WLP525" s="116"/>
      <c r="WLQ525" s="116"/>
      <c r="WLR525" s="116"/>
      <c r="WLS525" s="116"/>
      <c r="WLT525" s="116"/>
      <c r="WLU525" s="116"/>
      <c r="WLV525" s="116"/>
      <c r="WLW525" s="116"/>
      <c r="WLX525" s="116"/>
      <c r="WLY525" s="116"/>
      <c r="WLZ525" s="116"/>
      <c r="WMA525" s="116"/>
      <c r="WMB525" s="116"/>
      <c r="WMC525" s="116"/>
      <c r="WMD525" s="116"/>
      <c r="WME525" s="116"/>
      <c r="WMF525" s="116"/>
      <c r="WMG525" s="116"/>
      <c r="WMH525" s="116"/>
      <c r="WMI525" s="116"/>
      <c r="WMJ525" s="116"/>
      <c r="WMK525" s="116"/>
      <c r="WML525" s="116"/>
      <c r="WMM525" s="116"/>
      <c r="WMN525" s="116"/>
      <c r="WMO525" s="116"/>
      <c r="WMP525" s="116"/>
      <c r="WMQ525" s="116"/>
      <c r="WMR525" s="116"/>
      <c r="WMS525" s="116"/>
      <c r="WMT525" s="116"/>
      <c r="WMU525" s="116"/>
      <c r="WMV525" s="116"/>
      <c r="WMW525" s="116"/>
      <c r="WMX525" s="116"/>
      <c r="WMY525" s="116"/>
      <c r="WMZ525" s="116"/>
      <c r="WNA525" s="116"/>
      <c r="WNB525" s="116"/>
      <c r="WNC525" s="116"/>
      <c r="WND525" s="116"/>
      <c r="WNE525" s="116"/>
      <c r="WNF525" s="116"/>
      <c r="WNG525" s="116"/>
      <c r="WNH525" s="116"/>
      <c r="WNI525" s="116"/>
      <c r="WNJ525" s="116"/>
      <c r="WNK525" s="116"/>
      <c r="WNL525" s="116"/>
      <c r="WNM525" s="116"/>
      <c r="WNN525" s="116"/>
      <c r="WNO525" s="116"/>
      <c r="WNP525" s="116"/>
      <c r="WNQ525" s="116"/>
      <c r="WNR525" s="116"/>
      <c r="WNS525" s="116"/>
      <c r="WNT525" s="116"/>
      <c r="WNU525" s="116"/>
      <c r="WNV525" s="116"/>
      <c r="WNW525" s="116"/>
      <c r="WNX525" s="116"/>
      <c r="WNY525" s="116"/>
      <c r="WNZ525" s="116"/>
      <c r="WOA525" s="116"/>
      <c r="WOB525" s="116"/>
      <c r="WOC525" s="116"/>
      <c r="WOD525" s="116"/>
      <c r="WOE525" s="116"/>
      <c r="WOF525" s="116"/>
      <c r="WOG525" s="116"/>
      <c r="WOH525" s="116"/>
      <c r="WOI525" s="116"/>
      <c r="WOJ525" s="116"/>
      <c r="WOK525" s="116"/>
      <c r="WOL525" s="116"/>
      <c r="WOM525" s="116"/>
      <c r="WON525" s="116"/>
      <c r="WOO525" s="116"/>
      <c r="WOP525" s="116"/>
      <c r="WOQ525" s="116"/>
      <c r="WOR525" s="116"/>
      <c r="WOS525" s="116"/>
      <c r="WOT525" s="116"/>
      <c r="WOU525" s="116"/>
      <c r="WOV525" s="116"/>
      <c r="WOW525" s="116"/>
      <c r="WOX525" s="116"/>
      <c r="WOY525" s="116"/>
      <c r="WOZ525" s="116"/>
      <c r="WPA525" s="116"/>
      <c r="WPB525" s="116"/>
      <c r="WPC525" s="116"/>
      <c r="WPD525" s="116"/>
      <c r="WPE525" s="116"/>
      <c r="WPF525" s="116"/>
      <c r="WPG525" s="116"/>
      <c r="WPH525" s="116"/>
      <c r="WPI525" s="116"/>
      <c r="WPJ525" s="116"/>
      <c r="WPK525" s="116"/>
      <c r="WPL525" s="116"/>
      <c r="WPM525" s="116"/>
      <c r="WPN525" s="116"/>
      <c r="WPO525" s="116"/>
      <c r="WPP525" s="116"/>
      <c r="WPQ525" s="116"/>
      <c r="WPR525" s="116"/>
      <c r="WPS525" s="116"/>
      <c r="WPT525" s="116"/>
      <c r="WPU525" s="116"/>
      <c r="WPV525" s="116"/>
      <c r="WPW525" s="116"/>
      <c r="WPX525" s="116"/>
      <c r="WPY525" s="116"/>
      <c r="WPZ525" s="116"/>
      <c r="WQA525" s="116"/>
      <c r="WQB525" s="116"/>
      <c r="WQC525" s="116"/>
      <c r="WQD525" s="116"/>
      <c r="WQE525" s="116"/>
      <c r="WQF525" s="116"/>
      <c r="WQG525" s="116"/>
      <c r="WQH525" s="116"/>
      <c r="WQI525" s="116"/>
      <c r="WQJ525" s="116"/>
      <c r="WQK525" s="116"/>
      <c r="WQL525" s="116"/>
      <c r="WQM525" s="116"/>
      <c r="WQN525" s="116"/>
      <c r="WQO525" s="116"/>
      <c r="WQP525" s="116"/>
      <c r="WQQ525" s="116"/>
      <c r="WQR525" s="116"/>
      <c r="WQS525" s="116"/>
      <c r="WQT525" s="116"/>
      <c r="WQU525" s="116"/>
      <c r="WQV525" s="116"/>
      <c r="WQW525" s="116"/>
      <c r="WQX525" s="116"/>
      <c r="WQY525" s="116"/>
      <c r="WQZ525" s="116"/>
      <c r="WRA525" s="116"/>
      <c r="WRB525" s="116"/>
      <c r="WRC525" s="116"/>
      <c r="WRD525" s="116"/>
      <c r="WRE525" s="116"/>
      <c r="WRF525" s="116"/>
      <c r="WRG525" s="116"/>
      <c r="WRH525" s="116"/>
      <c r="WRI525" s="116"/>
      <c r="WRJ525" s="116"/>
      <c r="WRK525" s="116"/>
      <c r="WRL525" s="116"/>
      <c r="WRM525" s="116"/>
      <c r="WRN525" s="116"/>
      <c r="WRO525" s="116"/>
      <c r="WRP525" s="116"/>
      <c r="WRQ525" s="116"/>
      <c r="WRR525" s="116"/>
      <c r="WRS525" s="116"/>
      <c r="WRT525" s="116"/>
      <c r="WRU525" s="116"/>
      <c r="WRV525" s="116"/>
      <c r="WRW525" s="116"/>
      <c r="WRX525" s="116"/>
      <c r="WRY525" s="116"/>
      <c r="WRZ525" s="116"/>
      <c r="WSA525" s="116"/>
      <c r="WSB525" s="116"/>
      <c r="WSC525" s="116"/>
      <c r="WSD525" s="116"/>
      <c r="WSE525" s="116"/>
      <c r="WSF525" s="116"/>
      <c r="WSG525" s="116"/>
      <c r="WSH525" s="116"/>
      <c r="WSI525" s="116"/>
      <c r="WSJ525" s="116"/>
      <c r="WSK525" s="116"/>
      <c r="WSL525" s="116"/>
      <c r="WSM525" s="116"/>
      <c r="WSN525" s="116"/>
      <c r="WSO525" s="116"/>
      <c r="WSP525" s="116"/>
      <c r="WSQ525" s="116"/>
      <c r="WSR525" s="116"/>
      <c r="WSS525" s="116"/>
      <c r="WST525" s="116"/>
      <c r="WSU525" s="116"/>
      <c r="WSV525" s="116"/>
      <c r="WSW525" s="116"/>
      <c r="WSX525" s="116"/>
      <c r="WSY525" s="116"/>
      <c r="WSZ525" s="116"/>
      <c r="WTA525" s="116"/>
      <c r="WTB525" s="116"/>
      <c r="WTC525" s="116"/>
      <c r="WTD525" s="116"/>
      <c r="WTE525" s="116"/>
      <c r="WTF525" s="116"/>
      <c r="WTG525" s="116"/>
      <c r="WTH525" s="116"/>
      <c r="WTI525" s="116"/>
      <c r="WTJ525" s="116"/>
      <c r="WTK525" s="116"/>
      <c r="WTL525" s="116"/>
      <c r="WTM525" s="116"/>
      <c r="WTN525" s="116"/>
      <c r="WTO525" s="116"/>
      <c r="WTP525" s="116"/>
      <c r="WTQ525" s="116"/>
      <c r="WTR525" s="116"/>
      <c r="WTS525" s="116"/>
      <c r="WTT525" s="116"/>
      <c r="WTU525" s="116"/>
      <c r="WTV525" s="116"/>
      <c r="WTW525" s="116"/>
      <c r="WTX525" s="116"/>
      <c r="WTY525" s="116"/>
      <c r="WTZ525" s="116"/>
      <c r="WUA525" s="116"/>
      <c r="WUB525" s="116"/>
      <c r="WUC525" s="116"/>
      <c r="WUD525" s="116"/>
      <c r="WUE525" s="116"/>
      <c r="WUF525" s="116"/>
      <c r="WUG525" s="116"/>
      <c r="WUH525" s="116"/>
      <c r="WUI525" s="116"/>
      <c r="WUJ525" s="116"/>
      <c r="WUK525" s="116"/>
      <c r="WUL525" s="116"/>
      <c r="WUM525" s="116"/>
      <c r="WUN525" s="116"/>
      <c r="WUO525" s="116"/>
      <c r="WUP525" s="116"/>
      <c r="WUQ525" s="116"/>
      <c r="WUR525" s="116"/>
      <c r="WUS525" s="116"/>
      <c r="WUT525" s="116"/>
      <c r="WUU525" s="116"/>
      <c r="WUV525" s="116"/>
      <c r="WUW525" s="116"/>
      <c r="WUX525" s="116"/>
      <c r="WUY525" s="116"/>
      <c r="WUZ525" s="116"/>
      <c r="WVA525" s="116"/>
      <c r="WVB525" s="116"/>
      <c r="WVC525" s="116"/>
      <c r="WVD525" s="116"/>
      <c r="WVE525" s="116"/>
      <c r="WVF525" s="116"/>
      <c r="WVG525" s="116"/>
      <c r="WVH525" s="116"/>
      <c r="WVI525" s="116"/>
      <c r="WVJ525" s="116"/>
      <c r="WVK525" s="116"/>
      <c r="WVL525" s="116"/>
      <c r="WVM525" s="116"/>
      <c r="WVN525" s="116"/>
      <c r="WVO525" s="116"/>
      <c r="WVP525" s="116"/>
      <c r="WVQ525" s="116"/>
      <c r="WVR525" s="116"/>
      <c r="WVS525" s="116"/>
      <c r="WVT525" s="116"/>
      <c r="WVU525" s="116"/>
      <c r="WVV525" s="116"/>
      <c r="WVW525" s="116"/>
      <c r="WVX525" s="116"/>
      <c r="WVY525" s="116"/>
      <c r="WVZ525" s="116"/>
      <c r="WWA525" s="116"/>
      <c r="WWB525" s="116"/>
      <c r="WWC525" s="116"/>
      <c r="WWD525" s="116"/>
      <c r="WWE525" s="116"/>
      <c r="WWF525" s="116"/>
      <c r="WWG525" s="116"/>
      <c r="WWH525" s="116"/>
      <c r="WWI525" s="116"/>
      <c r="WWJ525" s="116"/>
      <c r="WWK525" s="116"/>
      <c r="WWL525" s="116"/>
      <c r="WWM525" s="116"/>
      <c r="WWN525" s="116"/>
      <c r="WWO525" s="116"/>
      <c r="WWP525" s="116"/>
      <c r="WWQ525" s="116"/>
      <c r="WWR525" s="116"/>
      <c r="WWS525" s="116"/>
      <c r="WWT525" s="116"/>
      <c r="WWU525" s="116"/>
      <c r="WWV525" s="116"/>
      <c r="WWW525" s="116"/>
      <c r="WWX525" s="116"/>
      <c r="WWY525" s="116"/>
      <c r="WWZ525" s="116"/>
      <c r="WXA525" s="116"/>
      <c r="WXB525" s="116"/>
      <c r="WXC525" s="116"/>
      <c r="WXD525" s="116"/>
      <c r="WXE525" s="116"/>
      <c r="WXF525" s="116"/>
      <c r="WXG525" s="116"/>
      <c r="WXH525" s="116"/>
      <c r="WXI525" s="116"/>
      <c r="WXJ525" s="116"/>
      <c r="WXK525" s="116"/>
      <c r="WXL525" s="116"/>
      <c r="WXM525" s="116"/>
      <c r="WXN525" s="116"/>
      <c r="WXO525" s="116"/>
      <c r="WXP525" s="116"/>
      <c r="WXQ525" s="116"/>
      <c r="WXR525" s="116"/>
      <c r="WXS525" s="116"/>
      <c r="WXT525" s="116"/>
      <c r="WXU525" s="116"/>
      <c r="WXV525" s="116"/>
      <c r="WXW525" s="116"/>
      <c r="WXX525" s="116"/>
      <c r="WXY525" s="116"/>
      <c r="WXZ525" s="116"/>
      <c r="WYA525" s="116"/>
      <c r="WYB525" s="116"/>
      <c r="WYC525" s="116"/>
      <c r="WYD525" s="116"/>
      <c r="WYE525" s="116"/>
      <c r="WYF525" s="116"/>
      <c r="WYG525" s="116"/>
      <c r="WYH525" s="116"/>
      <c r="WYI525" s="116"/>
      <c r="WYJ525" s="116"/>
      <c r="WYK525" s="116"/>
      <c r="WYL525" s="116"/>
      <c r="WYM525" s="116"/>
      <c r="WYN525" s="116"/>
      <c r="WYO525" s="116"/>
      <c r="WYP525" s="116"/>
      <c r="WYQ525" s="116"/>
      <c r="WYR525" s="116"/>
      <c r="WYS525" s="116"/>
      <c r="WYT525" s="116"/>
      <c r="WYU525" s="116"/>
      <c r="WYV525" s="116"/>
      <c r="WYW525" s="116"/>
      <c r="WYX525" s="116"/>
      <c r="WYY525" s="116"/>
      <c r="WYZ525" s="116"/>
      <c r="WZA525" s="116"/>
      <c r="WZB525" s="116"/>
      <c r="WZC525" s="116"/>
      <c r="WZD525" s="116"/>
      <c r="WZE525" s="116"/>
      <c r="WZF525" s="116"/>
      <c r="WZG525" s="116"/>
      <c r="WZH525" s="116"/>
      <c r="WZI525" s="116"/>
      <c r="WZJ525" s="116"/>
      <c r="WZK525" s="116"/>
      <c r="WZL525" s="116"/>
      <c r="WZM525" s="116"/>
      <c r="WZN525" s="116"/>
      <c r="WZO525" s="116"/>
      <c r="WZP525" s="116"/>
      <c r="WZQ525" s="116"/>
      <c r="WZR525" s="116"/>
      <c r="WZS525" s="116"/>
      <c r="WZT525" s="116"/>
      <c r="WZU525" s="116"/>
      <c r="WZV525" s="116"/>
      <c r="WZW525" s="116"/>
      <c r="WZX525" s="116"/>
      <c r="WZY525" s="116"/>
      <c r="WZZ525" s="116"/>
      <c r="XAA525" s="116"/>
      <c r="XAB525" s="116"/>
      <c r="XAC525" s="116"/>
      <c r="XAD525" s="116"/>
      <c r="XAE525" s="116"/>
      <c r="XAF525" s="116"/>
      <c r="XAG525" s="116"/>
      <c r="XAH525" s="116"/>
      <c r="XAI525" s="116"/>
      <c r="XAJ525" s="116"/>
      <c r="XAK525" s="116"/>
      <c r="XAL525" s="116"/>
      <c r="XAM525" s="116"/>
      <c r="XAN525" s="116"/>
      <c r="XAO525" s="116"/>
      <c r="XAP525" s="116"/>
      <c r="XAQ525" s="116"/>
      <c r="XAR525" s="116"/>
      <c r="XAS525" s="116"/>
      <c r="XAT525" s="116"/>
      <c r="XAU525" s="116"/>
      <c r="XAV525" s="116"/>
      <c r="XAW525" s="116"/>
      <c r="XAX525" s="116"/>
      <c r="XAY525" s="116"/>
      <c r="XAZ525" s="116"/>
      <c r="XBA525" s="116"/>
      <c r="XBB525" s="116"/>
      <c r="XBC525" s="116"/>
      <c r="XBD525" s="116"/>
      <c r="XBE525" s="116"/>
      <c r="XBF525" s="116"/>
      <c r="XBG525" s="116"/>
      <c r="XBH525" s="116"/>
      <c r="XBI525" s="116"/>
      <c r="XBJ525" s="116"/>
      <c r="XBK525" s="116"/>
      <c r="XBL525" s="116"/>
      <c r="XBM525" s="116"/>
      <c r="XBN525" s="116"/>
      <c r="XBO525" s="116"/>
      <c r="XBP525" s="116"/>
      <c r="XBQ525" s="116"/>
      <c r="XBR525" s="116"/>
      <c r="XBS525" s="116"/>
      <c r="XBT525" s="116"/>
      <c r="XBU525" s="116"/>
      <c r="XBV525" s="116"/>
      <c r="XBW525" s="116"/>
      <c r="XBX525" s="116"/>
      <c r="XBY525" s="116"/>
      <c r="XBZ525" s="116"/>
      <c r="XCA525" s="116"/>
      <c r="XCB525" s="116"/>
      <c r="XCC525" s="116"/>
      <c r="XCD525" s="116"/>
      <c r="XCE525" s="116"/>
      <c r="XCF525" s="116"/>
      <c r="XCG525" s="116"/>
      <c r="XCH525" s="116"/>
      <c r="XCI525" s="116"/>
      <c r="XCJ525" s="116"/>
      <c r="XCK525" s="116"/>
      <c r="XCL525" s="116"/>
      <c r="XCM525" s="116"/>
      <c r="XCN525" s="116"/>
      <c r="XCO525" s="116"/>
      <c r="XCP525" s="116"/>
      <c r="XCQ525" s="116"/>
      <c r="XCR525" s="116"/>
      <c r="XCS525" s="116"/>
      <c r="XCT525" s="116"/>
      <c r="XCU525" s="116"/>
      <c r="XCV525" s="116"/>
      <c r="XCW525" s="116"/>
      <c r="XCX525" s="116"/>
      <c r="XCY525" s="116"/>
      <c r="XCZ525" s="116"/>
      <c r="XDA525" s="116"/>
      <c r="XDB525" s="116"/>
      <c r="XDC525" s="116"/>
      <c r="XDD525" s="116"/>
      <c r="XDE525" s="116"/>
      <c r="XDF525" s="116"/>
      <c r="XDG525" s="116"/>
      <c r="XDH525" s="116"/>
      <c r="XDI525" s="116"/>
      <c r="XDJ525" s="116"/>
      <c r="XDK525" s="116"/>
      <c r="XDL525" s="116"/>
      <c r="XDM525" s="116"/>
      <c r="XDN525" s="116"/>
      <c r="XDO525" s="116"/>
      <c r="XDP525" s="116"/>
      <c r="XDQ525" s="116"/>
      <c r="XDR525" s="116"/>
      <c r="XDS525" s="116"/>
      <c r="XDT525" s="116"/>
      <c r="XDU525" s="116"/>
      <c r="XDV525" s="116"/>
      <c r="XDW525" s="116"/>
      <c r="XDX525" s="116"/>
      <c r="XDY525" s="116"/>
      <c r="XDZ525" s="116"/>
      <c r="XEA525" s="116"/>
      <c r="XEB525" s="116"/>
      <c r="XEC525" s="116"/>
      <c r="XED525" s="116"/>
      <c r="XEE525" s="116"/>
      <c r="XEF525" s="116"/>
      <c r="XEG525" s="116"/>
      <c r="XEH525" s="116"/>
      <c r="XEI525" s="116"/>
      <c r="XEJ525" s="116"/>
      <c r="XEK525" s="116"/>
      <c r="XEL525" s="116"/>
      <c r="XEM525" s="116"/>
      <c r="XEN525" s="116"/>
      <c r="XEO525" s="116"/>
      <c r="XEP525" s="116"/>
      <c r="XEQ525" s="116"/>
      <c r="XER525" s="116"/>
      <c r="XES525" s="116"/>
      <c r="XET525" s="116"/>
      <c r="XEU525" s="116"/>
      <c r="XEV525" s="116"/>
      <c r="XEW525" s="116"/>
      <c r="XEX525" s="116"/>
      <c r="XEY525" s="116"/>
      <c r="XEZ525" s="116"/>
      <c r="XFA525" s="116"/>
      <c r="XFB525" s="116"/>
      <c r="XFC525" s="116"/>
    </row>
    <row r="526" spans="1:16383" ht="26.25" customHeight="1" x14ac:dyDescent="0.25">
      <c r="A526" s="178" t="s">
        <v>3</v>
      </c>
      <c r="B526" s="178"/>
      <c r="C526" s="178"/>
      <c r="D526" s="178"/>
      <c r="E526" s="178"/>
      <c r="F526" s="178"/>
      <c r="G526" s="178"/>
      <c r="H526" s="178"/>
      <c r="I526" s="178"/>
      <c r="J526" s="178"/>
      <c r="K526" s="178"/>
      <c r="L526" s="178"/>
      <c r="M526" s="178"/>
      <c r="N526" s="178"/>
      <c r="O526" s="178"/>
      <c r="P526" s="178"/>
    </row>
    <row r="527" spans="1:16383" ht="18" customHeight="1" x14ac:dyDescent="0.25">
      <c r="A527" s="178" t="s">
        <v>2</v>
      </c>
      <c r="B527" s="178"/>
      <c r="C527" s="178"/>
      <c r="D527" s="178"/>
      <c r="E527" s="178"/>
      <c r="F527" s="178"/>
      <c r="G527" s="178"/>
      <c r="H527" s="178"/>
      <c r="I527" s="178"/>
      <c r="J527" s="178"/>
      <c r="K527" s="178"/>
      <c r="L527" s="178"/>
      <c r="M527" s="178"/>
      <c r="N527" s="178"/>
      <c r="O527" s="178"/>
      <c r="P527" s="178"/>
    </row>
    <row r="528" spans="1:16383" x14ac:dyDescent="0.25">
      <c r="A528" s="4" t="s">
        <v>1</v>
      </c>
    </row>
    <row r="529" spans="1:16" x14ac:dyDescent="0.25">
      <c r="A529" s="4" t="s">
        <v>0</v>
      </c>
    </row>
    <row r="530" spans="1:16" ht="40.5" customHeight="1" x14ac:dyDescent="0.25">
      <c r="A530" s="178" t="s">
        <v>427</v>
      </c>
      <c r="B530" s="178"/>
      <c r="C530" s="178"/>
      <c r="D530" s="178"/>
      <c r="E530" s="178"/>
      <c r="F530" s="178"/>
      <c r="G530" s="178"/>
      <c r="H530" s="178"/>
      <c r="I530" s="178"/>
      <c r="J530" s="178"/>
      <c r="K530" s="178"/>
      <c r="L530" s="178"/>
      <c r="M530" s="178"/>
      <c r="N530" s="178"/>
      <c r="O530" s="178"/>
      <c r="P530" s="178"/>
    </row>
    <row r="531" spans="1:16" hidden="1" x14ac:dyDescent="0.25"/>
    <row r="532" spans="1:16" hidden="1" x14ac:dyDescent="0.25">
      <c r="H532" s="145">
        <v>2797974.55</v>
      </c>
      <c r="I532" s="145"/>
    </row>
    <row r="533" spans="1:16" hidden="1" x14ac:dyDescent="0.25">
      <c r="H533" s="145">
        <f>H532-H512-H513-H515</f>
        <v>-656516.75</v>
      </c>
      <c r="I533" s="145"/>
    </row>
    <row r="534" spans="1:16" hidden="1" x14ac:dyDescent="0.25">
      <c r="H534" s="145"/>
      <c r="I534" s="145"/>
    </row>
    <row r="535" spans="1:16" hidden="1" x14ac:dyDescent="0.25">
      <c r="H535" s="145">
        <v>2879389.5</v>
      </c>
    </row>
    <row r="536" spans="1:16" hidden="1" x14ac:dyDescent="0.25">
      <c r="H536" s="145">
        <v>2719993.5</v>
      </c>
    </row>
    <row r="537" spans="1:16" hidden="1" x14ac:dyDescent="0.25">
      <c r="H537" s="145">
        <f>H535-H536</f>
        <v>159396</v>
      </c>
    </row>
    <row r="538" spans="1:16" hidden="1" x14ac:dyDescent="0.25"/>
  </sheetData>
  <mergeCells count="208">
    <mergeCell ref="N1:P1"/>
    <mergeCell ref="A4:P4"/>
    <mergeCell ref="A5:P5"/>
    <mergeCell ref="A7:A9"/>
    <mergeCell ref="B7:B9"/>
    <mergeCell ref="C7:G7"/>
    <mergeCell ref="H7:H9"/>
    <mergeCell ref="I7:L8"/>
    <mergeCell ref="M7:M9"/>
    <mergeCell ref="N7:N9"/>
    <mergeCell ref="O7:O9"/>
    <mergeCell ref="P7:P9"/>
    <mergeCell ref="C8:G8"/>
    <mergeCell ref="A11:P11"/>
    <mergeCell ref="A12:P12"/>
    <mergeCell ref="A13:A26"/>
    <mergeCell ref="O13:O26"/>
    <mergeCell ref="P13:P26"/>
    <mergeCell ref="A27:A36"/>
    <mergeCell ref="O27:O36"/>
    <mergeCell ref="P27:P36"/>
    <mergeCell ref="A37:A49"/>
    <mergeCell ref="O37:O49"/>
    <mergeCell ref="P37:P49"/>
    <mergeCell ref="B40:B46"/>
    <mergeCell ref="A50:A58"/>
    <mergeCell ref="O50:O58"/>
    <mergeCell ref="P50:P58"/>
    <mergeCell ref="A59:A65"/>
    <mergeCell ref="O59:O65"/>
    <mergeCell ref="P59:P65"/>
    <mergeCell ref="A66:A72"/>
    <mergeCell ref="O66:O72"/>
    <mergeCell ref="P66:P72"/>
    <mergeCell ref="A73:A79"/>
    <mergeCell ref="O73:O79"/>
    <mergeCell ref="P73:P79"/>
    <mergeCell ref="A80:P80"/>
    <mergeCell ref="A81:A90"/>
    <mergeCell ref="O81:O90"/>
    <mergeCell ref="P81:P90"/>
    <mergeCell ref="A91:A97"/>
    <mergeCell ref="O91:O97"/>
    <mergeCell ref="P91:P97"/>
    <mergeCell ref="A98:A106"/>
    <mergeCell ref="O98:O106"/>
    <mergeCell ref="P98:P106"/>
    <mergeCell ref="A107:A116"/>
    <mergeCell ref="O107:O116"/>
    <mergeCell ref="P107:P116"/>
    <mergeCell ref="A117:A123"/>
    <mergeCell ref="O117:O123"/>
    <mergeCell ref="P117:P123"/>
    <mergeCell ref="A124:A132"/>
    <mergeCell ref="O124:O132"/>
    <mergeCell ref="P124:P132"/>
    <mergeCell ref="A133:A140"/>
    <mergeCell ref="O133:O140"/>
    <mergeCell ref="P133:P140"/>
    <mergeCell ref="A141:A147"/>
    <mergeCell ref="O141:O147"/>
    <mergeCell ref="P141:P147"/>
    <mergeCell ref="A148:A156"/>
    <mergeCell ref="O148:O156"/>
    <mergeCell ref="P148:P156"/>
    <mergeCell ref="A157:A165"/>
    <mergeCell ref="O157:O165"/>
    <mergeCell ref="P157:P165"/>
    <mergeCell ref="A166:A172"/>
    <mergeCell ref="O166:O172"/>
    <mergeCell ref="P166:P172"/>
    <mergeCell ref="A173:A179"/>
    <mergeCell ref="O173:O179"/>
    <mergeCell ref="P173:P179"/>
    <mergeCell ref="A180:A186"/>
    <mergeCell ref="O180:O186"/>
    <mergeCell ref="P180:P186"/>
    <mergeCell ref="A187:A193"/>
    <mergeCell ref="O187:O193"/>
    <mergeCell ref="P187:P193"/>
    <mergeCell ref="A215:A223"/>
    <mergeCell ref="A274:A280"/>
    <mergeCell ref="A233:A241"/>
    <mergeCell ref="O233:O241"/>
    <mergeCell ref="A194:A200"/>
    <mergeCell ref="O194:O200"/>
    <mergeCell ref="P194:P200"/>
    <mergeCell ref="A201:A207"/>
    <mergeCell ref="O201:O207"/>
    <mergeCell ref="P201:P207"/>
    <mergeCell ref="O215:O223"/>
    <mergeCell ref="P215:P223"/>
    <mergeCell ref="A224:A232"/>
    <mergeCell ref="O224:O232"/>
    <mergeCell ref="P224:P232"/>
    <mergeCell ref="A208:A214"/>
    <mergeCell ref="O208:O214"/>
    <mergeCell ref="P208:P214"/>
    <mergeCell ref="O274:O280"/>
    <mergeCell ref="P274:P280"/>
    <mergeCell ref="O242:O248"/>
    <mergeCell ref="O249:O257"/>
    <mergeCell ref="O258:O266"/>
    <mergeCell ref="O267:O273"/>
    <mergeCell ref="P233:P241"/>
    <mergeCell ref="A290:A314"/>
    <mergeCell ref="O290:O314"/>
    <mergeCell ref="P290:P314"/>
    <mergeCell ref="M294:M295"/>
    <mergeCell ref="N294:N295"/>
    <mergeCell ref="F302:F303"/>
    <mergeCell ref="F304:F305"/>
    <mergeCell ref="A315:P315"/>
    <mergeCell ref="A242:A248"/>
    <mergeCell ref="A258:A266"/>
    <mergeCell ref="A249:A257"/>
    <mergeCell ref="A267:A273"/>
    <mergeCell ref="A281:A289"/>
    <mergeCell ref="O281:O289"/>
    <mergeCell ref="P281:P289"/>
    <mergeCell ref="P267:P273"/>
    <mergeCell ref="P258:P266"/>
    <mergeCell ref="P249:P257"/>
    <mergeCell ref="P242:P248"/>
    <mergeCell ref="A316:A322"/>
    <mergeCell ref="O316:O322"/>
    <mergeCell ref="P316:P322"/>
    <mergeCell ref="A323:A329"/>
    <mergeCell ref="O323:O329"/>
    <mergeCell ref="P323:P329"/>
    <mergeCell ref="A330:A336"/>
    <mergeCell ref="O330:O336"/>
    <mergeCell ref="P330:P336"/>
    <mergeCell ref="A337:A343"/>
    <mergeCell ref="O337:O343"/>
    <mergeCell ref="P337:P343"/>
    <mergeCell ref="A344:A350"/>
    <mergeCell ref="O344:O350"/>
    <mergeCell ref="P344:P350"/>
    <mergeCell ref="A351:A357"/>
    <mergeCell ref="O351:O357"/>
    <mergeCell ref="P351:P357"/>
    <mergeCell ref="A358:A364"/>
    <mergeCell ref="O358:O364"/>
    <mergeCell ref="P358:P371"/>
    <mergeCell ref="A365:A371"/>
    <mergeCell ref="O365:O371"/>
    <mergeCell ref="A372:A378"/>
    <mergeCell ref="O372:O378"/>
    <mergeCell ref="A379:A385"/>
    <mergeCell ref="O379:O385"/>
    <mergeCell ref="A386:A392"/>
    <mergeCell ref="O386:O392"/>
    <mergeCell ref="P386:P392"/>
    <mergeCell ref="A393:A399"/>
    <mergeCell ref="O393:O399"/>
    <mergeCell ref="P393:P399"/>
    <mergeCell ref="A400:A406"/>
    <mergeCell ref="O400:O406"/>
    <mergeCell ref="P400:P406"/>
    <mergeCell ref="A407:A413"/>
    <mergeCell ref="O407:O413"/>
    <mergeCell ref="P407:P413"/>
    <mergeCell ref="A414:A420"/>
    <mergeCell ref="O414:O420"/>
    <mergeCell ref="P414:P420"/>
    <mergeCell ref="A421:A427"/>
    <mergeCell ref="O421:O427"/>
    <mergeCell ref="P421:P427"/>
    <mergeCell ref="A428:A434"/>
    <mergeCell ref="O428:O434"/>
    <mergeCell ref="A435:A441"/>
    <mergeCell ref="O435:O441"/>
    <mergeCell ref="P435:P441"/>
    <mergeCell ref="A442:A454"/>
    <mergeCell ref="O442:O454"/>
    <mergeCell ref="P442:P454"/>
    <mergeCell ref="A455:A461"/>
    <mergeCell ref="O455:O461"/>
    <mergeCell ref="P455:P461"/>
    <mergeCell ref="A462:A468"/>
    <mergeCell ref="O462:O468"/>
    <mergeCell ref="P462:P468"/>
    <mergeCell ref="A469:A475"/>
    <mergeCell ref="O469:O475"/>
    <mergeCell ref="P469:P475"/>
    <mergeCell ref="A476:A482"/>
    <mergeCell ref="O476:O482"/>
    <mergeCell ref="P476:P482"/>
    <mergeCell ref="A483:A489"/>
    <mergeCell ref="O483:O489"/>
    <mergeCell ref="P483:P489"/>
    <mergeCell ref="A490:A496"/>
    <mergeCell ref="O490:O496"/>
    <mergeCell ref="P490:P496"/>
    <mergeCell ref="A497:A505"/>
    <mergeCell ref="O497:O505"/>
    <mergeCell ref="P497:P505"/>
    <mergeCell ref="A506:A510"/>
    <mergeCell ref="O506:O510"/>
    <mergeCell ref="P506:P510"/>
    <mergeCell ref="A530:P530"/>
    <mergeCell ref="A511:A515"/>
    <mergeCell ref="O511:O515"/>
    <mergeCell ref="P511:P515"/>
    <mergeCell ref="A523:P523"/>
    <mergeCell ref="A526:P526"/>
    <mergeCell ref="A527:P527"/>
  </mergeCells>
  <pageMargins left="0.39370078740157483" right="0.39370078740157483" top="0.39370078740157483" bottom="0.31496062992125984" header="0.31496062992125984" footer="0.31496062992125984"/>
  <pageSetup paperSize="9" scale="59" fitToHeight="0" orientation="landscape" r:id="rId1"/>
  <rowBreaks count="2" manualBreakCount="2">
    <brk id="193" max="15" man="1"/>
    <brk id="317" max="1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M20"/>
  <sheetViews>
    <sheetView zoomScaleNormal="100" workbookViewId="0">
      <selection activeCell="H13" sqref="H13:H17"/>
    </sheetView>
  </sheetViews>
  <sheetFormatPr defaultRowHeight="15" x14ac:dyDescent="0.25"/>
  <cols>
    <col min="1" max="1" width="22.7109375" customWidth="1"/>
    <col min="2" max="2" width="17.5703125" customWidth="1"/>
    <col min="3" max="3" width="10.28515625" customWidth="1"/>
    <col min="4" max="4" width="13.7109375" customWidth="1"/>
    <col min="5" max="5" width="12.7109375" customWidth="1"/>
    <col min="6" max="6" width="17.140625" customWidth="1"/>
    <col min="7" max="7" width="14.140625" customWidth="1"/>
    <col min="8" max="8" width="11.5703125" customWidth="1"/>
    <col min="9" max="9" width="14.7109375" customWidth="1"/>
    <col min="12" max="12" width="9.28515625" customWidth="1"/>
    <col min="13" max="13" width="12.85546875" customWidth="1"/>
  </cols>
  <sheetData>
    <row r="1" spans="1:13" x14ac:dyDescent="0.25">
      <c r="M1" s="73" t="s">
        <v>229</v>
      </c>
    </row>
    <row r="3" spans="1:13" ht="41.25" customHeight="1" x14ac:dyDescent="0.25">
      <c r="A3" s="213" t="s">
        <v>230</v>
      </c>
      <c r="B3" s="213"/>
      <c r="C3" s="213"/>
      <c r="D3" s="213"/>
      <c r="E3" s="213"/>
      <c r="F3" s="213"/>
      <c r="G3" s="213"/>
      <c r="H3" s="213"/>
      <c r="I3" s="213"/>
      <c r="J3" s="213"/>
      <c r="K3" s="213"/>
      <c r="L3" s="213"/>
      <c r="M3" s="213"/>
    </row>
    <row r="5" spans="1:13" ht="49.5" customHeight="1" x14ac:dyDescent="0.25">
      <c r="A5" s="214" t="s">
        <v>231</v>
      </c>
      <c r="B5" s="214" t="s">
        <v>232</v>
      </c>
      <c r="C5" s="214" t="s">
        <v>233</v>
      </c>
      <c r="D5" s="214" t="s">
        <v>234</v>
      </c>
      <c r="E5" s="214" t="s">
        <v>235</v>
      </c>
      <c r="F5" s="214" t="s">
        <v>236</v>
      </c>
      <c r="G5" s="214" t="s">
        <v>237</v>
      </c>
      <c r="H5" s="215" t="s">
        <v>238</v>
      </c>
      <c r="I5" s="214" t="s">
        <v>239</v>
      </c>
      <c r="J5" s="214" t="s">
        <v>240</v>
      </c>
      <c r="K5" s="214"/>
      <c r="L5" s="214"/>
      <c r="M5" s="214" t="s">
        <v>241</v>
      </c>
    </row>
    <row r="6" spans="1:13" ht="39.75" customHeight="1" x14ac:dyDescent="0.25">
      <c r="A6" s="214"/>
      <c r="B6" s="214"/>
      <c r="C6" s="214"/>
      <c r="D6" s="214"/>
      <c r="E6" s="214"/>
      <c r="F6" s="214"/>
      <c r="G6" s="214"/>
      <c r="H6" s="216"/>
      <c r="I6" s="214"/>
      <c r="J6" s="74" t="s">
        <v>242</v>
      </c>
      <c r="K6" s="74" t="s">
        <v>243</v>
      </c>
      <c r="L6" s="74" t="s">
        <v>423</v>
      </c>
      <c r="M6" s="214"/>
    </row>
    <row r="7" spans="1:13" x14ac:dyDescent="0.25">
      <c r="A7" s="74">
        <v>1</v>
      </c>
      <c r="B7" s="74">
        <v>2</v>
      </c>
      <c r="C7" s="74">
        <v>3</v>
      </c>
      <c r="D7" s="74">
        <v>4</v>
      </c>
      <c r="E7" s="74">
        <v>5</v>
      </c>
      <c r="F7" s="74">
        <v>6</v>
      </c>
      <c r="G7" s="74">
        <v>7</v>
      </c>
      <c r="H7" s="74">
        <v>8</v>
      </c>
      <c r="I7" s="74">
        <v>9</v>
      </c>
      <c r="J7" s="74">
        <v>10</v>
      </c>
      <c r="K7" s="74">
        <v>11</v>
      </c>
      <c r="L7" s="74">
        <v>12</v>
      </c>
      <c r="M7" s="74">
        <v>13</v>
      </c>
    </row>
    <row r="8" spans="1:13" ht="25.5" hidden="1" customHeight="1" x14ac:dyDescent="0.25">
      <c r="A8" s="215" t="s">
        <v>194</v>
      </c>
      <c r="B8" s="214" t="s">
        <v>244</v>
      </c>
      <c r="C8" s="214" t="s">
        <v>245</v>
      </c>
      <c r="D8" s="219" t="s">
        <v>246</v>
      </c>
      <c r="E8" s="214" t="s">
        <v>247</v>
      </c>
      <c r="F8" s="208" t="s">
        <v>248</v>
      </c>
      <c r="G8" s="209"/>
      <c r="H8" s="210" t="s">
        <v>249</v>
      </c>
      <c r="I8" s="75" t="s">
        <v>250</v>
      </c>
      <c r="J8" s="76">
        <f>J9</f>
        <v>0</v>
      </c>
      <c r="K8" s="77">
        <f>K9</f>
        <v>5000</v>
      </c>
      <c r="L8" s="77">
        <f>L9</f>
        <v>10000</v>
      </c>
      <c r="M8" s="214" t="s">
        <v>251</v>
      </c>
    </row>
    <row r="9" spans="1:13" ht="25.5" hidden="1" x14ac:dyDescent="0.25">
      <c r="A9" s="229"/>
      <c r="B9" s="214"/>
      <c r="C9" s="214"/>
      <c r="D9" s="219"/>
      <c r="E9" s="214"/>
      <c r="F9" s="208"/>
      <c r="G9" s="209"/>
      <c r="H9" s="211"/>
      <c r="I9" s="75" t="s">
        <v>252</v>
      </c>
      <c r="J9" s="76">
        <v>0</v>
      </c>
      <c r="K9" s="78">
        <v>5000</v>
      </c>
      <c r="L9" s="78">
        <v>10000</v>
      </c>
      <c r="M9" s="214"/>
    </row>
    <row r="10" spans="1:13" ht="25.5" hidden="1" x14ac:dyDescent="0.25">
      <c r="A10" s="229"/>
      <c r="B10" s="214"/>
      <c r="C10" s="214"/>
      <c r="D10" s="219"/>
      <c r="E10" s="214"/>
      <c r="F10" s="208"/>
      <c r="G10" s="209"/>
      <c r="H10" s="211"/>
      <c r="I10" s="75" t="s">
        <v>11</v>
      </c>
      <c r="J10" s="74"/>
      <c r="K10" s="74"/>
      <c r="L10" s="74"/>
      <c r="M10" s="214"/>
    </row>
    <row r="11" spans="1:13" ht="25.5" hidden="1" x14ac:dyDescent="0.25">
      <c r="A11" s="229"/>
      <c r="B11" s="214"/>
      <c r="C11" s="214"/>
      <c r="D11" s="219"/>
      <c r="E11" s="214"/>
      <c r="F11" s="208"/>
      <c r="G11" s="209"/>
      <c r="H11" s="211"/>
      <c r="I11" s="75" t="s">
        <v>10</v>
      </c>
      <c r="J11" s="74"/>
      <c r="K11" s="74"/>
      <c r="L11" s="74"/>
      <c r="M11" s="214"/>
    </row>
    <row r="12" spans="1:13" ht="25.5" hidden="1" x14ac:dyDescent="0.25">
      <c r="A12" s="229"/>
      <c r="B12" s="214"/>
      <c r="C12" s="214"/>
      <c r="D12" s="219"/>
      <c r="E12" s="214"/>
      <c r="F12" s="208"/>
      <c r="G12" s="209"/>
      <c r="H12" s="212"/>
      <c r="I12" s="75" t="s">
        <v>253</v>
      </c>
      <c r="J12" s="74"/>
      <c r="K12" s="74"/>
      <c r="L12" s="74"/>
      <c r="M12" s="214"/>
    </row>
    <row r="13" spans="1:13" ht="30.75" customHeight="1" x14ac:dyDescent="0.25">
      <c r="A13" s="229"/>
      <c r="B13" s="214" t="s">
        <v>254</v>
      </c>
      <c r="C13" s="219">
        <v>2018</v>
      </c>
      <c r="D13" s="219" t="s">
        <v>246</v>
      </c>
      <c r="E13" s="219" t="s">
        <v>255</v>
      </c>
      <c r="F13" s="220" t="s">
        <v>256</v>
      </c>
      <c r="G13" s="223"/>
      <c r="H13" s="226" t="s">
        <v>257</v>
      </c>
      <c r="I13" s="75" t="s">
        <v>250</v>
      </c>
      <c r="J13" s="78">
        <v>8.8000000000000007</v>
      </c>
      <c r="K13" s="78">
        <v>0</v>
      </c>
      <c r="L13" s="76">
        <v>0</v>
      </c>
      <c r="M13" s="214" t="s">
        <v>251</v>
      </c>
    </row>
    <row r="14" spans="1:13" ht="29.25" customHeight="1" x14ac:dyDescent="0.25">
      <c r="A14" s="229"/>
      <c r="B14" s="214"/>
      <c r="C14" s="219"/>
      <c r="D14" s="219"/>
      <c r="E14" s="219"/>
      <c r="F14" s="221"/>
      <c r="G14" s="224"/>
      <c r="H14" s="227"/>
      <c r="I14" s="75" t="s">
        <v>252</v>
      </c>
      <c r="J14" s="78">
        <v>8.8000000000000007</v>
      </c>
      <c r="K14" s="78">
        <v>0</v>
      </c>
      <c r="L14" s="76">
        <v>0</v>
      </c>
      <c r="M14" s="214"/>
    </row>
    <row r="15" spans="1:13" ht="25.5" x14ac:dyDescent="0.25">
      <c r="A15" s="229"/>
      <c r="B15" s="214"/>
      <c r="C15" s="219"/>
      <c r="D15" s="219"/>
      <c r="E15" s="219"/>
      <c r="F15" s="221"/>
      <c r="G15" s="224"/>
      <c r="H15" s="227"/>
      <c r="I15" s="75" t="s">
        <v>11</v>
      </c>
      <c r="J15" s="79"/>
      <c r="K15" s="79"/>
      <c r="L15" s="79"/>
      <c r="M15" s="214"/>
    </row>
    <row r="16" spans="1:13" ht="25.5" x14ac:dyDescent="0.25">
      <c r="A16" s="229"/>
      <c r="B16" s="214"/>
      <c r="C16" s="219"/>
      <c r="D16" s="219"/>
      <c r="E16" s="219"/>
      <c r="F16" s="221"/>
      <c r="G16" s="224"/>
      <c r="H16" s="227"/>
      <c r="I16" s="75" t="s">
        <v>10</v>
      </c>
      <c r="J16" s="79"/>
      <c r="K16" s="79"/>
      <c r="L16" s="79"/>
      <c r="M16" s="214"/>
    </row>
    <row r="17" spans="1:13" ht="30.75" customHeight="1" x14ac:dyDescent="0.25">
      <c r="A17" s="216"/>
      <c r="B17" s="214"/>
      <c r="C17" s="219"/>
      <c r="D17" s="219"/>
      <c r="E17" s="219"/>
      <c r="F17" s="222"/>
      <c r="G17" s="225"/>
      <c r="H17" s="228"/>
      <c r="I17" s="75" t="s">
        <v>253</v>
      </c>
      <c r="J17" s="79"/>
      <c r="K17" s="79"/>
      <c r="L17" s="79"/>
      <c r="M17" s="214"/>
    </row>
    <row r="19" spans="1:13" x14ac:dyDescent="0.25">
      <c r="A19" s="217" t="s">
        <v>258</v>
      </c>
      <c r="B19" s="217"/>
      <c r="C19" s="217"/>
      <c r="D19" s="217"/>
      <c r="E19" s="217"/>
      <c r="F19" s="217"/>
      <c r="G19" s="217"/>
      <c r="H19" s="217"/>
      <c r="I19" s="217"/>
      <c r="J19" s="217"/>
      <c r="K19" s="217"/>
      <c r="L19" s="217"/>
      <c r="M19" s="217"/>
    </row>
    <row r="20" spans="1:13" s="1" customFormat="1" x14ac:dyDescent="0.25">
      <c r="A20" s="218" t="s">
        <v>259</v>
      </c>
      <c r="B20" s="218"/>
      <c r="C20" s="218"/>
      <c r="D20" s="218"/>
      <c r="E20" s="218"/>
      <c r="F20" s="218"/>
      <c r="G20" s="218"/>
      <c r="H20" s="218"/>
      <c r="I20" s="218"/>
      <c r="J20" s="218"/>
      <c r="K20" s="218"/>
      <c r="L20" s="218"/>
      <c r="M20" s="218"/>
    </row>
  </sheetData>
  <mergeCells count="31">
    <mergeCell ref="A19:M19"/>
    <mergeCell ref="A20:M20"/>
    <mergeCell ref="M8:M12"/>
    <mergeCell ref="B13:B17"/>
    <mergeCell ref="C13:C17"/>
    <mergeCell ref="D13:D17"/>
    <mergeCell ref="E13:E17"/>
    <mergeCell ref="F13:F17"/>
    <mergeCell ref="G13:G17"/>
    <mergeCell ref="H13:H17"/>
    <mergeCell ref="M13:M17"/>
    <mergeCell ref="A8:A17"/>
    <mergeCell ref="B8:B12"/>
    <mergeCell ref="C8:C12"/>
    <mergeCell ref="D8:D12"/>
    <mergeCell ref="E8:E12"/>
    <mergeCell ref="F8:F12"/>
    <mergeCell ref="G8:G12"/>
    <mergeCell ref="H8:H12"/>
    <mergeCell ref="A3:M3"/>
    <mergeCell ref="A5:A6"/>
    <mergeCell ref="B5:B6"/>
    <mergeCell ref="C5:C6"/>
    <mergeCell ref="D5:D6"/>
    <mergeCell ref="E5:E6"/>
    <mergeCell ref="F5:F6"/>
    <mergeCell ref="G5:G6"/>
    <mergeCell ref="H5:H6"/>
    <mergeCell ref="I5:I6"/>
    <mergeCell ref="J5:L5"/>
    <mergeCell ref="M5:M6"/>
  </mergeCells>
  <pageMargins left="0.70866141732283472" right="0.70866141732283472" top="0.74803149606299213" bottom="0.74803149606299213" header="0.31496062992125984" footer="0.31496062992125984"/>
  <pageSetup paperSize="9"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CCFF"/>
    <pageSetUpPr fitToPage="1"/>
  </sheetPr>
  <dimension ref="A1:W320"/>
  <sheetViews>
    <sheetView tabSelected="1" topLeftCell="A8" zoomScaleNormal="100" zoomScaleSheetLayoutView="100" workbookViewId="0">
      <selection activeCell="B325" sqref="B325"/>
    </sheetView>
  </sheetViews>
  <sheetFormatPr defaultRowHeight="15" x14ac:dyDescent="0.25"/>
  <cols>
    <col min="1" max="1" width="4.140625" style="1" bestFit="1" customWidth="1"/>
    <col min="2" max="2" width="76.85546875" style="1" customWidth="1"/>
    <col min="3" max="3" width="27.140625" style="2" customWidth="1"/>
    <col min="4" max="4" width="8.7109375" hidden="1" customWidth="1"/>
    <col min="5" max="5" width="9" style="158" hidden="1" customWidth="1"/>
    <col min="6" max="6" width="8.85546875" hidden="1" customWidth="1"/>
    <col min="7" max="7" width="8.7109375" customWidth="1"/>
    <col min="8" max="8" width="8.42578125" customWidth="1"/>
    <col min="9" max="9" width="9.5703125" hidden="1" customWidth="1"/>
    <col min="10" max="11" width="9.140625" customWidth="1"/>
  </cols>
  <sheetData>
    <row r="1" spans="1:23" ht="94.5" hidden="1" x14ac:dyDescent="0.25">
      <c r="C1" s="115" t="s">
        <v>400</v>
      </c>
    </row>
    <row r="2" spans="1:23" ht="15.75" x14ac:dyDescent="0.25">
      <c r="B2" s="72"/>
      <c r="C2" s="114" t="s">
        <v>426</v>
      </c>
    </row>
    <row r="3" spans="1:23" ht="15.75" x14ac:dyDescent="0.25">
      <c r="B3" s="72"/>
    </row>
    <row r="4" spans="1:23" ht="18.75" customHeight="1" x14ac:dyDescent="0.25">
      <c r="A4" s="231" t="s">
        <v>399</v>
      </c>
      <c r="B4" s="231"/>
      <c r="C4" s="231"/>
    </row>
    <row r="5" spans="1:23" ht="18.75" customHeight="1" x14ac:dyDescent="0.25">
      <c r="A5" s="231"/>
      <c r="B5" s="231"/>
      <c r="C5" s="231"/>
    </row>
    <row r="6" spans="1:23" ht="18.75" x14ac:dyDescent="0.25">
      <c r="B6" s="71"/>
    </row>
    <row r="7" spans="1:23" ht="31.5" x14ac:dyDescent="0.25">
      <c r="A7" s="113" t="s">
        <v>398</v>
      </c>
      <c r="B7" s="113" t="s">
        <v>225</v>
      </c>
      <c r="C7" s="112" t="s">
        <v>397</v>
      </c>
      <c r="F7" s="100"/>
      <c r="G7" s="100"/>
      <c r="H7" s="100"/>
      <c r="I7" s="100"/>
      <c r="J7" s="100"/>
      <c r="K7" s="100"/>
      <c r="L7" s="100"/>
      <c r="M7" s="100"/>
      <c r="N7" s="100"/>
      <c r="O7" s="100"/>
      <c r="P7" s="100"/>
      <c r="Q7" s="100"/>
      <c r="R7" s="100"/>
      <c r="S7" s="100"/>
      <c r="T7" s="100"/>
      <c r="U7" s="100"/>
      <c r="V7" s="100"/>
      <c r="W7" s="100"/>
    </row>
    <row r="8" spans="1:23" ht="39.75" customHeight="1" x14ac:dyDescent="0.25">
      <c r="A8" s="230" t="s">
        <v>396</v>
      </c>
      <c r="B8" s="230"/>
      <c r="C8" s="230"/>
      <c r="F8" s="100"/>
      <c r="G8" s="100"/>
      <c r="H8" s="100"/>
      <c r="I8" s="100"/>
      <c r="J8" s="100"/>
      <c r="K8" s="100"/>
      <c r="L8" s="100"/>
      <c r="M8" s="100"/>
      <c r="N8" s="100"/>
      <c r="O8" s="100"/>
      <c r="P8" s="100"/>
      <c r="Q8" s="100"/>
      <c r="R8" s="100"/>
      <c r="S8" s="100"/>
      <c r="T8" s="100"/>
      <c r="U8" s="100"/>
      <c r="V8" s="100"/>
      <c r="W8" s="100"/>
    </row>
    <row r="9" spans="1:23" ht="54" hidden="1" customHeight="1" x14ac:dyDescent="0.25">
      <c r="A9" s="230" t="s">
        <v>395</v>
      </c>
      <c r="B9" s="230"/>
      <c r="C9" s="230"/>
      <c r="F9" s="100"/>
      <c r="G9" s="100"/>
      <c r="H9" s="100"/>
      <c r="I9" s="100"/>
      <c r="J9" s="100"/>
      <c r="K9" s="100"/>
      <c r="L9" s="100"/>
      <c r="M9" s="100"/>
      <c r="N9" s="100"/>
      <c r="O9" s="100"/>
      <c r="P9" s="100"/>
      <c r="Q9" s="100"/>
      <c r="R9" s="100"/>
      <c r="S9" s="100"/>
      <c r="T9" s="100"/>
      <c r="U9" s="100"/>
      <c r="V9" s="100"/>
      <c r="W9" s="100"/>
    </row>
    <row r="10" spans="1:23" ht="31.5" hidden="1" x14ac:dyDescent="0.25">
      <c r="A10" s="101">
        <v>1</v>
      </c>
      <c r="B10" s="89" t="s">
        <v>394</v>
      </c>
      <c r="C10" s="102">
        <v>11269.607991993584</v>
      </c>
      <c r="F10" s="100"/>
      <c r="G10" s="100"/>
      <c r="H10" s="100"/>
      <c r="I10" s="100"/>
      <c r="J10" s="100"/>
      <c r="K10" s="100"/>
      <c r="L10" s="100"/>
      <c r="M10" s="100"/>
      <c r="N10" s="100"/>
      <c r="O10" s="100"/>
      <c r="P10" s="100"/>
      <c r="Q10" s="100"/>
      <c r="R10" s="100"/>
      <c r="S10" s="100"/>
      <c r="T10" s="100"/>
      <c r="U10" s="100"/>
      <c r="V10" s="100"/>
      <c r="W10" s="100"/>
    </row>
    <row r="11" spans="1:23" ht="15.75" hidden="1" x14ac:dyDescent="0.25">
      <c r="A11" s="101">
        <v>2</v>
      </c>
      <c r="B11" s="89" t="s">
        <v>279</v>
      </c>
      <c r="C11" s="102">
        <v>11.611798667320558</v>
      </c>
      <c r="F11" s="100"/>
      <c r="G11" s="100"/>
      <c r="H11" s="100"/>
      <c r="I11" s="100"/>
      <c r="J11" s="100"/>
      <c r="K11" s="100"/>
      <c r="L11" s="100"/>
      <c r="M11" s="100"/>
      <c r="N11" s="100"/>
      <c r="O11" s="100"/>
      <c r="P11" s="100"/>
      <c r="Q11" s="100"/>
      <c r="R11" s="100"/>
      <c r="S11" s="100"/>
      <c r="T11" s="100"/>
      <c r="U11" s="100"/>
      <c r="V11" s="100"/>
      <c r="W11" s="100"/>
    </row>
    <row r="12" spans="1:23" ht="20.25" hidden="1" customHeight="1" x14ac:dyDescent="0.25">
      <c r="A12" s="101">
        <v>3</v>
      </c>
      <c r="B12" s="89" t="s">
        <v>329</v>
      </c>
      <c r="C12" s="102">
        <v>6630.2985480777897</v>
      </c>
      <c r="F12" s="100"/>
      <c r="G12" s="100"/>
      <c r="H12" s="100"/>
      <c r="I12" s="100"/>
      <c r="J12" s="100"/>
      <c r="K12" s="100"/>
      <c r="L12" s="100"/>
      <c r="M12" s="100"/>
      <c r="N12" s="100"/>
      <c r="O12" s="100"/>
      <c r="P12" s="100"/>
      <c r="Q12" s="100"/>
      <c r="R12" s="100"/>
      <c r="S12" s="100"/>
      <c r="T12" s="100"/>
      <c r="U12" s="100"/>
      <c r="V12" s="100"/>
      <c r="W12" s="100"/>
    </row>
    <row r="13" spans="1:23" ht="17.25" hidden="1" customHeight="1" x14ac:dyDescent="0.25">
      <c r="A13" s="101">
        <v>4</v>
      </c>
      <c r="B13" s="89" t="s">
        <v>393</v>
      </c>
      <c r="C13" s="102">
        <v>9105.7209259416559</v>
      </c>
      <c r="F13" s="100"/>
      <c r="G13" s="100"/>
      <c r="H13" s="100"/>
      <c r="I13" s="100"/>
      <c r="J13" s="100"/>
      <c r="K13" s="100"/>
      <c r="L13" s="100"/>
      <c r="M13" s="100"/>
      <c r="N13" s="100"/>
      <c r="O13" s="100"/>
      <c r="P13" s="100"/>
      <c r="Q13" s="100"/>
      <c r="R13" s="100"/>
      <c r="S13" s="100"/>
      <c r="T13" s="100"/>
      <c r="U13" s="100"/>
      <c r="V13" s="100"/>
      <c r="W13" s="100"/>
    </row>
    <row r="14" spans="1:23" ht="15.75" hidden="1" x14ac:dyDescent="0.25">
      <c r="A14" s="101">
        <v>5</v>
      </c>
      <c r="B14" s="89" t="s">
        <v>278</v>
      </c>
      <c r="C14" s="102">
        <v>1950.0392360284536</v>
      </c>
      <c r="F14" s="100"/>
      <c r="G14" s="100"/>
      <c r="H14" s="100"/>
      <c r="I14" s="100"/>
      <c r="J14" s="100"/>
      <c r="K14" s="100"/>
      <c r="L14" s="100"/>
      <c r="M14" s="100"/>
      <c r="N14" s="100"/>
      <c r="O14" s="100"/>
      <c r="P14" s="100"/>
      <c r="Q14" s="100"/>
      <c r="R14" s="100"/>
      <c r="S14" s="100"/>
      <c r="T14" s="100"/>
      <c r="U14" s="100"/>
      <c r="V14" s="100"/>
      <c r="W14" s="100"/>
    </row>
    <row r="15" spans="1:23" ht="15.75" hidden="1" x14ac:dyDescent="0.25">
      <c r="A15" s="101">
        <v>6</v>
      </c>
      <c r="B15" s="89" t="s">
        <v>264</v>
      </c>
      <c r="C15" s="102">
        <v>6056.6518252148926</v>
      </c>
      <c r="F15" s="100"/>
      <c r="G15" s="100"/>
      <c r="H15" s="100"/>
      <c r="I15" s="100"/>
      <c r="J15" s="100"/>
      <c r="K15" s="100"/>
      <c r="L15" s="100"/>
      <c r="M15" s="100"/>
      <c r="N15" s="100"/>
      <c r="O15" s="100"/>
      <c r="P15" s="100"/>
      <c r="Q15" s="100"/>
      <c r="R15" s="100"/>
      <c r="S15" s="100"/>
      <c r="T15" s="100"/>
      <c r="U15" s="100"/>
      <c r="V15" s="100"/>
      <c r="W15" s="100"/>
    </row>
    <row r="16" spans="1:23" ht="18" hidden="1" customHeight="1" x14ac:dyDescent="0.25">
      <c r="A16" s="101">
        <v>7</v>
      </c>
      <c r="B16" s="89" t="s">
        <v>289</v>
      </c>
      <c r="C16" s="102">
        <v>3999.8079101443514</v>
      </c>
      <c r="F16" s="100"/>
      <c r="G16" s="100"/>
      <c r="H16" s="100"/>
      <c r="I16" s="100"/>
      <c r="J16" s="100"/>
      <c r="K16" s="100"/>
      <c r="L16" s="100"/>
      <c r="M16" s="100"/>
      <c r="N16" s="100"/>
      <c r="O16" s="100"/>
      <c r="P16" s="100"/>
      <c r="Q16" s="100"/>
      <c r="R16" s="100"/>
      <c r="S16" s="100"/>
      <c r="T16" s="100"/>
      <c r="U16" s="100"/>
      <c r="V16" s="100"/>
      <c r="W16" s="100"/>
    </row>
    <row r="17" spans="1:23" ht="31.5" hidden="1" x14ac:dyDescent="0.25">
      <c r="A17" s="101">
        <v>8</v>
      </c>
      <c r="B17" s="89" t="s">
        <v>299</v>
      </c>
      <c r="C17" s="102">
        <v>3179.4374200261323</v>
      </c>
      <c r="F17" s="100"/>
      <c r="G17" s="100"/>
      <c r="H17" s="100"/>
      <c r="I17" s="100"/>
      <c r="J17" s="100"/>
      <c r="K17" s="100"/>
      <c r="L17" s="100"/>
      <c r="M17" s="100"/>
      <c r="N17" s="100"/>
      <c r="O17" s="100"/>
      <c r="P17" s="100"/>
      <c r="Q17" s="100"/>
      <c r="R17" s="100"/>
      <c r="S17" s="100"/>
      <c r="T17" s="100"/>
      <c r="U17" s="100"/>
      <c r="V17" s="100"/>
      <c r="W17" s="100"/>
    </row>
    <row r="18" spans="1:23" ht="15.75" hidden="1" x14ac:dyDescent="0.25">
      <c r="A18" s="101">
        <v>9</v>
      </c>
      <c r="B18" s="89" t="s">
        <v>316</v>
      </c>
      <c r="C18" s="102">
        <v>5407.6712146346899</v>
      </c>
      <c r="F18" s="100"/>
      <c r="G18" s="100"/>
      <c r="H18" s="100"/>
      <c r="I18" s="100"/>
      <c r="J18" s="100"/>
      <c r="K18" s="100"/>
      <c r="L18" s="100"/>
      <c r="M18" s="100"/>
      <c r="N18" s="100"/>
      <c r="O18" s="100"/>
      <c r="P18" s="100"/>
      <c r="Q18" s="100"/>
      <c r="R18" s="100"/>
      <c r="S18" s="100"/>
      <c r="T18" s="100"/>
      <c r="U18" s="100"/>
      <c r="V18" s="100"/>
      <c r="W18" s="100"/>
    </row>
    <row r="19" spans="1:23" ht="15.75" hidden="1" x14ac:dyDescent="0.25">
      <c r="A19" s="101">
        <v>10</v>
      </c>
      <c r="B19" s="89" t="s">
        <v>266</v>
      </c>
      <c r="C19" s="102">
        <v>2550.7361814701453</v>
      </c>
      <c r="F19" s="100"/>
      <c r="G19" s="100"/>
      <c r="H19" s="100"/>
      <c r="I19" s="100"/>
      <c r="J19" s="100"/>
      <c r="K19" s="100"/>
      <c r="L19" s="100"/>
      <c r="M19" s="100"/>
      <c r="N19" s="100"/>
      <c r="O19" s="100"/>
      <c r="P19" s="100"/>
      <c r="Q19" s="100"/>
      <c r="R19" s="100"/>
      <c r="S19" s="100"/>
      <c r="T19" s="100"/>
      <c r="U19" s="100"/>
      <c r="V19" s="100"/>
      <c r="W19" s="100"/>
    </row>
    <row r="20" spans="1:23" ht="15.75" hidden="1" x14ac:dyDescent="0.25">
      <c r="A20" s="101">
        <v>11</v>
      </c>
      <c r="B20" s="89" t="s">
        <v>295</v>
      </c>
      <c r="C20" s="102">
        <v>5043.7916131936099</v>
      </c>
      <c r="F20" s="100"/>
      <c r="G20" s="100"/>
      <c r="H20" s="100"/>
      <c r="I20" s="100"/>
      <c r="J20" s="100"/>
      <c r="K20" s="100"/>
      <c r="L20" s="100"/>
      <c r="M20" s="100"/>
      <c r="N20" s="100"/>
      <c r="O20" s="100"/>
      <c r="P20" s="100"/>
      <c r="Q20" s="100"/>
      <c r="R20" s="100"/>
      <c r="S20" s="100"/>
      <c r="T20" s="100"/>
      <c r="U20" s="100"/>
      <c r="V20" s="100"/>
      <c r="W20" s="100"/>
    </row>
    <row r="21" spans="1:23" ht="15.75" hidden="1" x14ac:dyDescent="0.25">
      <c r="A21" s="101">
        <v>12</v>
      </c>
      <c r="B21" s="89" t="s">
        <v>385</v>
      </c>
      <c r="C21" s="106">
        <v>1734.0150538880912</v>
      </c>
      <c r="F21" s="100"/>
      <c r="G21" s="100"/>
      <c r="H21" s="100"/>
      <c r="I21" s="100"/>
      <c r="J21" s="100"/>
      <c r="K21" s="100"/>
      <c r="L21" s="100"/>
      <c r="M21" s="100"/>
      <c r="N21" s="100"/>
      <c r="O21" s="100"/>
      <c r="P21" s="100"/>
      <c r="Q21" s="100"/>
      <c r="R21" s="100"/>
      <c r="S21" s="100"/>
      <c r="T21" s="100"/>
      <c r="U21" s="100"/>
      <c r="V21" s="100"/>
      <c r="W21" s="100"/>
    </row>
    <row r="22" spans="1:23" ht="15.75" hidden="1" x14ac:dyDescent="0.25">
      <c r="A22" s="101">
        <v>13</v>
      </c>
      <c r="B22" s="89" t="s">
        <v>314</v>
      </c>
      <c r="C22" s="106">
        <v>5824.7662486449344</v>
      </c>
      <c r="F22" s="100"/>
      <c r="G22" s="100"/>
      <c r="H22" s="100"/>
      <c r="I22" s="100"/>
      <c r="J22" s="100"/>
      <c r="K22" s="100"/>
      <c r="L22" s="100"/>
      <c r="M22" s="100"/>
      <c r="N22" s="100"/>
      <c r="O22" s="100"/>
      <c r="P22" s="100"/>
      <c r="Q22" s="100"/>
      <c r="R22" s="100"/>
      <c r="S22" s="100"/>
      <c r="T22" s="100"/>
      <c r="U22" s="100"/>
      <c r="V22" s="100"/>
      <c r="W22" s="100"/>
    </row>
    <row r="23" spans="1:23" ht="15.75" hidden="1" x14ac:dyDescent="0.25">
      <c r="A23" s="101">
        <v>14</v>
      </c>
      <c r="B23" s="89" t="s">
        <v>330</v>
      </c>
      <c r="C23" s="106">
        <v>3947.0052232594844</v>
      </c>
      <c r="F23" s="100"/>
      <c r="G23" s="100"/>
      <c r="H23" s="100"/>
      <c r="I23" s="100"/>
      <c r="J23" s="100"/>
      <c r="K23" s="100"/>
      <c r="L23" s="100"/>
      <c r="M23" s="100"/>
      <c r="N23" s="100"/>
      <c r="O23" s="100"/>
      <c r="P23" s="100"/>
      <c r="Q23" s="100"/>
      <c r="R23" s="100"/>
      <c r="S23" s="100"/>
      <c r="T23" s="100"/>
      <c r="U23" s="100"/>
      <c r="V23" s="100"/>
      <c r="W23" s="100"/>
    </row>
    <row r="24" spans="1:23" ht="18" hidden="1" customHeight="1" x14ac:dyDescent="0.25">
      <c r="A24" s="101">
        <v>15</v>
      </c>
      <c r="B24" s="89" t="s">
        <v>392</v>
      </c>
      <c r="C24" s="106">
        <v>2961.1052101223277</v>
      </c>
      <c r="F24" s="100"/>
      <c r="G24" s="100"/>
      <c r="H24" s="100"/>
      <c r="I24" s="100"/>
      <c r="J24" s="100"/>
      <c r="K24" s="100"/>
      <c r="L24" s="100"/>
      <c r="M24" s="100"/>
      <c r="N24" s="100"/>
      <c r="O24" s="100"/>
      <c r="P24" s="100"/>
      <c r="Q24" s="100"/>
      <c r="R24" s="100"/>
      <c r="S24" s="100"/>
      <c r="T24" s="100"/>
      <c r="U24" s="100"/>
      <c r="V24" s="100"/>
      <c r="W24" s="100"/>
    </row>
    <row r="25" spans="1:23" ht="15.75" hidden="1" x14ac:dyDescent="0.25">
      <c r="A25" s="101">
        <v>16</v>
      </c>
      <c r="B25" s="89" t="s">
        <v>391</v>
      </c>
      <c r="C25" s="106">
        <v>1570.8201475012102</v>
      </c>
      <c r="F25" s="100"/>
      <c r="G25" s="100"/>
      <c r="H25" s="100"/>
      <c r="I25" s="100"/>
      <c r="J25" s="100"/>
      <c r="K25" s="100"/>
      <c r="L25" s="100"/>
      <c r="M25" s="100"/>
      <c r="N25" s="100"/>
      <c r="O25" s="100"/>
      <c r="P25" s="100"/>
      <c r="Q25" s="100"/>
      <c r="R25" s="100"/>
      <c r="S25" s="100"/>
      <c r="T25" s="100"/>
      <c r="U25" s="100"/>
      <c r="V25" s="100"/>
      <c r="W25" s="100"/>
    </row>
    <row r="26" spans="1:23" ht="15.75" hidden="1" x14ac:dyDescent="0.25">
      <c r="A26" s="101">
        <v>17</v>
      </c>
      <c r="B26" s="89" t="s">
        <v>298</v>
      </c>
      <c r="C26" s="106">
        <v>3900.7992529558514</v>
      </c>
      <c r="F26" s="100"/>
      <c r="G26" s="100"/>
      <c r="H26" s="100"/>
      <c r="I26" s="100"/>
      <c r="J26" s="100"/>
      <c r="K26" s="100"/>
      <c r="L26" s="100"/>
      <c r="M26" s="100"/>
      <c r="N26" s="100"/>
      <c r="O26" s="100"/>
      <c r="P26" s="100"/>
      <c r="Q26" s="100"/>
      <c r="R26" s="100"/>
      <c r="S26" s="100"/>
      <c r="T26" s="100"/>
      <c r="U26" s="100"/>
      <c r="V26" s="100"/>
      <c r="W26" s="100"/>
    </row>
    <row r="27" spans="1:23" ht="15.75" hidden="1" x14ac:dyDescent="0.25">
      <c r="A27" s="101">
        <v>18</v>
      </c>
      <c r="B27" s="89" t="s">
        <v>296</v>
      </c>
      <c r="C27" s="106">
        <v>4743.9194607547643</v>
      </c>
      <c r="F27" s="100"/>
      <c r="G27" s="100"/>
      <c r="H27" s="100"/>
      <c r="I27" s="100"/>
      <c r="J27" s="100"/>
      <c r="K27" s="100"/>
      <c r="L27" s="100"/>
      <c r="M27" s="100"/>
      <c r="N27" s="100"/>
      <c r="O27" s="100"/>
      <c r="P27" s="100"/>
      <c r="Q27" s="100"/>
      <c r="R27" s="100"/>
      <c r="S27" s="100"/>
      <c r="T27" s="100"/>
      <c r="U27" s="100"/>
      <c r="V27" s="100"/>
      <c r="W27" s="100"/>
    </row>
    <row r="28" spans="1:23" ht="15.75" hidden="1" x14ac:dyDescent="0.25">
      <c r="A28" s="101">
        <v>19</v>
      </c>
      <c r="B28" s="89" t="s">
        <v>265</v>
      </c>
      <c r="C28" s="106">
        <v>5439.8612493702594</v>
      </c>
      <c r="F28" s="100"/>
      <c r="G28" s="100"/>
      <c r="H28" s="100"/>
      <c r="I28" s="100"/>
      <c r="J28" s="100"/>
      <c r="K28" s="100"/>
      <c r="L28" s="100"/>
      <c r="M28" s="100"/>
      <c r="N28" s="100"/>
      <c r="O28" s="100"/>
      <c r="P28" s="100"/>
      <c r="Q28" s="100"/>
      <c r="R28" s="100"/>
      <c r="S28" s="100"/>
      <c r="T28" s="100"/>
      <c r="U28" s="100"/>
      <c r="V28" s="100"/>
      <c r="W28" s="100"/>
    </row>
    <row r="29" spans="1:23" ht="15.75" hidden="1" x14ac:dyDescent="0.25">
      <c r="A29" s="101">
        <v>20</v>
      </c>
      <c r="B29" s="89" t="s">
        <v>311</v>
      </c>
      <c r="C29" s="106">
        <v>1553.9942211656455</v>
      </c>
      <c r="F29" s="100"/>
      <c r="G29" s="100"/>
      <c r="H29" s="100"/>
      <c r="I29" s="100"/>
      <c r="J29" s="100"/>
      <c r="K29" s="100"/>
      <c r="L29" s="100"/>
      <c r="M29" s="100"/>
      <c r="N29" s="100"/>
      <c r="O29" s="100"/>
      <c r="P29" s="100"/>
      <c r="Q29" s="100"/>
      <c r="R29" s="100"/>
      <c r="S29" s="100"/>
      <c r="T29" s="100"/>
      <c r="U29" s="100"/>
      <c r="V29" s="100"/>
      <c r="W29" s="100"/>
    </row>
    <row r="30" spans="1:23" ht="15.75" hidden="1" x14ac:dyDescent="0.25">
      <c r="A30" s="101">
        <v>21</v>
      </c>
      <c r="B30" s="89" t="s">
        <v>270</v>
      </c>
      <c r="C30" s="106">
        <v>4814.6871699211279</v>
      </c>
      <c r="F30" s="100"/>
      <c r="G30" s="100"/>
      <c r="H30" s="100"/>
      <c r="I30" s="100"/>
      <c r="J30" s="100"/>
      <c r="K30" s="100"/>
      <c r="L30" s="100"/>
      <c r="M30" s="100"/>
      <c r="N30" s="100"/>
      <c r="O30" s="100"/>
      <c r="P30" s="100"/>
      <c r="Q30" s="100"/>
      <c r="R30" s="100"/>
      <c r="S30" s="100"/>
      <c r="T30" s="100"/>
      <c r="U30" s="100"/>
      <c r="V30" s="100"/>
      <c r="W30" s="100"/>
    </row>
    <row r="31" spans="1:23" ht="31.5" hidden="1" x14ac:dyDescent="0.25">
      <c r="A31" s="101">
        <v>22</v>
      </c>
      <c r="B31" s="89" t="s">
        <v>271</v>
      </c>
      <c r="C31" s="106">
        <v>1353.781545727272</v>
      </c>
      <c r="F31" s="100"/>
      <c r="G31" s="100"/>
      <c r="H31" s="100"/>
      <c r="I31" s="100"/>
      <c r="J31" s="100"/>
      <c r="K31" s="100"/>
      <c r="L31" s="100"/>
      <c r="M31" s="100"/>
      <c r="N31" s="100"/>
      <c r="O31" s="100"/>
      <c r="P31" s="100"/>
      <c r="Q31" s="100"/>
      <c r="R31" s="100"/>
      <c r="S31" s="100"/>
      <c r="T31" s="100"/>
      <c r="U31" s="100"/>
      <c r="V31" s="100"/>
      <c r="W31" s="100"/>
    </row>
    <row r="32" spans="1:23" ht="31.5" hidden="1" x14ac:dyDescent="0.25">
      <c r="A32" s="101">
        <v>23</v>
      </c>
      <c r="B32" s="89" t="s">
        <v>390</v>
      </c>
      <c r="C32" s="106">
        <v>2112.3699235478543</v>
      </c>
      <c r="F32" s="100"/>
      <c r="G32" s="100"/>
      <c r="H32" s="100"/>
      <c r="I32" s="100"/>
      <c r="J32" s="100"/>
      <c r="K32" s="100"/>
      <c r="L32" s="100"/>
      <c r="M32" s="100"/>
      <c r="N32" s="100"/>
      <c r="O32" s="100"/>
      <c r="P32" s="100"/>
      <c r="Q32" s="100"/>
      <c r="R32" s="100"/>
      <c r="S32" s="100"/>
      <c r="T32" s="100"/>
      <c r="U32" s="100"/>
      <c r="V32" s="100"/>
      <c r="W32" s="100"/>
    </row>
    <row r="33" spans="1:23" ht="31.5" hidden="1" x14ac:dyDescent="0.25">
      <c r="A33" s="101">
        <v>24</v>
      </c>
      <c r="B33" s="89" t="s">
        <v>389</v>
      </c>
      <c r="C33" s="106">
        <v>5025.3596030757071</v>
      </c>
      <c r="F33" s="100"/>
      <c r="G33" s="100"/>
      <c r="H33" s="100"/>
      <c r="I33" s="100"/>
      <c r="J33" s="100"/>
      <c r="K33" s="100"/>
      <c r="L33" s="100"/>
      <c r="M33" s="100"/>
      <c r="N33" s="100"/>
      <c r="O33" s="100"/>
      <c r="P33" s="100"/>
      <c r="Q33" s="100"/>
      <c r="R33" s="100"/>
      <c r="S33" s="100"/>
      <c r="T33" s="100"/>
      <c r="U33" s="100"/>
      <c r="V33" s="100"/>
      <c r="W33" s="100"/>
    </row>
    <row r="34" spans="1:23" ht="15.75" hidden="1" x14ac:dyDescent="0.25">
      <c r="A34" s="101">
        <v>25</v>
      </c>
      <c r="B34" s="89" t="s">
        <v>308</v>
      </c>
      <c r="C34" s="106">
        <v>5260.8544062147712</v>
      </c>
      <c r="F34" s="100"/>
      <c r="G34" s="100"/>
      <c r="H34" s="100"/>
      <c r="I34" s="100"/>
      <c r="J34" s="100"/>
      <c r="K34" s="100"/>
      <c r="L34" s="100"/>
      <c r="M34" s="100"/>
      <c r="N34" s="100"/>
      <c r="O34" s="100"/>
      <c r="P34" s="100"/>
      <c r="Q34" s="100"/>
      <c r="R34" s="100"/>
      <c r="S34" s="100"/>
      <c r="T34" s="100"/>
      <c r="U34" s="100"/>
      <c r="V34" s="100"/>
      <c r="W34" s="100"/>
    </row>
    <row r="35" spans="1:23" ht="20.25" hidden="1" customHeight="1" x14ac:dyDescent="0.25">
      <c r="A35" s="101">
        <v>26</v>
      </c>
      <c r="B35" s="89" t="s">
        <v>331</v>
      </c>
      <c r="C35" s="106">
        <v>890.82268091079413</v>
      </c>
      <c r="F35" s="100"/>
      <c r="G35" s="100"/>
      <c r="H35" s="100"/>
      <c r="I35" s="100"/>
      <c r="J35" s="100"/>
      <c r="K35" s="100"/>
      <c r="L35" s="100"/>
      <c r="M35" s="100"/>
      <c r="N35" s="100"/>
      <c r="O35" s="100"/>
      <c r="P35" s="100"/>
      <c r="Q35" s="100"/>
      <c r="R35" s="100"/>
      <c r="S35" s="100"/>
      <c r="T35" s="100"/>
      <c r="U35" s="100"/>
      <c r="V35" s="100"/>
      <c r="W35" s="100"/>
    </row>
    <row r="36" spans="1:23" ht="17.25" hidden="1" customHeight="1" x14ac:dyDescent="0.25">
      <c r="A36" s="101">
        <v>27</v>
      </c>
      <c r="B36" s="89" t="s">
        <v>310</v>
      </c>
      <c r="C36" s="106">
        <v>5340.0717202247124</v>
      </c>
      <c r="F36" s="100"/>
      <c r="G36" s="100"/>
      <c r="H36" s="100"/>
      <c r="I36" s="100"/>
      <c r="J36" s="100"/>
      <c r="K36" s="100"/>
      <c r="L36" s="100"/>
      <c r="M36" s="100"/>
      <c r="N36" s="100"/>
      <c r="O36" s="100"/>
      <c r="P36" s="100"/>
      <c r="Q36" s="100"/>
      <c r="R36" s="100"/>
      <c r="S36" s="100"/>
      <c r="T36" s="100"/>
      <c r="U36" s="100"/>
      <c r="V36" s="100"/>
      <c r="W36" s="100"/>
    </row>
    <row r="37" spans="1:23" ht="15.75" hidden="1" x14ac:dyDescent="0.25">
      <c r="A37" s="101">
        <v>28</v>
      </c>
      <c r="B37" s="89" t="s">
        <v>301</v>
      </c>
      <c r="C37" s="106">
        <v>3429.1720836692289</v>
      </c>
      <c r="F37" s="100"/>
      <c r="G37" s="100"/>
      <c r="H37" s="100"/>
      <c r="I37" s="100"/>
      <c r="J37" s="100"/>
      <c r="K37" s="100"/>
      <c r="L37" s="100"/>
      <c r="M37" s="100"/>
      <c r="N37" s="100"/>
      <c r="O37" s="100"/>
      <c r="P37" s="100"/>
      <c r="Q37" s="100"/>
      <c r="R37" s="100"/>
      <c r="S37" s="100"/>
      <c r="T37" s="100"/>
      <c r="U37" s="100"/>
      <c r="V37" s="100"/>
      <c r="W37" s="100"/>
    </row>
    <row r="38" spans="1:23" ht="15.75" hidden="1" x14ac:dyDescent="0.25">
      <c r="A38" s="101">
        <v>29</v>
      </c>
      <c r="B38" s="89" t="s">
        <v>276</v>
      </c>
      <c r="C38" s="106">
        <v>4953.4216073819889</v>
      </c>
      <c r="F38" s="100"/>
      <c r="G38" s="100"/>
      <c r="H38" s="100"/>
      <c r="I38" s="100"/>
      <c r="J38" s="100"/>
      <c r="K38" s="100"/>
      <c r="L38" s="100"/>
      <c r="M38" s="100"/>
      <c r="N38" s="100"/>
      <c r="O38" s="100"/>
      <c r="P38" s="100"/>
      <c r="Q38" s="100"/>
      <c r="R38" s="100"/>
      <c r="S38" s="100"/>
      <c r="T38" s="100"/>
      <c r="U38" s="100"/>
      <c r="V38" s="100"/>
      <c r="W38" s="100"/>
    </row>
    <row r="39" spans="1:23" ht="15.75" hidden="1" x14ac:dyDescent="0.25">
      <c r="A39" s="101">
        <v>30</v>
      </c>
      <c r="B39" s="89" t="s">
        <v>312</v>
      </c>
      <c r="C39" s="106">
        <v>2837.2437664878348</v>
      </c>
      <c r="F39" s="100"/>
      <c r="G39" s="100"/>
      <c r="H39" s="100"/>
      <c r="I39" s="100"/>
      <c r="J39" s="100"/>
      <c r="K39" s="100"/>
      <c r="L39" s="100"/>
      <c r="M39" s="100"/>
      <c r="N39" s="100"/>
      <c r="O39" s="100"/>
      <c r="P39" s="100"/>
      <c r="Q39" s="100"/>
      <c r="R39" s="100"/>
      <c r="S39" s="100"/>
      <c r="T39" s="100"/>
      <c r="U39" s="100"/>
      <c r="V39" s="100"/>
      <c r="W39" s="100"/>
    </row>
    <row r="40" spans="1:23" ht="15.75" hidden="1" x14ac:dyDescent="0.25">
      <c r="A40" s="101">
        <v>31</v>
      </c>
      <c r="B40" s="89" t="s">
        <v>277</v>
      </c>
      <c r="C40" s="106">
        <v>9235.5359000278659</v>
      </c>
      <c r="F40" s="100"/>
      <c r="G40" s="100"/>
      <c r="H40" s="100"/>
      <c r="I40" s="100"/>
      <c r="J40" s="100"/>
      <c r="K40" s="100"/>
      <c r="L40" s="100"/>
      <c r="M40" s="100"/>
      <c r="N40" s="100"/>
      <c r="O40" s="100"/>
      <c r="P40" s="100"/>
      <c r="Q40" s="100"/>
      <c r="R40" s="100"/>
      <c r="S40" s="100"/>
      <c r="T40" s="100"/>
      <c r="U40" s="100"/>
      <c r="V40" s="100"/>
      <c r="W40" s="100"/>
    </row>
    <row r="41" spans="1:23" ht="15.75" hidden="1" x14ac:dyDescent="0.25">
      <c r="A41" s="101">
        <v>32</v>
      </c>
      <c r="B41" s="89" t="s">
        <v>297</v>
      </c>
      <c r="C41" s="106">
        <v>13158.005672246603</v>
      </c>
      <c r="F41" s="100"/>
      <c r="G41" s="100"/>
      <c r="H41" s="100"/>
      <c r="I41" s="100"/>
      <c r="J41" s="100"/>
      <c r="K41" s="100"/>
      <c r="L41" s="100"/>
      <c r="M41" s="100"/>
      <c r="N41" s="100"/>
      <c r="O41" s="100"/>
      <c r="P41" s="100"/>
      <c r="Q41" s="100"/>
      <c r="R41" s="100"/>
      <c r="S41" s="100"/>
      <c r="T41" s="100"/>
      <c r="U41" s="100"/>
      <c r="V41" s="100"/>
      <c r="W41" s="100"/>
    </row>
    <row r="42" spans="1:23" ht="15.75" hidden="1" x14ac:dyDescent="0.25">
      <c r="A42" s="101">
        <v>33</v>
      </c>
      <c r="B42" s="89" t="s">
        <v>263</v>
      </c>
      <c r="C42" s="106">
        <v>4092.5539695066059</v>
      </c>
      <c r="F42" s="100"/>
      <c r="G42" s="100"/>
      <c r="H42" s="100"/>
      <c r="I42" s="100"/>
      <c r="J42" s="100"/>
      <c r="K42" s="100"/>
      <c r="L42" s="100"/>
      <c r="M42" s="100"/>
      <c r="N42" s="100"/>
      <c r="O42" s="100"/>
      <c r="P42" s="100"/>
      <c r="Q42" s="100"/>
      <c r="R42" s="100"/>
      <c r="S42" s="100"/>
      <c r="T42" s="100"/>
      <c r="U42" s="100"/>
      <c r="V42" s="100"/>
      <c r="W42" s="100"/>
    </row>
    <row r="43" spans="1:23" ht="15.75" hidden="1" x14ac:dyDescent="0.25">
      <c r="A43" s="101">
        <v>34</v>
      </c>
      <c r="B43" s="89" t="s">
        <v>300</v>
      </c>
      <c r="C43" s="106">
        <v>6778.9204536072066</v>
      </c>
      <c r="F43" s="100"/>
      <c r="G43" s="100"/>
      <c r="H43" s="100"/>
      <c r="I43" s="100"/>
      <c r="J43" s="100"/>
      <c r="K43" s="100"/>
      <c r="L43" s="100"/>
      <c r="M43" s="100"/>
      <c r="N43" s="100"/>
      <c r="O43" s="100"/>
      <c r="P43" s="100"/>
      <c r="Q43" s="100"/>
      <c r="R43" s="100"/>
      <c r="S43" s="100"/>
      <c r="T43" s="100"/>
      <c r="U43" s="100"/>
      <c r="V43" s="100"/>
      <c r="W43" s="100"/>
    </row>
    <row r="44" spans="1:23" ht="15.75" hidden="1" x14ac:dyDescent="0.25">
      <c r="A44" s="101">
        <v>35</v>
      </c>
      <c r="B44" s="89" t="s">
        <v>273</v>
      </c>
      <c r="C44" s="106">
        <v>9196.4514673502308</v>
      </c>
      <c r="F44" s="100"/>
      <c r="G44" s="100"/>
      <c r="H44" s="100"/>
      <c r="I44" s="100"/>
      <c r="J44" s="100"/>
      <c r="K44" s="100"/>
      <c r="L44" s="100"/>
      <c r="M44" s="100"/>
      <c r="N44" s="100"/>
      <c r="O44" s="100"/>
      <c r="P44" s="100"/>
      <c r="Q44" s="100"/>
      <c r="R44" s="100"/>
      <c r="S44" s="100"/>
      <c r="T44" s="100"/>
      <c r="U44" s="100"/>
      <c r="V44" s="100"/>
      <c r="W44" s="100"/>
    </row>
    <row r="45" spans="1:23" ht="15.75" hidden="1" x14ac:dyDescent="0.25">
      <c r="A45" s="101">
        <v>36</v>
      </c>
      <c r="B45" s="89" t="s">
        <v>313</v>
      </c>
      <c r="C45" s="106">
        <v>7691.414707444098</v>
      </c>
      <c r="F45" s="100"/>
      <c r="G45" s="100"/>
      <c r="H45" s="100"/>
      <c r="I45" s="100"/>
      <c r="J45" s="100"/>
      <c r="K45" s="100"/>
      <c r="L45" s="100"/>
      <c r="M45" s="100"/>
      <c r="N45" s="100"/>
      <c r="O45" s="100"/>
      <c r="P45" s="100"/>
      <c r="Q45" s="100"/>
      <c r="R45" s="100"/>
      <c r="S45" s="100"/>
      <c r="T45" s="100"/>
      <c r="U45" s="100"/>
      <c r="V45" s="100"/>
      <c r="W45" s="100"/>
    </row>
    <row r="46" spans="1:23" ht="15.75" hidden="1" x14ac:dyDescent="0.25">
      <c r="A46" s="101">
        <v>37</v>
      </c>
      <c r="B46" s="89" t="s">
        <v>315</v>
      </c>
      <c r="C46" s="106">
        <v>5719.3648984784531</v>
      </c>
      <c r="F46" s="100"/>
      <c r="G46" s="100"/>
      <c r="H46" s="100"/>
      <c r="I46" s="100"/>
      <c r="J46" s="100"/>
      <c r="K46" s="100"/>
      <c r="L46" s="100"/>
      <c r="M46" s="100"/>
      <c r="N46" s="100"/>
      <c r="O46" s="100"/>
      <c r="P46" s="100"/>
      <c r="Q46" s="100"/>
      <c r="R46" s="100"/>
      <c r="S46" s="100"/>
      <c r="T46" s="100"/>
      <c r="U46" s="100"/>
      <c r="V46" s="100"/>
      <c r="W46" s="100"/>
    </row>
    <row r="47" spans="1:23" ht="15.75" hidden="1" x14ac:dyDescent="0.25">
      <c r="A47" s="101">
        <v>38</v>
      </c>
      <c r="B47" s="89" t="s">
        <v>269</v>
      </c>
      <c r="C47" s="106">
        <v>5292.4203927852932</v>
      </c>
      <c r="F47" s="100"/>
      <c r="G47" s="100"/>
      <c r="H47" s="100"/>
      <c r="I47" s="100"/>
      <c r="J47" s="100"/>
      <c r="K47" s="100"/>
      <c r="L47" s="100"/>
      <c r="M47" s="100"/>
      <c r="N47" s="100"/>
      <c r="O47" s="100"/>
      <c r="P47" s="100"/>
      <c r="Q47" s="100"/>
      <c r="R47" s="100"/>
      <c r="S47" s="100"/>
      <c r="T47" s="100"/>
      <c r="U47" s="100"/>
      <c r="V47" s="100"/>
      <c r="W47" s="100"/>
    </row>
    <row r="48" spans="1:23" ht="15.75" hidden="1" x14ac:dyDescent="0.25">
      <c r="A48" s="101">
        <v>39</v>
      </c>
      <c r="B48" s="89" t="s">
        <v>262</v>
      </c>
      <c r="C48" s="106">
        <v>4444.0068497988941</v>
      </c>
      <c r="F48" s="100"/>
      <c r="G48" s="100"/>
      <c r="H48" s="100"/>
      <c r="I48" s="100"/>
      <c r="J48" s="100"/>
      <c r="K48" s="100"/>
      <c r="L48" s="100"/>
      <c r="M48" s="100"/>
      <c r="N48" s="100"/>
      <c r="O48" s="100"/>
      <c r="P48" s="100"/>
      <c r="Q48" s="100"/>
      <c r="R48" s="100"/>
      <c r="S48" s="100"/>
      <c r="T48" s="100"/>
      <c r="U48" s="100"/>
      <c r="V48" s="100"/>
      <c r="W48" s="100"/>
    </row>
    <row r="49" spans="1:23" ht="17.25" hidden="1" customHeight="1" x14ac:dyDescent="0.25">
      <c r="A49" s="101">
        <v>40</v>
      </c>
      <c r="B49" s="89" t="s">
        <v>303</v>
      </c>
      <c r="C49" s="106">
        <v>2548.3999735916032</v>
      </c>
      <c r="F49" s="100"/>
      <c r="G49" s="100"/>
      <c r="H49" s="100"/>
      <c r="I49" s="100"/>
      <c r="J49" s="100"/>
      <c r="K49" s="100"/>
      <c r="L49" s="100"/>
      <c r="M49" s="100"/>
      <c r="N49" s="100"/>
      <c r="O49" s="100"/>
      <c r="P49" s="100"/>
      <c r="Q49" s="100"/>
      <c r="R49" s="100"/>
      <c r="S49" s="100"/>
      <c r="T49" s="100"/>
      <c r="U49" s="100"/>
      <c r="V49" s="100"/>
      <c r="W49" s="100"/>
    </row>
    <row r="50" spans="1:23" ht="31.5" hidden="1" x14ac:dyDescent="0.25">
      <c r="A50" s="101">
        <v>41</v>
      </c>
      <c r="B50" s="89" t="s">
        <v>323</v>
      </c>
      <c r="C50" s="106">
        <v>7531.9980115519284</v>
      </c>
      <c r="F50" s="100"/>
      <c r="G50" s="100"/>
      <c r="H50" s="100"/>
      <c r="I50" s="100"/>
      <c r="J50" s="100"/>
      <c r="K50" s="100"/>
      <c r="L50" s="100"/>
      <c r="M50" s="100"/>
      <c r="N50" s="100"/>
      <c r="O50" s="100"/>
      <c r="P50" s="100"/>
      <c r="Q50" s="100"/>
      <c r="R50" s="100"/>
      <c r="S50" s="100"/>
      <c r="T50" s="100"/>
      <c r="U50" s="100"/>
      <c r="V50" s="100"/>
      <c r="W50" s="100"/>
    </row>
    <row r="51" spans="1:23" ht="15.75" hidden="1" customHeight="1" x14ac:dyDescent="0.25">
      <c r="A51" s="101">
        <v>42</v>
      </c>
      <c r="B51" s="89" t="s">
        <v>326</v>
      </c>
      <c r="C51" s="106">
        <v>5156.2282188709924</v>
      </c>
      <c r="F51" s="100"/>
      <c r="G51" s="100"/>
      <c r="H51" s="100"/>
      <c r="I51" s="100"/>
      <c r="J51" s="100"/>
      <c r="K51" s="100"/>
      <c r="L51" s="100"/>
      <c r="M51" s="100"/>
      <c r="N51" s="100"/>
      <c r="O51" s="100"/>
      <c r="P51" s="100"/>
      <c r="Q51" s="100"/>
      <c r="R51" s="100"/>
      <c r="S51" s="100"/>
      <c r="T51" s="100"/>
      <c r="U51" s="100"/>
      <c r="V51" s="100"/>
      <c r="W51" s="100"/>
    </row>
    <row r="52" spans="1:23" ht="15.75" hidden="1" x14ac:dyDescent="0.25">
      <c r="A52" s="101">
        <v>43</v>
      </c>
      <c r="B52" s="89" t="s">
        <v>302</v>
      </c>
      <c r="C52" s="106">
        <v>13016.627765812465</v>
      </c>
      <c r="F52" s="100"/>
      <c r="G52" s="100"/>
      <c r="H52" s="100"/>
      <c r="I52" s="100"/>
      <c r="J52" s="100"/>
      <c r="K52" s="100"/>
      <c r="L52" s="100"/>
      <c r="M52" s="100"/>
      <c r="N52" s="100"/>
      <c r="O52" s="100"/>
      <c r="P52" s="100"/>
      <c r="Q52" s="100"/>
      <c r="R52" s="100"/>
      <c r="S52" s="100"/>
      <c r="T52" s="100"/>
      <c r="U52" s="100"/>
      <c r="V52" s="100"/>
      <c r="W52" s="100"/>
    </row>
    <row r="53" spans="1:23" ht="15.75" hidden="1" x14ac:dyDescent="0.25">
      <c r="A53" s="101">
        <v>44</v>
      </c>
      <c r="B53" s="89" t="s">
        <v>321</v>
      </c>
      <c r="C53" s="106">
        <v>2645.0020317479748</v>
      </c>
      <c r="F53" s="100"/>
      <c r="G53" s="100"/>
      <c r="H53" s="100"/>
      <c r="I53" s="100"/>
      <c r="J53" s="100"/>
      <c r="K53" s="100"/>
      <c r="L53" s="100"/>
      <c r="M53" s="100"/>
      <c r="N53" s="100"/>
      <c r="O53" s="100"/>
      <c r="P53" s="100"/>
      <c r="Q53" s="100"/>
      <c r="R53" s="100"/>
      <c r="S53" s="100"/>
      <c r="T53" s="100"/>
      <c r="U53" s="100"/>
      <c r="V53" s="100"/>
      <c r="W53" s="100"/>
    </row>
    <row r="54" spans="1:23" ht="15.75" hidden="1" x14ac:dyDescent="0.25">
      <c r="A54" s="101">
        <v>45</v>
      </c>
      <c r="B54" s="89" t="s">
        <v>322</v>
      </c>
      <c r="C54" s="106">
        <v>1606.7804902573957</v>
      </c>
      <c r="F54" s="100"/>
      <c r="G54" s="100"/>
      <c r="H54" s="100"/>
      <c r="I54" s="100"/>
      <c r="J54" s="100"/>
      <c r="K54" s="100"/>
      <c r="L54" s="100"/>
      <c r="M54" s="100"/>
      <c r="N54" s="100"/>
      <c r="O54" s="100"/>
      <c r="P54" s="100"/>
      <c r="Q54" s="100"/>
      <c r="R54" s="100"/>
      <c r="S54" s="100"/>
      <c r="T54" s="100"/>
      <c r="U54" s="100"/>
      <c r="V54" s="100"/>
      <c r="W54" s="100"/>
    </row>
    <row r="55" spans="1:23" ht="15.75" hidden="1" x14ac:dyDescent="0.25">
      <c r="A55" s="101">
        <v>46</v>
      </c>
      <c r="B55" s="89" t="s">
        <v>325</v>
      </c>
      <c r="C55" s="106">
        <v>3902.9245346619336</v>
      </c>
      <c r="F55" s="100"/>
      <c r="G55" s="100"/>
      <c r="H55" s="100"/>
      <c r="I55" s="100"/>
      <c r="J55" s="100"/>
      <c r="K55" s="100"/>
      <c r="L55" s="100"/>
      <c r="M55" s="100"/>
      <c r="N55" s="100"/>
      <c r="O55" s="100"/>
      <c r="P55" s="100"/>
      <c r="Q55" s="100"/>
      <c r="R55" s="100"/>
      <c r="S55" s="100"/>
      <c r="T55" s="100"/>
      <c r="U55" s="100"/>
      <c r="V55" s="100"/>
      <c r="W55" s="100"/>
    </row>
    <row r="56" spans="1:23" ht="31.5" hidden="1" x14ac:dyDescent="0.25">
      <c r="A56" s="101">
        <v>47</v>
      </c>
      <c r="B56" s="89" t="s">
        <v>388</v>
      </c>
      <c r="C56" s="106">
        <v>237.30000776521481</v>
      </c>
      <c r="F56" s="100"/>
      <c r="G56" s="100"/>
      <c r="H56" s="100"/>
      <c r="I56" s="100"/>
      <c r="J56" s="100"/>
      <c r="K56" s="100"/>
      <c r="L56" s="100"/>
      <c r="M56" s="100"/>
      <c r="N56" s="100"/>
      <c r="O56" s="100"/>
      <c r="P56" s="100"/>
      <c r="Q56" s="100"/>
      <c r="R56" s="100"/>
      <c r="S56" s="100"/>
      <c r="T56" s="100"/>
      <c r="U56" s="100"/>
      <c r="V56" s="100"/>
      <c r="W56" s="100"/>
    </row>
    <row r="57" spans="1:23" ht="31.5" hidden="1" x14ac:dyDescent="0.25">
      <c r="A57" s="101">
        <v>48</v>
      </c>
      <c r="B57" s="89" t="s">
        <v>387</v>
      </c>
      <c r="C57" s="106">
        <v>2533.3053234306744</v>
      </c>
      <c r="F57" s="100"/>
      <c r="G57" s="100"/>
      <c r="H57" s="100"/>
      <c r="I57" s="100"/>
      <c r="J57" s="100"/>
      <c r="K57" s="100"/>
      <c r="L57" s="100"/>
      <c r="M57" s="100"/>
      <c r="N57" s="100"/>
      <c r="O57" s="100"/>
      <c r="P57" s="100"/>
      <c r="Q57" s="100"/>
      <c r="R57" s="100"/>
      <c r="S57" s="100"/>
      <c r="T57" s="100"/>
      <c r="U57" s="100"/>
      <c r="V57" s="100"/>
      <c r="W57" s="100"/>
    </row>
    <row r="58" spans="1:23" ht="15.75" hidden="1" x14ac:dyDescent="0.25">
      <c r="A58" s="101">
        <v>49</v>
      </c>
      <c r="B58" s="89" t="s">
        <v>324</v>
      </c>
      <c r="C58" s="106">
        <v>7788.5777337444215</v>
      </c>
      <c r="F58" s="100"/>
      <c r="G58" s="100"/>
      <c r="H58" s="100"/>
      <c r="I58" s="100"/>
      <c r="J58" s="100"/>
      <c r="K58" s="100"/>
      <c r="L58" s="100"/>
      <c r="M58" s="100"/>
      <c r="N58" s="100"/>
      <c r="O58" s="100"/>
      <c r="P58" s="100"/>
      <c r="Q58" s="100"/>
      <c r="R58" s="100"/>
      <c r="S58" s="100"/>
      <c r="T58" s="100"/>
      <c r="U58" s="100"/>
      <c r="V58" s="100"/>
      <c r="W58" s="100"/>
    </row>
    <row r="59" spans="1:23" ht="15.75" hidden="1" x14ac:dyDescent="0.25">
      <c r="A59" s="101">
        <v>50</v>
      </c>
      <c r="B59" s="89" t="s">
        <v>328</v>
      </c>
      <c r="C59" s="106">
        <v>1264.5291755373819</v>
      </c>
      <c r="F59" s="100"/>
      <c r="G59" s="100"/>
      <c r="H59" s="100"/>
      <c r="I59" s="100"/>
      <c r="J59" s="100"/>
      <c r="K59" s="100"/>
      <c r="L59" s="100"/>
      <c r="M59" s="100"/>
      <c r="N59" s="100"/>
      <c r="O59" s="100"/>
      <c r="P59" s="100"/>
      <c r="Q59" s="100"/>
      <c r="R59" s="100"/>
      <c r="S59" s="100"/>
      <c r="T59" s="100"/>
      <c r="U59" s="100"/>
      <c r="V59" s="100"/>
      <c r="W59" s="100"/>
    </row>
    <row r="60" spans="1:23" ht="15.75" hidden="1" x14ac:dyDescent="0.25">
      <c r="A60" s="101">
        <v>51</v>
      </c>
      <c r="B60" s="89" t="s">
        <v>327</v>
      </c>
      <c r="C60" s="106">
        <v>1390.6171815663338</v>
      </c>
      <c r="F60" s="100"/>
      <c r="G60" s="100"/>
      <c r="H60" s="100"/>
      <c r="I60" s="100"/>
      <c r="J60" s="100"/>
      <c r="K60" s="100"/>
      <c r="L60" s="100"/>
      <c r="M60" s="100"/>
      <c r="N60" s="100"/>
      <c r="O60" s="100"/>
      <c r="P60" s="100"/>
      <c r="Q60" s="100"/>
      <c r="R60" s="100"/>
      <c r="S60" s="100"/>
      <c r="T60" s="100"/>
      <c r="U60" s="100"/>
      <c r="V60" s="100"/>
      <c r="W60" s="100"/>
    </row>
    <row r="61" spans="1:23" ht="15.75" hidden="1" x14ac:dyDescent="0.25">
      <c r="A61" s="101"/>
      <c r="B61" s="89" t="s">
        <v>319</v>
      </c>
      <c r="C61" s="106">
        <v>6407.9</v>
      </c>
      <c r="F61" s="100"/>
      <c r="G61" s="100"/>
      <c r="H61" s="100"/>
      <c r="I61" s="100"/>
      <c r="J61" s="100"/>
      <c r="K61" s="100"/>
      <c r="L61" s="100"/>
      <c r="M61" s="100"/>
      <c r="N61" s="100"/>
      <c r="O61" s="100"/>
      <c r="P61" s="100"/>
      <c r="Q61" s="100"/>
      <c r="R61" s="100"/>
      <c r="S61" s="100"/>
      <c r="T61" s="100"/>
      <c r="U61" s="100"/>
      <c r="V61" s="100"/>
      <c r="W61" s="100"/>
    </row>
    <row r="62" spans="1:23" ht="15.75" hidden="1" x14ac:dyDescent="0.25">
      <c r="A62" s="101"/>
      <c r="B62" s="89" t="s">
        <v>294</v>
      </c>
      <c r="C62" s="106">
        <v>3872.29</v>
      </c>
      <c r="F62" s="100"/>
      <c r="G62" s="100"/>
      <c r="H62" s="100"/>
      <c r="I62" s="100"/>
      <c r="J62" s="100"/>
      <c r="K62" s="100"/>
      <c r="L62" s="100"/>
      <c r="M62" s="100"/>
      <c r="N62" s="100"/>
      <c r="O62" s="100"/>
      <c r="P62" s="100"/>
      <c r="Q62" s="100"/>
      <c r="R62" s="100"/>
      <c r="S62" s="100"/>
      <c r="T62" s="100"/>
      <c r="U62" s="100"/>
      <c r="V62" s="100"/>
      <c r="W62" s="100"/>
    </row>
    <row r="63" spans="1:23" ht="15.75" hidden="1" x14ac:dyDescent="0.25">
      <c r="A63" s="101"/>
      <c r="B63" s="89" t="s">
        <v>293</v>
      </c>
      <c r="C63" s="106">
        <v>4139.5</v>
      </c>
      <c r="F63" s="100"/>
      <c r="G63" s="100"/>
      <c r="H63" s="100"/>
      <c r="I63" s="100"/>
      <c r="J63" s="100"/>
      <c r="K63" s="100"/>
      <c r="L63" s="100"/>
      <c r="M63" s="100"/>
      <c r="N63" s="100"/>
      <c r="O63" s="100"/>
      <c r="P63" s="100"/>
      <c r="Q63" s="100"/>
      <c r="R63" s="100"/>
      <c r="S63" s="100"/>
      <c r="T63" s="100"/>
      <c r="U63" s="100"/>
      <c r="V63" s="100"/>
      <c r="W63" s="100"/>
    </row>
    <row r="64" spans="1:23" ht="15.75" hidden="1" x14ac:dyDescent="0.25">
      <c r="A64" s="101"/>
      <c r="B64" s="89" t="s">
        <v>292</v>
      </c>
      <c r="C64" s="106">
        <v>6884.6</v>
      </c>
      <c r="F64" s="100"/>
      <c r="G64" s="100"/>
      <c r="H64" s="100"/>
      <c r="I64" s="100"/>
      <c r="J64" s="100"/>
      <c r="K64" s="100"/>
      <c r="L64" s="100"/>
      <c r="M64" s="100"/>
      <c r="N64" s="100"/>
      <c r="O64" s="100"/>
      <c r="P64" s="100"/>
      <c r="Q64" s="100"/>
      <c r="R64" s="100"/>
      <c r="S64" s="100"/>
      <c r="T64" s="100"/>
      <c r="U64" s="100"/>
      <c r="V64" s="100"/>
      <c r="W64" s="100"/>
    </row>
    <row r="65" spans="1:23" ht="15.75" hidden="1" x14ac:dyDescent="0.25">
      <c r="A65" s="101"/>
      <c r="B65" s="89" t="s">
        <v>291</v>
      </c>
      <c r="C65" s="106">
        <v>2566.4</v>
      </c>
      <c r="F65" s="100"/>
      <c r="G65" s="100"/>
      <c r="H65" s="100"/>
      <c r="I65" s="100"/>
      <c r="J65" s="100"/>
      <c r="K65" s="100"/>
      <c r="L65" s="100"/>
      <c r="M65" s="100"/>
      <c r="N65" s="100"/>
      <c r="O65" s="100"/>
      <c r="P65" s="100"/>
      <c r="Q65" s="100"/>
      <c r="R65" s="100"/>
      <c r="S65" s="100"/>
      <c r="T65" s="100"/>
      <c r="U65" s="100"/>
      <c r="V65" s="100"/>
      <c r="W65" s="100"/>
    </row>
    <row r="66" spans="1:23" ht="15.75" hidden="1" x14ac:dyDescent="0.25">
      <c r="A66" s="101"/>
      <c r="B66" s="89" t="s">
        <v>318</v>
      </c>
      <c r="C66" s="106">
        <v>3620.3</v>
      </c>
      <c r="F66" s="100"/>
      <c r="G66" s="100"/>
      <c r="H66" s="100"/>
      <c r="I66" s="100"/>
      <c r="J66" s="100"/>
      <c r="K66" s="100"/>
      <c r="L66" s="100"/>
      <c r="M66" s="100"/>
      <c r="N66" s="100"/>
      <c r="O66" s="100"/>
      <c r="P66" s="100"/>
      <c r="Q66" s="100"/>
      <c r="R66" s="100"/>
      <c r="S66" s="100"/>
      <c r="T66" s="100"/>
      <c r="U66" s="100"/>
      <c r="V66" s="100"/>
      <c r="W66" s="100"/>
    </row>
    <row r="67" spans="1:23" ht="15.75" hidden="1" x14ac:dyDescent="0.25">
      <c r="A67" s="101"/>
      <c r="B67" s="89" t="s">
        <v>317</v>
      </c>
      <c r="C67" s="106">
        <v>2175.9</v>
      </c>
      <c r="F67" s="100"/>
      <c r="G67" s="100"/>
      <c r="H67" s="100"/>
      <c r="I67" s="100"/>
      <c r="J67" s="100"/>
      <c r="K67" s="100"/>
      <c r="L67" s="100"/>
      <c r="M67" s="100"/>
      <c r="N67" s="100"/>
      <c r="O67" s="100"/>
      <c r="P67" s="100"/>
      <c r="Q67" s="100"/>
      <c r="R67" s="100"/>
      <c r="S67" s="100"/>
      <c r="T67" s="100"/>
      <c r="U67" s="100"/>
      <c r="V67" s="100"/>
      <c r="W67" s="100"/>
    </row>
    <row r="68" spans="1:23" ht="15.75" hidden="1" x14ac:dyDescent="0.25">
      <c r="A68" s="83"/>
      <c r="B68" s="82" t="s">
        <v>260</v>
      </c>
      <c r="C68" s="111">
        <f>SUM(C10:C67)</f>
        <v>267797.30000000016</v>
      </c>
      <c r="D68" s="108"/>
      <c r="E68" s="159"/>
      <c r="F68" s="100"/>
      <c r="G68" s="100"/>
      <c r="H68" s="100"/>
      <c r="I68" s="100"/>
      <c r="J68" s="100"/>
      <c r="K68" s="100"/>
      <c r="L68" s="100"/>
      <c r="M68" s="100"/>
      <c r="N68" s="100"/>
      <c r="O68" s="100"/>
      <c r="P68" s="100"/>
      <c r="Q68" s="100"/>
      <c r="R68" s="100"/>
      <c r="S68" s="100"/>
      <c r="T68" s="100"/>
      <c r="U68" s="100"/>
      <c r="V68" s="100"/>
      <c r="W68" s="100"/>
    </row>
    <row r="69" spans="1:23" ht="51" customHeight="1" x14ac:dyDescent="0.25">
      <c r="A69" s="230" t="s">
        <v>386</v>
      </c>
      <c r="B69" s="230"/>
      <c r="C69" s="230"/>
      <c r="D69" s="105"/>
      <c r="E69" s="159"/>
      <c r="F69" s="100"/>
      <c r="G69" s="100"/>
      <c r="H69" s="100"/>
      <c r="I69" s="100"/>
      <c r="J69" s="100"/>
      <c r="K69" s="100"/>
      <c r="L69" s="100"/>
      <c r="M69" s="100"/>
      <c r="N69" s="100"/>
      <c r="O69" s="100"/>
      <c r="P69" s="100"/>
      <c r="Q69" s="100"/>
      <c r="R69" s="100"/>
      <c r="S69" s="100"/>
      <c r="T69" s="100"/>
      <c r="U69" s="100"/>
      <c r="V69" s="100"/>
      <c r="W69" s="100"/>
    </row>
    <row r="70" spans="1:23" s="110" customFormat="1" ht="15.75" x14ac:dyDescent="0.25">
      <c r="A70" s="101">
        <v>1</v>
      </c>
      <c r="B70" s="89" t="s">
        <v>324</v>
      </c>
      <c r="C70" s="102">
        <v>2869</v>
      </c>
      <c r="D70" s="105"/>
      <c r="E70" s="159"/>
      <c r="F70" s="100"/>
      <c r="G70" s="100"/>
      <c r="H70" s="100"/>
      <c r="I70" s="100"/>
      <c r="J70" s="100"/>
      <c r="K70" s="100"/>
      <c r="L70" s="100"/>
      <c r="M70" s="100"/>
      <c r="N70" s="100"/>
      <c r="O70" s="100"/>
      <c r="P70" s="100"/>
      <c r="Q70" s="100"/>
      <c r="R70" s="100"/>
      <c r="S70" s="100"/>
      <c r="T70" s="100"/>
      <c r="U70" s="100"/>
      <c r="V70" s="100"/>
      <c r="W70" s="100"/>
    </row>
    <row r="71" spans="1:23" s="110" customFormat="1" ht="15.75" x14ac:dyDescent="0.25">
      <c r="A71" s="101">
        <v>2</v>
      </c>
      <c r="B71" s="89" t="s">
        <v>321</v>
      </c>
      <c r="C71" s="102">
        <v>5000</v>
      </c>
      <c r="D71" s="105"/>
      <c r="E71" s="159"/>
      <c r="F71" s="100"/>
      <c r="G71" s="100"/>
      <c r="H71" s="100"/>
      <c r="I71" s="100"/>
      <c r="J71" s="100"/>
      <c r="K71" s="100"/>
      <c r="L71" s="100"/>
      <c r="M71" s="100"/>
      <c r="N71" s="100"/>
      <c r="O71" s="100"/>
      <c r="P71" s="100"/>
      <c r="Q71" s="100"/>
      <c r="R71" s="100"/>
      <c r="S71" s="100"/>
      <c r="T71" s="100"/>
      <c r="U71" s="100"/>
      <c r="V71" s="100"/>
      <c r="W71" s="100"/>
    </row>
    <row r="72" spans="1:23" s="110" customFormat="1" ht="31.5" x14ac:dyDescent="0.25">
      <c r="A72" s="101">
        <v>3</v>
      </c>
      <c r="B72" s="89" t="s">
        <v>290</v>
      </c>
      <c r="C72" s="102">
        <v>1200</v>
      </c>
      <c r="D72" s="105"/>
      <c r="E72" s="159"/>
      <c r="F72" s="100"/>
      <c r="G72" s="100"/>
      <c r="H72" s="100"/>
      <c r="I72" s="100"/>
      <c r="J72" s="100"/>
      <c r="K72" s="100"/>
      <c r="L72" s="100"/>
      <c r="M72" s="100"/>
      <c r="N72" s="100"/>
      <c r="O72" s="100"/>
      <c r="P72" s="100"/>
      <c r="Q72" s="100"/>
      <c r="R72" s="100"/>
      <c r="S72" s="100"/>
      <c r="T72" s="100"/>
      <c r="U72" s="100"/>
      <c r="V72" s="100"/>
      <c r="W72" s="100"/>
    </row>
    <row r="73" spans="1:23" s="110" customFormat="1" ht="15.75" x14ac:dyDescent="0.25">
      <c r="A73" s="101">
        <v>4</v>
      </c>
      <c r="B73" s="89" t="s">
        <v>278</v>
      </c>
      <c r="C73" s="102">
        <v>1500</v>
      </c>
      <c r="D73" s="105"/>
      <c r="E73" s="159"/>
      <c r="F73" s="100"/>
      <c r="G73" s="100"/>
      <c r="H73" s="100"/>
      <c r="I73" s="100"/>
      <c r="J73" s="100"/>
      <c r="K73" s="100"/>
      <c r="L73" s="100"/>
      <c r="M73" s="100"/>
      <c r="N73" s="100"/>
      <c r="O73" s="100"/>
      <c r="P73" s="100"/>
      <c r="Q73" s="100"/>
      <c r="R73" s="100"/>
      <c r="S73" s="100"/>
      <c r="T73" s="100"/>
      <c r="U73" s="100"/>
      <c r="V73" s="100"/>
      <c r="W73" s="100"/>
    </row>
    <row r="74" spans="1:23" s="110" customFormat="1" ht="15.75" x14ac:dyDescent="0.25">
      <c r="A74" s="101">
        <v>5</v>
      </c>
      <c r="B74" s="89" t="s">
        <v>301</v>
      </c>
      <c r="C74" s="102">
        <v>3200</v>
      </c>
      <c r="D74" s="105"/>
      <c r="E74" s="159"/>
      <c r="F74" s="100"/>
      <c r="G74" s="100"/>
      <c r="H74" s="100"/>
      <c r="I74" s="100"/>
      <c r="J74" s="100"/>
      <c r="K74" s="100"/>
      <c r="L74" s="100"/>
      <c r="M74" s="100"/>
      <c r="N74" s="100"/>
      <c r="O74" s="100"/>
      <c r="P74" s="100"/>
      <c r="Q74" s="100"/>
      <c r="R74" s="100"/>
      <c r="S74" s="100"/>
      <c r="T74" s="100"/>
      <c r="U74" s="100"/>
      <c r="V74" s="100"/>
      <c r="W74" s="100"/>
    </row>
    <row r="75" spans="1:23" s="110" customFormat="1" ht="15.75" x14ac:dyDescent="0.25">
      <c r="A75" s="101">
        <v>6</v>
      </c>
      <c r="B75" s="89" t="s">
        <v>273</v>
      </c>
      <c r="C75" s="102">
        <v>3000</v>
      </c>
      <c r="D75" s="105"/>
      <c r="E75" s="159"/>
      <c r="F75" s="100"/>
      <c r="G75" s="100"/>
      <c r="H75" s="100"/>
      <c r="I75" s="100"/>
      <c r="J75" s="100"/>
      <c r="K75" s="100"/>
      <c r="L75" s="100"/>
      <c r="M75" s="100"/>
      <c r="N75" s="100"/>
      <c r="O75" s="100"/>
      <c r="P75" s="100"/>
      <c r="Q75" s="100"/>
      <c r="R75" s="100"/>
      <c r="S75" s="100"/>
      <c r="T75" s="100"/>
      <c r="U75" s="100"/>
      <c r="V75" s="100"/>
      <c r="W75" s="100"/>
    </row>
    <row r="76" spans="1:23" s="110" customFormat="1" ht="15.75" x14ac:dyDescent="0.25">
      <c r="A76" s="101">
        <v>7</v>
      </c>
      <c r="B76" s="89" t="s">
        <v>313</v>
      </c>
      <c r="C76" s="102">
        <v>3591</v>
      </c>
      <c r="D76" s="105"/>
      <c r="E76" s="159"/>
      <c r="F76" s="100"/>
      <c r="G76" s="100"/>
      <c r="H76" s="100"/>
      <c r="I76" s="100"/>
      <c r="J76" s="100"/>
      <c r="K76" s="100"/>
      <c r="L76" s="100"/>
      <c r="M76" s="100"/>
      <c r="N76" s="100"/>
      <c r="O76" s="100"/>
      <c r="P76" s="100"/>
      <c r="Q76" s="100"/>
      <c r="R76" s="100"/>
      <c r="S76" s="100"/>
      <c r="T76" s="100"/>
      <c r="U76" s="100"/>
      <c r="V76" s="100"/>
      <c r="W76" s="100"/>
    </row>
    <row r="77" spans="1:23" s="110" customFormat="1" ht="15.75" x14ac:dyDescent="0.25">
      <c r="A77" s="101">
        <v>8</v>
      </c>
      <c r="B77" s="89" t="s">
        <v>298</v>
      </c>
      <c r="C77" s="102">
        <v>1050</v>
      </c>
      <c r="D77" s="105"/>
      <c r="E77" s="159"/>
      <c r="F77" s="100"/>
      <c r="G77" s="100"/>
      <c r="H77" s="100"/>
      <c r="I77" s="100"/>
      <c r="J77" s="100"/>
      <c r="K77" s="100"/>
      <c r="L77" s="100"/>
      <c r="M77" s="100"/>
      <c r="N77" s="100"/>
      <c r="O77" s="100"/>
      <c r="P77" s="100"/>
      <c r="Q77" s="100"/>
      <c r="R77" s="100"/>
      <c r="S77" s="100"/>
      <c r="T77" s="100"/>
      <c r="U77" s="100"/>
      <c r="V77" s="100"/>
      <c r="W77" s="100"/>
    </row>
    <row r="78" spans="1:23" s="110" customFormat="1" ht="15.75" x14ac:dyDescent="0.25">
      <c r="A78" s="101">
        <v>9</v>
      </c>
      <c r="B78" s="89" t="s">
        <v>312</v>
      </c>
      <c r="C78" s="102">
        <v>1400</v>
      </c>
      <c r="D78" s="105"/>
      <c r="E78" s="159"/>
      <c r="F78" s="100"/>
      <c r="G78" s="100"/>
      <c r="H78" s="100"/>
      <c r="I78" s="100"/>
      <c r="J78" s="100"/>
      <c r="K78" s="100"/>
      <c r="L78" s="100"/>
      <c r="M78" s="100"/>
      <c r="N78" s="100"/>
      <c r="O78" s="100"/>
      <c r="P78" s="100"/>
      <c r="Q78" s="100"/>
      <c r="R78" s="100"/>
      <c r="S78" s="100"/>
      <c r="T78" s="100"/>
      <c r="U78" s="100"/>
      <c r="V78" s="100"/>
      <c r="W78" s="100"/>
    </row>
    <row r="79" spans="1:23" s="110" customFormat="1" ht="15.75" x14ac:dyDescent="0.25">
      <c r="A79" s="101">
        <v>10</v>
      </c>
      <c r="B79" s="89" t="s">
        <v>310</v>
      </c>
      <c r="C79" s="102">
        <v>9000</v>
      </c>
      <c r="D79" s="105"/>
      <c r="E79" s="159"/>
      <c r="F79" s="100"/>
      <c r="G79" s="100"/>
      <c r="H79" s="100"/>
      <c r="I79" s="100"/>
      <c r="J79" s="100"/>
      <c r="K79" s="100"/>
      <c r="L79" s="100"/>
      <c r="M79" s="100"/>
      <c r="N79" s="100"/>
      <c r="O79" s="100"/>
      <c r="P79" s="100"/>
      <c r="Q79" s="100"/>
      <c r="R79" s="100"/>
      <c r="S79" s="100"/>
      <c r="T79" s="100"/>
      <c r="U79" s="100"/>
      <c r="V79" s="100"/>
      <c r="W79" s="100"/>
    </row>
    <row r="80" spans="1:23" s="110" customFormat="1" ht="19.5" customHeight="1" x14ac:dyDescent="0.25">
      <c r="A80" s="101">
        <v>11</v>
      </c>
      <c r="B80" s="89" t="s">
        <v>305</v>
      </c>
      <c r="C80" s="102">
        <v>2700</v>
      </c>
      <c r="D80" s="105"/>
      <c r="E80" s="159"/>
      <c r="F80" s="100"/>
      <c r="G80" s="100"/>
      <c r="H80" s="100"/>
      <c r="I80" s="100"/>
      <c r="J80" s="100"/>
      <c r="K80" s="100"/>
      <c r="L80" s="100"/>
      <c r="M80" s="100"/>
      <c r="N80" s="100"/>
      <c r="O80" s="100"/>
      <c r="P80" s="100"/>
      <c r="Q80" s="100"/>
      <c r="R80" s="100"/>
      <c r="S80" s="100"/>
      <c r="T80" s="100"/>
      <c r="U80" s="100"/>
      <c r="V80" s="100"/>
      <c r="W80" s="100"/>
    </row>
    <row r="81" spans="1:23" s="110" customFormat="1" ht="31.5" x14ac:dyDescent="0.25">
      <c r="A81" s="101">
        <v>12</v>
      </c>
      <c r="B81" s="89" t="s">
        <v>309</v>
      </c>
      <c r="C81" s="102">
        <v>5000</v>
      </c>
      <c r="D81" s="105"/>
      <c r="E81" s="159"/>
      <c r="F81" s="100"/>
      <c r="G81" s="100"/>
      <c r="H81" s="100"/>
      <c r="I81" s="100"/>
      <c r="J81" s="100"/>
      <c r="K81" s="100"/>
      <c r="L81" s="100"/>
      <c r="M81" s="100"/>
      <c r="N81" s="100"/>
      <c r="O81" s="100"/>
      <c r="P81" s="100"/>
      <c r="Q81" s="100"/>
      <c r="R81" s="100"/>
      <c r="S81" s="100"/>
      <c r="T81" s="100"/>
      <c r="U81" s="100"/>
      <c r="V81" s="100"/>
      <c r="W81" s="100"/>
    </row>
    <row r="82" spans="1:23" s="110" customFormat="1" ht="15.75" x14ac:dyDescent="0.25">
      <c r="A82" s="101">
        <v>13</v>
      </c>
      <c r="B82" s="89" t="s">
        <v>385</v>
      </c>
      <c r="C82" s="102">
        <v>2300</v>
      </c>
      <c r="D82" s="105"/>
      <c r="E82" s="159"/>
      <c r="F82" s="100"/>
      <c r="G82" s="100"/>
      <c r="H82" s="100"/>
      <c r="I82" s="100"/>
      <c r="J82" s="100"/>
      <c r="K82" s="100"/>
      <c r="L82" s="100"/>
      <c r="M82" s="100"/>
      <c r="N82" s="100"/>
      <c r="O82" s="100"/>
      <c r="P82" s="100"/>
      <c r="Q82" s="100"/>
      <c r="R82" s="100"/>
      <c r="S82" s="100"/>
      <c r="T82" s="100"/>
      <c r="U82" s="100"/>
      <c r="V82" s="100"/>
      <c r="W82" s="100"/>
    </row>
    <row r="83" spans="1:23" s="109" customFormat="1" ht="15.75" x14ac:dyDescent="0.25">
      <c r="A83" s="101">
        <v>14</v>
      </c>
      <c r="B83" s="89" t="s">
        <v>261</v>
      </c>
      <c r="C83" s="102">
        <f>'Перечень 2019-2021'!H40-SUM('Табл 5_NEW'!C70:C82)</f>
        <v>10974.300000000003</v>
      </c>
      <c r="D83" s="105"/>
      <c r="E83" s="159"/>
      <c r="F83" s="100"/>
      <c r="G83" s="100"/>
      <c r="H83" s="100"/>
      <c r="I83" s="100"/>
      <c r="J83" s="100"/>
      <c r="K83" s="100"/>
      <c r="L83" s="100"/>
      <c r="M83" s="100"/>
      <c r="N83" s="100"/>
      <c r="O83" s="100"/>
      <c r="P83" s="100"/>
      <c r="Q83" s="100"/>
      <c r="R83" s="100"/>
      <c r="S83" s="100"/>
      <c r="T83" s="100"/>
      <c r="U83" s="100"/>
      <c r="V83" s="100"/>
      <c r="W83" s="100"/>
    </row>
    <row r="84" spans="1:23" s="109" customFormat="1" ht="15.75" x14ac:dyDescent="0.25">
      <c r="A84" s="101">
        <v>15</v>
      </c>
      <c r="B84" s="89" t="s">
        <v>429</v>
      </c>
      <c r="C84" s="102">
        <v>8.8000000000000007</v>
      </c>
      <c r="D84" s="105"/>
      <c r="E84" s="159"/>
      <c r="F84" s="100"/>
      <c r="G84" s="100"/>
      <c r="H84" s="100"/>
      <c r="I84" s="100"/>
      <c r="J84" s="100"/>
      <c r="K84" s="100"/>
      <c r="L84" s="100"/>
      <c r="M84" s="100"/>
      <c r="N84" s="100"/>
      <c r="O84" s="100"/>
      <c r="P84" s="100"/>
      <c r="Q84" s="100"/>
      <c r="R84" s="100"/>
      <c r="S84" s="100"/>
      <c r="T84" s="100"/>
      <c r="U84" s="100"/>
      <c r="V84" s="100"/>
      <c r="W84" s="100"/>
    </row>
    <row r="85" spans="1:23" ht="15.75" x14ac:dyDescent="0.25">
      <c r="A85" s="83"/>
      <c r="B85" s="82" t="s">
        <v>260</v>
      </c>
      <c r="C85" s="85">
        <f>SUM(C70:C84)</f>
        <v>52793.100000000006</v>
      </c>
      <c r="D85" s="108">
        <v>52793.100000000006</v>
      </c>
      <c r="E85" s="159">
        <f>D85-C85</f>
        <v>0</v>
      </c>
      <c r="F85" s="100"/>
      <c r="G85" s="100"/>
      <c r="H85" s="100"/>
      <c r="I85" s="100"/>
      <c r="J85" s="100"/>
      <c r="K85" s="100"/>
      <c r="L85" s="100"/>
      <c r="M85" s="100"/>
      <c r="N85" s="100"/>
      <c r="O85" s="100"/>
      <c r="P85" s="100"/>
      <c r="Q85" s="100"/>
      <c r="R85" s="100"/>
      <c r="S85" s="100"/>
      <c r="T85" s="100"/>
      <c r="U85" s="100"/>
      <c r="V85" s="100"/>
      <c r="W85" s="100"/>
    </row>
    <row r="86" spans="1:23" ht="33" hidden="1" customHeight="1" x14ac:dyDescent="0.25">
      <c r="A86" s="230" t="s">
        <v>187</v>
      </c>
      <c r="B86" s="230"/>
      <c r="C86" s="230"/>
      <c r="D86" s="107"/>
      <c r="E86" s="160"/>
      <c r="F86" s="100"/>
      <c r="G86" s="100"/>
      <c r="H86" s="100"/>
      <c r="I86" s="100"/>
      <c r="J86" s="100"/>
      <c r="K86" s="100"/>
      <c r="L86" s="100"/>
      <c r="M86" s="100"/>
      <c r="N86" s="100"/>
      <c r="O86" s="100"/>
      <c r="P86" s="100"/>
      <c r="Q86" s="100"/>
      <c r="R86" s="100"/>
      <c r="S86" s="100"/>
      <c r="T86" s="100"/>
      <c r="U86" s="100"/>
      <c r="V86" s="100"/>
      <c r="W86" s="100"/>
    </row>
    <row r="87" spans="1:23" ht="15" hidden="1" customHeight="1" x14ac:dyDescent="0.25">
      <c r="A87" s="101">
        <v>1</v>
      </c>
      <c r="B87" s="89" t="s">
        <v>384</v>
      </c>
      <c r="C87" s="102">
        <v>2895.4194260798258</v>
      </c>
      <c r="D87" s="100"/>
      <c r="E87" s="161"/>
      <c r="F87" s="100"/>
      <c r="G87" s="100"/>
      <c r="H87" s="100"/>
      <c r="I87" s="100"/>
      <c r="J87" s="100"/>
      <c r="K87" s="100"/>
      <c r="L87" s="100"/>
      <c r="M87" s="100"/>
      <c r="N87" s="100"/>
      <c r="O87" s="100"/>
      <c r="P87" s="100"/>
      <c r="Q87" s="100"/>
      <c r="R87" s="100"/>
      <c r="S87" s="100"/>
      <c r="T87" s="100"/>
      <c r="U87" s="100"/>
      <c r="V87" s="100"/>
      <c r="W87" s="100"/>
    </row>
    <row r="88" spans="1:23" ht="15" hidden="1" customHeight="1" x14ac:dyDescent="0.25">
      <c r="A88" s="101">
        <v>2</v>
      </c>
      <c r="B88" s="89" t="s">
        <v>383</v>
      </c>
      <c r="C88" s="102">
        <v>488.70535635776235</v>
      </c>
      <c r="D88" s="100"/>
      <c r="E88" s="161"/>
      <c r="F88" s="100"/>
      <c r="G88" s="100"/>
      <c r="H88" s="100"/>
      <c r="I88" s="100"/>
      <c r="J88" s="100"/>
      <c r="K88" s="100"/>
      <c r="L88" s="100"/>
      <c r="M88" s="100"/>
      <c r="N88" s="100"/>
      <c r="O88" s="100"/>
      <c r="P88" s="100"/>
      <c r="Q88" s="100"/>
      <c r="R88" s="100"/>
      <c r="S88" s="100"/>
      <c r="T88" s="100"/>
      <c r="U88" s="100"/>
      <c r="V88" s="100"/>
      <c r="W88" s="100"/>
    </row>
    <row r="89" spans="1:23" ht="15" hidden="1" customHeight="1" x14ac:dyDescent="0.25">
      <c r="A89" s="101">
        <v>3</v>
      </c>
      <c r="B89" s="89" t="s">
        <v>382</v>
      </c>
      <c r="C89" s="102">
        <v>6.795645623146501</v>
      </c>
      <c r="D89" s="100"/>
      <c r="E89" s="161"/>
      <c r="F89" s="100"/>
      <c r="G89" s="100"/>
      <c r="H89" s="100"/>
      <c r="I89" s="100"/>
      <c r="J89" s="100"/>
      <c r="K89" s="100"/>
      <c r="L89" s="100"/>
      <c r="M89" s="100"/>
      <c r="N89" s="100"/>
      <c r="O89" s="100"/>
      <c r="P89" s="100"/>
      <c r="Q89" s="100"/>
      <c r="R89" s="100"/>
      <c r="S89" s="100"/>
      <c r="T89" s="100"/>
      <c r="U89" s="100"/>
      <c r="V89" s="100"/>
      <c r="W89" s="100"/>
    </row>
    <row r="90" spans="1:23" ht="15.75" hidden="1" x14ac:dyDescent="0.25">
      <c r="A90" s="101">
        <v>4</v>
      </c>
      <c r="B90" s="89" t="s">
        <v>381</v>
      </c>
      <c r="C90" s="102">
        <v>4093.8368686161798</v>
      </c>
      <c r="D90" s="100"/>
      <c r="E90" s="161"/>
      <c r="F90" s="100"/>
      <c r="G90" s="100"/>
      <c r="H90" s="100"/>
      <c r="I90" s="100"/>
      <c r="J90" s="100"/>
      <c r="K90" s="100"/>
      <c r="L90" s="100"/>
      <c r="M90" s="100"/>
      <c r="N90" s="100"/>
      <c r="O90" s="100"/>
      <c r="P90" s="100"/>
      <c r="Q90" s="100"/>
      <c r="R90" s="100"/>
      <c r="S90" s="100"/>
      <c r="T90" s="100"/>
      <c r="U90" s="100"/>
      <c r="V90" s="100"/>
      <c r="W90" s="100"/>
    </row>
    <row r="91" spans="1:23" ht="15" hidden="1" customHeight="1" x14ac:dyDescent="0.25">
      <c r="A91" s="101">
        <v>5</v>
      </c>
      <c r="B91" s="89" t="s">
        <v>380</v>
      </c>
      <c r="C91" s="102">
        <v>330.59096290612337</v>
      </c>
      <c r="D91" s="100"/>
      <c r="E91" s="161"/>
      <c r="F91" s="100"/>
      <c r="G91" s="100"/>
      <c r="H91" s="100"/>
      <c r="I91" s="100"/>
      <c r="J91" s="100"/>
      <c r="K91" s="100"/>
      <c r="L91" s="100"/>
      <c r="M91" s="100"/>
      <c r="N91" s="100"/>
      <c r="O91" s="100"/>
      <c r="P91" s="100"/>
      <c r="Q91" s="100"/>
      <c r="R91" s="100"/>
      <c r="S91" s="100"/>
      <c r="T91" s="100"/>
      <c r="U91" s="100"/>
      <c r="V91" s="100"/>
      <c r="W91" s="100"/>
    </row>
    <row r="92" spans="1:23" ht="15.75" hidden="1" x14ac:dyDescent="0.25">
      <c r="A92" s="101">
        <v>6</v>
      </c>
      <c r="B92" s="89" t="s">
        <v>379</v>
      </c>
      <c r="C92" s="102">
        <v>468.6860722183709</v>
      </c>
      <c r="D92" s="100"/>
      <c r="E92" s="161"/>
      <c r="F92" s="100"/>
      <c r="G92" s="100"/>
      <c r="H92" s="100"/>
      <c r="I92" s="100"/>
      <c r="J92" s="100"/>
      <c r="K92" s="100"/>
      <c r="L92" s="100"/>
      <c r="M92" s="100"/>
      <c r="N92" s="100"/>
      <c r="O92" s="100"/>
      <c r="P92" s="100"/>
      <c r="Q92" s="100"/>
      <c r="R92" s="100"/>
      <c r="S92" s="100"/>
      <c r="T92" s="100"/>
      <c r="U92" s="100"/>
      <c r="V92" s="100"/>
      <c r="W92" s="100"/>
    </row>
    <row r="93" spans="1:23" ht="15.75" hidden="1" x14ac:dyDescent="0.25">
      <c r="A93" s="101">
        <v>7</v>
      </c>
      <c r="B93" s="89" t="s">
        <v>378</v>
      </c>
      <c r="C93" s="102">
        <v>427.41408832910423</v>
      </c>
      <c r="D93" s="100"/>
      <c r="E93" s="161"/>
      <c r="F93" s="100"/>
      <c r="G93" s="100"/>
      <c r="H93" s="100"/>
      <c r="I93" s="100"/>
      <c r="J93" s="100"/>
      <c r="K93" s="100"/>
      <c r="L93" s="100"/>
      <c r="M93" s="100"/>
      <c r="N93" s="100"/>
      <c r="O93" s="100"/>
      <c r="P93" s="100"/>
      <c r="Q93" s="100"/>
      <c r="R93" s="100"/>
      <c r="S93" s="100"/>
      <c r="T93" s="100"/>
      <c r="U93" s="100"/>
      <c r="V93" s="100"/>
      <c r="W93" s="100"/>
    </row>
    <row r="94" spans="1:23" ht="15.75" hidden="1" x14ac:dyDescent="0.25">
      <c r="A94" s="101">
        <v>8</v>
      </c>
      <c r="B94" s="89" t="s">
        <v>377</v>
      </c>
      <c r="C94" s="102">
        <v>2115.260332917831</v>
      </c>
      <c r="D94" s="100"/>
      <c r="E94" s="161"/>
      <c r="F94" s="100"/>
      <c r="G94" s="100"/>
      <c r="H94" s="100"/>
      <c r="I94" s="100"/>
      <c r="J94" s="100"/>
      <c r="K94" s="100"/>
      <c r="L94" s="100"/>
      <c r="M94" s="100"/>
      <c r="N94" s="100"/>
      <c r="O94" s="100"/>
      <c r="P94" s="100"/>
      <c r="Q94" s="100"/>
      <c r="R94" s="100"/>
      <c r="S94" s="100"/>
      <c r="T94" s="100"/>
      <c r="U94" s="100"/>
      <c r="V94" s="100"/>
      <c r="W94" s="100"/>
    </row>
    <row r="95" spans="1:23" ht="15.75" hidden="1" x14ac:dyDescent="0.25">
      <c r="A95" s="101">
        <v>9</v>
      </c>
      <c r="B95" s="89" t="s">
        <v>376</v>
      </c>
      <c r="C95" s="102">
        <v>915.65691383293517</v>
      </c>
      <c r="D95" s="100"/>
      <c r="E95" s="161"/>
      <c r="F95" s="100"/>
      <c r="G95" s="100"/>
      <c r="H95" s="100"/>
      <c r="I95" s="100"/>
      <c r="J95" s="100"/>
      <c r="K95" s="100"/>
      <c r="L95" s="100"/>
      <c r="M95" s="100"/>
      <c r="N95" s="100"/>
      <c r="O95" s="100"/>
      <c r="P95" s="100"/>
      <c r="Q95" s="100"/>
      <c r="R95" s="100"/>
      <c r="S95" s="100"/>
      <c r="T95" s="100"/>
      <c r="U95" s="100"/>
      <c r="V95" s="100"/>
      <c r="W95" s="100"/>
    </row>
    <row r="96" spans="1:23" ht="15.75" hidden="1" x14ac:dyDescent="0.25">
      <c r="A96" s="101">
        <v>10</v>
      </c>
      <c r="B96" s="89" t="s">
        <v>375</v>
      </c>
      <c r="C96" s="102">
        <v>448.48889159669818</v>
      </c>
      <c r="D96" s="100"/>
      <c r="E96" s="161"/>
      <c r="F96" s="100"/>
      <c r="G96" s="100"/>
      <c r="H96" s="100"/>
      <c r="I96" s="100"/>
      <c r="J96" s="100"/>
      <c r="K96" s="100"/>
      <c r="L96" s="100"/>
      <c r="M96" s="100"/>
      <c r="N96" s="100"/>
      <c r="O96" s="100"/>
      <c r="P96" s="100"/>
      <c r="Q96" s="100"/>
      <c r="R96" s="100"/>
      <c r="S96" s="100"/>
      <c r="T96" s="100"/>
      <c r="U96" s="100"/>
      <c r="V96" s="100"/>
      <c r="W96" s="100"/>
    </row>
    <row r="97" spans="1:23" ht="15.75" hidden="1" x14ac:dyDescent="0.25">
      <c r="A97" s="101">
        <v>11</v>
      </c>
      <c r="B97" s="89" t="s">
        <v>374</v>
      </c>
      <c r="C97" s="106">
        <v>619.30509388322366</v>
      </c>
      <c r="D97" s="100"/>
      <c r="E97" s="161"/>
      <c r="F97" s="100"/>
      <c r="G97" s="100"/>
      <c r="H97" s="100"/>
      <c r="I97" s="100"/>
      <c r="J97" s="100"/>
      <c r="K97" s="100"/>
      <c r="L97" s="100"/>
      <c r="M97" s="100"/>
      <c r="N97" s="100"/>
      <c r="O97" s="100"/>
      <c r="P97" s="100"/>
      <c r="Q97" s="100"/>
      <c r="R97" s="100"/>
      <c r="S97" s="100"/>
      <c r="T97" s="100"/>
      <c r="U97" s="100"/>
      <c r="V97" s="100"/>
      <c r="W97" s="100"/>
    </row>
    <row r="98" spans="1:23" ht="15.75" hidden="1" x14ac:dyDescent="0.25">
      <c r="A98" s="101">
        <v>12</v>
      </c>
      <c r="B98" s="89" t="s">
        <v>373</v>
      </c>
      <c r="C98" s="106">
        <v>276.59345065099944</v>
      </c>
      <c r="D98" s="100"/>
      <c r="E98" s="161"/>
      <c r="F98" s="100"/>
      <c r="G98" s="100"/>
      <c r="H98" s="100"/>
      <c r="I98" s="100"/>
      <c r="J98" s="100"/>
      <c r="K98" s="100"/>
      <c r="L98" s="100"/>
      <c r="M98" s="100"/>
      <c r="N98" s="100"/>
      <c r="O98" s="100"/>
      <c r="P98" s="100"/>
      <c r="Q98" s="100"/>
      <c r="R98" s="100"/>
      <c r="S98" s="100"/>
      <c r="T98" s="100"/>
      <c r="U98" s="100"/>
      <c r="V98" s="100"/>
      <c r="W98" s="100"/>
    </row>
    <row r="99" spans="1:23" ht="15.75" hidden="1" x14ac:dyDescent="0.25">
      <c r="A99" s="101">
        <v>13</v>
      </c>
      <c r="B99" s="89" t="s">
        <v>372</v>
      </c>
      <c r="C99" s="106">
        <v>1890.612655092978</v>
      </c>
      <c r="D99" s="100"/>
      <c r="E99" s="161"/>
      <c r="F99" s="100"/>
      <c r="G99" s="100"/>
      <c r="H99" s="100"/>
      <c r="I99" s="100"/>
      <c r="J99" s="100"/>
      <c r="K99" s="100"/>
      <c r="L99" s="100"/>
      <c r="M99" s="100"/>
      <c r="N99" s="100"/>
      <c r="O99" s="100"/>
      <c r="P99" s="100"/>
      <c r="Q99" s="100"/>
      <c r="R99" s="100"/>
      <c r="S99" s="100"/>
      <c r="T99" s="100"/>
      <c r="U99" s="100"/>
      <c r="V99" s="100"/>
      <c r="W99" s="100"/>
    </row>
    <row r="100" spans="1:23" ht="15.75" hidden="1" x14ac:dyDescent="0.25">
      <c r="A100" s="101">
        <v>14</v>
      </c>
      <c r="B100" s="89" t="s">
        <v>371</v>
      </c>
      <c r="C100" s="106">
        <v>254.09547552515491</v>
      </c>
      <c r="D100" s="100"/>
      <c r="E100" s="161"/>
      <c r="F100" s="100"/>
      <c r="G100" s="100"/>
      <c r="H100" s="100"/>
      <c r="I100" s="100"/>
      <c r="J100" s="100"/>
      <c r="K100" s="100"/>
      <c r="L100" s="100"/>
      <c r="M100" s="100"/>
      <c r="N100" s="100"/>
      <c r="O100" s="100"/>
      <c r="P100" s="100"/>
      <c r="Q100" s="100"/>
      <c r="R100" s="100"/>
      <c r="S100" s="100"/>
      <c r="T100" s="100"/>
      <c r="U100" s="100"/>
      <c r="V100" s="100"/>
      <c r="W100" s="100"/>
    </row>
    <row r="101" spans="1:23" ht="15.75" hidden="1" x14ac:dyDescent="0.25">
      <c r="A101" s="101">
        <v>15</v>
      </c>
      <c r="B101" s="89" t="s">
        <v>370</v>
      </c>
      <c r="C101" s="106">
        <v>854.36564580427694</v>
      </c>
      <c r="D101" s="100"/>
      <c r="E101" s="161"/>
      <c r="F101" s="100"/>
      <c r="G101" s="100"/>
      <c r="H101" s="100"/>
      <c r="I101" s="100"/>
      <c r="J101" s="100"/>
      <c r="K101" s="100"/>
      <c r="L101" s="100"/>
      <c r="M101" s="100"/>
      <c r="N101" s="100"/>
      <c r="O101" s="100"/>
      <c r="P101" s="100"/>
      <c r="Q101" s="100"/>
      <c r="R101" s="100"/>
      <c r="S101" s="100"/>
      <c r="T101" s="100"/>
      <c r="U101" s="100"/>
      <c r="V101" s="100"/>
      <c r="W101" s="100"/>
    </row>
    <row r="102" spans="1:23" ht="15.75" hidden="1" x14ac:dyDescent="0.25">
      <c r="A102" s="101">
        <v>16</v>
      </c>
      <c r="B102" s="89" t="s">
        <v>369</v>
      </c>
      <c r="C102" s="106">
        <v>105.9670046122408</v>
      </c>
      <c r="D102" s="100"/>
      <c r="E102" s="161"/>
      <c r="F102" s="100"/>
      <c r="G102" s="100"/>
      <c r="H102" s="100"/>
      <c r="I102" s="100"/>
      <c r="J102" s="100"/>
      <c r="K102" s="100"/>
      <c r="L102" s="100"/>
      <c r="M102" s="100"/>
      <c r="N102" s="100"/>
      <c r="O102" s="100"/>
      <c r="P102" s="100"/>
      <c r="Q102" s="100"/>
      <c r="R102" s="100"/>
      <c r="S102" s="100"/>
      <c r="T102" s="100"/>
      <c r="U102" s="100"/>
      <c r="V102" s="100"/>
      <c r="W102" s="100"/>
    </row>
    <row r="103" spans="1:23" ht="15.75" hidden="1" x14ac:dyDescent="0.25">
      <c r="A103" s="101">
        <v>17</v>
      </c>
      <c r="B103" s="89" t="s">
        <v>368</v>
      </c>
      <c r="C103" s="106">
        <v>1446.583035318798</v>
      </c>
      <c r="D103" s="100"/>
      <c r="E103" s="161"/>
      <c r="F103" s="100"/>
      <c r="G103" s="100"/>
      <c r="H103" s="100"/>
      <c r="I103" s="100"/>
      <c r="J103" s="100"/>
      <c r="K103" s="100"/>
      <c r="L103" s="100"/>
      <c r="M103" s="100"/>
      <c r="N103" s="100"/>
      <c r="O103" s="100"/>
      <c r="P103" s="100"/>
      <c r="Q103" s="100"/>
      <c r="R103" s="100"/>
      <c r="S103" s="100"/>
      <c r="T103" s="100"/>
      <c r="U103" s="100"/>
      <c r="V103" s="100"/>
      <c r="W103" s="100"/>
    </row>
    <row r="104" spans="1:23" ht="15.75" hidden="1" x14ac:dyDescent="0.25">
      <c r="A104" s="101">
        <v>18</v>
      </c>
      <c r="B104" s="89" t="s">
        <v>367</v>
      </c>
      <c r="C104" s="106">
        <v>744.54421740927421</v>
      </c>
      <c r="D104" s="100"/>
      <c r="E104" s="161"/>
      <c r="F104" s="100"/>
      <c r="G104" s="100"/>
      <c r="H104" s="100"/>
      <c r="I104" s="100"/>
      <c r="J104" s="100"/>
      <c r="K104" s="100"/>
      <c r="L104" s="100"/>
      <c r="M104" s="100"/>
      <c r="N104" s="100"/>
      <c r="O104" s="100"/>
      <c r="P104" s="100"/>
      <c r="Q104" s="100"/>
      <c r="R104" s="100"/>
      <c r="S104" s="100"/>
      <c r="T104" s="100"/>
      <c r="U104" s="100"/>
      <c r="V104" s="100"/>
      <c r="W104" s="100"/>
    </row>
    <row r="105" spans="1:23" ht="15.75" hidden="1" x14ac:dyDescent="0.25">
      <c r="A105" s="101">
        <v>19</v>
      </c>
      <c r="B105" s="89" t="s">
        <v>366</v>
      </c>
      <c r="C105" s="106">
        <v>202.43433707065901</v>
      </c>
      <c r="D105" s="100"/>
      <c r="E105" s="161"/>
      <c r="F105" s="100"/>
      <c r="G105" s="100"/>
      <c r="H105" s="100"/>
      <c r="I105" s="100"/>
      <c r="J105" s="100"/>
      <c r="K105" s="100"/>
      <c r="L105" s="100"/>
      <c r="M105" s="100"/>
      <c r="N105" s="100"/>
      <c r="O105" s="100"/>
      <c r="P105" s="100"/>
      <c r="Q105" s="100"/>
      <c r="R105" s="100"/>
      <c r="S105" s="100"/>
      <c r="T105" s="100"/>
      <c r="U105" s="100"/>
      <c r="V105" s="100"/>
      <c r="W105" s="100"/>
    </row>
    <row r="106" spans="1:23" ht="15.75" hidden="1" x14ac:dyDescent="0.25">
      <c r="A106" s="101">
        <v>20</v>
      </c>
      <c r="B106" s="89" t="s">
        <v>365</v>
      </c>
      <c r="C106" s="106">
        <v>349.19893495274971</v>
      </c>
      <c r="D106" s="100"/>
      <c r="E106" s="161"/>
      <c r="F106" s="100"/>
      <c r="G106" s="100"/>
      <c r="H106" s="100"/>
      <c r="I106" s="100"/>
      <c r="J106" s="100"/>
      <c r="K106" s="100"/>
      <c r="L106" s="100"/>
      <c r="M106" s="100"/>
      <c r="N106" s="100"/>
      <c r="O106" s="100"/>
      <c r="P106" s="100"/>
      <c r="Q106" s="100"/>
      <c r="R106" s="100"/>
      <c r="S106" s="100"/>
      <c r="T106" s="100"/>
      <c r="U106" s="100"/>
      <c r="V106" s="100"/>
      <c r="W106" s="100"/>
    </row>
    <row r="107" spans="1:23" ht="15.75" hidden="1" x14ac:dyDescent="0.25">
      <c r="A107" s="101">
        <v>21</v>
      </c>
      <c r="B107" s="89" t="s">
        <v>364</v>
      </c>
      <c r="C107" s="106">
        <v>340.93267840941093</v>
      </c>
      <c r="D107" s="100"/>
      <c r="E107" s="161"/>
      <c r="F107" s="100"/>
      <c r="G107" s="100"/>
      <c r="H107" s="100"/>
      <c r="I107" s="100"/>
      <c r="J107" s="100"/>
      <c r="K107" s="100"/>
      <c r="L107" s="100"/>
      <c r="M107" s="100"/>
      <c r="N107" s="100"/>
      <c r="O107" s="100"/>
      <c r="P107" s="100"/>
      <c r="Q107" s="100"/>
      <c r="R107" s="100"/>
      <c r="S107" s="100"/>
      <c r="T107" s="100"/>
      <c r="U107" s="100"/>
      <c r="V107" s="100"/>
      <c r="W107" s="100"/>
    </row>
    <row r="108" spans="1:23" ht="31.5" hidden="1" x14ac:dyDescent="0.25">
      <c r="A108" s="101">
        <v>22</v>
      </c>
      <c r="B108" s="89" t="s">
        <v>363</v>
      </c>
      <c r="C108" s="106">
        <v>510.13595258991893</v>
      </c>
      <c r="D108" s="100"/>
      <c r="E108" s="161"/>
      <c r="F108" s="100"/>
      <c r="G108" s="100"/>
      <c r="H108" s="100"/>
      <c r="I108" s="100"/>
      <c r="J108" s="100"/>
      <c r="K108" s="100"/>
      <c r="L108" s="100"/>
      <c r="M108" s="100"/>
      <c r="N108" s="100"/>
      <c r="O108" s="100"/>
      <c r="P108" s="100"/>
      <c r="Q108" s="100"/>
      <c r="R108" s="100"/>
      <c r="S108" s="100"/>
      <c r="T108" s="100"/>
      <c r="U108" s="100"/>
      <c r="V108" s="100"/>
      <c r="W108" s="100"/>
    </row>
    <row r="109" spans="1:23" ht="31.5" hidden="1" x14ac:dyDescent="0.25">
      <c r="A109" s="101">
        <v>23</v>
      </c>
      <c r="B109" s="89" t="s">
        <v>362</v>
      </c>
      <c r="C109" s="106">
        <v>383.11786424105509</v>
      </c>
      <c r="D109" s="100"/>
      <c r="E109" s="161"/>
      <c r="F109" s="100"/>
      <c r="G109" s="100"/>
      <c r="H109" s="100"/>
      <c r="I109" s="100"/>
      <c r="J109" s="100"/>
      <c r="K109" s="100"/>
      <c r="L109" s="100"/>
      <c r="M109" s="100"/>
      <c r="N109" s="100"/>
      <c r="O109" s="100"/>
      <c r="P109" s="100"/>
      <c r="Q109" s="100"/>
      <c r="R109" s="100"/>
      <c r="S109" s="100"/>
      <c r="T109" s="100"/>
      <c r="U109" s="100"/>
      <c r="V109" s="100"/>
      <c r="W109" s="100"/>
    </row>
    <row r="110" spans="1:23" ht="31.5" hidden="1" x14ac:dyDescent="0.25">
      <c r="A110" s="101">
        <v>24</v>
      </c>
      <c r="B110" s="89" t="s">
        <v>361</v>
      </c>
      <c r="C110" s="106">
        <v>772.50954442389798</v>
      </c>
      <c r="D110" s="100"/>
      <c r="E110" s="161"/>
      <c r="F110" s="100"/>
      <c r="G110" s="100"/>
      <c r="H110" s="100"/>
      <c r="I110" s="100"/>
      <c r="J110" s="100"/>
      <c r="K110" s="100"/>
      <c r="L110" s="100"/>
      <c r="M110" s="100"/>
      <c r="N110" s="100"/>
      <c r="O110" s="100"/>
      <c r="P110" s="100"/>
      <c r="Q110" s="100"/>
      <c r="R110" s="100"/>
      <c r="S110" s="100"/>
      <c r="T110" s="100"/>
      <c r="U110" s="100"/>
      <c r="V110" s="100"/>
      <c r="W110" s="100"/>
    </row>
    <row r="111" spans="1:23" ht="15.75" hidden="1" x14ac:dyDescent="0.25">
      <c r="A111" s="101">
        <v>25</v>
      </c>
      <c r="B111" s="89" t="s">
        <v>360</v>
      </c>
      <c r="C111" s="106">
        <v>555.79604970879154</v>
      </c>
      <c r="D111" s="100"/>
      <c r="E111" s="161"/>
      <c r="F111" s="100"/>
      <c r="G111" s="100"/>
      <c r="H111" s="100"/>
      <c r="I111" s="100"/>
      <c r="J111" s="100"/>
      <c r="K111" s="100"/>
      <c r="L111" s="100"/>
      <c r="M111" s="100"/>
      <c r="N111" s="100"/>
      <c r="O111" s="100"/>
      <c r="P111" s="100"/>
      <c r="Q111" s="100"/>
      <c r="R111" s="100"/>
      <c r="S111" s="100"/>
      <c r="T111" s="100"/>
      <c r="U111" s="100"/>
      <c r="V111" s="100"/>
      <c r="W111" s="100"/>
    </row>
    <row r="112" spans="1:23" ht="15.75" hidden="1" x14ac:dyDescent="0.25">
      <c r="A112" s="101">
        <v>26</v>
      </c>
      <c r="B112" s="89" t="s">
        <v>359</v>
      </c>
      <c r="C112" s="106">
        <v>245.54458461016603</v>
      </c>
      <c r="D112" s="100"/>
      <c r="E112" s="161"/>
      <c r="F112" s="100"/>
      <c r="G112" s="100"/>
      <c r="H112" s="100"/>
      <c r="I112" s="100"/>
      <c r="J112" s="100"/>
      <c r="K112" s="100"/>
      <c r="L112" s="100"/>
      <c r="M112" s="100"/>
      <c r="N112" s="100"/>
      <c r="O112" s="100"/>
      <c r="P112" s="100"/>
      <c r="Q112" s="100"/>
      <c r="R112" s="100"/>
      <c r="S112" s="100"/>
      <c r="T112" s="100"/>
      <c r="U112" s="100"/>
      <c r="V112" s="100"/>
      <c r="W112" s="100"/>
    </row>
    <row r="113" spans="1:23" ht="15.75" hidden="1" x14ac:dyDescent="0.25">
      <c r="A113" s="101">
        <v>27</v>
      </c>
      <c r="B113" s="89" t="s">
        <v>358</v>
      </c>
      <c r="C113" s="106">
        <v>585.37430482943273</v>
      </c>
      <c r="D113" s="100"/>
      <c r="E113" s="161"/>
      <c r="F113" s="100"/>
      <c r="G113" s="100"/>
      <c r="H113" s="100"/>
      <c r="I113" s="100"/>
      <c r="J113" s="100"/>
      <c r="K113" s="100"/>
      <c r="L113" s="100"/>
      <c r="M113" s="100"/>
      <c r="N113" s="100"/>
      <c r="O113" s="100"/>
      <c r="P113" s="100"/>
      <c r="Q113" s="100"/>
      <c r="R113" s="100"/>
      <c r="S113" s="100"/>
      <c r="T113" s="100"/>
      <c r="U113" s="100"/>
      <c r="V113" s="100"/>
      <c r="W113" s="100"/>
    </row>
    <row r="114" spans="1:23" ht="15.75" hidden="1" x14ac:dyDescent="0.25">
      <c r="A114" s="101">
        <v>28</v>
      </c>
      <c r="B114" s="89" t="s">
        <v>357</v>
      </c>
      <c r="C114" s="106">
        <v>660.20942504244215</v>
      </c>
      <c r="D114" s="100"/>
      <c r="E114" s="161"/>
      <c r="F114" s="100"/>
      <c r="G114" s="100"/>
      <c r="H114" s="100"/>
      <c r="I114" s="100"/>
      <c r="J114" s="100"/>
      <c r="K114" s="100"/>
      <c r="L114" s="100"/>
      <c r="M114" s="100"/>
      <c r="N114" s="100"/>
      <c r="O114" s="100"/>
      <c r="P114" s="100"/>
      <c r="Q114" s="100"/>
      <c r="R114" s="100"/>
      <c r="S114" s="100"/>
      <c r="T114" s="100"/>
      <c r="U114" s="100"/>
      <c r="V114" s="100"/>
      <c r="W114" s="100"/>
    </row>
    <row r="115" spans="1:23" ht="15.75" hidden="1" x14ac:dyDescent="0.25">
      <c r="A115" s="101">
        <v>29</v>
      </c>
      <c r="B115" s="89" t="s">
        <v>356</v>
      </c>
      <c r="C115" s="106">
        <v>1112.9678322138923</v>
      </c>
      <c r="D115" s="100"/>
      <c r="E115" s="161"/>
      <c r="F115" s="100"/>
      <c r="G115" s="100"/>
      <c r="H115" s="100"/>
      <c r="I115" s="100"/>
      <c r="J115" s="100"/>
      <c r="K115" s="100"/>
      <c r="L115" s="100"/>
      <c r="M115" s="100"/>
      <c r="N115" s="100"/>
      <c r="O115" s="100"/>
      <c r="P115" s="100"/>
      <c r="Q115" s="100"/>
      <c r="R115" s="100"/>
      <c r="S115" s="100"/>
      <c r="T115" s="100"/>
      <c r="U115" s="100"/>
      <c r="V115" s="100"/>
      <c r="W115" s="100"/>
    </row>
    <row r="116" spans="1:23" ht="15.75" hidden="1" x14ac:dyDescent="0.25">
      <c r="A116" s="101">
        <v>30</v>
      </c>
      <c r="B116" s="89" t="s">
        <v>355</v>
      </c>
      <c r="C116" s="106">
        <v>255.49492785243467</v>
      </c>
      <c r="D116" s="100"/>
      <c r="E116" s="161"/>
      <c r="F116" s="100"/>
      <c r="G116" s="100"/>
      <c r="H116" s="100"/>
      <c r="I116" s="100"/>
      <c r="J116" s="100"/>
      <c r="K116" s="100"/>
      <c r="L116" s="100"/>
      <c r="M116" s="100"/>
      <c r="N116" s="100"/>
      <c r="O116" s="100"/>
      <c r="P116" s="100"/>
      <c r="Q116" s="100"/>
      <c r="R116" s="100"/>
      <c r="S116" s="100"/>
      <c r="T116" s="100"/>
      <c r="U116" s="100"/>
      <c r="V116" s="100"/>
      <c r="W116" s="100"/>
    </row>
    <row r="117" spans="1:23" ht="15.75" hidden="1" x14ac:dyDescent="0.25">
      <c r="A117" s="101">
        <v>31</v>
      </c>
      <c r="B117" s="89" t="s">
        <v>354</v>
      </c>
      <c r="C117" s="106">
        <v>2733.1185354118338</v>
      </c>
      <c r="D117" s="100"/>
      <c r="E117" s="161"/>
      <c r="F117" s="100"/>
      <c r="G117" s="100"/>
      <c r="H117" s="100"/>
      <c r="I117" s="100"/>
      <c r="J117" s="100"/>
      <c r="K117" s="100"/>
      <c r="L117" s="100"/>
      <c r="M117" s="100"/>
      <c r="N117" s="100"/>
      <c r="O117" s="100"/>
      <c r="P117" s="100"/>
      <c r="Q117" s="100"/>
      <c r="R117" s="100"/>
      <c r="S117" s="100"/>
      <c r="T117" s="100"/>
      <c r="U117" s="100"/>
      <c r="V117" s="100"/>
      <c r="W117" s="100"/>
    </row>
    <row r="118" spans="1:23" ht="15.75" hidden="1" x14ac:dyDescent="0.25">
      <c r="A118" s="101">
        <v>32</v>
      </c>
      <c r="B118" s="89" t="s">
        <v>353</v>
      </c>
      <c r="C118" s="106">
        <v>659.24878403812306</v>
      </c>
      <c r="D118" s="100"/>
      <c r="E118" s="161"/>
      <c r="F118" s="100"/>
      <c r="G118" s="100"/>
      <c r="H118" s="100"/>
      <c r="I118" s="100"/>
      <c r="J118" s="100"/>
      <c r="K118" s="100"/>
      <c r="L118" s="100"/>
      <c r="M118" s="100"/>
      <c r="N118" s="100"/>
      <c r="O118" s="100"/>
      <c r="P118" s="100"/>
      <c r="Q118" s="100"/>
      <c r="R118" s="100"/>
      <c r="S118" s="100"/>
      <c r="T118" s="100"/>
      <c r="U118" s="100"/>
      <c r="V118" s="100"/>
      <c r="W118" s="100"/>
    </row>
    <row r="119" spans="1:23" ht="15.75" hidden="1" x14ac:dyDescent="0.25">
      <c r="A119" s="101">
        <v>33</v>
      </c>
      <c r="B119" s="89" t="s">
        <v>352</v>
      </c>
      <c r="C119" s="106">
        <v>345.3919502319294</v>
      </c>
      <c r="D119" s="100"/>
      <c r="E119" s="161"/>
      <c r="F119" s="100"/>
      <c r="G119" s="100"/>
      <c r="H119" s="100"/>
      <c r="I119" s="100"/>
      <c r="J119" s="100"/>
      <c r="K119" s="100"/>
      <c r="L119" s="100"/>
      <c r="M119" s="100"/>
      <c r="N119" s="100"/>
      <c r="O119" s="100"/>
      <c r="P119" s="100"/>
      <c r="Q119" s="100"/>
      <c r="R119" s="100"/>
      <c r="S119" s="100"/>
      <c r="T119" s="100"/>
      <c r="U119" s="100"/>
      <c r="V119" s="100"/>
      <c r="W119" s="100"/>
    </row>
    <row r="120" spans="1:23" ht="15" hidden="1" customHeight="1" x14ac:dyDescent="0.25">
      <c r="A120" s="101">
        <v>34</v>
      </c>
      <c r="B120" s="89" t="s">
        <v>351</v>
      </c>
      <c r="C120" s="106">
        <v>1206.6244002522656</v>
      </c>
      <c r="D120" s="100"/>
      <c r="E120" s="161"/>
      <c r="F120" s="100"/>
      <c r="G120" s="100"/>
      <c r="H120" s="100"/>
      <c r="I120" s="100"/>
      <c r="J120" s="100"/>
      <c r="K120" s="100"/>
      <c r="L120" s="100"/>
      <c r="M120" s="100"/>
      <c r="N120" s="100"/>
      <c r="O120" s="100"/>
      <c r="P120" s="100"/>
      <c r="Q120" s="100"/>
      <c r="R120" s="100"/>
      <c r="S120" s="100"/>
      <c r="T120" s="100"/>
      <c r="U120" s="100"/>
      <c r="V120" s="100"/>
      <c r="W120" s="100"/>
    </row>
    <row r="121" spans="1:23" ht="15.75" hidden="1" x14ac:dyDescent="0.25">
      <c r="A121" s="101">
        <v>35</v>
      </c>
      <c r="B121" s="89" t="s">
        <v>350</v>
      </c>
      <c r="C121" s="106">
        <v>1469.804456139253</v>
      </c>
      <c r="D121" s="100"/>
      <c r="E121" s="161"/>
      <c r="F121" s="100"/>
      <c r="G121" s="100"/>
      <c r="H121" s="100"/>
      <c r="I121" s="100"/>
      <c r="J121" s="100"/>
      <c r="K121" s="100"/>
      <c r="L121" s="100"/>
      <c r="M121" s="100"/>
      <c r="N121" s="100"/>
      <c r="O121" s="100"/>
      <c r="P121" s="100"/>
      <c r="Q121" s="100"/>
      <c r="R121" s="100"/>
      <c r="S121" s="100"/>
      <c r="T121" s="100"/>
      <c r="U121" s="100"/>
      <c r="V121" s="100"/>
      <c r="W121" s="100"/>
    </row>
    <row r="122" spans="1:23" ht="15" hidden="1" customHeight="1" x14ac:dyDescent="0.25">
      <c r="A122" s="101">
        <v>36</v>
      </c>
      <c r="B122" s="89" t="s">
        <v>349</v>
      </c>
      <c r="C122" s="106">
        <v>2539.2350892561631</v>
      </c>
      <c r="D122" s="100"/>
      <c r="E122" s="161"/>
      <c r="F122" s="100"/>
      <c r="G122" s="100"/>
      <c r="H122" s="100"/>
      <c r="I122" s="100"/>
      <c r="J122" s="100"/>
      <c r="K122" s="100"/>
      <c r="L122" s="100"/>
      <c r="M122" s="100"/>
      <c r="N122" s="100"/>
      <c r="O122" s="100"/>
      <c r="P122" s="100"/>
      <c r="Q122" s="100"/>
      <c r="R122" s="100"/>
      <c r="S122" s="100"/>
      <c r="T122" s="100"/>
      <c r="U122" s="100"/>
      <c r="V122" s="100"/>
      <c r="W122" s="100"/>
    </row>
    <row r="123" spans="1:23" ht="15" hidden="1" customHeight="1" x14ac:dyDescent="0.25">
      <c r="A123" s="101">
        <v>37</v>
      </c>
      <c r="B123" s="89" t="s">
        <v>348</v>
      </c>
      <c r="C123" s="106">
        <v>857.85241685699089</v>
      </c>
      <c r="D123" s="100"/>
      <c r="E123" s="161"/>
      <c r="F123" s="100"/>
      <c r="G123" s="100"/>
      <c r="H123" s="100"/>
      <c r="I123" s="100"/>
      <c r="J123" s="100"/>
      <c r="K123" s="100"/>
      <c r="L123" s="100"/>
      <c r="M123" s="100"/>
      <c r="N123" s="100"/>
      <c r="O123" s="100"/>
      <c r="P123" s="100"/>
      <c r="Q123" s="100"/>
      <c r="R123" s="100"/>
      <c r="S123" s="100"/>
      <c r="T123" s="100"/>
      <c r="U123" s="100"/>
      <c r="V123" s="100"/>
      <c r="W123" s="100"/>
    </row>
    <row r="124" spans="1:23" ht="15" hidden="1" customHeight="1" x14ac:dyDescent="0.25">
      <c r="A124" s="101">
        <v>38</v>
      </c>
      <c r="B124" s="89" t="s">
        <v>347</v>
      </c>
      <c r="C124" s="106">
        <v>503.95701477201436</v>
      </c>
      <c r="D124" s="100"/>
      <c r="E124" s="161"/>
      <c r="F124" s="100"/>
      <c r="G124" s="100"/>
      <c r="H124" s="100"/>
      <c r="I124" s="100"/>
      <c r="J124" s="100"/>
      <c r="K124" s="100"/>
      <c r="L124" s="100"/>
      <c r="M124" s="100"/>
      <c r="N124" s="100"/>
      <c r="O124" s="100"/>
      <c r="P124" s="100"/>
      <c r="Q124" s="100"/>
      <c r="R124" s="100"/>
      <c r="S124" s="100"/>
      <c r="T124" s="100"/>
      <c r="U124" s="100"/>
      <c r="V124" s="100"/>
      <c r="W124" s="100"/>
    </row>
    <row r="125" spans="1:23" ht="15" hidden="1" customHeight="1" x14ac:dyDescent="0.25">
      <c r="A125" s="101">
        <v>39</v>
      </c>
      <c r="B125" s="89" t="s">
        <v>346</v>
      </c>
      <c r="C125" s="106">
        <v>8.1832381849408122</v>
      </c>
      <c r="D125" s="100"/>
      <c r="E125" s="161"/>
      <c r="F125" s="100"/>
      <c r="G125" s="100"/>
      <c r="H125" s="100"/>
      <c r="I125" s="100"/>
      <c r="J125" s="100"/>
      <c r="K125" s="100"/>
      <c r="L125" s="100"/>
      <c r="M125" s="100"/>
      <c r="N125" s="100"/>
      <c r="O125" s="100"/>
      <c r="P125" s="100"/>
      <c r="Q125" s="100"/>
      <c r="R125" s="100"/>
      <c r="S125" s="100"/>
      <c r="T125" s="100"/>
      <c r="U125" s="100"/>
      <c r="V125" s="100"/>
      <c r="W125" s="100"/>
    </row>
    <row r="126" spans="1:23" ht="15" hidden="1" customHeight="1" x14ac:dyDescent="0.25">
      <c r="A126" s="101">
        <v>40</v>
      </c>
      <c r="B126" s="89" t="s">
        <v>345</v>
      </c>
      <c r="C126" s="106">
        <v>919.65365480152218</v>
      </c>
      <c r="D126" s="100"/>
      <c r="E126" s="161"/>
      <c r="F126" s="100"/>
      <c r="G126" s="100"/>
      <c r="H126" s="100"/>
      <c r="I126" s="100"/>
      <c r="J126" s="100"/>
      <c r="K126" s="100"/>
      <c r="L126" s="100"/>
      <c r="M126" s="100"/>
      <c r="N126" s="100"/>
      <c r="O126" s="100"/>
      <c r="P126" s="100"/>
      <c r="Q126" s="100"/>
      <c r="R126" s="100"/>
      <c r="S126" s="100"/>
      <c r="T126" s="100"/>
      <c r="U126" s="100"/>
      <c r="V126" s="100"/>
      <c r="W126" s="100"/>
    </row>
    <row r="127" spans="1:23" ht="15" hidden="1" customHeight="1" x14ac:dyDescent="0.25">
      <c r="A127" s="101">
        <v>41</v>
      </c>
      <c r="B127" s="89" t="s">
        <v>344</v>
      </c>
      <c r="C127" s="106">
        <v>518.16501382354932</v>
      </c>
      <c r="D127" s="100"/>
      <c r="E127" s="161"/>
      <c r="F127" s="100"/>
      <c r="G127" s="100"/>
      <c r="H127" s="100"/>
      <c r="I127" s="100"/>
      <c r="J127" s="100"/>
      <c r="K127" s="100"/>
      <c r="L127" s="100"/>
      <c r="M127" s="100"/>
      <c r="N127" s="100"/>
      <c r="O127" s="100"/>
      <c r="P127" s="100"/>
      <c r="Q127" s="100"/>
      <c r="R127" s="100"/>
      <c r="S127" s="100"/>
      <c r="T127" s="100"/>
      <c r="U127" s="100"/>
      <c r="V127" s="100"/>
      <c r="W127" s="100"/>
    </row>
    <row r="128" spans="1:23" ht="17.25" hidden="1" customHeight="1" x14ac:dyDescent="0.25">
      <c r="A128" s="101">
        <v>42</v>
      </c>
      <c r="B128" s="89" t="s">
        <v>343</v>
      </c>
      <c r="C128" s="106">
        <v>1109.303164678897</v>
      </c>
      <c r="D128" s="100"/>
      <c r="E128" s="161"/>
      <c r="F128" s="100"/>
      <c r="G128" s="100"/>
      <c r="H128" s="100"/>
      <c r="I128" s="100"/>
      <c r="J128" s="100"/>
      <c r="K128" s="100"/>
      <c r="L128" s="100"/>
      <c r="M128" s="100"/>
      <c r="N128" s="100"/>
      <c r="O128" s="100"/>
      <c r="P128" s="100"/>
      <c r="Q128" s="100"/>
      <c r="R128" s="100"/>
      <c r="S128" s="100"/>
      <c r="T128" s="100"/>
      <c r="U128" s="100"/>
      <c r="V128" s="100"/>
      <c r="W128" s="100"/>
    </row>
    <row r="129" spans="1:23" ht="15" hidden="1" customHeight="1" x14ac:dyDescent="0.25">
      <c r="A129" s="101">
        <v>43</v>
      </c>
      <c r="B129" s="89" t="s">
        <v>342</v>
      </c>
      <c r="C129" s="106">
        <v>2058.0251046851872</v>
      </c>
      <c r="D129" s="100"/>
      <c r="E129" s="161"/>
      <c r="F129" s="100"/>
      <c r="G129" s="100"/>
      <c r="H129" s="100"/>
      <c r="I129" s="100"/>
      <c r="J129" s="100"/>
      <c r="K129" s="100"/>
      <c r="L129" s="100"/>
      <c r="M129" s="100"/>
      <c r="N129" s="100"/>
      <c r="O129" s="100"/>
      <c r="P129" s="100"/>
      <c r="Q129" s="100"/>
      <c r="R129" s="100"/>
      <c r="S129" s="100"/>
      <c r="T129" s="100"/>
      <c r="U129" s="100"/>
      <c r="V129" s="100"/>
      <c r="W129" s="100"/>
    </row>
    <row r="130" spans="1:23" ht="15" hidden="1" customHeight="1" x14ac:dyDescent="0.25">
      <c r="A130" s="101">
        <v>44</v>
      </c>
      <c r="B130" s="89" t="s">
        <v>341</v>
      </c>
      <c r="C130" s="106">
        <v>822.00034579456189</v>
      </c>
      <c r="D130" s="100"/>
      <c r="E130" s="161"/>
      <c r="F130" s="100"/>
      <c r="G130" s="100"/>
      <c r="H130" s="100"/>
      <c r="I130" s="100"/>
      <c r="J130" s="100"/>
      <c r="K130" s="100"/>
      <c r="L130" s="100"/>
      <c r="M130" s="100"/>
      <c r="N130" s="100"/>
      <c r="O130" s="100"/>
      <c r="P130" s="100"/>
      <c r="Q130" s="100"/>
      <c r="R130" s="100"/>
      <c r="S130" s="100"/>
      <c r="T130" s="100"/>
      <c r="U130" s="100"/>
      <c r="V130" s="100"/>
      <c r="W130" s="100"/>
    </row>
    <row r="131" spans="1:23" ht="15.75" hidden="1" x14ac:dyDescent="0.25">
      <c r="A131" s="101">
        <v>45</v>
      </c>
      <c r="B131" s="89" t="s">
        <v>340</v>
      </c>
      <c r="C131" s="106">
        <v>243.50470494667354</v>
      </c>
      <c r="D131" s="100"/>
      <c r="E131" s="161"/>
      <c r="F131" s="100"/>
      <c r="G131" s="100"/>
      <c r="H131" s="100"/>
      <c r="I131" s="100"/>
      <c r="J131" s="100"/>
      <c r="K131" s="100"/>
      <c r="L131" s="100"/>
      <c r="M131" s="100"/>
      <c r="N131" s="100"/>
      <c r="O131" s="100"/>
      <c r="P131" s="100"/>
      <c r="Q131" s="100"/>
      <c r="R131" s="100"/>
      <c r="S131" s="100"/>
      <c r="T131" s="100"/>
      <c r="U131" s="100"/>
      <c r="V131" s="100"/>
      <c r="W131" s="100"/>
    </row>
    <row r="132" spans="1:23" ht="15" hidden="1" customHeight="1" x14ac:dyDescent="0.25">
      <c r="A132" s="101">
        <v>46</v>
      </c>
      <c r="B132" s="89" t="s">
        <v>339</v>
      </c>
      <c r="C132" s="106">
        <v>168.0172976319659</v>
      </c>
      <c r="D132" s="100"/>
      <c r="E132" s="161"/>
      <c r="F132" s="100"/>
      <c r="G132" s="100"/>
      <c r="H132" s="100"/>
      <c r="I132" s="100"/>
      <c r="J132" s="100"/>
      <c r="K132" s="100"/>
      <c r="L132" s="100"/>
      <c r="M132" s="100"/>
      <c r="N132" s="100"/>
      <c r="O132" s="100"/>
      <c r="P132" s="100"/>
      <c r="Q132" s="100"/>
      <c r="R132" s="100"/>
      <c r="S132" s="100"/>
      <c r="T132" s="100"/>
      <c r="U132" s="100"/>
      <c r="V132" s="100"/>
      <c r="W132" s="100"/>
    </row>
    <row r="133" spans="1:23" ht="15" hidden="1" customHeight="1" x14ac:dyDescent="0.25">
      <c r="A133" s="101">
        <v>47</v>
      </c>
      <c r="B133" s="89" t="s">
        <v>338</v>
      </c>
      <c r="C133" s="106">
        <v>55.029311852355605</v>
      </c>
      <c r="D133" s="100"/>
      <c r="E133" s="161"/>
      <c r="F133" s="100"/>
      <c r="G133" s="100"/>
      <c r="H133" s="100"/>
      <c r="I133" s="100"/>
      <c r="J133" s="100"/>
      <c r="K133" s="100"/>
      <c r="L133" s="100"/>
      <c r="M133" s="100"/>
      <c r="N133" s="100"/>
      <c r="O133" s="100"/>
      <c r="P133" s="100"/>
      <c r="Q133" s="100"/>
      <c r="R133" s="100"/>
      <c r="S133" s="100"/>
      <c r="T133" s="100"/>
      <c r="U133" s="100"/>
      <c r="V133" s="100"/>
      <c r="W133" s="100"/>
    </row>
    <row r="134" spans="1:23" ht="15" hidden="1" customHeight="1" x14ac:dyDescent="0.25">
      <c r="A134" s="101">
        <v>48</v>
      </c>
      <c r="B134" s="89" t="s">
        <v>337</v>
      </c>
      <c r="C134" s="106">
        <v>525.76712349970444</v>
      </c>
      <c r="D134" s="100"/>
      <c r="E134" s="161"/>
      <c r="F134" s="100"/>
      <c r="G134" s="100"/>
      <c r="H134" s="100"/>
      <c r="I134" s="100"/>
      <c r="J134" s="100"/>
      <c r="K134" s="100"/>
      <c r="L134" s="100"/>
      <c r="M134" s="100"/>
      <c r="N134" s="100"/>
      <c r="O134" s="100"/>
      <c r="P134" s="100"/>
      <c r="Q134" s="100"/>
      <c r="R134" s="100"/>
      <c r="S134" s="100"/>
      <c r="T134" s="100"/>
      <c r="U134" s="100"/>
      <c r="V134" s="100"/>
      <c r="W134" s="100"/>
    </row>
    <row r="135" spans="1:23" ht="15" hidden="1" customHeight="1" x14ac:dyDescent="0.25">
      <c r="A135" s="101">
        <v>49</v>
      </c>
      <c r="B135" s="89" t="s">
        <v>336</v>
      </c>
      <c r="C135" s="106">
        <v>348.13155605906172</v>
      </c>
      <c r="D135" s="100"/>
      <c r="E135" s="161"/>
      <c r="F135" s="100"/>
      <c r="G135" s="100"/>
      <c r="H135" s="100"/>
      <c r="I135" s="100"/>
      <c r="J135" s="100"/>
      <c r="K135" s="100"/>
      <c r="L135" s="100"/>
      <c r="M135" s="100"/>
      <c r="N135" s="100"/>
      <c r="O135" s="100"/>
      <c r="P135" s="100"/>
      <c r="Q135" s="100"/>
      <c r="R135" s="100"/>
      <c r="S135" s="100"/>
      <c r="T135" s="100"/>
      <c r="U135" s="100"/>
      <c r="V135" s="100"/>
      <c r="W135" s="100"/>
    </row>
    <row r="136" spans="1:23" ht="15.75" hidden="1" x14ac:dyDescent="0.25">
      <c r="A136" s="101">
        <v>50</v>
      </c>
      <c r="B136" s="89" t="s">
        <v>335</v>
      </c>
      <c r="C136" s="106">
        <v>1277.2255841869794</v>
      </c>
      <c r="D136" s="100"/>
      <c r="E136" s="161"/>
      <c r="F136" s="100"/>
      <c r="G136" s="100"/>
      <c r="H136" s="100"/>
      <c r="I136" s="100"/>
      <c r="J136" s="100"/>
      <c r="K136" s="100"/>
      <c r="L136" s="100"/>
      <c r="M136" s="100"/>
      <c r="N136" s="100"/>
      <c r="O136" s="100"/>
      <c r="P136" s="100"/>
      <c r="Q136" s="100"/>
      <c r="R136" s="100"/>
      <c r="S136" s="100"/>
      <c r="T136" s="100"/>
      <c r="U136" s="100"/>
      <c r="V136" s="100"/>
      <c r="W136" s="100"/>
    </row>
    <row r="137" spans="1:23" ht="15.75" hidden="1" x14ac:dyDescent="0.25">
      <c r="A137" s="101">
        <v>51</v>
      </c>
      <c r="B137" s="89" t="s">
        <v>334</v>
      </c>
      <c r="C137" s="106">
        <v>489.52368017625645</v>
      </c>
      <c r="D137" s="100"/>
      <c r="E137" s="161"/>
      <c r="F137" s="100"/>
      <c r="G137" s="100"/>
      <c r="H137" s="100"/>
      <c r="I137" s="100"/>
      <c r="J137" s="100"/>
      <c r="K137" s="100"/>
      <c r="L137" s="100"/>
      <c r="M137" s="100"/>
      <c r="N137" s="100"/>
      <c r="O137" s="100"/>
      <c r="P137" s="100"/>
      <c r="Q137" s="100"/>
      <c r="R137" s="100"/>
      <c r="S137" s="100"/>
      <c r="T137" s="100"/>
      <c r="U137" s="100"/>
      <c r="V137" s="100"/>
      <c r="W137" s="100"/>
    </row>
    <row r="138" spans="1:23" ht="15.75" hidden="1" x14ac:dyDescent="0.25">
      <c r="A138" s="101">
        <v>52</v>
      </c>
      <c r="B138" s="89" t="s">
        <v>319</v>
      </c>
      <c r="C138" s="106">
        <v>407.2</v>
      </c>
      <c r="D138" s="100"/>
      <c r="E138" s="161"/>
      <c r="F138" s="100"/>
      <c r="G138" s="100"/>
      <c r="H138" s="100"/>
      <c r="I138" s="100"/>
      <c r="J138" s="100"/>
      <c r="K138" s="100"/>
      <c r="L138" s="100"/>
      <c r="M138" s="100"/>
      <c r="N138" s="100"/>
      <c r="O138" s="100"/>
      <c r="P138" s="100"/>
      <c r="Q138" s="100"/>
      <c r="R138" s="100"/>
      <c r="S138" s="100"/>
      <c r="T138" s="100"/>
      <c r="U138" s="100"/>
      <c r="V138" s="100"/>
      <c r="W138" s="100"/>
    </row>
    <row r="139" spans="1:23" ht="15.75" hidden="1" x14ac:dyDescent="0.25">
      <c r="A139" s="101">
        <v>53</v>
      </c>
      <c r="B139" s="89" t="s">
        <v>294</v>
      </c>
      <c r="C139" s="106">
        <v>562</v>
      </c>
      <c r="D139" s="100"/>
      <c r="E139" s="161"/>
      <c r="F139" s="100"/>
      <c r="G139" s="100"/>
      <c r="H139" s="100"/>
      <c r="I139" s="100"/>
      <c r="J139" s="100"/>
      <c r="K139" s="100"/>
      <c r="L139" s="100"/>
      <c r="M139" s="100"/>
      <c r="N139" s="100"/>
      <c r="O139" s="100"/>
      <c r="P139" s="100"/>
      <c r="Q139" s="100"/>
      <c r="R139" s="100"/>
      <c r="S139" s="100"/>
      <c r="T139" s="100"/>
      <c r="U139" s="100"/>
      <c r="V139" s="100"/>
      <c r="W139" s="100"/>
    </row>
    <row r="140" spans="1:23" ht="15.75" hidden="1" x14ac:dyDescent="0.25">
      <c r="A140" s="101">
        <v>54</v>
      </c>
      <c r="B140" s="89" t="s">
        <v>293</v>
      </c>
      <c r="C140" s="106">
        <v>1195.2</v>
      </c>
      <c r="D140" s="100"/>
      <c r="E140" s="161"/>
      <c r="F140" s="100"/>
      <c r="G140" s="100"/>
      <c r="H140" s="100"/>
      <c r="I140" s="100"/>
      <c r="J140" s="100"/>
      <c r="K140" s="100"/>
      <c r="L140" s="100"/>
      <c r="M140" s="100"/>
      <c r="N140" s="100"/>
      <c r="O140" s="100"/>
      <c r="P140" s="100"/>
      <c r="Q140" s="100"/>
      <c r="R140" s="100"/>
      <c r="S140" s="100"/>
      <c r="T140" s="100"/>
      <c r="U140" s="100"/>
      <c r="V140" s="100"/>
      <c r="W140" s="100"/>
    </row>
    <row r="141" spans="1:23" ht="15.75" hidden="1" x14ac:dyDescent="0.25">
      <c r="A141" s="101">
        <v>55</v>
      </c>
      <c r="B141" s="89" t="s">
        <v>292</v>
      </c>
      <c r="C141" s="106">
        <v>611</v>
      </c>
      <c r="D141" s="100"/>
      <c r="E141" s="161"/>
      <c r="F141" s="100"/>
      <c r="G141" s="100"/>
      <c r="H141" s="100"/>
      <c r="I141" s="100"/>
      <c r="J141" s="100"/>
      <c r="K141" s="100"/>
      <c r="L141" s="100"/>
      <c r="M141" s="100"/>
      <c r="N141" s="100"/>
      <c r="O141" s="100"/>
      <c r="P141" s="100"/>
      <c r="Q141" s="100"/>
      <c r="R141" s="100"/>
      <c r="S141" s="100"/>
      <c r="T141" s="100"/>
      <c r="U141" s="100"/>
      <c r="V141" s="100"/>
      <c r="W141" s="100"/>
    </row>
    <row r="142" spans="1:23" ht="15.75" hidden="1" x14ac:dyDescent="0.25">
      <c r="A142" s="101">
        <v>56</v>
      </c>
      <c r="B142" s="89" t="s">
        <v>291</v>
      </c>
      <c r="C142" s="106">
        <v>404</v>
      </c>
      <c r="D142" s="100"/>
      <c r="E142" s="161"/>
      <c r="F142" s="100"/>
      <c r="G142" s="100"/>
      <c r="H142" s="100"/>
      <c r="I142" s="100"/>
      <c r="J142" s="100"/>
      <c r="K142" s="100"/>
      <c r="L142" s="100"/>
      <c r="M142" s="100"/>
      <c r="N142" s="100"/>
      <c r="O142" s="100"/>
      <c r="P142" s="100"/>
      <c r="Q142" s="100"/>
      <c r="R142" s="100"/>
      <c r="S142" s="100"/>
      <c r="T142" s="100"/>
      <c r="U142" s="100"/>
      <c r="V142" s="100"/>
      <c r="W142" s="100"/>
    </row>
    <row r="143" spans="1:23" ht="15.75" hidden="1" x14ac:dyDescent="0.25">
      <c r="A143" s="101">
        <v>57</v>
      </c>
      <c r="B143" s="89" t="s">
        <v>318</v>
      </c>
      <c r="C143" s="106">
        <v>179.4</v>
      </c>
      <c r="D143" s="100"/>
      <c r="E143" s="161"/>
      <c r="F143" s="100"/>
      <c r="G143" s="100"/>
      <c r="H143" s="100"/>
      <c r="I143" s="100"/>
      <c r="J143" s="100"/>
      <c r="K143" s="100"/>
      <c r="L143" s="100"/>
      <c r="M143" s="100"/>
      <c r="N143" s="100"/>
      <c r="O143" s="100"/>
      <c r="P143" s="100"/>
      <c r="Q143" s="100"/>
      <c r="R143" s="100"/>
      <c r="S143" s="100"/>
      <c r="T143" s="100"/>
      <c r="U143" s="100"/>
      <c r="V143" s="100"/>
      <c r="W143" s="100"/>
    </row>
    <row r="144" spans="1:23" ht="15.75" hidden="1" x14ac:dyDescent="0.25">
      <c r="A144" s="101">
        <v>58</v>
      </c>
      <c r="B144" s="89" t="s">
        <v>317</v>
      </c>
      <c r="C144" s="106">
        <v>260</v>
      </c>
      <c r="D144" s="100"/>
      <c r="E144" s="161"/>
      <c r="F144" s="100"/>
      <c r="G144" s="100"/>
      <c r="H144" s="100"/>
      <c r="I144" s="100"/>
      <c r="J144" s="100"/>
      <c r="K144" s="100"/>
      <c r="L144" s="100"/>
      <c r="M144" s="100"/>
      <c r="N144" s="100"/>
      <c r="O144" s="100"/>
      <c r="P144" s="100"/>
      <c r="Q144" s="100"/>
      <c r="R144" s="100"/>
      <c r="S144" s="100"/>
      <c r="T144" s="100"/>
      <c r="U144" s="100"/>
      <c r="V144" s="100"/>
      <c r="W144" s="100"/>
    </row>
    <row r="145" spans="1:23" ht="15.75" hidden="1" x14ac:dyDescent="0.25">
      <c r="A145" s="83"/>
      <c r="B145" s="82" t="s">
        <v>260</v>
      </c>
      <c r="C145" s="85">
        <f>SUM(C87:C144)</f>
        <v>46833.2</v>
      </c>
      <c r="D145" s="6"/>
      <c r="F145" s="100"/>
      <c r="G145" s="100"/>
      <c r="H145" s="100"/>
      <c r="I145" s="100"/>
      <c r="J145" s="100"/>
      <c r="K145" s="100"/>
      <c r="L145" s="100"/>
      <c r="M145" s="100"/>
      <c r="N145" s="100"/>
      <c r="O145" s="100"/>
      <c r="P145" s="100"/>
      <c r="Q145" s="100"/>
      <c r="R145" s="100"/>
      <c r="S145" s="100"/>
      <c r="T145" s="100"/>
      <c r="U145" s="100"/>
      <c r="V145" s="100"/>
      <c r="W145" s="100"/>
    </row>
    <row r="146" spans="1:23" ht="48" customHeight="1" x14ac:dyDescent="0.25">
      <c r="A146" s="230" t="s">
        <v>333</v>
      </c>
      <c r="B146" s="230"/>
      <c r="C146" s="230"/>
      <c r="F146" s="100"/>
      <c r="G146" s="100"/>
      <c r="H146" s="100"/>
      <c r="I146" s="100"/>
      <c r="J146" s="100"/>
      <c r="K146" s="100"/>
      <c r="L146" s="100"/>
      <c r="M146" s="100"/>
      <c r="N146" s="100"/>
      <c r="O146" s="100"/>
      <c r="P146" s="100"/>
      <c r="Q146" s="100"/>
      <c r="R146" s="100"/>
      <c r="S146" s="100"/>
      <c r="T146" s="100"/>
      <c r="U146" s="100"/>
      <c r="V146" s="100"/>
      <c r="W146" s="100"/>
    </row>
    <row r="147" spans="1:23" ht="32.25" customHeight="1" x14ac:dyDescent="0.25">
      <c r="A147" s="230" t="s">
        <v>178</v>
      </c>
      <c r="B147" s="230"/>
      <c r="C147" s="230"/>
      <c r="F147" s="100"/>
      <c r="G147" s="100"/>
      <c r="H147" s="100"/>
      <c r="I147" s="100"/>
      <c r="J147" s="100"/>
      <c r="K147" s="100"/>
      <c r="L147" s="100"/>
      <c r="M147" s="100"/>
      <c r="N147" s="100"/>
      <c r="O147" s="100"/>
      <c r="P147" s="100"/>
      <c r="Q147" s="100"/>
      <c r="R147" s="100"/>
      <c r="S147" s="100"/>
      <c r="T147" s="100"/>
      <c r="U147" s="100"/>
      <c r="V147" s="100"/>
      <c r="W147" s="100"/>
    </row>
    <row r="148" spans="1:23" ht="16.5" customHeight="1" x14ac:dyDescent="0.25">
      <c r="A148" s="101">
        <v>1</v>
      </c>
      <c r="B148" s="89" t="s">
        <v>303</v>
      </c>
      <c r="C148" s="102">
        <v>180</v>
      </c>
      <c r="F148" s="100"/>
      <c r="G148" s="100"/>
      <c r="H148" s="100"/>
      <c r="I148" s="100"/>
      <c r="J148" s="100"/>
      <c r="K148" s="100"/>
      <c r="L148" s="100"/>
      <c r="M148" s="100"/>
      <c r="N148" s="100"/>
      <c r="O148" s="100"/>
      <c r="P148" s="100"/>
      <c r="Q148" s="100"/>
      <c r="R148" s="100"/>
      <c r="S148" s="100"/>
      <c r="T148" s="100"/>
      <c r="U148" s="100"/>
      <c r="V148" s="100"/>
      <c r="W148" s="100"/>
    </row>
    <row r="149" spans="1:23" ht="18.75" customHeight="1" x14ac:dyDescent="0.25">
      <c r="A149" s="101">
        <v>2</v>
      </c>
      <c r="B149" s="89" t="s">
        <v>326</v>
      </c>
      <c r="C149" s="102">
        <v>67.5</v>
      </c>
      <c r="F149" s="100"/>
      <c r="G149" s="100"/>
      <c r="H149" s="100"/>
      <c r="I149" s="100"/>
      <c r="J149" s="100"/>
      <c r="K149" s="100"/>
      <c r="L149" s="100"/>
      <c r="M149" s="100"/>
      <c r="N149" s="100"/>
      <c r="O149" s="100"/>
      <c r="P149" s="100"/>
      <c r="Q149" s="100"/>
      <c r="R149" s="100"/>
      <c r="S149" s="100"/>
      <c r="T149" s="100"/>
      <c r="U149" s="100"/>
      <c r="V149" s="100"/>
      <c r="W149" s="100"/>
    </row>
    <row r="150" spans="1:23" ht="15.75" x14ac:dyDescent="0.25">
      <c r="A150" s="101">
        <v>3</v>
      </c>
      <c r="B150" s="89" t="s">
        <v>321</v>
      </c>
      <c r="C150" s="102">
        <v>382.5</v>
      </c>
      <c r="F150" s="100"/>
      <c r="G150" s="100"/>
      <c r="H150" s="100"/>
      <c r="I150" s="100"/>
      <c r="J150" s="100"/>
      <c r="K150" s="100"/>
      <c r="L150" s="100"/>
      <c r="M150" s="100"/>
      <c r="N150" s="100"/>
      <c r="O150" s="100"/>
      <c r="P150" s="100"/>
      <c r="Q150" s="100"/>
      <c r="R150" s="100"/>
      <c r="S150" s="100"/>
      <c r="T150" s="100"/>
      <c r="U150" s="100"/>
      <c r="V150" s="100"/>
      <c r="W150" s="100"/>
    </row>
    <row r="151" spans="1:23" ht="15.75" x14ac:dyDescent="0.25">
      <c r="A151" s="101">
        <v>4</v>
      </c>
      <c r="B151" s="89" t="s">
        <v>302</v>
      </c>
      <c r="C151" s="102">
        <v>22.5</v>
      </c>
      <c r="F151" s="100"/>
      <c r="G151" s="100"/>
      <c r="H151" s="100"/>
      <c r="I151" s="100"/>
      <c r="J151" s="100"/>
      <c r="K151" s="100"/>
      <c r="L151" s="100"/>
      <c r="M151" s="100"/>
      <c r="N151" s="100"/>
      <c r="O151" s="100"/>
      <c r="P151" s="100"/>
      <c r="Q151" s="100"/>
      <c r="R151" s="100"/>
      <c r="S151" s="100"/>
      <c r="T151" s="100"/>
      <c r="U151" s="100"/>
      <c r="V151" s="100"/>
      <c r="W151" s="100"/>
    </row>
    <row r="152" spans="1:23" ht="15.75" x14ac:dyDescent="0.25">
      <c r="A152" s="101">
        <v>5</v>
      </c>
      <c r="B152" s="89" t="s">
        <v>316</v>
      </c>
      <c r="C152" s="102">
        <v>157.5</v>
      </c>
      <c r="F152" s="100"/>
      <c r="G152" s="100"/>
      <c r="H152" s="100"/>
      <c r="I152" s="100"/>
      <c r="J152" s="100"/>
      <c r="K152" s="100"/>
      <c r="L152" s="100"/>
      <c r="M152" s="100"/>
      <c r="N152" s="100"/>
      <c r="O152" s="100"/>
      <c r="P152" s="100"/>
      <c r="Q152" s="100"/>
      <c r="R152" s="100"/>
      <c r="S152" s="100"/>
      <c r="T152" s="100"/>
      <c r="U152" s="100"/>
      <c r="V152" s="100"/>
      <c r="W152" s="100"/>
    </row>
    <row r="153" spans="1:23" ht="15.75" x14ac:dyDescent="0.25">
      <c r="A153" s="101">
        <v>6</v>
      </c>
      <c r="B153" s="89" t="s">
        <v>266</v>
      </c>
      <c r="C153" s="102">
        <v>135</v>
      </c>
      <c r="E153" s="162"/>
      <c r="F153" s="100"/>
      <c r="G153" s="100"/>
      <c r="H153" s="100"/>
      <c r="I153" s="100"/>
      <c r="J153" s="100"/>
      <c r="K153" s="100"/>
      <c r="L153" s="100"/>
      <c r="M153" s="100"/>
      <c r="N153" s="100"/>
      <c r="O153" s="100"/>
      <c r="P153" s="100"/>
      <c r="Q153" s="100"/>
      <c r="R153" s="100"/>
      <c r="S153" s="100"/>
      <c r="T153" s="100"/>
      <c r="U153" s="100"/>
      <c r="V153" s="100"/>
      <c r="W153" s="100"/>
    </row>
    <row r="154" spans="1:23" ht="15.75" x14ac:dyDescent="0.25">
      <c r="A154" s="101">
        <v>7</v>
      </c>
      <c r="B154" s="89" t="s">
        <v>315</v>
      </c>
      <c r="C154" s="102">
        <v>45</v>
      </c>
      <c r="E154" s="162"/>
      <c r="F154" s="100"/>
      <c r="G154" s="100"/>
      <c r="H154" s="100"/>
      <c r="I154" s="100"/>
      <c r="J154" s="100"/>
      <c r="K154" s="100"/>
      <c r="L154" s="100"/>
      <c r="M154" s="100"/>
      <c r="N154" s="100"/>
      <c r="O154" s="100"/>
      <c r="P154" s="100"/>
      <c r="Q154" s="100"/>
      <c r="R154" s="100"/>
      <c r="S154" s="100"/>
      <c r="T154" s="100"/>
      <c r="U154" s="100"/>
      <c r="V154" s="100"/>
      <c r="W154" s="100"/>
    </row>
    <row r="155" spans="1:23" ht="15.75" x14ac:dyDescent="0.25">
      <c r="A155" s="101">
        <v>8</v>
      </c>
      <c r="B155" s="89" t="s">
        <v>301</v>
      </c>
      <c r="C155" s="102">
        <v>22.5</v>
      </c>
      <c r="E155" s="162"/>
      <c r="F155" s="100"/>
      <c r="G155" s="100"/>
      <c r="H155" s="100"/>
      <c r="I155" s="100"/>
      <c r="J155" s="100"/>
      <c r="K155" s="100"/>
      <c r="L155" s="100"/>
      <c r="M155" s="100"/>
      <c r="N155" s="100"/>
      <c r="O155" s="100"/>
      <c r="P155" s="100"/>
      <c r="Q155" s="100"/>
      <c r="R155" s="100"/>
      <c r="S155" s="100"/>
      <c r="T155" s="100"/>
      <c r="U155" s="100"/>
      <c r="V155" s="100"/>
      <c r="W155" s="100"/>
    </row>
    <row r="156" spans="1:23" ht="15.75" x14ac:dyDescent="0.25">
      <c r="A156" s="101">
        <v>9</v>
      </c>
      <c r="B156" s="89" t="s">
        <v>273</v>
      </c>
      <c r="C156" s="102">
        <v>540</v>
      </c>
      <c r="E156" s="162"/>
      <c r="F156" s="100"/>
      <c r="G156" s="100"/>
      <c r="H156" s="100"/>
      <c r="I156" s="100"/>
      <c r="J156" s="100"/>
      <c r="K156" s="100"/>
      <c r="L156" s="100"/>
      <c r="M156" s="100"/>
      <c r="N156" s="100"/>
      <c r="O156" s="100"/>
      <c r="P156" s="100"/>
      <c r="Q156" s="100"/>
      <c r="R156" s="100"/>
      <c r="S156" s="100"/>
      <c r="T156" s="100"/>
      <c r="U156" s="100"/>
      <c r="V156" s="100"/>
      <c r="W156" s="100"/>
    </row>
    <row r="157" spans="1:23" ht="15.75" x14ac:dyDescent="0.25">
      <c r="A157" s="101">
        <v>10</v>
      </c>
      <c r="B157" s="89" t="s">
        <v>300</v>
      </c>
      <c r="C157" s="102">
        <v>22.5</v>
      </c>
      <c r="E157" s="162"/>
      <c r="F157" s="100"/>
      <c r="G157" s="100"/>
      <c r="H157" s="100"/>
      <c r="I157" s="100"/>
      <c r="J157" s="100"/>
      <c r="K157" s="100"/>
      <c r="L157" s="100"/>
      <c r="M157" s="100"/>
      <c r="N157" s="100"/>
      <c r="O157" s="100"/>
      <c r="P157" s="100"/>
      <c r="Q157" s="100"/>
      <c r="R157" s="100"/>
      <c r="S157" s="100"/>
      <c r="T157" s="100"/>
      <c r="U157" s="100"/>
      <c r="V157" s="100"/>
      <c r="W157" s="100"/>
    </row>
    <row r="158" spans="1:23" ht="15.75" x14ac:dyDescent="0.25">
      <c r="A158" s="101">
        <v>11</v>
      </c>
      <c r="B158" s="89" t="s">
        <v>314</v>
      </c>
      <c r="C158" s="102">
        <v>1372.5</v>
      </c>
      <c r="E158" s="162"/>
      <c r="F158" s="100"/>
      <c r="G158" s="100"/>
      <c r="H158" s="100"/>
      <c r="I158" s="100"/>
      <c r="J158" s="100"/>
      <c r="K158" s="100"/>
      <c r="L158" s="100"/>
      <c r="M158" s="100"/>
      <c r="N158" s="100"/>
      <c r="O158" s="100"/>
      <c r="P158" s="100"/>
      <c r="Q158" s="100"/>
      <c r="R158" s="100"/>
      <c r="S158" s="100"/>
      <c r="T158" s="100"/>
      <c r="U158" s="100"/>
      <c r="V158" s="100"/>
      <c r="W158" s="100"/>
    </row>
    <row r="159" spans="1:23" ht="15.75" x14ac:dyDescent="0.25">
      <c r="A159" s="101">
        <v>12</v>
      </c>
      <c r="B159" s="89" t="s">
        <v>277</v>
      </c>
      <c r="C159" s="102">
        <v>22.5</v>
      </c>
      <c r="E159" s="162"/>
      <c r="F159" s="100"/>
      <c r="G159" s="100"/>
      <c r="H159" s="100"/>
      <c r="I159" s="100"/>
      <c r="J159" s="100"/>
      <c r="K159" s="100"/>
      <c r="L159" s="100"/>
      <c r="M159" s="100"/>
      <c r="N159" s="100"/>
      <c r="O159" s="100"/>
      <c r="P159" s="100"/>
      <c r="Q159" s="100"/>
      <c r="R159" s="100"/>
      <c r="S159" s="100"/>
      <c r="T159" s="100"/>
      <c r="U159" s="100"/>
      <c r="V159" s="100"/>
      <c r="W159" s="100"/>
    </row>
    <row r="160" spans="1:23" ht="15.75" x14ac:dyDescent="0.25">
      <c r="A160" s="101">
        <v>13</v>
      </c>
      <c r="B160" s="89" t="s">
        <v>279</v>
      </c>
      <c r="C160" s="102">
        <v>45</v>
      </c>
      <c r="E160" s="162"/>
      <c r="F160" s="100"/>
      <c r="G160" s="100"/>
      <c r="H160" s="100"/>
      <c r="I160" s="100"/>
      <c r="J160" s="100"/>
      <c r="K160" s="100"/>
      <c r="L160" s="100"/>
      <c r="M160" s="100"/>
      <c r="N160" s="100"/>
      <c r="O160" s="100"/>
      <c r="P160" s="100"/>
      <c r="Q160" s="100"/>
      <c r="R160" s="100"/>
      <c r="S160" s="100"/>
      <c r="T160" s="100"/>
      <c r="U160" s="100"/>
      <c r="V160" s="100"/>
      <c r="W160" s="100"/>
    </row>
    <row r="161" spans="1:23" ht="15.75" x14ac:dyDescent="0.25">
      <c r="A161" s="101">
        <v>14</v>
      </c>
      <c r="B161" s="89" t="s">
        <v>298</v>
      </c>
      <c r="C161" s="102">
        <v>247.5</v>
      </c>
      <c r="E161" s="162"/>
      <c r="F161" s="100"/>
      <c r="G161" s="100"/>
      <c r="H161" s="100"/>
      <c r="I161" s="100"/>
      <c r="J161" s="100"/>
      <c r="K161" s="100"/>
      <c r="L161" s="100"/>
      <c r="M161" s="100"/>
      <c r="N161" s="100"/>
      <c r="O161" s="100"/>
      <c r="P161" s="100"/>
      <c r="Q161" s="100"/>
      <c r="R161" s="100"/>
      <c r="S161" s="100"/>
      <c r="T161" s="100"/>
      <c r="U161" s="100"/>
      <c r="V161" s="100"/>
      <c r="W161" s="100"/>
    </row>
    <row r="162" spans="1:23" ht="31.5" x14ac:dyDescent="0.25">
      <c r="A162" s="101">
        <v>15</v>
      </c>
      <c r="B162" s="89" t="s">
        <v>332</v>
      </c>
      <c r="C162" s="102">
        <v>2925</v>
      </c>
      <c r="E162" s="162"/>
      <c r="F162" s="100"/>
      <c r="G162" s="100"/>
      <c r="H162" s="100"/>
      <c r="I162" s="100"/>
      <c r="J162" s="100"/>
      <c r="K162" s="100"/>
      <c r="L162" s="100"/>
      <c r="M162" s="100"/>
      <c r="N162" s="100"/>
      <c r="O162" s="100"/>
      <c r="P162" s="100"/>
      <c r="Q162" s="100"/>
      <c r="R162" s="100"/>
      <c r="S162" s="100"/>
      <c r="T162" s="100"/>
      <c r="U162" s="100"/>
      <c r="V162" s="100"/>
      <c r="W162" s="100"/>
    </row>
    <row r="163" spans="1:23" ht="31.5" x14ac:dyDescent="0.25">
      <c r="A163" s="101">
        <v>16</v>
      </c>
      <c r="B163" s="89" t="s">
        <v>271</v>
      </c>
      <c r="C163" s="102">
        <v>787.5</v>
      </c>
      <c r="E163" s="162"/>
      <c r="F163" s="100"/>
      <c r="G163" s="100"/>
      <c r="H163" s="100"/>
      <c r="I163" s="100"/>
      <c r="J163" s="100"/>
      <c r="K163" s="100"/>
      <c r="L163" s="100"/>
      <c r="M163" s="100"/>
      <c r="N163" s="100"/>
      <c r="O163" s="100"/>
      <c r="P163" s="100"/>
      <c r="Q163" s="100"/>
      <c r="R163" s="100"/>
      <c r="S163" s="100"/>
      <c r="T163" s="100"/>
      <c r="U163" s="100"/>
      <c r="V163" s="100"/>
      <c r="W163" s="100"/>
    </row>
    <row r="164" spans="1:23" ht="15.75" x14ac:dyDescent="0.25">
      <c r="A164" s="101">
        <v>17</v>
      </c>
      <c r="B164" s="89" t="s">
        <v>297</v>
      </c>
      <c r="C164" s="102">
        <v>90</v>
      </c>
      <c r="E164" s="162"/>
      <c r="F164" s="100"/>
      <c r="G164" s="100"/>
      <c r="H164" s="100"/>
      <c r="I164" s="100"/>
      <c r="J164" s="100"/>
      <c r="K164" s="100"/>
      <c r="L164" s="100"/>
      <c r="M164" s="100"/>
      <c r="N164" s="100"/>
      <c r="O164" s="100"/>
      <c r="P164" s="100"/>
      <c r="Q164" s="100"/>
      <c r="R164" s="100"/>
      <c r="S164" s="100"/>
      <c r="T164" s="100"/>
      <c r="U164" s="100"/>
      <c r="V164" s="100"/>
      <c r="W164" s="100"/>
    </row>
    <row r="165" spans="1:23" ht="15.75" x14ac:dyDescent="0.25">
      <c r="A165" s="101">
        <v>18</v>
      </c>
      <c r="B165" s="89" t="s">
        <v>269</v>
      </c>
      <c r="C165" s="102">
        <v>652.5</v>
      </c>
      <c r="E165" s="162"/>
      <c r="F165" s="100"/>
      <c r="G165" s="100"/>
      <c r="H165" s="100"/>
      <c r="I165" s="100"/>
      <c r="J165" s="100"/>
      <c r="K165" s="100"/>
      <c r="L165" s="100"/>
      <c r="M165" s="100"/>
      <c r="N165" s="100"/>
      <c r="O165" s="100"/>
      <c r="P165" s="100"/>
      <c r="Q165" s="100"/>
      <c r="R165" s="100"/>
      <c r="S165" s="100"/>
      <c r="T165" s="100"/>
      <c r="U165" s="100"/>
      <c r="V165" s="100"/>
      <c r="W165" s="100"/>
    </row>
    <row r="166" spans="1:23" ht="15.75" x14ac:dyDescent="0.25">
      <c r="A166" s="101">
        <v>19</v>
      </c>
      <c r="B166" s="89" t="s">
        <v>270</v>
      </c>
      <c r="C166" s="102">
        <v>967.5</v>
      </c>
      <c r="E166" s="162"/>
      <c r="F166" s="100"/>
      <c r="G166" s="100"/>
      <c r="H166" s="100"/>
      <c r="I166" s="100"/>
      <c r="J166" s="100"/>
      <c r="K166" s="100"/>
      <c r="L166" s="100"/>
      <c r="M166" s="100"/>
      <c r="N166" s="100"/>
      <c r="O166" s="100"/>
      <c r="P166" s="100"/>
      <c r="Q166" s="100"/>
      <c r="R166" s="100"/>
      <c r="S166" s="100"/>
      <c r="T166" s="100"/>
      <c r="U166" s="100"/>
      <c r="V166" s="100"/>
      <c r="W166" s="100"/>
    </row>
    <row r="167" spans="1:23" ht="15.75" x14ac:dyDescent="0.25">
      <c r="A167" s="101">
        <v>20</v>
      </c>
      <c r="B167" s="89" t="s">
        <v>311</v>
      </c>
      <c r="C167" s="102">
        <v>450</v>
      </c>
      <c r="E167" s="162"/>
      <c r="F167" s="100"/>
      <c r="G167" s="100"/>
      <c r="H167" s="100"/>
      <c r="I167" s="100"/>
      <c r="J167" s="100"/>
      <c r="K167" s="100"/>
      <c r="L167" s="100"/>
      <c r="M167" s="100"/>
      <c r="N167" s="100"/>
      <c r="O167" s="100"/>
      <c r="P167" s="100"/>
      <c r="Q167" s="100"/>
      <c r="R167" s="100"/>
      <c r="S167" s="100"/>
      <c r="T167" s="100"/>
      <c r="U167" s="100"/>
      <c r="V167" s="100"/>
      <c r="W167" s="100"/>
    </row>
    <row r="168" spans="1:23" ht="20.25" customHeight="1" x14ac:dyDescent="0.25">
      <c r="A168" s="101">
        <v>21</v>
      </c>
      <c r="B168" s="89" t="s">
        <v>296</v>
      </c>
      <c r="C168" s="102">
        <v>45</v>
      </c>
      <c r="E168" s="162"/>
      <c r="F168" s="100"/>
      <c r="G168" s="100"/>
      <c r="H168" s="100"/>
      <c r="I168" s="100"/>
      <c r="J168" s="100"/>
      <c r="K168" s="100"/>
      <c r="L168" s="100"/>
      <c r="M168" s="100"/>
      <c r="N168" s="100"/>
      <c r="O168" s="100"/>
      <c r="P168" s="100"/>
      <c r="Q168" s="100"/>
      <c r="R168" s="100"/>
      <c r="S168" s="100"/>
      <c r="T168" s="100"/>
      <c r="U168" s="100"/>
      <c r="V168" s="100"/>
      <c r="W168" s="100"/>
    </row>
    <row r="169" spans="1:23" ht="31.5" x14ac:dyDescent="0.25">
      <c r="A169" s="101">
        <v>22</v>
      </c>
      <c r="B169" s="89" t="s">
        <v>305</v>
      </c>
      <c r="C169" s="102">
        <v>1147.5</v>
      </c>
      <c r="E169" s="162"/>
      <c r="F169" s="100"/>
      <c r="G169" s="100"/>
      <c r="H169" s="100"/>
      <c r="I169" s="100"/>
      <c r="J169" s="100"/>
      <c r="K169" s="100"/>
      <c r="L169" s="100"/>
      <c r="M169" s="100"/>
      <c r="N169" s="100"/>
      <c r="O169" s="100"/>
      <c r="P169" s="100"/>
      <c r="Q169" s="100"/>
      <c r="R169" s="100"/>
      <c r="S169" s="100"/>
      <c r="T169" s="100"/>
      <c r="U169" s="100"/>
      <c r="V169" s="100"/>
      <c r="W169" s="100"/>
    </row>
    <row r="170" spans="1:23" ht="15.75" x14ac:dyDescent="0.25">
      <c r="A170" s="101">
        <v>23</v>
      </c>
      <c r="B170" s="89" t="s">
        <v>265</v>
      </c>
      <c r="C170" s="102">
        <v>1642.5</v>
      </c>
      <c r="E170" s="162"/>
      <c r="F170" s="100"/>
      <c r="G170" s="100"/>
      <c r="H170" s="100"/>
      <c r="I170" s="100"/>
      <c r="J170" s="100"/>
      <c r="K170" s="100"/>
      <c r="L170" s="100"/>
      <c r="M170" s="100"/>
      <c r="N170" s="100"/>
      <c r="O170" s="100"/>
      <c r="P170" s="100"/>
      <c r="Q170" s="100"/>
      <c r="R170" s="100"/>
      <c r="S170" s="100"/>
      <c r="T170" s="100"/>
      <c r="U170" s="100"/>
      <c r="V170" s="100"/>
      <c r="W170" s="100"/>
    </row>
    <row r="171" spans="1:23" ht="15.75" customHeight="1" x14ac:dyDescent="0.25">
      <c r="A171" s="101">
        <v>24</v>
      </c>
      <c r="B171" s="89" t="s">
        <v>331</v>
      </c>
      <c r="C171" s="102">
        <v>22.5</v>
      </c>
      <c r="E171" s="162"/>
      <c r="F171" s="100"/>
      <c r="G171" s="100"/>
      <c r="H171" s="100"/>
      <c r="I171" s="100"/>
      <c r="J171" s="100"/>
      <c r="K171" s="100"/>
      <c r="L171" s="100"/>
      <c r="M171" s="100"/>
      <c r="N171" s="100"/>
      <c r="O171" s="100"/>
      <c r="P171" s="100"/>
      <c r="Q171" s="100"/>
      <c r="R171" s="100"/>
      <c r="S171" s="100"/>
      <c r="T171" s="100"/>
      <c r="U171" s="100"/>
      <c r="V171" s="100"/>
      <c r="W171" s="100"/>
    </row>
    <row r="172" spans="1:23" ht="31.5" x14ac:dyDescent="0.25">
      <c r="A172" s="101">
        <v>25</v>
      </c>
      <c r="B172" s="89" t="s">
        <v>309</v>
      </c>
      <c r="C172" s="102">
        <v>945</v>
      </c>
      <c r="E172" s="162"/>
      <c r="F172" s="100"/>
      <c r="G172" s="100"/>
      <c r="H172" s="100"/>
      <c r="I172" s="100"/>
      <c r="J172" s="100"/>
      <c r="K172" s="100"/>
      <c r="L172" s="100"/>
      <c r="M172" s="100"/>
      <c r="N172" s="100"/>
      <c r="O172" s="100"/>
      <c r="P172" s="100"/>
      <c r="Q172" s="100"/>
      <c r="R172" s="100"/>
      <c r="S172" s="100"/>
      <c r="T172" s="100"/>
      <c r="U172" s="100"/>
      <c r="V172" s="100"/>
      <c r="W172" s="100"/>
    </row>
    <row r="173" spans="1:23" ht="15.75" x14ac:dyDescent="0.25">
      <c r="A173" s="101">
        <v>26</v>
      </c>
      <c r="B173" s="89" t="s">
        <v>308</v>
      </c>
      <c r="C173" s="102">
        <v>1530</v>
      </c>
      <c r="E173" s="162"/>
      <c r="F173" s="100"/>
      <c r="G173" s="100"/>
      <c r="H173" s="100"/>
      <c r="I173" s="100"/>
      <c r="J173" s="100"/>
      <c r="K173" s="100"/>
      <c r="L173" s="100"/>
      <c r="M173" s="100"/>
      <c r="N173" s="100"/>
      <c r="O173" s="100"/>
      <c r="P173" s="100"/>
      <c r="Q173" s="100"/>
      <c r="R173" s="100"/>
      <c r="S173" s="100"/>
      <c r="T173" s="100"/>
      <c r="U173" s="100"/>
      <c r="V173" s="100"/>
      <c r="W173" s="100"/>
    </row>
    <row r="174" spans="1:23" ht="15.75" x14ac:dyDescent="0.25">
      <c r="A174" s="101">
        <v>27</v>
      </c>
      <c r="B174" s="89" t="s">
        <v>330</v>
      </c>
      <c r="C174" s="102">
        <v>337.5</v>
      </c>
      <c r="E174" s="162"/>
      <c r="F174" s="100"/>
      <c r="G174" s="100"/>
      <c r="H174" s="100"/>
      <c r="I174" s="100"/>
      <c r="J174" s="100"/>
      <c r="K174" s="100"/>
      <c r="L174" s="100"/>
      <c r="M174" s="100"/>
      <c r="N174" s="100"/>
      <c r="O174" s="100"/>
      <c r="P174" s="100"/>
      <c r="Q174" s="100"/>
      <c r="R174" s="100"/>
      <c r="S174" s="100"/>
      <c r="T174" s="100"/>
      <c r="U174" s="100"/>
      <c r="V174" s="100"/>
      <c r="W174" s="100"/>
    </row>
    <row r="175" spans="1:23" ht="15.75" x14ac:dyDescent="0.25">
      <c r="A175" s="101">
        <v>28</v>
      </c>
      <c r="B175" s="89" t="s">
        <v>295</v>
      </c>
      <c r="C175" s="102">
        <v>607.5</v>
      </c>
      <c r="F175" s="100"/>
      <c r="G175" s="100"/>
      <c r="H175" s="100"/>
      <c r="I175" s="100"/>
      <c r="J175" s="100"/>
      <c r="K175" s="100"/>
      <c r="L175" s="100"/>
      <c r="M175" s="100"/>
      <c r="N175" s="100"/>
      <c r="O175" s="100"/>
      <c r="P175" s="100"/>
      <c r="Q175" s="100"/>
      <c r="R175" s="100"/>
      <c r="S175" s="100"/>
      <c r="T175" s="100"/>
      <c r="U175" s="100"/>
      <c r="V175" s="100"/>
      <c r="W175" s="100"/>
    </row>
    <row r="176" spans="1:23" ht="15.75" x14ac:dyDescent="0.25">
      <c r="A176" s="101">
        <v>29</v>
      </c>
      <c r="B176" s="89" t="s">
        <v>263</v>
      </c>
      <c r="C176" s="102">
        <v>135</v>
      </c>
      <c r="F176" s="100"/>
      <c r="G176" s="100"/>
      <c r="H176" s="100"/>
      <c r="I176" s="100"/>
      <c r="J176" s="100"/>
      <c r="K176" s="100"/>
      <c r="L176" s="100"/>
      <c r="M176" s="100"/>
      <c r="N176" s="100"/>
      <c r="O176" s="100"/>
      <c r="P176" s="100"/>
      <c r="Q176" s="100"/>
      <c r="R176" s="100"/>
      <c r="S176" s="100"/>
      <c r="T176" s="100"/>
      <c r="U176" s="100"/>
      <c r="V176" s="100"/>
      <c r="W176" s="100"/>
    </row>
    <row r="177" spans="1:23" ht="15.75" x14ac:dyDescent="0.25">
      <c r="A177" s="101">
        <v>30</v>
      </c>
      <c r="B177" s="89" t="s">
        <v>276</v>
      </c>
      <c r="C177" s="102">
        <v>45</v>
      </c>
      <c r="F177" s="100"/>
      <c r="G177" s="100"/>
      <c r="H177" s="100"/>
      <c r="I177" s="100"/>
      <c r="J177" s="100"/>
      <c r="K177" s="100"/>
      <c r="L177" s="100"/>
      <c r="M177" s="100"/>
      <c r="N177" s="100"/>
      <c r="O177" s="100"/>
      <c r="P177" s="100"/>
      <c r="Q177" s="100"/>
      <c r="R177" s="100"/>
      <c r="S177" s="100"/>
      <c r="T177" s="100"/>
      <c r="U177" s="100"/>
      <c r="V177" s="100"/>
      <c r="W177" s="100"/>
    </row>
    <row r="178" spans="1:23" ht="15.75" x14ac:dyDescent="0.25">
      <c r="A178" s="101">
        <v>31</v>
      </c>
      <c r="B178" s="89" t="s">
        <v>262</v>
      </c>
      <c r="C178" s="102">
        <v>22.5</v>
      </c>
      <c r="F178" s="100"/>
      <c r="G178" s="100"/>
      <c r="H178" s="100"/>
      <c r="I178" s="100"/>
      <c r="J178" s="100"/>
      <c r="K178" s="100"/>
      <c r="L178" s="100"/>
      <c r="M178" s="100"/>
      <c r="N178" s="100"/>
      <c r="O178" s="100"/>
      <c r="P178" s="100"/>
      <c r="Q178" s="100"/>
      <c r="R178" s="100"/>
      <c r="S178" s="100"/>
      <c r="T178" s="100"/>
      <c r="U178" s="100"/>
      <c r="V178" s="100"/>
      <c r="W178" s="100"/>
    </row>
    <row r="179" spans="1:23" ht="15.75" x14ac:dyDescent="0.25">
      <c r="A179" s="101">
        <v>32</v>
      </c>
      <c r="B179" s="89" t="s">
        <v>329</v>
      </c>
      <c r="C179" s="102">
        <v>135</v>
      </c>
      <c r="F179" s="100"/>
      <c r="G179" s="100"/>
      <c r="H179" s="100"/>
      <c r="I179" s="100"/>
      <c r="J179" s="100"/>
      <c r="K179" s="100"/>
      <c r="L179" s="100"/>
      <c r="M179" s="100"/>
      <c r="N179" s="100"/>
      <c r="O179" s="100"/>
      <c r="P179" s="100"/>
      <c r="Q179" s="100"/>
      <c r="R179" s="100"/>
      <c r="S179" s="100"/>
      <c r="T179" s="100"/>
      <c r="U179" s="100"/>
      <c r="V179" s="100"/>
      <c r="W179" s="100"/>
    </row>
    <row r="180" spans="1:23" ht="15.75" x14ac:dyDescent="0.25">
      <c r="A180" s="101">
        <v>33</v>
      </c>
      <c r="B180" s="89" t="s">
        <v>261</v>
      </c>
      <c r="C180" s="102">
        <v>1350</v>
      </c>
      <c r="F180" s="100"/>
      <c r="G180" s="100"/>
      <c r="H180" s="100"/>
      <c r="I180" s="100"/>
      <c r="J180" s="100"/>
      <c r="K180" s="100"/>
      <c r="L180" s="100"/>
      <c r="M180" s="100"/>
      <c r="N180" s="100"/>
      <c r="O180" s="100"/>
      <c r="P180" s="100"/>
      <c r="Q180" s="100"/>
      <c r="R180" s="100"/>
      <c r="S180" s="100"/>
      <c r="T180" s="100"/>
      <c r="U180" s="100"/>
      <c r="V180" s="100"/>
      <c r="W180" s="100"/>
    </row>
    <row r="181" spans="1:23" ht="15.75" x14ac:dyDescent="0.25">
      <c r="A181" s="101"/>
      <c r="B181" s="82" t="s">
        <v>260</v>
      </c>
      <c r="C181" s="85">
        <f>SUM(C148:C180)</f>
        <v>17100</v>
      </c>
      <c r="D181" s="108">
        <f>15750+1350</f>
        <v>17100</v>
      </c>
      <c r="E181" s="158">
        <f>D181-C181</f>
        <v>0</v>
      </c>
      <c r="F181" s="100"/>
      <c r="G181" s="100"/>
      <c r="H181" s="100"/>
      <c r="I181" s="100"/>
      <c r="J181" s="100"/>
      <c r="K181" s="100"/>
      <c r="L181" s="100"/>
      <c r="M181" s="100"/>
      <c r="N181" s="100"/>
      <c r="O181" s="100"/>
      <c r="P181" s="100"/>
      <c r="Q181" s="100"/>
      <c r="R181" s="100"/>
      <c r="S181" s="100"/>
      <c r="T181" s="100"/>
      <c r="U181" s="100"/>
      <c r="V181" s="100"/>
      <c r="W181" s="100"/>
    </row>
    <row r="182" spans="1:23" ht="31.5" customHeight="1" x14ac:dyDescent="0.25">
      <c r="A182" s="230" t="s">
        <v>166</v>
      </c>
      <c r="B182" s="230"/>
      <c r="C182" s="230"/>
      <c r="D182" s="108"/>
      <c r="F182" s="100"/>
      <c r="G182" s="100"/>
      <c r="H182" s="100"/>
      <c r="I182" s="100"/>
      <c r="J182" s="100"/>
      <c r="K182" s="100"/>
      <c r="L182" s="100"/>
      <c r="M182" s="100"/>
      <c r="N182" s="100"/>
      <c r="O182" s="100"/>
      <c r="P182" s="100"/>
      <c r="Q182" s="100"/>
      <c r="R182" s="100"/>
      <c r="S182" s="100"/>
      <c r="T182" s="100"/>
      <c r="U182" s="100"/>
      <c r="V182" s="100"/>
      <c r="W182" s="100"/>
    </row>
    <row r="183" spans="1:23" ht="31.5" x14ac:dyDescent="0.25">
      <c r="A183" s="101">
        <v>1</v>
      </c>
      <c r="B183" s="89" t="s">
        <v>323</v>
      </c>
      <c r="C183" s="102">
        <v>3659</v>
      </c>
      <c r="F183" s="100"/>
      <c r="G183" s="100"/>
      <c r="H183" s="100"/>
      <c r="I183" s="100"/>
      <c r="J183" s="100"/>
      <c r="K183" s="100"/>
      <c r="L183" s="100"/>
      <c r="M183" s="100"/>
      <c r="N183" s="100"/>
      <c r="O183" s="100"/>
      <c r="P183" s="100"/>
      <c r="Q183" s="100"/>
      <c r="R183" s="100"/>
      <c r="S183" s="100"/>
      <c r="T183" s="100"/>
      <c r="U183" s="100"/>
      <c r="V183" s="100"/>
      <c r="W183" s="100"/>
    </row>
    <row r="184" spans="1:23" ht="31.5" x14ac:dyDescent="0.25">
      <c r="A184" s="101">
        <v>2</v>
      </c>
      <c r="B184" s="89" t="s">
        <v>320</v>
      </c>
      <c r="C184" s="102">
        <v>5600</v>
      </c>
      <c r="F184" s="100"/>
      <c r="G184" s="100"/>
      <c r="H184" s="100"/>
      <c r="I184" s="100"/>
      <c r="J184" s="100"/>
      <c r="K184" s="100"/>
      <c r="L184" s="100"/>
      <c r="M184" s="100"/>
      <c r="N184" s="100"/>
      <c r="O184" s="100"/>
      <c r="P184" s="100"/>
      <c r="Q184" s="100"/>
      <c r="R184" s="100"/>
      <c r="S184" s="100"/>
      <c r="T184" s="100"/>
      <c r="U184" s="100"/>
      <c r="V184" s="100"/>
      <c r="W184" s="100"/>
    </row>
    <row r="185" spans="1:23" ht="15.75" x14ac:dyDescent="0.25">
      <c r="A185" s="101">
        <v>3</v>
      </c>
      <c r="B185" s="89" t="s">
        <v>278</v>
      </c>
      <c r="C185" s="102">
        <v>3840.9</v>
      </c>
      <c r="F185" s="100"/>
      <c r="G185" s="100"/>
      <c r="H185" s="100"/>
      <c r="I185" s="100"/>
      <c r="J185" s="100"/>
      <c r="K185" s="100"/>
      <c r="L185" s="100"/>
      <c r="M185" s="100"/>
      <c r="N185" s="100"/>
      <c r="O185" s="100"/>
      <c r="P185" s="100"/>
      <c r="Q185" s="100"/>
      <c r="R185" s="100"/>
      <c r="S185" s="100"/>
      <c r="T185" s="100"/>
      <c r="U185" s="100"/>
      <c r="V185" s="100"/>
      <c r="W185" s="100"/>
    </row>
    <row r="186" spans="1:23" ht="15.75" hidden="1" x14ac:dyDescent="0.25">
      <c r="A186" s="101">
        <v>5</v>
      </c>
      <c r="B186" s="166" t="s">
        <v>315</v>
      </c>
      <c r="C186" s="102">
        <v>0</v>
      </c>
      <c r="F186" s="100"/>
      <c r="G186" s="100"/>
      <c r="H186" s="100"/>
      <c r="I186" s="100"/>
      <c r="J186" s="100"/>
      <c r="K186" s="100"/>
      <c r="L186" s="100"/>
      <c r="M186" s="100"/>
      <c r="N186" s="100"/>
      <c r="O186" s="100"/>
      <c r="P186" s="100"/>
      <c r="Q186" s="100"/>
      <c r="R186" s="100"/>
      <c r="S186" s="100"/>
      <c r="T186" s="100"/>
      <c r="U186" s="100"/>
      <c r="V186" s="100"/>
      <c r="W186" s="100"/>
    </row>
    <row r="187" spans="1:23" ht="15.75" hidden="1" x14ac:dyDescent="0.25">
      <c r="A187" s="101">
        <v>6</v>
      </c>
      <c r="B187" s="166" t="s">
        <v>301</v>
      </c>
      <c r="C187" s="102">
        <v>0</v>
      </c>
      <c r="F187" s="104"/>
      <c r="G187" s="100"/>
      <c r="H187" s="100"/>
      <c r="I187" s="100"/>
      <c r="J187" s="100"/>
      <c r="K187" s="100"/>
      <c r="L187" s="100"/>
      <c r="M187" s="100"/>
      <c r="N187" s="100"/>
      <c r="O187" s="100"/>
      <c r="P187" s="100"/>
      <c r="Q187" s="100"/>
      <c r="R187" s="100"/>
      <c r="S187" s="100"/>
      <c r="T187" s="100"/>
      <c r="U187" s="100"/>
      <c r="V187" s="100"/>
      <c r="W187" s="100"/>
    </row>
    <row r="188" spans="1:23" ht="15.75" x14ac:dyDescent="0.25">
      <c r="A188" s="101">
        <v>4</v>
      </c>
      <c r="B188" s="89" t="s">
        <v>300</v>
      </c>
      <c r="C188" s="102">
        <v>2720</v>
      </c>
      <c r="F188" s="100"/>
      <c r="G188" s="100"/>
      <c r="H188" s="100"/>
      <c r="I188" s="100"/>
      <c r="J188" s="100"/>
      <c r="K188" s="100"/>
      <c r="L188" s="100"/>
      <c r="M188" s="100"/>
      <c r="N188" s="100"/>
      <c r="O188" s="100"/>
      <c r="P188" s="100"/>
      <c r="Q188" s="100"/>
      <c r="R188" s="100"/>
      <c r="S188" s="100"/>
      <c r="T188" s="100"/>
      <c r="U188" s="100"/>
      <c r="V188" s="100"/>
      <c r="W188" s="100"/>
    </row>
    <row r="189" spans="1:23" ht="15.75" x14ac:dyDescent="0.25">
      <c r="A189" s="101">
        <v>5</v>
      </c>
      <c r="B189" s="89" t="s">
        <v>310</v>
      </c>
      <c r="C189" s="102">
        <v>5622</v>
      </c>
      <c r="F189" s="100"/>
      <c r="G189" s="100"/>
      <c r="H189" s="100"/>
      <c r="I189" s="100"/>
      <c r="J189" s="100"/>
      <c r="K189" s="100"/>
      <c r="L189" s="100"/>
      <c r="M189" s="100"/>
      <c r="N189" s="100"/>
      <c r="O189" s="100"/>
      <c r="P189" s="100"/>
      <c r="Q189" s="100"/>
      <c r="R189" s="100"/>
      <c r="S189" s="100"/>
      <c r="T189" s="100"/>
      <c r="U189" s="100"/>
      <c r="V189" s="100"/>
      <c r="W189" s="100"/>
    </row>
    <row r="190" spans="1:23" ht="15.75" x14ac:dyDescent="0.25">
      <c r="A190" s="101">
        <v>6</v>
      </c>
      <c r="B190" s="89" t="s">
        <v>295</v>
      </c>
      <c r="C190" s="102">
        <v>13650</v>
      </c>
      <c r="F190" s="104"/>
      <c r="G190" s="100"/>
      <c r="H190" s="100"/>
      <c r="I190" s="100"/>
      <c r="J190" s="100"/>
      <c r="K190" s="100"/>
      <c r="L190" s="100"/>
      <c r="M190" s="100"/>
      <c r="N190" s="100"/>
      <c r="O190" s="100"/>
      <c r="P190" s="100"/>
      <c r="Q190" s="100"/>
      <c r="R190" s="100"/>
      <c r="S190" s="100"/>
      <c r="T190" s="100"/>
      <c r="U190" s="100"/>
      <c r="V190" s="100"/>
      <c r="W190" s="100"/>
    </row>
    <row r="191" spans="1:23" ht="15.75" x14ac:dyDescent="0.25">
      <c r="A191" s="101">
        <v>7</v>
      </c>
      <c r="B191" s="89" t="s">
        <v>307</v>
      </c>
      <c r="C191" s="102">
        <v>860</v>
      </c>
      <c r="F191" s="6"/>
    </row>
    <row r="192" spans="1:23" ht="31.5" x14ac:dyDescent="0.25">
      <c r="A192" s="101">
        <v>8</v>
      </c>
      <c r="B192" s="89" t="s">
        <v>306</v>
      </c>
      <c r="C192" s="102">
        <v>400</v>
      </c>
    </row>
    <row r="193" spans="1:10" ht="15.75" x14ac:dyDescent="0.25">
      <c r="A193" s="101">
        <v>9</v>
      </c>
      <c r="B193" s="89" t="s">
        <v>261</v>
      </c>
      <c r="C193" s="102">
        <f>8218.1+36.74</f>
        <v>8254.84</v>
      </c>
      <c r="D193" s="108"/>
      <c r="E193" s="164"/>
      <c r="F193" s="95"/>
      <c r="G193" s="94"/>
      <c r="H193" s="94"/>
      <c r="I193" s="93"/>
      <c r="J193" s="6"/>
    </row>
    <row r="194" spans="1:10" ht="15.75" x14ac:dyDescent="0.25">
      <c r="A194" s="101"/>
      <c r="B194" s="82" t="s">
        <v>260</v>
      </c>
      <c r="C194" s="85">
        <f>SUM(C183:C193)</f>
        <v>44606.740000000005</v>
      </c>
      <c r="D194" s="108">
        <v>44606.74</v>
      </c>
      <c r="E194" s="165">
        <f>D194-C194</f>
        <v>0</v>
      </c>
      <c r="F194" s="94">
        <v>36388.639999999999</v>
      </c>
      <c r="G194" s="94"/>
      <c r="H194" s="94"/>
      <c r="I194" s="93"/>
      <c r="J194" s="6"/>
    </row>
    <row r="195" spans="1:10" ht="15.75" x14ac:dyDescent="0.25">
      <c r="A195" s="230" t="s">
        <v>304</v>
      </c>
      <c r="B195" s="230"/>
      <c r="C195" s="230"/>
      <c r="D195" s="108"/>
      <c r="E195" s="163"/>
      <c r="F195" s="84"/>
      <c r="G195" s="84"/>
      <c r="H195" s="84"/>
      <c r="I195" s="84"/>
    </row>
    <row r="196" spans="1:10" ht="21" customHeight="1" x14ac:dyDescent="0.25">
      <c r="A196" s="101">
        <v>1</v>
      </c>
      <c r="B196" s="89" t="s">
        <v>261</v>
      </c>
      <c r="C196" s="102">
        <v>400</v>
      </c>
      <c r="D196" s="108"/>
      <c r="E196" s="163"/>
      <c r="F196" s="84"/>
      <c r="G196" s="84"/>
      <c r="H196" s="84"/>
      <c r="I196" s="84"/>
    </row>
    <row r="197" spans="1:10" ht="15" customHeight="1" x14ac:dyDescent="0.25">
      <c r="A197" s="101"/>
      <c r="B197" s="82" t="s">
        <v>260</v>
      </c>
      <c r="C197" s="85">
        <f>C196</f>
        <v>400</v>
      </c>
      <c r="D197" s="108">
        <v>400</v>
      </c>
      <c r="E197" s="163"/>
      <c r="F197" s="84"/>
      <c r="G197" s="84"/>
      <c r="H197" s="84"/>
      <c r="I197" s="84"/>
    </row>
    <row r="198" spans="1:10" ht="50.25" customHeight="1" x14ac:dyDescent="0.25">
      <c r="A198" s="230" t="s">
        <v>128</v>
      </c>
      <c r="B198" s="230"/>
      <c r="C198" s="230"/>
      <c r="D198" s="108"/>
      <c r="E198" s="163"/>
      <c r="F198" s="84"/>
      <c r="G198" s="84"/>
      <c r="H198" s="84"/>
      <c r="I198" s="84"/>
    </row>
    <row r="199" spans="1:10" ht="15.75" x14ac:dyDescent="0.25">
      <c r="A199" s="101">
        <v>1</v>
      </c>
      <c r="B199" s="89" t="s">
        <v>261</v>
      </c>
      <c r="C199" s="88">
        <v>550</v>
      </c>
      <c r="D199" s="108"/>
      <c r="E199" s="163"/>
      <c r="F199" s="84"/>
      <c r="G199" s="84"/>
      <c r="H199" s="84"/>
      <c r="I199" s="84"/>
    </row>
    <row r="200" spans="1:10" ht="15.75" x14ac:dyDescent="0.25">
      <c r="A200" s="101"/>
      <c r="B200" s="82" t="s">
        <v>260</v>
      </c>
      <c r="C200" s="85">
        <f>C199</f>
        <v>550</v>
      </c>
      <c r="D200" s="108">
        <v>550</v>
      </c>
      <c r="E200" s="163"/>
      <c r="F200" s="84"/>
      <c r="G200" s="84"/>
      <c r="H200" s="84"/>
      <c r="I200" s="84"/>
    </row>
    <row r="201" spans="1:10" ht="36" customHeight="1" x14ac:dyDescent="0.25">
      <c r="A201" s="230" t="s">
        <v>119</v>
      </c>
      <c r="B201" s="230"/>
      <c r="C201" s="230"/>
      <c r="D201" s="108"/>
      <c r="E201" s="163"/>
      <c r="F201" s="92"/>
      <c r="G201" s="98"/>
      <c r="H201" s="97"/>
      <c r="I201" s="96"/>
    </row>
    <row r="202" spans="1:10" ht="18.75" customHeight="1" x14ac:dyDescent="0.25">
      <c r="A202" s="101">
        <v>1</v>
      </c>
      <c r="B202" s="89" t="s">
        <v>302</v>
      </c>
      <c r="C202" s="102">
        <v>1000</v>
      </c>
      <c r="D202" s="108"/>
      <c r="F202" s="95"/>
      <c r="G202" s="94"/>
      <c r="H202" s="94"/>
      <c r="I202" s="93"/>
    </row>
    <row r="203" spans="1:10" ht="15.75" x14ac:dyDescent="0.25">
      <c r="A203" s="101">
        <v>2</v>
      </c>
      <c r="B203" s="89" t="s">
        <v>294</v>
      </c>
      <c r="C203" s="102">
        <v>3160</v>
      </c>
      <c r="D203" s="108"/>
      <c r="F203" s="84"/>
      <c r="G203" s="84"/>
      <c r="H203" s="84"/>
      <c r="I203" s="84"/>
    </row>
    <row r="204" spans="1:10" ht="15.75" x14ac:dyDescent="0.25">
      <c r="A204" s="101">
        <v>3</v>
      </c>
      <c r="B204" s="89" t="s">
        <v>292</v>
      </c>
      <c r="C204" s="102">
        <v>2000</v>
      </c>
      <c r="D204" s="108"/>
      <c r="F204" s="84"/>
      <c r="G204" s="84"/>
      <c r="H204" s="84"/>
      <c r="I204" s="84"/>
    </row>
    <row r="205" spans="1:10" ht="15.75" x14ac:dyDescent="0.25">
      <c r="A205" s="101">
        <v>4</v>
      </c>
      <c r="B205" s="89" t="s">
        <v>291</v>
      </c>
      <c r="C205" s="102">
        <v>2427.41</v>
      </c>
      <c r="D205" s="108"/>
    </row>
    <row r="206" spans="1:10" ht="15.75" x14ac:dyDescent="0.25">
      <c r="A206" s="101">
        <v>5</v>
      </c>
      <c r="B206" s="89" t="s">
        <v>278</v>
      </c>
      <c r="C206" s="102">
        <v>2000</v>
      </c>
      <c r="D206" s="108"/>
    </row>
    <row r="207" spans="1:10" ht="15.75" x14ac:dyDescent="0.25">
      <c r="A207" s="101">
        <v>6</v>
      </c>
      <c r="B207" s="89" t="s">
        <v>315</v>
      </c>
      <c r="C207" s="102">
        <v>800</v>
      </c>
      <c r="D207" s="108"/>
    </row>
    <row r="208" spans="1:10" ht="15.75" x14ac:dyDescent="0.25">
      <c r="A208" s="101">
        <v>7</v>
      </c>
      <c r="B208" s="89" t="s">
        <v>391</v>
      </c>
      <c r="C208" s="102">
        <v>1210.5899999999999</v>
      </c>
      <c r="D208" s="108"/>
    </row>
    <row r="209" spans="1:10" ht="31.5" x14ac:dyDescent="0.25">
      <c r="A209" s="101">
        <v>8</v>
      </c>
      <c r="B209" s="89" t="s">
        <v>299</v>
      </c>
      <c r="C209" s="102">
        <v>2300</v>
      </c>
      <c r="D209" s="108"/>
    </row>
    <row r="210" spans="1:10" ht="15.75" x14ac:dyDescent="0.25">
      <c r="A210" s="101">
        <v>9</v>
      </c>
      <c r="B210" s="89" t="s">
        <v>311</v>
      </c>
      <c r="C210" s="102">
        <v>1100</v>
      </c>
      <c r="D210" s="108"/>
    </row>
    <row r="211" spans="1:10" ht="15.75" x14ac:dyDescent="0.25">
      <c r="A211" s="101">
        <v>10</v>
      </c>
      <c r="B211" s="89" t="s">
        <v>310</v>
      </c>
      <c r="C211" s="102">
        <v>2000</v>
      </c>
      <c r="D211" s="108"/>
    </row>
    <row r="212" spans="1:10" ht="15.75" x14ac:dyDescent="0.25">
      <c r="A212" s="83"/>
      <c r="B212" s="82" t="s">
        <v>260</v>
      </c>
      <c r="C212" s="85">
        <f>SUM(C202:C211)</f>
        <v>17998</v>
      </c>
      <c r="D212" s="108">
        <v>17998</v>
      </c>
      <c r="E212" s="168">
        <f>D212-C212</f>
        <v>0</v>
      </c>
      <c r="J212" s="6"/>
    </row>
    <row r="213" spans="1:10" ht="50.45" customHeight="1" x14ac:dyDescent="0.25">
      <c r="A213" s="230" t="s">
        <v>117</v>
      </c>
      <c r="B213" s="230"/>
      <c r="C213" s="230"/>
      <c r="D213" s="108"/>
    </row>
    <row r="214" spans="1:10" ht="31.5" x14ac:dyDescent="0.25">
      <c r="A214" s="86">
        <v>1</v>
      </c>
      <c r="B214" s="103" t="s">
        <v>290</v>
      </c>
      <c r="C214" s="102">
        <v>600</v>
      </c>
      <c r="D214" s="108"/>
      <c r="E214" s="163"/>
    </row>
    <row r="215" spans="1:10" ht="31.5" x14ac:dyDescent="0.25">
      <c r="A215" s="86">
        <v>2</v>
      </c>
      <c r="B215" s="89" t="s">
        <v>430</v>
      </c>
      <c r="C215" s="88">
        <v>35</v>
      </c>
      <c r="D215" s="108"/>
      <c r="E215" s="163"/>
    </row>
    <row r="216" spans="1:10" ht="15.75" x14ac:dyDescent="0.25">
      <c r="A216" s="86">
        <v>3</v>
      </c>
      <c r="B216" s="89" t="s">
        <v>292</v>
      </c>
      <c r="C216" s="88">
        <v>148.44999999999999</v>
      </c>
      <c r="D216" s="108"/>
      <c r="E216" s="163"/>
    </row>
    <row r="217" spans="1:10" ht="15.75" x14ac:dyDescent="0.25">
      <c r="A217" s="86">
        <v>4</v>
      </c>
      <c r="B217" s="89" t="s">
        <v>261</v>
      </c>
      <c r="C217" s="88">
        <f>1000-C214-C215-C216</f>
        <v>216.55</v>
      </c>
      <c r="D217" s="108"/>
      <c r="E217" s="163"/>
    </row>
    <row r="218" spans="1:10" ht="15.75" x14ac:dyDescent="0.25">
      <c r="A218" s="101"/>
      <c r="B218" s="82" t="s">
        <v>260</v>
      </c>
      <c r="C218" s="85">
        <f>SUM(C214:C217)</f>
        <v>1000</v>
      </c>
      <c r="D218" s="108">
        <v>1000</v>
      </c>
      <c r="E218" s="163"/>
    </row>
    <row r="219" spans="1:10" ht="51.75" customHeight="1" x14ac:dyDescent="0.25">
      <c r="A219" s="230" t="s">
        <v>115</v>
      </c>
      <c r="B219" s="230"/>
      <c r="C219" s="230"/>
      <c r="D219" s="108"/>
      <c r="E219" s="163"/>
    </row>
    <row r="220" spans="1:10" ht="21.75" customHeight="1" x14ac:dyDescent="0.25">
      <c r="A220" s="86">
        <v>1</v>
      </c>
      <c r="B220" s="89" t="s">
        <v>289</v>
      </c>
      <c r="C220" s="88">
        <v>2902.5</v>
      </c>
      <c r="D220" s="108"/>
      <c r="E220" s="163"/>
    </row>
    <row r="221" spans="1:10" ht="21.75" customHeight="1" x14ac:dyDescent="0.25">
      <c r="A221" s="86">
        <v>2</v>
      </c>
      <c r="B221" s="89" t="s">
        <v>261</v>
      </c>
      <c r="C221" s="88">
        <v>2318.1</v>
      </c>
      <c r="D221" s="108"/>
      <c r="E221" s="163"/>
    </row>
    <row r="222" spans="1:10" ht="15.75" x14ac:dyDescent="0.25">
      <c r="A222" s="83"/>
      <c r="B222" s="82" t="s">
        <v>260</v>
      </c>
      <c r="C222" s="85">
        <f>C220+C221</f>
        <v>5220.6000000000004</v>
      </c>
      <c r="D222" s="108">
        <v>5220.6000000000004</v>
      </c>
      <c r="E222" s="158">
        <f>D222-C222</f>
        <v>0</v>
      </c>
    </row>
    <row r="223" spans="1:10" ht="30.75" customHeight="1" x14ac:dyDescent="0.25">
      <c r="A223" s="230" t="s">
        <v>110</v>
      </c>
      <c r="B223" s="230"/>
      <c r="C223" s="230"/>
      <c r="D223" s="108"/>
    </row>
    <row r="224" spans="1:10" ht="15.75" x14ac:dyDescent="0.25">
      <c r="A224" s="86">
        <v>1</v>
      </c>
      <c r="B224" s="103" t="s">
        <v>327</v>
      </c>
      <c r="C224" s="102">
        <f>15110.3+9434.59</f>
        <v>24544.89</v>
      </c>
      <c r="D224" s="108"/>
    </row>
    <row r="225" spans="1:4" ht="31.5" x14ac:dyDescent="0.25">
      <c r="A225" s="86">
        <v>2</v>
      </c>
      <c r="B225" s="103" t="s">
        <v>303</v>
      </c>
      <c r="C225" s="102">
        <v>6421.8</v>
      </c>
      <c r="D225" s="108"/>
    </row>
    <row r="226" spans="1:4" ht="31.5" x14ac:dyDescent="0.25">
      <c r="A226" s="86">
        <v>3</v>
      </c>
      <c r="B226" s="103" t="s">
        <v>326</v>
      </c>
      <c r="C226" s="102">
        <v>5800</v>
      </c>
      <c r="D226" s="108"/>
    </row>
    <row r="227" spans="1:4" ht="15.75" x14ac:dyDescent="0.25">
      <c r="A227" s="86">
        <v>4</v>
      </c>
      <c r="B227" s="103" t="s">
        <v>325</v>
      </c>
      <c r="C227" s="102">
        <v>970</v>
      </c>
      <c r="D227" s="108"/>
    </row>
    <row r="228" spans="1:4" ht="15.75" x14ac:dyDescent="0.25">
      <c r="A228" s="86">
        <v>5</v>
      </c>
      <c r="B228" s="103" t="s">
        <v>324</v>
      </c>
      <c r="C228" s="102">
        <v>6711.63</v>
      </c>
      <c r="D228" s="108"/>
    </row>
    <row r="229" spans="1:4" ht="15.75" x14ac:dyDescent="0.25">
      <c r="A229" s="86">
        <v>6</v>
      </c>
      <c r="B229" s="103" t="s">
        <v>322</v>
      </c>
      <c r="C229" s="102">
        <v>2360</v>
      </c>
      <c r="D229" s="108"/>
    </row>
    <row r="230" spans="1:4" ht="15.75" x14ac:dyDescent="0.25">
      <c r="A230" s="86">
        <v>7</v>
      </c>
      <c r="B230" s="103" t="s">
        <v>321</v>
      </c>
      <c r="C230" s="102">
        <v>9567</v>
      </c>
      <c r="D230" s="108"/>
    </row>
    <row r="231" spans="1:4" ht="15.75" x14ac:dyDescent="0.25">
      <c r="A231" s="86">
        <v>8</v>
      </c>
      <c r="B231" s="103" t="s">
        <v>302</v>
      </c>
      <c r="C231" s="102">
        <v>8515.7000000000007</v>
      </c>
      <c r="D231" s="108"/>
    </row>
    <row r="232" spans="1:4" ht="15.75" x14ac:dyDescent="0.25">
      <c r="A232" s="86">
        <v>9</v>
      </c>
      <c r="B232" s="103" t="s">
        <v>319</v>
      </c>
      <c r="C232" s="102">
        <v>1500</v>
      </c>
      <c r="D232" s="108"/>
    </row>
    <row r="233" spans="1:4" ht="15.75" x14ac:dyDescent="0.25">
      <c r="A233" s="86">
        <v>10</v>
      </c>
      <c r="B233" s="103" t="s">
        <v>294</v>
      </c>
      <c r="C233" s="102">
        <v>2000</v>
      </c>
      <c r="D233" s="108"/>
    </row>
    <row r="234" spans="1:4" ht="15.75" x14ac:dyDescent="0.25">
      <c r="A234" s="86">
        <v>11</v>
      </c>
      <c r="B234" s="103" t="s">
        <v>293</v>
      </c>
      <c r="C234" s="102">
        <v>1500</v>
      </c>
      <c r="D234" s="108"/>
    </row>
    <row r="235" spans="1:4" ht="15.75" x14ac:dyDescent="0.25">
      <c r="A235" s="86">
        <v>12</v>
      </c>
      <c r="B235" s="103" t="s">
        <v>292</v>
      </c>
      <c r="C235" s="102">
        <v>2130</v>
      </c>
      <c r="D235" s="108"/>
    </row>
    <row r="236" spans="1:4" ht="15.75" x14ac:dyDescent="0.25">
      <c r="A236" s="86">
        <v>13</v>
      </c>
      <c r="B236" s="103" t="s">
        <v>291</v>
      </c>
      <c r="C236" s="102">
        <v>1000</v>
      </c>
      <c r="D236" s="108"/>
    </row>
    <row r="237" spans="1:4" ht="31.5" x14ac:dyDescent="0.25">
      <c r="A237" s="86">
        <v>14</v>
      </c>
      <c r="B237" s="103" t="s">
        <v>433</v>
      </c>
      <c r="C237" s="102">
        <v>2000</v>
      </c>
      <c r="D237" s="108"/>
    </row>
    <row r="238" spans="1:4" ht="15.75" x14ac:dyDescent="0.25">
      <c r="A238" s="86">
        <v>15</v>
      </c>
      <c r="B238" s="103" t="s">
        <v>316</v>
      </c>
      <c r="C238" s="102">
        <v>3600</v>
      </c>
      <c r="D238" s="108"/>
    </row>
    <row r="239" spans="1:4" ht="15.75" x14ac:dyDescent="0.25">
      <c r="A239" s="86">
        <v>16</v>
      </c>
      <c r="B239" s="103" t="s">
        <v>266</v>
      </c>
      <c r="C239" s="102">
        <v>4173.2</v>
      </c>
      <c r="D239" s="108"/>
    </row>
    <row r="240" spans="1:4" ht="15.75" x14ac:dyDescent="0.25">
      <c r="A240" s="86">
        <v>17</v>
      </c>
      <c r="B240" s="103" t="s">
        <v>315</v>
      </c>
      <c r="C240" s="102">
        <v>3104.1</v>
      </c>
      <c r="D240" s="108"/>
    </row>
    <row r="241" spans="1:4" ht="15.75" x14ac:dyDescent="0.25">
      <c r="A241" s="86">
        <v>18</v>
      </c>
      <c r="B241" s="103" t="s">
        <v>301</v>
      </c>
      <c r="C241" s="102">
        <v>1365</v>
      </c>
      <c r="D241" s="108"/>
    </row>
    <row r="242" spans="1:4" ht="15.75" x14ac:dyDescent="0.25">
      <c r="A242" s="86">
        <v>19</v>
      </c>
      <c r="B242" s="103" t="s">
        <v>273</v>
      </c>
      <c r="C242" s="102">
        <v>12100</v>
      </c>
      <c r="D242" s="108"/>
    </row>
    <row r="243" spans="1:4" ht="15.75" x14ac:dyDescent="0.25">
      <c r="A243" s="86">
        <v>20</v>
      </c>
      <c r="B243" s="103" t="s">
        <v>314</v>
      </c>
      <c r="C243" s="102">
        <v>3014</v>
      </c>
      <c r="D243" s="108"/>
    </row>
    <row r="244" spans="1:4" ht="15.75" x14ac:dyDescent="0.25">
      <c r="A244" s="86">
        <v>21</v>
      </c>
      <c r="B244" s="103" t="s">
        <v>277</v>
      </c>
      <c r="C244" s="102">
        <v>7445</v>
      </c>
      <c r="D244" s="108"/>
    </row>
    <row r="245" spans="1:4" ht="15.75" x14ac:dyDescent="0.25">
      <c r="A245" s="86">
        <v>22</v>
      </c>
      <c r="B245" s="103" t="s">
        <v>279</v>
      </c>
      <c r="C245" s="102">
        <v>4300</v>
      </c>
      <c r="D245" s="108"/>
    </row>
    <row r="246" spans="1:4" ht="15.75" x14ac:dyDescent="0.25">
      <c r="A246" s="86">
        <v>23</v>
      </c>
      <c r="B246" s="103" t="s">
        <v>313</v>
      </c>
      <c r="C246" s="102">
        <v>7760</v>
      </c>
      <c r="D246" s="108"/>
    </row>
    <row r="247" spans="1:4" ht="31.5" x14ac:dyDescent="0.25">
      <c r="A247" s="86">
        <v>24</v>
      </c>
      <c r="B247" s="103" t="s">
        <v>434</v>
      </c>
      <c r="C247" s="102">
        <v>28225</v>
      </c>
      <c r="D247" s="108"/>
    </row>
    <row r="248" spans="1:4" ht="15.75" x14ac:dyDescent="0.25">
      <c r="A248" s="86">
        <v>25</v>
      </c>
      <c r="B248" s="103" t="s">
        <v>264</v>
      </c>
      <c r="C248" s="102">
        <v>5500</v>
      </c>
      <c r="D248" s="108"/>
    </row>
    <row r="249" spans="1:4" ht="31.5" x14ac:dyDescent="0.25">
      <c r="A249" s="86">
        <v>26</v>
      </c>
      <c r="B249" s="103" t="s">
        <v>299</v>
      </c>
      <c r="C249" s="102">
        <v>6100</v>
      </c>
      <c r="D249" s="108"/>
    </row>
    <row r="250" spans="1:4" ht="31.5" x14ac:dyDescent="0.25">
      <c r="A250" s="86">
        <v>27</v>
      </c>
      <c r="B250" s="103" t="s">
        <v>271</v>
      </c>
      <c r="C250" s="102">
        <f>6960+5500</f>
        <v>12460</v>
      </c>
      <c r="D250" s="108"/>
    </row>
    <row r="251" spans="1:4" ht="15.75" x14ac:dyDescent="0.25">
      <c r="A251" s="86">
        <v>28</v>
      </c>
      <c r="B251" s="103" t="s">
        <v>297</v>
      </c>
      <c r="C251" s="102">
        <v>7105</v>
      </c>
      <c r="D251" s="108"/>
    </row>
    <row r="252" spans="1:4" ht="15.75" x14ac:dyDescent="0.25">
      <c r="A252" s="86">
        <v>29</v>
      </c>
      <c r="B252" s="103" t="s">
        <v>269</v>
      </c>
      <c r="C252" s="102">
        <v>4721.3</v>
      </c>
      <c r="D252" s="108"/>
    </row>
    <row r="253" spans="1:4" ht="15.75" x14ac:dyDescent="0.25">
      <c r="A253" s="86">
        <v>30</v>
      </c>
      <c r="B253" s="103" t="s">
        <v>312</v>
      </c>
      <c r="C253" s="102">
        <v>4024</v>
      </c>
      <c r="D253" s="108"/>
    </row>
    <row r="254" spans="1:4" ht="15.75" x14ac:dyDescent="0.25">
      <c r="A254" s="86">
        <v>31</v>
      </c>
      <c r="B254" s="103" t="s">
        <v>311</v>
      </c>
      <c r="C254" s="102">
        <v>13433.7</v>
      </c>
      <c r="D254" s="108"/>
    </row>
    <row r="255" spans="1:4" ht="15.75" x14ac:dyDescent="0.25">
      <c r="A255" s="86">
        <v>32</v>
      </c>
      <c r="B255" s="103" t="s">
        <v>296</v>
      </c>
      <c r="C255" s="102">
        <v>5300</v>
      </c>
      <c r="D255" s="108"/>
    </row>
    <row r="256" spans="1:4" ht="31.5" x14ac:dyDescent="0.25">
      <c r="A256" s="86">
        <v>33</v>
      </c>
      <c r="B256" s="103" t="s">
        <v>305</v>
      </c>
      <c r="C256" s="102">
        <v>7816</v>
      </c>
      <c r="D256" s="108"/>
    </row>
    <row r="257" spans="1:5" ht="31.5" x14ac:dyDescent="0.25">
      <c r="A257" s="86">
        <v>34</v>
      </c>
      <c r="B257" s="103" t="s">
        <v>309</v>
      </c>
      <c r="C257" s="102">
        <v>5000</v>
      </c>
      <c r="D257" s="108"/>
    </row>
    <row r="258" spans="1:5" ht="15.75" x14ac:dyDescent="0.25">
      <c r="A258" s="86">
        <v>35</v>
      </c>
      <c r="B258" s="103" t="s">
        <v>308</v>
      </c>
      <c r="C258" s="102">
        <v>2250</v>
      </c>
      <c r="D258" s="108"/>
    </row>
    <row r="259" spans="1:5" ht="15.75" x14ac:dyDescent="0.25">
      <c r="A259" s="86">
        <v>36</v>
      </c>
      <c r="B259" s="103" t="s">
        <v>263</v>
      </c>
      <c r="C259" s="102">
        <v>3520</v>
      </c>
      <c r="D259" s="108"/>
    </row>
    <row r="260" spans="1:5" ht="15.75" x14ac:dyDescent="0.25">
      <c r="A260" s="86">
        <v>37</v>
      </c>
      <c r="B260" s="103" t="s">
        <v>276</v>
      </c>
      <c r="C260" s="102">
        <v>2598.6</v>
      </c>
      <c r="D260" s="108"/>
    </row>
    <row r="261" spans="1:5" ht="15.75" x14ac:dyDescent="0.25">
      <c r="A261" s="86">
        <v>38</v>
      </c>
      <c r="B261" s="103" t="s">
        <v>262</v>
      </c>
      <c r="C261" s="102">
        <v>1240.44</v>
      </c>
      <c r="D261" s="108"/>
    </row>
    <row r="262" spans="1:5" ht="15.75" x14ac:dyDescent="0.25">
      <c r="A262" s="157"/>
      <c r="B262" s="82" t="s">
        <v>260</v>
      </c>
      <c r="C262" s="85">
        <f>SUM(C224:C261)</f>
        <v>231176.36000000002</v>
      </c>
      <c r="D262" s="108">
        <v>231176.36</v>
      </c>
      <c r="E262" s="167">
        <f>D262-C262</f>
        <v>0</v>
      </c>
    </row>
    <row r="263" spans="1:5" ht="21" customHeight="1" x14ac:dyDescent="0.25">
      <c r="A263" s="232" t="s">
        <v>107</v>
      </c>
      <c r="B263" s="233"/>
      <c r="C263" s="234"/>
      <c r="D263" s="108"/>
    </row>
    <row r="264" spans="1:5" ht="15.75" x14ac:dyDescent="0.25">
      <c r="A264" s="86">
        <v>1</v>
      </c>
      <c r="B264" s="103" t="s">
        <v>327</v>
      </c>
      <c r="C264" s="88">
        <f>VLOOKUP(B264,'[2]2019_итог'!$B$5:$I$66,8,0)</f>
        <v>130.4</v>
      </c>
      <c r="D264" s="108"/>
    </row>
    <row r="265" spans="1:5" ht="31.5" x14ac:dyDescent="0.25">
      <c r="A265" s="86">
        <v>2</v>
      </c>
      <c r="B265" s="103" t="s">
        <v>303</v>
      </c>
      <c r="C265" s="88">
        <f>VLOOKUP(B265,'[2]2019_итог'!$B$5:$I$66,8,0)</f>
        <v>82.93</v>
      </c>
      <c r="D265" s="108"/>
    </row>
    <row r="266" spans="1:5" ht="15.75" x14ac:dyDescent="0.25">
      <c r="A266" s="86">
        <v>3</v>
      </c>
      <c r="B266" s="103" t="s">
        <v>325</v>
      </c>
      <c r="C266" s="88">
        <f>VLOOKUP(B266,'[2]2019_итог'!$B$5:$I$66,8,0)</f>
        <v>211</v>
      </c>
      <c r="D266" s="108"/>
    </row>
    <row r="267" spans="1:5" ht="31.5" x14ac:dyDescent="0.25">
      <c r="A267" s="86">
        <v>4</v>
      </c>
      <c r="B267" s="103" t="s">
        <v>387</v>
      </c>
      <c r="C267" s="88">
        <f>VLOOKUP(B267,'[2]2019_итог'!$B$5:$I$66,8,0)</f>
        <v>170.98</v>
      </c>
      <c r="D267" s="108"/>
    </row>
    <row r="268" spans="1:5" ht="15.75" x14ac:dyDescent="0.25">
      <c r="A268" s="86">
        <v>5</v>
      </c>
      <c r="B268" s="103" t="s">
        <v>324</v>
      </c>
      <c r="C268" s="88">
        <f>VLOOKUP(B268,'[2]2019_итог'!$B$5:$I$66,8,0)</f>
        <v>69.89</v>
      </c>
      <c r="D268" s="108"/>
    </row>
    <row r="269" spans="1:5" ht="31.5" x14ac:dyDescent="0.25">
      <c r="A269" s="86">
        <v>6</v>
      </c>
      <c r="B269" s="103" t="s">
        <v>290</v>
      </c>
      <c r="C269" s="88">
        <f>VLOOKUP(B269,'[2]2019_итог'!$B$5:$I$66,8,0)</f>
        <v>4740.05</v>
      </c>
      <c r="D269" s="108"/>
    </row>
    <row r="270" spans="1:5" ht="15.75" x14ac:dyDescent="0.25">
      <c r="A270" s="86">
        <v>7</v>
      </c>
      <c r="B270" s="103" t="s">
        <v>294</v>
      </c>
      <c r="C270" s="88">
        <f>VLOOKUP(B270,'[2]2019_итог'!$B$5:$I$66,8,0)</f>
        <v>80</v>
      </c>
      <c r="D270" s="108"/>
    </row>
    <row r="271" spans="1:5" ht="31.5" x14ac:dyDescent="0.25">
      <c r="A271" s="86">
        <v>8</v>
      </c>
      <c r="B271" s="103" t="s">
        <v>433</v>
      </c>
      <c r="C271" s="88">
        <f>VLOOKUP(B271,'[2]2019_итог'!$B$5:$I$66,8,0)</f>
        <v>57.74248</v>
      </c>
      <c r="D271" s="108"/>
    </row>
    <row r="272" spans="1:5" ht="15.75" x14ac:dyDescent="0.25">
      <c r="A272" s="86">
        <v>9</v>
      </c>
      <c r="B272" s="103" t="s">
        <v>298</v>
      </c>
      <c r="C272" s="88">
        <f>VLOOKUP(B272,'[2]2019_итог'!$B$5:$I$66,8,0)</f>
        <v>735.74</v>
      </c>
      <c r="D272" s="108"/>
    </row>
    <row r="273" spans="1:5" ht="31.5" x14ac:dyDescent="0.25">
      <c r="A273" s="86">
        <v>10</v>
      </c>
      <c r="B273" s="103" t="s">
        <v>434</v>
      </c>
      <c r="C273" s="88">
        <f>VLOOKUP(B273,'[2]2019_итог'!$B$5:$I$66,8,0)</f>
        <v>328.4</v>
      </c>
      <c r="D273" s="108"/>
    </row>
    <row r="274" spans="1:5" ht="15.75" x14ac:dyDescent="0.25">
      <c r="A274" s="86">
        <v>11</v>
      </c>
      <c r="B274" s="103" t="s">
        <v>391</v>
      </c>
      <c r="C274" s="88">
        <f>VLOOKUP(B274,'[2]2019_итог'!$B$5:$I$66,8,0)</f>
        <v>63.6</v>
      </c>
      <c r="D274" s="108"/>
    </row>
    <row r="275" spans="1:5" ht="31.5" x14ac:dyDescent="0.25">
      <c r="A275" s="86">
        <v>12</v>
      </c>
      <c r="B275" s="103" t="s">
        <v>299</v>
      </c>
      <c r="C275" s="88">
        <f>VLOOKUP(B275,'[2]2019_итог'!$B$5:$I$66,8,0)</f>
        <v>89.64</v>
      </c>
      <c r="D275" s="108"/>
    </row>
    <row r="276" spans="1:5" ht="31.5" x14ac:dyDescent="0.25">
      <c r="A276" s="86">
        <v>13</v>
      </c>
      <c r="B276" s="103" t="s">
        <v>271</v>
      </c>
      <c r="C276" s="88">
        <f>VLOOKUP(B276,'[2]2019_итог'!$B$5:$I$66,8,0)</f>
        <v>251.5</v>
      </c>
      <c r="D276" s="108"/>
    </row>
    <row r="277" spans="1:5" ht="15.75" x14ac:dyDescent="0.25">
      <c r="A277" s="86">
        <v>14</v>
      </c>
      <c r="B277" s="103" t="s">
        <v>312</v>
      </c>
      <c r="C277" s="88">
        <f>VLOOKUP(B277,'[2]2019_итог'!$B$5:$I$66,8,0)</f>
        <v>126.4</v>
      </c>
      <c r="D277" s="108"/>
    </row>
    <row r="278" spans="1:5" ht="15.75" x14ac:dyDescent="0.25">
      <c r="A278" s="86">
        <v>15</v>
      </c>
      <c r="B278" s="103" t="s">
        <v>289</v>
      </c>
      <c r="C278" s="88">
        <f>VLOOKUP(B278,'[2]2019_итог'!$B$5:$I$66,8,0)</f>
        <v>484.5</v>
      </c>
      <c r="D278" s="108"/>
    </row>
    <row r="279" spans="1:5" ht="15.75" x14ac:dyDescent="0.25">
      <c r="A279" s="86">
        <v>16</v>
      </c>
      <c r="B279" s="103" t="s">
        <v>311</v>
      </c>
      <c r="C279" s="88">
        <f>VLOOKUP(B279,'[2]2019_итог'!$B$5:$I$66,8,0)</f>
        <v>74.98</v>
      </c>
      <c r="D279" s="108"/>
    </row>
    <row r="280" spans="1:5" ht="15.75" x14ac:dyDescent="0.25">
      <c r="A280" s="86">
        <v>17</v>
      </c>
      <c r="B280" s="103" t="s">
        <v>296</v>
      </c>
      <c r="C280" s="88">
        <f>VLOOKUP(B280,'[2]2019_итог'!$B$5:$I$66,8,0)</f>
        <v>135.4</v>
      </c>
      <c r="D280" s="108"/>
    </row>
    <row r="281" spans="1:5" ht="31.5" x14ac:dyDescent="0.25">
      <c r="A281" s="86">
        <v>18</v>
      </c>
      <c r="B281" s="103" t="s">
        <v>305</v>
      </c>
      <c r="C281" s="88">
        <f>VLOOKUP(B281,'[2]2019_итог'!$B$5:$I$66,8,0)</f>
        <v>179.8</v>
      </c>
      <c r="D281" s="108"/>
    </row>
    <row r="282" spans="1:5" ht="15.75" x14ac:dyDescent="0.25">
      <c r="A282" s="86">
        <v>19</v>
      </c>
      <c r="B282" s="103" t="s">
        <v>331</v>
      </c>
      <c r="C282" s="88">
        <f>VLOOKUP(B282,'[2]2019_итог'!$B$5:$I$66,8,0)</f>
        <v>148.95500000000001</v>
      </c>
      <c r="D282" s="108"/>
    </row>
    <row r="283" spans="1:5" ht="31.5" x14ac:dyDescent="0.25">
      <c r="A283" s="86">
        <v>20</v>
      </c>
      <c r="B283" s="103" t="s">
        <v>309</v>
      </c>
      <c r="C283" s="88">
        <f>VLOOKUP(B283,'[2]2019_итог'!$B$5:$I$66,8,0)</f>
        <v>211.8</v>
      </c>
      <c r="D283" s="108"/>
    </row>
    <row r="284" spans="1:5" ht="15.75" x14ac:dyDescent="0.25">
      <c r="A284" s="86">
        <v>21</v>
      </c>
      <c r="B284" s="103" t="s">
        <v>435</v>
      </c>
      <c r="C284" s="88">
        <f>VLOOKUP(B284,'[2]2019_итог'!$B$5:$I$66,8,0)</f>
        <v>353</v>
      </c>
      <c r="D284" s="108"/>
    </row>
    <row r="285" spans="1:5" ht="18.75" customHeight="1" x14ac:dyDescent="0.25">
      <c r="A285" s="86">
        <v>22</v>
      </c>
      <c r="B285" s="89" t="s">
        <v>261</v>
      </c>
      <c r="C285" s="88">
        <f>D286-SUM(C264:C284)</f>
        <v>916.29252000000088</v>
      </c>
      <c r="D285" s="108"/>
    </row>
    <row r="286" spans="1:5" ht="15.75" x14ac:dyDescent="0.25">
      <c r="A286" s="83"/>
      <c r="B286" s="82" t="s">
        <v>260</v>
      </c>
      <c r="C286" s="85">
        <f>SUM(C264:C285)</f>
        <v>9643</v>
      </c>
      <c r="D286" s="108">
        <v>9643</v>
      </c>
      <c r="E286" s="158">
        <f>D286-C286</f>
        <v>0</v>
      </c>
    </row>
    <row r="287" spans="1:5" ht="38.25" customHeight="1" x14ac:dyDescent="0.25">
      <c r="A287" s="230" t="s">
        <v>94</v>
      </c>
      <c r="B287" s="230"/>
      <c r="C287" s="230"/>
      <c r="D287" s="108"/>
    </row>
    <row r="288" spans="1:5" ht="48.75" customHeight="1" x14ac:dyDescent="0.25">
      <c r="A288" s="230" t="s">
        <v>26</v>
      </c>
      <c r="B288" s="230"/>
      <c r="C288" s="230"/>
      <c r="D288" s="108"/>
    </row>
    <row r="289" spans="1:11" ht="31.5" x14ac:dyDescent="0.25">
      <c r="A289" s="86">
        <v>2</v>
      </c>
      <c r="B289" s="89" t="s">
        <v>288</v>
      </c>
      <c r="C289" s="88">
        <v>130.1</v>
      </c>
      <c r="D289" s="108"/>
      <c r="H289" s="99"/>
      <c r="K289" s="6"/>
    </row>
    <row r="290" spans="1:11" ht="31.5" x14ac:dyDescent="0.25">
      <c r="A290" s="86">
        <v>3</v>
      </c>
      <c r="B290" s="89" t="s">
        <v>287</v>
      </c>
      <c r="C290" s="88">
        <v>993.02200000000005</v>
      </c>
      <c r="D290" s="108"/>
      <c r="H290" s="99"/>
      <c r="K290" s="6"/>
    </row>
    <row r="291" spans="1:11" ht="15.75" x14ac:dyDescent="0.25">
      <c r="A291" s="86">
        <v>4</v>
      </c>
      <c r="B291" s="89" t="s">
        <v>286</v>
      </c>
      <c r="C291" s="88">
        <f>VLOOKUP(B291,'[3]ИТОГИ 2019'!$B$6:$I$33,8,0)/1000</f>
        <v>307.14600000000002</v>
      </c>
      <c r="D291" s="108"/>
      <c r="H291" s="99"/>
      <c r="K291" s="6"/>
    </row>
    <row r="292" spans="1:11" ht="31.5" x14ac:dyDescent="0.25">
      <c r="A292" s="86">
        <v>5</v>
      </c>
      <c r="B292" s="89" t="s">
        <v>285</v>
      </c>
      <c r="C292" s="88">
        <v>224.42</v>
      </c>
      <c r="D292" s="108"/>
      <c r="H292" s="99"/>
      <c r="K292" s="6"/>
    </row>
    <row r="293" spans="1:11" ht="31.5" x14ac:dyDescent="0.25">
      <c r="A293" s="86">
        <v>6</v>
      </c>
      <c r="B293" s="89" t="s">
        <v>284</v>
      </c>
      <c r="C293" s="88">
        <f>VLOOKUP(B293,'[3]ИТОГИ 2019'!$B$6:$I$33,8,0)/1000</f>
        <v>139.68</v>
      </c>
      <c r="D293" s="108"/>
      <c r="H293" s="99"/>
      <c r="K293" s="6"/>
    </row>
    <row r="294" spans="1:11" ht="15.75" x14ac:dyDescent="0.25">
      <c r="A294" s="86">
        <v>7</v>
      </c>
      <c r="B294" s="89" t="s">
        <v>283</v>
      </c>
      <c r="C294" s="88">
        <f>VLOOKUP(B294,'[3]ИТОГИ 2019'!$B$6:$I$33,8,0)/1000</f>
        <v>266.88499999999999</v>
      </c>
      <c r="D294" s="108"/>
      <c r="H294" s="99"/>
      <c r="K294" s="6"/>
    </row>
    <row r="295" spans="1:11" ht="15.75" x14ac:dyDescent="0.25">
      <c r="A295" s="86">
        <v>8</v>
      </c>
      <c r="B295" s="89" t="s">
        <v>282</v>
      </c>
      <c r="C295" s="88">
        <v>269.39</v>
      </c>
      <c r="D295" s="108"/>
      <c r="H295" s="99"/>
      <c r="K295" s="6"/>
    </row>
    <row r="296" spans="1:11" ht="15.75" x14ac:dyDescent="0.25">
      <c r="A296" s="86">
        <v>9</v>
      </c>
      <c r="B296" s="89" t="s">
        <v>281</v>
      </c>
      <c r="C296" s="88">
        <f>VLOOKUP(B296,'[3]ИТОГИ 2019'!$B$6:$I$33,8,0)/1000</f>
        <v>246.5</v>
      </c>
      <c r="D296" s="108"/>
      <c r="H296" s="99"/>
      <c r="K296" s="6"/>
    </row>
    <row r="297" spans="1:11" ht="31.5" x14ac:dyDescent="0.25">
      <c r="A297" s="86">
        <v>10</v>
      </c>
      <c r="B297" s="89" t="s">
        <v>280</v>
      </c>
      <c r="C297" s="88">
        <v>153.208</v>
      </c>
      <c r="D297" s="108"/>
      <c r="H297" s="99"/>
      <c r="K297" s="6"/>
    </row>
    <row r="298" spans="1:11" ht="15.75" x14ac:dyDescent="0.25">
      <c r="A298" s="86">
        <v>11</v>
      </c>
      <c r="B298" s="89" t="s">
        <v>279</v>
      </c>
      <c r="C298" s="88">
        <v>105.785</v>
      </c>
      <c r="D298" s="108"/>
      <c r="H298" s="99"/>
      <c r="K298" s="6"/>
    </row>
    <row r="299" spans="1:11" ht="15.75" x14ac:dyDescent="0.25">
      <c r="A299" s="86">
        <v>12</v>
      </c>
      <c r="B299" s="89" t="s">
        <v>278</v>
      </c>
      <c r="C299" s="88">
        <f>VLOOKUP(B299,'[3]ИТОГИ 2019'!$B$6:$I$33,8,0)/1000</f>
        <v>417.86500000000001</v>
      </c>
      <c r="D299" s="108"/>
      <c r="H299" s="99"/>
      <c r="K299" s="6"/>
    </row>
    <row r="300" spans="1:11" ht="15.75" x14ac:dyDescent="0.25">
      <c r="A300" s="86">
        <v>13</v>
      </c>
      <c r="B300" s="89" t="s">
        <v>277</v>
      </c>
      <c r="C300" s="88">
        <f>VLOOKUP(B300,'[3]ИТОГИ 2019'!$B$6:$I$33,8,0)/1000</f>
        <v>229.62</v>
      </c>
      <c r="D300" s="108"/>
      <c r="H300" s="99"/>
      <c r="K300" s="6"/>
    </row>
    <row r="301" spans="1:11" ht="15.75" x14ac:dyDescent="0.25">
      <c r="A301" s="86">
        <v>14</v>
      </c>
      <c r="B301" s="89" t="s">
        <v>276</v>
      </c>
      <c r="C301" s="88">
        <v>189.11</v>
      </c>
      <c r="D301" s="108"/>
      <c r="H301" s="99"/>
      <c r="K301" s="6"/>
    </row>
    <row r="302" spans="1:11" ht="19.5" customHeight="1" x14ac:dyDescent="0.25">
      <c r="A302" s="86">
        <v>15</v>
      </c>
      <c r="B302" s="89" t="s">
        <v>275</v>
      </c>
      <c r="C302" s="88">
        <v>177.37799999999999</v>
      </c>
      <c r="D302" s="108"/>
      <c r="H302" s="99"/>
      <c r="K302" s="6"/>
    </row>
    <row r="303" spans="1:11" ht="15.75" x14ac:dyDescent="0.25">
      <c r="A303" s="86">
        <v>16</v>
      </c>
      <c r="B303" s="89" t="s">
        <v>274</v>
      </c>
      <c r="C303" s="88">
        <f>VLOOKUP(B303,'[3]ИТОГИ 2019'!$B$6:$I$33,8,0)/1000</f>
        <v>232.83</v>
      </c>
      <c r="D303" s="108"/>
      <c r="H303" s="99"/>
      <c r="K303" s="6"/>
    </row>
    <row r="304" spans="1:11" ht="15.75" x14ac:dyDescent="0.25">
      <c r="A304" s="86">
        <v>17</v>
      </c>
      <c r="B304" s="89" t="s">
        <v>273</v>
      </c>
      <c r="C304" s="88">
        <f>VLOOKUP(B304,'[3]ИТОГИ 2019'!$B$6:$I$33,8,0)/1000</f>
        <v>165.292</v>
      </c>
      <c r="D304" s="108"/>
      <c r="F304" s="84"/>
      <c r="G304" s="84"/>
      <c r="H304" s="87"/>
      <c r="I304" s="84"/>
      <c r="K304" s="6"/>
    </row>
    <row r="305" spans="1:11" ht="31.5" x14ac:dyDescent="0.25">
      <c r="A305" s="86">
        <v>18</v>
      </c>
      <c r="B305" s="89" t="s">
        <v>272</v>
      </c>
      <c r="C305" s="88">
        <v>557.33500000000004</v>
      </c>
      <c r="D305" s="108"/>
      <c r="F305" s="92"/>
      <c r="G305" s="98"/>
      <c r="H305" s="97"/>
      <c r="I305" s="96"/>
      <c r="K305" s="6"/>
    </row>
    <row r="306" spans="1:11" ht="31.5" x14ac:dyDescent="0.25">
      <c r="A306" s="86">
        <v>19</v>
      </c>
      <c r="B306" s="89" t="s">
        <v>271</v>
      </c>
      <c r="C306" s="88">
        <v>225.822</v>
      </c>
      <c r="D306" s="108"/>
      <c r="F306" s="95"/>
      <c r="G306" s="94"/>
      <c r="H306" s="94"/>
      <c r="I306" s="93"/>
      <c r="K306" s="6"/>
    </row>
    <row r="307" spans="1:11" ht="15.75" x14ac:dyDescent="0.25">
      <c r="A307" s="86">
        <v>20</v>
      </c>
      <c r="B307" s="89" t="s">
        <v>270</v>
      </c>
      <c r="C307" s="88">
        <v>330.49</v>
      </c>
      <c r="D307" s="108"/>
      <c r="F307" s="95"/>
      <c r="G307" s="94"/>
      <c r="H307" s="94"/>
      <c r="I307" s="93"/>
      <c r="K307" s="6"/>
    </row>
    <row r="308" spans="1:11" ht="15.75" x14ac:dyDescent="0.25">
      <c r="A308" s="86">
        <v>21</v>
      </c>
      <c r="B308" s="89" t="s">
        <v>269</v>
      </c>
      <c r="C308" s="88">
        <f>VLOOKUP(B308,'[3]ИТОГИ 2019'!$B$6:$I$33,8,0)/1000</f>
        <v>103.79</v>
      </c>
      <c r="D308" s="108"/>
      <c r="F308" s="92"/>
      <c r="G308" s="91"/>
      <c r="H308" s="91"/>
      <c r="I308" s="90"/>
      <c r="K308" s="6"/>
    </row>
    <row r="309" spans="1:11" ht="15.75" x14ac:dyDescent="0.25">
      <c r="A309" s="86">
        <v>22</v>
      </c>
      <c r="B309" s="89" t="s">
        <v>268</v>
      </c>
      <c r="C309" s="88">
        <f>VLOOKUP(B309,'[3]ИТОГИ 2019'!$B$6:$I$33,8,0)/1000</f>
        <v>145.33699999999999</v>
      </c>
      <c r="D309" s="108"/>
      <c r="F309" s="84"/>
      <c r="G309" s="84"/>
      <c r="H309" s="87"/>
      <c r="I309" s="84"/>
      <c r="K309" s="6"/>
    </row>
    <row r="310" spans="1:11" ht="15.75" x14ac:dyDescent="0.25">
      <c r="A310" s="86">
        <v>23</v>
      </c>
      <c r="B310" s="89" t="s">
        <v>267</v>
      </c>
      <c r="C310" s="88">
        <f>VLOOKUP(B310,'[3]ИТОГИ 2019'!$B$6:$I$33,8,0)/1000</f>
        <v>153.572</v>
      </c>
      <c r="D310" s="108"/>
      <c r="F310" s="84"/>
      <c r="G310" s="84"/>
      <c r="H310" s="87"/>
      <c r="I310" s="84"/>
      <c r="K310" s="6"/>
    </row>
    <row r="311" spans="1:11" ht="15.75" x14ac:dyDescent="0.25">
      <c r="A311" s="86">
        <v>24</v>
      </c>
      <c r="B311" s="89" t="s">
        <v>266</v>
      </c>
      <c r="C311" s="88">
        <f>VLOOKUP(B311,'[3]ИТОГИ 2019'!$B$6:$I$33,8,0)/1000</f>
        <v>136.93700000000001</v>
      </c>
      <c r="D311" s="108"/>
      <c r="F311" s="84"/>
      <c r="G311" s="84"/>
      <c r="H311" s="87"/>
      <c r="I311" s="84"/>
      <c r="K311" s="6"/>
    </row>
    <row r="312" spans="1:11" ht="15.75" x14ac:dyDescent="0.25">
      <c r="A312" s="86">
        <v>25</v>
      </c>
      <c r="B312" s="89" t="s">
        <v>265</v>
      </c>
      <c r="C312" s="88">
        <v>112.39</v>
      </c>
      <c r="D312" s="108"/>
      <c r="F312" s="84"/>
      <c r="G312" s="84"/>
      <c r="H312" s="87"/>
      <c r="I312" s="84"/>
      <c r="K312" s="6"/>
    </row>
    <row r="313" spans="1:11" ht="15.75" x14ac:dyDescent="0.25">
      <c r="A313" s="86">
        <v>26</v>
      </c>
      <c r="B313" s="89" t="s">
        <v>264</v>
      </c>
      <c r="C313" s="88">
        <f>VLOOKUP(B313,'[3]ИТОГИ 2019'!$B$6:$I$33,8,0)/1000</f>
        <v>137.31800000000001</v>
      </c>
      <c r="D313" s="108"/>
      <c r="F313" s="84"/>
      <c r="G313" s="84"/>
      <c r="H313" s="87"/>
      <c r="I313" s="84"/>
      <c r="K313" s="6"/>
    </row>
    <row r="314" spans="1:11" ht="15.75" x14ac:dyDescent="0.25">
      <c r="A314" s="86">
        <v>27</v>
      </c>
      <c r="B314" s="89" t="s">
        <v>263</v>
      </c>
      <c r="C314" s="88">
        <f>VLOOKUP(B314,'[3]ИТОГИ 2019'!$B$6:$I$33,8,0)/1000</f>
        <v>158.41999999999999</v>
      </c>
      <c r="D314" s="108"/>
      <c r="F314" s="84"/>
      <c r="G314" s="84"/>
      <c r="H314" s="87"/>
      <c r="I314" s="84"/>
      <c r="K314" s="6"/>
    </row>
    <row r="315" spans="1:11" ht="15.75" x14ac:dyDescent="0.25">
      <c r="A315" s="86">
        <v>28</v>
      </c>
      <c r="B315" s="89" t="s">
        <v>262</v>
      </c>
      <c r="C315" s="88">
        <f>VLOOKUP(B315,'[3]ИТОГИ 2019'!$B$6:$I$33,8,0)/1000</f>
        <v>64.295000000000002</v>
      </c>
      <c r="D315" s="108"/>
      <c r="F315" s="84"/>
      <c r="G315" s="84"/>
      <c r="H315" s="87"/>
      <c r="I315" s="84"/>
      <c r="K315" s="6"/>
    </row>
    <row r="316" spans="1:11" ht="15.75" x14ac:dyDescent="0.25">
      <c r="A316" s="86">
        <v>29</v>
      </c>
      <c r="B316" s="89" t="s">
        <v>261</v>
      </c>
      <c r="C316" s="88">
        <f>9990.1-SUM('Табл 5_NEW'!C289:C315)</f>
        <v>3616.1629999999986</v>
      </c>
      <c r="D316" s="108"/>
      <c r="F316" s="84"/>
      <c r="G316" s="84"/>
      <c r="H316" s="87"/>
      <c r="I316" s="84"/>
      <c r="K316" s="6"/>
    </row>
    <row r="317" spans="1:11" ht="15.75" x14ac:dyDescent="0.25">
      <c r="A317" s="86"/>
      <c r="B317" s="82" t="s">
        <v>260</v>
      </c>
      <c r="C317" s="85">
        <f>SUM(C289:C316)</f>
        <v>9990.1</v>
      </c>
      <c r="D317" s="108">
        <v>9990.1</v>
      </c>
      <c r="E317" s="158">
        <f>D317-C317</f>
        <v>0</v>
      </c>
      <c r="F317" s="84"/>
      <c r="G317" s="84"/>
      <c r="H317" s="84"/>
      <c r="I317" s="84"/>
    </row>
    <row r="319" spans="1:11" x14ac:dyDescent="0.25">
      <c r="B319" s="81"/>
      <c r="C319" s="80"/>
    </row>
    <row r="320" spans="1:11" x14ac:dyDescent="0.25">
      <c r="B320" s="81"/>
      <c r="C320" s="80"/>
    </row>
  </sheetData>
  <mergeCells count="17">
    <mergeCell ref="A213:C213"/>
    <mergeCell ref="A219:C219"/>
    <mergeCell ref="A287:C287"/>
    <mergeCell ref="A288:C288"/>
    <mergeCell ref="A195:C195"/>
    <mergeCell ref="A198:C198"/>
    <mergeCell ref="A201:C201"/>
    <mergeCell ref="A223:C223"/>
    <mergeCell ref="A263:C263"/>
    <mergeCell ref="A147:C147"/>
    <mergeCell ref="A182:C182"/>
    <mergeCell ref="A146:C146"/>
    <mergeCell ref="A4:C5"/>
    <mergeCell ref="A8:C8"/>
    <mergeCell ref="A9:C9"/>
    <mergeCell ref="A69:C69"/>
    <mergeCell ref="A86:C86"/>
  </mergeCells>
  <pageMargins left="0" right="0" top="0.55118110236220474" bottom="0.15748031496062992" header="0.31496062992125984" footer="0.31496062992125984"/>
  <pageSetup paperSize="9" scale="9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4</vt:i4>
      </vt:variant>
    </vt:vector>
  </HeadingPairs>
  <TitlesOfParts>
    <vt:vector size="7" baseType="lpstr">
      <vt:lpstr>Перечень 2019-2021</vt:lpstr>
      <vt:lpstr>Табл 4_NEW</vt:lpstr>
      <vt:lpstr>Табл 5_NEW</vt:lpstr>
      <vt:lpstr>'Перечень 2019-2021'!Заголовки_для_печати</vt:lpstr>
      <vt:lpstr>'Табл 5_NEW'!Заголовки_для_печати</vt:lpstr>
      <vt:lpstr>'Перечень 2019-2021'!Область_печати</vt:lpstr>
      <vt:lpstr>'Табл 5_NEW'!Область_печати</vt:lpstr>
    </vt:vector>
  </TitlesOfParts>
  <Company>Департамент труда и занятости населения НСО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Зайцева Дарья Михайловна</dc:creator>
  <cp:lastModifiedBy>Луткова Ольга Викторовна</cp:lastModifiedBy>
  <cp:lastPrinted>2019-04-15T10:35:54Z</cp:lastPrinted>
  <dcterms:created xsi:type="dcterms:W3CDTF">2019-04-10T11:43:32Z</dcterms:created>
  <dcterms:modified xsi:type="dcterms:W3CDTF">2019-05-13T05:06:56Z</dcterms:modified>
</cp:coreProperties>
</file>