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rv\Рабочий стол\Проект ГП ПБДД 2021-2023\Проект 2021-2023\"/>
    </mc:Choice>
  </mc:AlternateContent>
  <bookViews>
    <workbookView xWindow="0" yWindow="0" windowWidth="28770" windowHeight="11670"/>
  </bookViews>
  <sheets>
    <sheet name="Таблица3" sheetId="1" r:id="rId1"/>
  </sheets>
  <definedNames>
    <definedName name="_xlnm._FilterDatabase" localSheetId="0" hidden="1">Таблица3!$A$11:$P$352</definedName>
    <definedName name="_xlnm.Print_Area" localSheetId="0">Таблица3!$A$1:$P$369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6" i="1" l="1"/>
  <c r="K246" i="1"/>
  <c r="L246" i="1"/>
  <c r="I246" i="1"/>
  <c r="H196" i="1"/>
  <c r="H38" i="1"/>
  <c r="N157" i="1" l="1"/>
  <c r="M157" i="1"/>
  <c r="L157" i="1"/>
  <c r="K157" i="1"/>
  <c r="N212" i="1" l="1"/>
  <c r="M212" i="1"/>
  <c r="H154" i="1"/>
  <c r="M141" i="1"/>
  <c r="L120" i="1" l="1"/>
  <c r="K120" i="1"/>
  <c r="J120" i="1"/>
  <c r="I120" i="1"/>
  <c r="L112" i="1"/>
  <c r="K112" i="1"/>
  <c r="J112" i="1"/>
  <c r="I112" i="1"/>
  <c r="L104" i="1"/>
  <c r="K104" i="1"/>
  <c r="J104" i="1"/>
  <c r="I104" i="1"/>
  <c r="L96" i="1"/>
  <c r="K96" i="1"/>
  <c r="J96" i="1"/>
  <c r="I96" i="1"/>
  <c r="L94" i="1"/>
  <c r="K94" i="1"/>
  <c r="L88" i="1"/>
  <c r="K88" i="1"/>
  <c r="J88" i="1"/>
  <c r="I88" i="1"/>
  <c r="L75" i="1"/>
  <c r="K75" i="1"/>
  <c r="J75" i="1" s="1"/>
  <c r="I75" i="1" s="1"/>
  <c r="H235" i="1" l="1"/>
  <c r="N234" i="1"/>
  <c r="M234" i="1" s="1"/>
  <c r="L234" i="1" s="1"/>
  <c r="K234" i="1" s="1"/>
  <c r="J234" i="1" s="1"/>
  <c r="I234" i="1" s="1"/>
  <c r="H234" i="1" s="1"/>
  <c r="N233" i="1"/>
  <c r="M233" i="1" s="1"/>
  <c r="L233" i="1" s="1"/>
  <c r="K233" i="1" s="1"/>
  <c r="J233" i="1" s="1"/>
  <c r="I233" i="1" s="1"/>
  <c r="H233" i="1" s="1"/>
  <c r="N232" i="1"/>
  <c r="M232" i="1" s="1"/>
  <c r="H231" i="1"/>
  <c r="H228" i="1"/>
  <c r="H227" i="1"/>
  <c r="H226" i="1"/>
  <c r="H225" i="1"/>
  <c r="H224" i="1"/>
  <c r="H223" i="1"/>
  <c r="N222" i="1"/>
  <c r="N221" i="1" s="1"/>
  <c r="M222" i="1"/>
  <c r="M221" i="1" s="1"/>
  <c r="L222" i="1"/>
  <c r="K222" i="1"/>
  <c r="J222" i="1"/>
  <c r="I222" i="1"/>
  <c r="H220" i="1"/>
  <c r="H219" i="1"/>
  <c r="H218" i="1"/>
  <c r="H217" i="1"/>
  <c r="H216" i="1"/>
  <c r="J215" i="1"/>
  <c r="N214" i="1"/>
  <c r="N213" i="1" s="1"/>
  <c r="M214" i="1"/>
  <c r="M213" i="1" s="1"/>
  <c r="L214" i="1"/>
  <c r="K214" i="1"/>
  <c r="I214" i="1"/>
  <c r="J212" i="1"/>
  <c r="H212" i="1" s="1"/>
  <c r="H211" i="1"/>
  <c r="H210" i="1"/>
  <c r="H209" i="1"/>
  <c r="H208" i="1"/>
  <c r="L207" i="1"/>
  <c r="H207" i="1" s="1"/>
  <c r="N206" i="1"/>
  <c r="N205" i="1" s="1"/>
  <c r="M206" i="1"/>
  <c r="M205" i="1" s="1"/>
  <c r="K206" i="1"/>
  <c r="J206" i="1"/>
  <c r="I206" i="1"/>
  <c r="H204" i="1"/>
  <c r="H203" i="1"/>
  <c r="N202" i="1"/>
  <c r="M202" i="1" s="1"/>
  <c r="N201" i="1"/>
  <c r="M201" i="1" s="1"/>
  <c r="N200" i="1"/>
  <c r="M200" i="1" s="1"/>
  <c r="H199" i="1"/>
  <c r="H195" i="1"/>
  <c r="H194" i="1"/>
  <c r="H193" i="1"/>
  <c r="N192" i="1"/>
  <c r="M192" i="1" s="1"/>
  <c r="L192" i="1" s="1"/>
  <c r="K192" i="1" s="1"/>
  <c r="J192" i="1" s="1"/>
  <c r="I192" i="1" s="1"/>
  <c r="H192" i="1" s="1"/>
  <c r="N191" i="1"/>
  <c r="N190" i="1" s="1"/>
  <c r="N189" i="1" s="1"/>
  <c r="H188" i="1"/>
  <c r="H187" i="1"/>
  <c r="H186" i="1"/>
  <c r="H185" i="1"/>
  <c r="H184" i="1"/>
  <c r="N183" i="1"/>
  <c r="N182" i="1" s="1"/>
  <c r="M183" i="1"/>
  <c r="M182" i="1" s="1"/>
  <c r="L183" i="1"/>
  <c r="K183" i="1"/>
  <c r="J183" i="1"/>
  <c r="I183" i="1"/>
  <c r="H181" i="1"/>
  <c r="H180" i="1"/>
  <c r="H179" i="1"/>
  <c r="H178" i="1"/>
  <c r="H177" i="1"/>
  <c r="H176" i="1"/>
  <c r="N175" i="1"/>
  <c r="M175" i="1"/>
  <c r="L175" i="1"/>
  <c r="K175" i="1"/>
  <c r="J175" i="1"/>
  <c r="I175" i="1"/>
  <c r="N174" i="1"/>
  <c r="H173" i="1"/>
  <c r="H172" i="1"/>
  <c r="H171" i="1"/>
  <c r="H170" i="1"/>
  <c r="H169" i="1"/>
  <c r="K168" i="1"/>
  <c r="N167" i="1"/>
  <c r="M167" i="1"/>
  <c r="M166" i="1" s="1"/>
  <c r="K167" i="1"/>
  <c r="J167" i="1"/>
  <c r="I167" i="1"/>
  <c r="N166" i="1"/>
  <c r="H165" i="1"/>
  <c r="H164" i="1"/>
  <c r="H163" i="1"/>
  <c r="H162" i="1"/>
  <c r="H161" i="1"/>
  <c r="L160" i="1"/>
  <c r="N159" i="1"/>
  <c r="M159" i="1"/>
  <c r="M158" i="1" s="1"/>
  <c r="K159" i="1"/>
  <c r="J159" i="1"/>
  <c r="I159" i="1"/>
  <c r="H157" i="1"/>
  <c r="H156" i="1"/>
  <c r="H155" i="1"/>
  <c r="H153" i="1"/>
  <c r="H152" i="1"/>
  <c r="N151" i="1"/>
  <c r="M151" i="1"/>
  <c r="L151" i="1"/>
  <c r="K151" i="1"/>
  <c r="J151" i="1"/>
  <c r="I151" i="1"/>
  <c r="N149" i="1"/>
  <c r="M149" i="1"/>
  <c r="L149" i="1"/>
  <c r="H149" i="1" s="1"/>
  <c r="H148" i="1"/>
  <c r="H147" i="1"/>
  <c r="H146" i="1"/>
  <c r="H145" i="1"/>
  <c r="H144" i="1"/>
  <c r="N143" i="1"/>
  <c r="M143" i="1"/>
  <c r="M142" i="1" s="1"/>
  <c r="L143" i="1"/>
  <c r="K143" i="1"/>
  <c r="J143" i="1"/>
  <c r="I143" i="1"/>
  <c r="N142" i="1"/>
  <c r="H141" i="1"/>
  <c r="H140" i="1"/>
  <c r="N139" i="1"/>
  <c r="N137" i="1"/>
  <c r="M137" i="1" s="1"/>
  <c r="L137" i="1" s="1"/>
  <c r="K137" i="1"/>
  <c r="J137" i="1" s="1"/>
  <c r="I137" i="1" s="1"/>
  <c r="H137" i="1" s="1"/>
  <c r="L201" i="1" l="1"/>
  <c r="M138" i="1"/>
  <c r="N138" i="1"/>
  <c r="H175" i="1"/>
  <c r="M139" i="1"/>
  <c r="L202" i="1"/>
  <c r="L138" i="1"/>
  <c r="K201" i="1"/>
  <c r="H183" i="1"/>
  <c r="H182" i="1" s="1"/>
  <c r="H143" i="1"/>
  <c r="H142" i="1" s="1"/>
  <c r="M191" i="1"/>
  <c r="L191" i="1" s="1"/>
  <c r="H222" i="1"/>
  <c r="H221" i="1" s="1"/>
  <c r="H151" i="1"/>
  <c r="N158" i="1"/>
  <c r="L168" i="1"/>
  <c r="L167" i="1" s="1"/>
  <c r="H167" i="1" s="1"/>
  <c r="H166" i="1" s="1"/>
  <c r="M198" i="1"/>
  <c r="M197" i="1" s="1"/>
  <c r="L200" i="1"/>
  <c r="H160" i="1"/>
  <c r="L136" i="1"/>
  <c r="N198" i="1"/>
  <c r="H215" i="1"/>
  <c r="J214" i="1"/>
  <c r="H214" i="1" s="1"/>
  <c r="H213" i="1" s="1"/>
  <c r="M230" i="1"/>
  <c r="M229" i="1" s="1"/>
  <c r="L232" i="1"/>
  <c r="M136" i="1"/>
  <c r="L159" i="1"/>
  <c r="H159" i="1" s="1"/>
  <c r="H158" i="1" s="1"/>
  <c r="N230" i="1"/>
  <c r="N229" i="1" s="1"/>
  <c r="N136" i="1"/>
  <c r="L206" i="1"/>
  <c r="H206" i="1" s="1"/>
  <c r="H205" i="1" s="1"/>
  <c r="H168" i="1" l="1"/>
  <c r="M190" i="1"/>
  <c r="M189" i="1" s="1"/>
  <c r="J201" i="1"/>
  <c r="K138" i="1"/>
  <c r="M135" i="1"/>
  <c r="K191" i="1"/>
  <c r="L190" i="1"/>
  <c r="N135" i="1"/>
  <c r="K202" i="1"/>
  <c r="L139" i="1"/>
  <c r="L135" i="1" s="1"/>
  <c r="L230" i="1"/>
  <c r="L229" i="1" s="1"/>
  <c r="K232" i="1"/>
  <c r="L198" i="1"/>
  <c r="K200" i="1"/>
  <c r="K139" i="1" l="1"/>
  <c r="J202" i="1"/>
  <c r="K190" i="1"/>
  <c r="K136" i="1"/>
  <c r="J191" i="1"/>
  <c r="J138" i="1"/>
  <c r="I201" i="1"/>
  <c r="K198" i="1"/>
  <c r="J200" i="1"/>
  <c r="K230" i="1"/>
  <c r="J232" i="1"/>
  <c r="H201" i="1" l="1"/>
  <c r="I138" i="1"/>
  <c r="H138" i="1" s="1"/>
  <c r="K135" i="1"/>
  <c r="I202" i="1"/>
  <c r="J139" i="1"/>
  <c r="J190" i="1"/>
  <c r="I191" i="1"/>
  <c r="J136" i="1"/>
  <c r="I232" i="1"/>
  <c r="J230" i="1"/>
  <c r="I200" i="1"/>
  <c r="J198" i="1"/>
  <c r="H191" i="1" l="1"/>
  <c r="I190" i="1"/>
  <c r="H190" i="1" s="1"/>
  <c r="H189" i="1" s="1"/>
  <c r="I136" i="1"/>
  <c r="J135" i="1"/>
  <c r="I139" i="1"/>
  <c r="H139" i="1" s="1"/>
  <c r="H202" i="1"/>
  <c r="I230" i="1"/>
  <c r="H230" i="1" s="1"/>
  <c r="H229" i="1" s="1"/>
  <c r="H232" i="1"/>
  <c r="I198" i="1"/>
  <c r="H198" i="1" s="1"/>
  <c r="H197" i="1" s="1"/>
  <c r="H200" i="1"/>
  <c r="H136" i="1" l="1"/>
  <c r="I135" i="1"/>
  <c r="H110" i="1"/>
  <c r="H89" i="1"/>
  <c r="H135" i="1" l="1"/>
  <c r="H78" i="1"/>
  <c r="H101" i="1" l="1"/>
  <c r="H97" i="1"/>
  <c r="N96" i="1"/>
  <c r="M96" i="1"/>
  <c r="M95" i="1" s="1"/>
  <c r="N94" i="1"/>
  <c r="M94" i="1"/>
  <c r="H94" i="1"/>
  <c r="H96" i="1" l="1"/>
  <c r="H95" i="1" s="1"/>
  <c r="N95" i="1"/>
  <c r="H109" i="1" l="1"/>
  <c r="H105" i="1"/>
  <c r="N104" i="1"/>
  <c r="N103" i="1" s="1"/>
  <c r="M104" i="1"/>
  <c r="M103" i="1" s="1"/>
  <c r="H125" i="1"/>
  <c r="H121" i="1"/>
  <c r="N120" i="1"/>
  <c r="N119" i="1" s="1"/>
  <c r="M120" i="1"/>
  <c r="M119" i="1" s="1"/>
  <c r="H118" i="1"/>
  <c r="H117" i="1"/>
  <c r="H113" i="1"/>
  <c r="N112" i="1"/>
  <c r="M112" i="1"/>
  <c r="H112" i="1" l="1"/>
  <c r="H120" i="1"/>
  <c r="H119" i="1" s="1"/>
  <c r="H104" i="1"/>
  <c r="H103" i="1" s="1"/>
  <c r="M25" i="1"/>
  <c r="N25" i="1"/>
  <c r="J25" i="1" l="1"/>
  <c r="K25" i="1"/>
  <c r="L25" i="1"/>
  <c r="I25" i="1"/>
  <c r="H37" i="1"/>
  <c r="N36" i="1"/>
  <c r="M36" i="1" s="1"/>
  <c r="L36" i="1" s="1"/>
  <c r="K36" i="1" s="1"/>
  <c r="J36" i="1" s="1"/>
  <c r="I36" i="1" s="1"/>
  <c r="H36" i="1" s="1"/>
  <c r="N35" i="1"/>
  <c r="M35" i="1" s="1"/>
  <c r="L35" i="1" s="1"/>
  <c r="K35" i="1" s="1"/>
  <c r="J35" i="1" s="1"/>
  <c r="I35" i="1" s="1"/>
  <c r="H35" i="1" s="1"/>
  <c r="N34" i="1"/>
  <c r="M34" i="1" s="1"/>
  <c r="H33" i="1"/>
  <c r="H45" i="1"/>
  <c r="N44" i="1"/>
  <c r="M44" i="1" s="1"/>
  <c r="L44" i="1" s="1"/>
  <c r="K44" i="1" s="1"/>
  <c r="J44" i="1" s="1"/>
  <c r="I44" i="1" s="1"/>
  <c r="H44" i="1" s="1"/>
  <c r="N43" i="1"/>
  <c r="M43" i="1" s="1"/>
  <c r="L43" i="1" s="1"/>
  <c r="K43" i="1" s="1"/>
  <c r="J43" i="1" s="1"/>
  <c r="I43" i="1" s="1"/>
  <c r="H43" i="1" s="1"/>
  <c r="N42" i="1"/>
  <c r="M42" i="1" s="1"/>
  <c r="H41" i="1"/>
  <c r="M32" i="1" l="1"/>
  <c r="L34" i="1"/>
  <c r="N32" i="1"/>
  <c r="N40" i="1"/>
  <c r="N39" i="1" s="1"/>
  <c r="M40" i="1"/>
  <c r="M39" i="1" s="1"/>
  <c r="L42" i="1"/>
  <c r="M17" i="1"/>
  <c r="N17" i="1"/>
  <c r="J17" i="1"/>
  <c r="K17" i="1"/>
  <c r="L17" i="1"/>
  <c r="I17" i="1"/>
  <c r="H46" i="1"/>
  <c r="H54" i="1"/>
  <c r="H61" i="1"/>
  <c r="H57" i="1"/>
  <c r="H56" i="1" s="1"/>
  <c r="N55" i="1"/>
  <c r="M55" i="1"/>
  <c r="L32" i="1" l="1"/>
  <c r="K34" i="1"/>
  <c r="L40" i="1"/>
  <c r="K42" i="1"/>
  <c r="H55" i="1"/>
  <c r="L56" i="1"/>
  <c r="K32" i="1" l="1"/>
  <c r="J34" i="1"/>
  <c r="K40" i="1"/>
  <c r="J42" i="1"/>
  <c r="I34" i="1" l="1"/>
  <c r="J32" i="1"/>
  <c r="I42" i="1"/>
  <c r="J40" i="1"/>
  <c r="H29" i="1"/>
  <c r="I32" i="1" l="1"/>
  <c r="H32" i="1" s="1"/>
  <c r="H34" i="1"/>
  <c r="I40" i="1"/>
  <c r="H40" i="1" s="1"/>
  <c r="H39" i="1" s="1"/>
  <c r="H42" i="1"/>
  <c r="N257" i="1"/>
  <c r="M257" i="1"/>
  <c r="H244" i="1"/>
  <c r="N69" i="1" l="1"/>
  <c r="M69" i="1" s="1"/>
  <c r="L69" i="1" s="1"/>
  <c r="K69" i="1" s="1"/>
  <c r="J69" i="1" s="1"/>
  <c r="I69" i="1" s="1"/>
  <c r="H69" i="1" s="1"/>
  <c r="N71" i="1"/>
  <c r="M71" i="1" s="1"/>
  <c r="N76" i="1"/>
  <c r="M76" i="1" s="1"/>
  <c r="L76" i="1" s="1"/>
  <c r="K76" i="1" s="1"/>
  <c r="J76" i="1" s="1"/>
  <c r="I76" i="1" s="1"/>
  <c r="N74" i="1"/>
  <c r="M74" i="1" s="1"/>
  <c r="L74" i="1" s="1"/>
  <c r="K74" i="1" s="1"/>
  <c r="J74" i="1" s="1"/>
  <c r="I74" i="1" s="1"/>
  <c r="N73" i="1"/>
  <c r="N72" i="1"/>
  <c r="M72" i="1" s="1"/>
  <c r="L72" i="1" s="1"/>
  <c r="K72" i="1" s="1"/>
  <c r="J72" i="1" s="1"/>
  <c r="I72" i="1" s="1"/>
  <c r="H93" i="1"/>
  <c r="M73" i="1" l="1"/>
  <c r="L73" i="1" s="1"/>
  <c r="K73" i="1" s="1"/>
  <c r="J73" i="1" s="1"/>
  <c r="I73" i="1" s="1"/>
  <c r="N65" i="1"/>
  <c r="M65" i="1" l="1"/>
  <c r="N64" i="1"/>
  <c r="N127" i="1"/>
  <c r="M315" i="1"/>
  <c r="M316" i="1"/>
  <c r="M317" i="1"/>
  <c r="M318" i="1"/>
  <c r="M314" i="1"/>
  <c r="I315" i="1"/>
  <c r="J315" i="1"/>
  <c r="K315" i="1"/>
  <c r="L315" i="1"/>
  <c r="I316" i="1"/>
  <c r="J316" i="1"/>
  <c r="K316" i="1"/>
  <c r="L316" i="1"/>
  <c r="I317" i="1"/>
  <c r="J317" i="1"/>
  <c r="K317" i="1"/>
  <c r="L317" i="1"/>
  <c r="I318" i="1"/>
  <c r="J318" i="1"/>
  <c r="K318" i="1"/>
  <c r="L318" i="1"/>
  <c r="J314" i="1"/>
  <c r="K314" i="1"/>
  <c r="L314" i="1"/>
  <c r="I314" i="1"/>
  <c r="J291" i="1"/>
  <c r="K291" i="1"/>
  <c r="L291" i="1"/>
  <c r="H297" i="1"/>
  <c r="J285" i="1"/>
  <c r="K285" i="1"/>
  <c r="L285" i="1"/>
  <c r="I285" i="1"/>
  <c r="K287" i="1"/>
  <c r="L287" i="1"/>
  <c r="H288" i="1"/>
  <c r="H289" i="1"/>
  <c r="H295" i="1"/>
  <c r="H294" i="1"/>
  <c r="H293" i="1"/>
  <c r="H292" i="1"/>
  <c r="N291" i="1"/>
  <c r="M291" i="1"/>
  <c r="I291" i="1"/>
  <c r="I307" i="1"/>
  <c r="J307" i="1"/>
  <c r="K307" i="1"/>
  <c r="H308" i="1"/>
  <c r="N308" i="1"/>
  <c r="H309" i="1"/>
  <c r="N309" i="1"/>
  <c r="H310" i="1"/>
  <c r="N310" i="1"/>
  <c r="H311" i="1"/>
  <c r="H312" i="1"/>
  <c r="M127" i="1" l="1"/>
  <c r="M64" i="1"/>
  <c r="L65" i="1"/>
  <c r="L127" i="1" s="1"/>
  <c r="H307" i="1"/>
  <c r="N307" i="1"/>
  <c r="N314" i="1"/>
  <c r="H291" i="1"/>
  <c r="H285" i="1"/>
  <c r="H251" i="1"/>
  <c r="H247" i="1"/>
  <c r="N246" i="1"/>
  <c r="N245" i="1" s="1"/>
  <c r="M246" i="1"/>
  <c r="M245" i="1" s="1"/>
  <c r="H243" i="1"/>
  <c r="H242" i="1"/>
  <c r="H241" i="1"/>
  <c r="H240" i="1"/>
  <c r="N239" i="1"/>
  <c r="M239" i="1"/>
  <c r="L239" i="1"/>
  <c r="K239" i="1"/>
  <c r="J239" i="1"/>
  <c r="I239" i="1"/>
  <c r="N238" i="1" l="1"/>
  <c r="N253" i="1"/>
  <c r="K238" i="1"/>
  <c r="K253" i="1"/>
  <c r="L238" i="1"/>
  <c r="L253" i="1"/>
  <c r="I238" i="1"/>
  <c r="I253" i="1"/>
  <c r="M238" i="1"/>
  <c r="M253" i="1"/>
  <c r="K65" i="1"/>
  <c r="K127" i="1" s="1"/>
  <c r="H246" i="1"/>
  <c r="H245" i="1" s="1"/>
  <c r="H239" i="1"/>
  <c r="J238" i="1"/>
  <c r="H238" i="1" l="1"/>
  <c r="H253" i="1"/>
  <c r="I65" i="1"/>
  <c r="J65" i="1"/>
  <c r="J127" i="1" s="1"/>
  <c r="H85" i="1" l="1"/>
  <c r="H131" i="1" l="1"/>
  <c r="H353" i="1"/>
  <c r="H347" i="1"/>
  <c r="H341" i="1"/>
  <c r="H335" i="1"/>
  <c r="H304" i="1"/>
  <c r="H318" i="1"/>
  <c r="H296" i="1" l="1"/>
  <c r="H278" i="1" l="1"/>
  <c r="H272" i="1"/>
  <c r="H257" i="1"/>
  <c r="H77" i="1" l="1"/>
  <c r="H53" i="1"/>
  <c r="H327" i="1"/>
  <c r="H266" i="1"/>
  <c r="H21" i="1"/>
  <c r="M47" i="1" l="1"/>
  <c r="L48" i="1" l="1"/>
  <c r="M287" i="1" l="1"/>
  <c r="N287" i="1"/>
  <c r="I127" i="1" l="1"/>
  <c r="N317" i="1" l="1"/>
  <c r="I313" i="1" l="1"/>
  <c r="M313" i="1"/>
  <c r="J313" i="1"/>
  <c r="H65" i="1"/>
  <c r="H86" i="1"/>
  <c r="M88" i="1"/>
  <c r="N88" i="1"/>
  <c r="H88" i="1" l="1"/>
  <c r="N340" i="1" l="1"/>
  <c r="M340" i="1" s="1"/>
  <c r="L340" i="1" s="1"/>
  <c r="K340" i="1" s="1"/>
  <c r="J340" i="1" s="1"/>
  <c r="I340" i="1" s="1"/>
  <c r="H340" i="1" s="1"/>
  <c r="N339" i="1"/>
  <c r="M339" i="1" s="1"/>
  <c r="L339" i="1" s="1"/>
  <c r="K339" i="1" s="1"/>
  <c r="J339" i="1" s="1"/>
  <c r="I339" i="1" s="1"/>
  <c r="H339" i="1" s="1"/>
  <c r="N338" i="1"/>
  <c r="M338" i="1" s="1"/>
  <c r="L338" i="1" s="1"/>
  <c r="K338" i="1" s="1"/>
  <c r="J338" i="1" s="1"/>
  <c r="I338" i="1" s="1"/>
  <c r="H338" i="1" s="1"/>
  <c r="N337" i="1"/>
  <c r="M337" i="1" s="1"/>
  <c r="L337" i="1" s="1"/>
  <c r="K337" i="1" s="1"/>
  <c r="J337" i="1" s="1"/>
  <c r="I337" i="1" s="1"/>
  <c r="H337" i="1" s="1"/>
  <c r="N336" i="1"/>
  <c r="M336" i="1" s="1"/>
  <c r="L336" i="1" s="1"/>
  <c r="K336" i="1" s="1"/>
  <c r="J336" i="1" s="1"/>
  <c r="I336" i="1" s="1"/>
  <c r="H336" i="1" s="1"/>
  <c r="N333" i="1"/>
  <c r="M333" i="1" s="1"/>
  <c r="L333" i="1" s="1"/>
  <c r="K333" i="1" s="1"/>
  <c r="J333" i="1" s="1"/>
  <c r="I333" i="1" s="1"/>
  <c r="H333" i="1" s="1"/>
  <c r="N334" i="1"/>
  <c r="M334" i="1" s="1"/>
  <c r="L334" i="1" s="1"/>
  <c r="K334" i="1" s="1"/>
  <c r="J334" i="1" s="1"/>
  <c r="I334" i="1" s="1"/>
  <c r="H334" i="1" s="1"/>
  <c r="N325" i="1"/>
  <c r="M325" i="1" s="1"/>
  <c r="L325" i="1" s="1"/>
  <c r="K325" i="1" s="1"/>
  <c r="J325" i="1" s="1"/>
  <c r="I325" i="1" s="1"/>
  <c r="H325" i="1" s="1"/>
  <c r="N326" i="1"/>
  <c r="M326" i="1" s="1"/>
  <c r="L326" i="1" s="1"/>
  <c r="K326" i="1" s="1"/>
  <c r="J326" i="1" s="1"/>
  <c r="I326" i="1" s="1"/>
  <c r="H326" i="1" s="1"/>
  <c r="N332" i="1"/>
  <c r="M332" i="1" s="1"/>
  <c r="L332" i="1" s="1"/>
  <c r="K332" i="1" s="1"/>
  <c r="J332" i="1" s="1"/>
  <c r="I332" i="1" s="1"/>
  <c r="H332" i="1" s="1"/>
  <c r="N331" i="1"/>
  <c r="M331" i="1" s="1"/>
  <c r="L331" i="1" s="1"/>
  <c r="K331" i="1" s="1"/>
  <c r="J331" i="1" s="1"/>
  <c r="I331" i="1" s="1"/>
  <c r="H331" i="1" s="1"/>
  <c r="N330" i="1"/>
  <c r="M330" i="1" s="1"/>
  <c r="L330" i="1" s="1"/>
  <c r="K330" i="1" s="1"/>
  <c r="J330" i="1" s="1"/>
  <c r="I330" i="1" s="1"/>
  <c r="H330" i="1" s="1"/>
  <c r="N324" i="1"/>
  <c r="M324" i="1" s="1"/>
  <c r="L324" i="1" s="1"/>
  <c r="K324" i="1" s="1"/>
  <c r="J324" i="1" s="1"/>
  <c r="I324" i="1" s="1"/>
  <c r="H324" i="1" s="1"/>
  <c r="N323" i="1"/>
  <c r="M323" i="1" s="1"/>
  <c r="L323" i="1" s="1"/>
  <c r="K323" i="1" s="1"/>
  <c r="J323" i="1" s="1"/>
  <c r="I323" i="1" s="1"/>
  <c r="H323" i="1" s="1"/>
  <c r="N322" i="1"/>
  <c r="M322" i="1" s="1"/>
  <c r="L322" i="1" s="1"/>
  <c r="K322" i="1" s="1"/>
  <c r="J322" i="1" s="1"/>
  <c r="I322" i="1" s="1"/>
  <c r="H322" i="1" s="1"/>
  <c r="H301" i="1"/>
  <c r="H299" i="1"/>
  <c r="N284" i="1"/>
  <c r="N270" i="1"/>
  <c r="M270" i="1" s="1"/>
  <c r="L270" i="1" s="1"/>
  <c r="K270" i="1" s="1"/>
  <c r="J270" i="1" s="1"/>
  <c r="I270" i="1" s="1"/>
  <c r="H270" i="1" s="1"/>
  <c r="N271" i="1"/>
  <c r="M271" i="1" s="1"/>
  <c r="L271" i="1" s="1"/>
  <c r="K271" i="1" s="1"/>
  <c r="J271" i="1" s="1"/>
  <c r="I271" i="1" s="1"/>
  <c r="H271" i="1" s="1"/>
  <c r="N269" i="1"/>
  <c r="M269" i="1" s="1"/>
  <c r="L269" i="1" s="1"/>
  <c r="K269" i="1" s="1"/>
  <c r="J269" i="1" s="1"/>
  <c r="I269" i="1" s="1"/>
  <c r="H269" i="1" s="1"/>
  <c r="N268" i="1"/>
  <c r="M268" i="1" s="1"/>
  <c r="L268" i="1" s="1"/>
  <c r="K268" i="1" s="1"/>
  <c r="J268" i="1" s="1"/>
  <c r="I268" i="1" s="1"/>
  <c r="H268" i="1" s="1"/>
  <c r="N267" i="1"/>
  <c r="M267" i="1" s="1"/>
  <c r="L267" i="1" s="1"/>
  <c r="K267" i="1" s="1"/>
  <c r="J267" i="1" s="1"/>
  <c r="I267" i="1" s="1"/>
  <c r="H267" i="1" s="1"/>
  <c r="N265" i="1"/>
  <c r="M265" i="1" s="1"/>
  <c r="L265" i="1" s="1"/>
  <c r="K265" i="1" s="1"/>
  <c r="J265" i="1" s="1"/>
  <c r="I265" i="1" s="1"/>
  <c r="H265" i="1" s="1"/>
  <c r="N264" i="1"/>
  <c r="M264" i="1" s="1"/>
  <c r="L264" i="1" s="1"/>
  <c r="K264" i="1" s="1"/>
  <c r="J264" i="1" s="1"/>
  <c r="I264" i="1" s="1"/>
  <c r="H264" i="1" s="1"/>
  <c r="N263" i="1"/>
  <c r="M263" i="1" s="1"/>
  <c r="L263" i="1" s="1"/>
  <c r="K263" i="1" s="1"/>
  <c r="J263" i="1" s="1"/>
  <c r="I263" i="1" s="1"/>
  <c r="H263" i="1" s="1"/>
  <c r="N262" i="1"/>
  <c r="M262" i="1" s="1"/>
  <c r="L262" i="1" s="1"/>
  <c r="K262" i="1" s="1"/>
  <c r="J262" i="1" s="1"/>
  <c r="I262" i="1" s="1"/>
  <c r="H262" i="1" s="1"/>
  <c r="N261" i="1"/>
  <c r="M261" i="1" s="1"/>
  <c r="L261" i="1" s="1"/>
  <c r="K261" i="1" s="1"/>
  <c r="J261" i="1" s="1"/>
  <c r="I261" i="1" s="1"/>
  <c r="H261" i="1" s="1"/>
  <c r="N260" i="1"/>
  <c r="M260" i="1" s="1"/>
  <c r="L260" i="1" s="1"/>
  <c r="K260" i="1" s="1"/>
  <c r="J260" i="1" s="1"/>
  <c r="I260" i="1" s="1"/>
  <c r="H260" i="1" s="1"/>
  <c r="L286" i="1" l="1"/>
  <c r="L284" i="1"/>
  <c r="J287" i="1"/>
  <c r="N316" i="1"/>
  <c r="N286" i="1"/>
  <c r="N315" i="1"/>
  <c r="N285" i="1"/>
  <c r="K286" i="1" l="1"/>
  <c r="K284" i="1"/>
  <c r="H303" i="1"/>
  <c r="I287" i="1"/>
  <c r="H287" i="1" s="1"/>
  <c r="N313" i="1"/>
  <c r="N128" i="1"/>
  <c r="N129" i="1"/>
  <c r="M129" i="1" s="1"/>
  <c r="L129" i="1" s="1"/>
  <c r="K129" i="1" s="1"/>
  <c r="J129" i="1" s="1"/>
  <c r="I129" i="1" s="1"/>
  <c r="N130" i="1"/>
  <c r="M130" i="1" s="1"/>
  <c r="L130" i="1" s="1"/>
  <c r="K130" i="1" s="1"/>
  <c r="J130" i="1" s="1"/>
  <c r="I130" i="1" s="1"/>
  <c r="M128" i="1" l="1"/>
  <c r="N126" i="1"/>
  <c r="N254" i="1"/>
  <c r="K283" i="1"/>
  <c r="J286" i="1"/>
  <c r="J284" i="1"/>
  <c r="N255" i="1"/>
  <c r="N256" i="1"/>
  <c r="N26" i="1"/>
  <c r="M26" i="1" s="1"/>
  <c r="L26" i="1" s="1"/>
  <c r="K26" i="1" s="1"/>
  <c r="J26" i="1" s="1"/>
  <c r="I26" i="1" s="1"/>
  <c r="H26" i="1" s="1"/>
  <c r="N27" i="1"/>
  <c r="M27" i="1" s="1"/>
  <c r="L27" i="1" s="1"/>
  <c r="K27" i="1" s="1"/>
  <c r="J27" i="1" s="1"/>
  <c r="I27" i="1" s="1"/>
  <c r="H27" i="1" s="1"/>
  <c r="N28" i="1"/>
  <c r="M28" i="1" s="1"/>
  <c r="L28" i="1" s="1"/>
  <c r="K28" i="1" s="1"/>
  <c r="J28" i="1" s="1"/>
  <c r="I28" i="1" s="1"/>
  <c r="H28" i="1" s="1"/>
  <c r="L128" i="1" l="1"/>
  <c r="M126" i="1"/>
  <c r="M254" i="1"/>
  <c r="H302" i="1"/>
  <c r="I286" i="1"/>
  <c r="H286" i="1" s="1"/>
  <c r="H300" i="1"/>
  <c r="I284" i="1"/>
  <c r="H284" i="1" s="1"/>
  <c r="M256" i="1"/>
  <c r="K128" i="1" l="1"/>
  <c r="L126" i="1"/>
  <c r="L254" i="1"/>
  <c r="L256" i="1"/>
  <c r="J128" i="1" l="1"/>
  <c r="K126" i="1"/>
  <c r="I255" i="1"/>
  <c r="K254" i="1"/>
  <c r="J253" i="1"/>
  <c r="K256" i="1"/>
  <c r="I128" i="1" l="1"/>
  <c r="I126" i="1" s="1"/>
  <c r="J126" i="1"/>
  <c r="J254" i="1"/>
  <c r="I254" i="1"/>
  <c r="J256" i="1"/>
  <c r="H49" i="1"/>
  <c r="H48" i="1" s="1"/>
  <c r="I256" i="1" l="1"/>
  <c r="I252" i="1" l="1"/>
  <c r="H70" i="1" l="1"/>
  <c r="N47" i="1"/>
  <c r="K255" i="1" l="1"/>
  <c r="K252" i="1" s="1"/>
  <c r="L255" i="1"/>
  <c r="L252" i="1" s="1"/>
  <c r="J255" i="1"/>
  <c r="J252" i="1" s="1"/>
  <c r="H255" i="1" l="1"/>
  <c r="M255" i="1"/>
  <c r="H47" i="1"/>
  <c r="K16" i="1" l="1"/>
  <c r="H17" i="1" l="1"/>
  <c r="I64" i="1" l="1"/>
  <c r="J64" i="1"/>
  <c r="L64" i="1"/>
  <c r="K64" i="1"/>
  <c r="J344" i="1" l="1"/>
  <c r="K344" i="1"/>
  <c r="L344" i="1"/>
  <c r="M344" i="1"/>
  <c r="N344" i="1"/>
  <c r="N345" i="1"/>
  <c r="J345" i="1"/>
  <c r="K345" i="1"/>
  <c r="L345" i="1"/>
  <c r="M345" i="1"/>
  <c r="I344" i="1"/>
  <c r="I345" i="1"/>
  <c r="J343" i="1"/>
  <c r="K343" i="1"/>
  <c r="L343" i="1"/>
  <c r="M343" i="1"/>
  <c r="N343" i="1"/>
  <c r="I343" i="1"/>
  <c r="K313" i="1"/>
  <c r="L313" i="1"/>
  <c r="N283" i="1"/>
  <c r="H314" i="1"/>
  <c r="H315" i="1"/>
  <c r="H316" i="1"/>
  <c r="L283" i="1"/>
  <c r="J276" i="1"/>
  <c r="K276" i="1"/>
  <c r="M276" i="1"/>
  <c r="N276" i="1"/>
  <c r="J277" i="1"/>
  <c r="K277" i="1"/>
  <c r="L277" i="1"/>
  <c r="M277" i="1"/>
  <c r="N277" i="1"/>
  <c r="I277" i="1"/>
  <c r="J275" i="1"/>
  <c r="K275" i="1"/>
  <c r="L275" i="1"/>
  <c r="M275" i="1"/>
  <c r="N275" i="1"/>
  <c r="N252" i="1"/>
  <c r="M252" i="1"/>
  <c r="H128" i="1"/>
  <c r="H129" i="1"/>
  <c r="H130" i="1"/>
  <c r="L24" i="1"/>
  <c r="H18" i="1"/>
  <c r="H19" i="1"/>
  <c r="H20" i="1"/>
  <c r="H25" i="1"/>
  <c r="M24" i="1"/>
  <c r="M23" i="1" s="1"/>
  <c r="N24" i="1"/>
  <c r="N23" i="1" s="1"/>
  <c r="I24" i="1"/>
  <c r="J24" i="1"/>
  <c r="K24" i="1"/>
  <c r="L16" i="1"/>
  <c r="M16" i="1"/>
  <c r="N16" i="1"/>
  <c r="J16" i="1"/>
  <c r="I16" i="1"/>
  <c r="K351" i="1" l="1"/>
  <c r="H24" i="1"/>
  <c r="H23" i="1" s="1"/>
  <c r="J351" i="1"/>
  <c r="J274" i="1"/>
  <c r="J349" i="1" s="1"/>
  <c r="H127" i="1"/>
  <c r="H126" i="1" s="1"/>
  <c r="H313" i="1"/>
  <c r="M283" i="1"/>
  <c r="M351" i="1"/>
  <c r="L346" i="1"/>
  <c r="L352" i="1" s="1"/>
  <c r="K350" i="1"/>
  <c r="N350" i="1"/>
  <c r="J350" i="1"/>
  <c r="M350" i="1"/>
  <c r="L350" i="1"/>
  <c r="N351" i="1"/>
  <c r="H343" i="1"/>
  <c r="H277" i="1"/>
  <c r="H345" i="1"/>
  <c r="K346" i="1"/>
  <c r="K352" i="1" s="1"/>
  <c r="J346" i="1"/>
  <c r="J342" i="1" s="1"/>
  <c r="I346" i="1"/>
  <c r="H344" i="1"/>
  <c r="J283" i="1"/>
  <c r="I283" i="1"/>
  <c r="H317" i="1"/>
  <c r="H256" i="1"/>
  <c r="H254" i="1"/>
  <c r="I276" i="1"/>
  <c r="I351" i="1" s="1"/>
  <c r="H16" i="1"/>
  <c r="H283" i="1" l="1"/>
  <c r="L342" i="1"/>
  <c r="H64" i="1"/>
  <c r="H252" i="1"/>
  <c r="I274" i="1"/>
  <c r="I349" i="1" s="1"/>
  <c r="L274" i="1"/>
  <c r="L349" i="1" s="1"/>
  <c r="M274" i="1"/>
  <c r="M349" i="1" s="1"/>
  <c r="K274" i="1"/>
  <c r="J352" i="1"/>
  <c r="H346" i="1"/>
  <c r="H342" i="1" s="1"/>
  <c r="K342" i="1"/>
  <c r="I275" i="1"/>
  <c r="I350" i="1" s="1"/>
  <c r="H350" i="1" s="1"/>
  <c r="N346" i="1"/>
  <c r="L276" i="1"/>
  <c r="M346" i="1"/>
  <c r="I342" i="1"/>
  <c r="I352" i="1"/>
  <c r="L351" i="1" l="1"/>
  <c r="H351" i="1" s="1"/>
  <c r="N274" i="1"/>
  <c r="N349" i="1" s="1"/>
  <c r="H274" i="1"/>
  <c r="J348" i="1"/>
  <c r="M273" i="1"/>
  <c r="H352" i="1"/>
  <c r="H276" i="1"/>
  <c r="K349" i="1"/>
  <c r="H349" i="1" s="1"/>
  <c r="K273" i="1"/>
  <c r="H275" i="1"/>
  <c r="M342" i="1"/>
  <c r="M352" i="1"/>
  <c r="M348" i="1" s="1"/>
  <c r="L273" i="1"/>
  <c r="N342" i="1"/>
  <c r="N352" i="1"/>
  <c r="I273" i="1"/>
  <c r="L348" i="1" l="1"/>
  <c r="N348" i="1"/>
  <c r="N273" i="1"/>
  <c r="K348" i="1"/>
  <c r="J273" i="1"/>
  <c r="H273" i="1" s="1"/>
  <c r="I348" i="1" l="1"/>
  <c r="H348" i="1" s="1"/>
</calcChain>
</file>

<file path=xl/comments1.xml><?xml version="1.0" encoding="utf-8"?>
<comments xmlns="http://schemas.openxmlformats.org/spreadsheetml/2006/main">
  <authors>
    <author>Овсянникова Екатерина Александровна</author>
    <author>Кузнецов Роман Вячеславович</author>
  </authors>
  <commentList>
    <comment ref="H94" authorId="0" shapeId="0">
      <text>
        <r>
          <rPr>
            <b/>
            <sz val="9"/>
            <color indexed="81"/>
            <rFont val="Tahoma"/>
            <family val="2"/>
            <charset val="204"/>
          </rPr>
          <t>Овсянникова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ЦОДД- 11 меропри-й
УГИБДД- 50 меропр-й</t>
        </r>
      </text>
    </comment>
    <comment ref="K94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Кузнецов:</t>
        </r>
        <r>
          <rPr>
            <sz val="9"/>
            <color indexed="81"/>
            <rFont val="Tahoma"/>
            <family val="2"/>
            <charset val="204"/>
          </rPr>
          <t xml:space="preserve">
ЦОДД- 11 меропри-й
УГИБДД- 15 меропр-й</t>
        </r>
      </text>
    </comment>
    <comment ref="M94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Кузнецов:</t>
        </r>
        <r>
          <rPr>
            <sz val="9"/>
            <color indexed="81"/>
            <rFont val="Tahoma"/>
            <family val="2"/>
            <charset val="204"/>
          </rPr>
          <t xml:space="preserve">
ЦОДД- 11 меропри-й
УГИБДД- 50 меропр-й</t>
        </r>
      </text>
    </comment>
    <comment ref="N94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Кузнецов:</t>
        </r>
        <r>
          <rPr>
            <sz val="9"/>
            <color indexed="81"/>
            <rFont val="Tahoma"/>
            <family val="2"/>
            <charset val="204"/>
          </rPr>
          <t xml:space="preserve">
ЦОДД- 11 меропри-й
УГИБДД- 50 меропр-й</t>
        </r>
      </text>
    </comment>
    <comment ref="H102" authorId="1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2 видеоролика ЦОДД</t>
        </r>
      </text>
    </comment>
    <comment ref="H110" authorId="1" shapeId="0">
      <text>
        <r>
          <rPr>
            <b/>
            <sz val="9"/>
            <color indexed="81"/>
            <rFont val="Tahoma"/>
            <charset val="1"/>
          </rPr>
          <t xml:space="preserve">Кузнецов Роман Вячеславович:
</t>
        </r>
        <r>
          <rPr>
            <sz val="9"/>
            <color indexed="81"/>
            <rFont val="Tahoma"/>
            <family val="2"/>
            <charset val="204"/>
          </rPr>
          <t>70 баннеров
100 растяжек
10000 листовок
12000 памяток
7000 плакатов
30000 светоотражающих элементов
3000 значков
3000 плакатов для школ
1500 плакатов для детсадов
4 ролл-аппа</t>
        </r>
      </text>
    </comment>
    <comment ref="H141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20 - Мэрия</t>
        </r>
      </text>
    </comment>
    <comment ref="K141" authorId="1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7 - Мэрия</t>
        </r>
      </text>
    </comment>
    <comment ref="L141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13 - Мэрия</t>
        </r>
      </text>
    </comment>
    <comment ref="M141" authorId="1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22 Мэрия
2 ТУАД</t>
        </r>
      </text>
    </comment>
    <comment ref="N141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22- Мэрия</t>
        </r>
      </text>
    </comment>
    <comment ref="H149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5000 дор. знак. - Мэрия
 пеш. пер. - ТУАД </t>
        </r>
      </text>
    </comment>
    <comment ref="K149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2000 дор знак - Мэрия
</t>
        </r>
      </text>
    </comment>
    <comment ref="L149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1000 дор знак - Мэрия
 2 пеш пер - ТУАД</t>
        </r>
      </text>
    </comment>
    <comment ref="M149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5000 дор знаков
4 пеш. перехода</t>
        </r>
      </text>
    </comment>
    <comment ref="N149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Мэрия - 5000 дор. знак.</t>
        </r>
      </text>
    </comment>
    <comment ref="H157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- 8,2
Мэрия - 6,4</t>
        </r>
      </text>
    </comment>
    <comment ref="K157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Мэрия - 6,4 км
ТУАД - 7,2 км</t>
        </r>
      </text>
    </comment>
    <comment ref="L157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- 1,0</t>
        </r>
      </text>
    </comment>
    <comment ref="M157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16,1 - ТУАД
6,1 - Мэрия</t>
        </r>
      </text>
    </comment>
    <comment ref="N157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- 52,5
Мэрия - 5,8</t>
        </r>
      </text>
    </comment>
    <comment ref="H212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- 3281
Мэрия - 1775,2</t>
        </r>
      </text>
    </comment>
    <comment ref="J212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- 3281
Мэрия - 1000</t>
        </r>
      </text>
    </comment>
    <comment ref="K212" authorId="1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Мэрия - 770</t>
        </r>
      </text>
    </comment>
    <comment ref="L212" authorId="1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5,2 мэрия</t>
        </r>
      </text>
    </comment>
    <comment ref="M212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- 51,79
Мэрия - 1775,2</t>
        </r>
      </text>
    </comment>
    <comment ref="N212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- 30
Мэрия - 1775,2</t>
        </r>
      </text>
    </comment>
  </commentList>
</comments>
</file>

<file path=xl/sharedStrings.xml><?xml version="1.0" encoding="utf-8"?>
<sst xmlns="http://schemas.openxmlformats.org/spreadsheetml/2006/main" count="709" uniqueCount="180">
  <si>
    <t>Наименование мероприятия</t>
  </si>
  <si>
    <t>Наименование показателя</t>
  </si>
  <si>
    <t>Ответственный исполнитель</t>
  </si>
  <si>
    <t>Ожидаемый результат (краткое описание)</t>
  </si>
  <si>
    <t>ГРБС</t>
  </si>
  <si>
    <t>РЗ</t>
  </si>
  <si>
    <t>ПР</t>
  </si>
  <si>
    <t>ЦСР</t>
  </si>
  <si>
    <t>ВР</t>
  </si>
  <si>
    <t>Значение показателя на 2021 год</t>
  </si>
  <si>
    <t>1 кв.</t>
  </si>
  <si>
    <t>2 кв.</t>
  </si>
  <si>
    <t>3 кв.</t>
  </si>
  <si>
    <t>4 кв.</t>
  </si>
  <si>
    <t>Количество мероприятий, единиц</t>
  </si>
  <si>
    <t>Минтранс Новосибирской области, Минобразования Новосибирской области, ГКУ НСО ТУАД во взаимодействии с ГУ МВД России по Новосибирской области, УГИБДД ГУ МВД России по Новосибирской области, ГБУ ДО НСО «АВТОМОТОЦЕНТР»</t>
  </si>
  <si>
    <t>Стоимость единицы</t>
  </si>
  <si>
    <t>X</t>
  </si>
  <si>
    <t>Сумма затрат всего, в том числе</t>
  </si>
  <si>
    <t>областной бюджет</t>
  </si>
  <si>
    <t>местные бюджеты</t>
  </si>
  <si>
    <t>внебюджетные источники</t>
  </si>
  <si>
    <t>федеральный бюджет</t>
  </si>
  <si>
    <t>Наименование показателя                  (ед. изм.)</t>
  </si>
  <si>
    <t>Количество публикаций, единиц</t>
  </si>
  <si>
    <t>Всего, в том числе:</t>
  </si>
  <si>
    <t>Количество единиц</t>
  </si>
  <si>
    <t>Количество светофорных объектов, единиц</t>
  </si>
  <si>
    <t>Минтранс Новосибирской области, ГКУ НСО ТУАД, ГБУ НСО СМЭУ во взаимодействии с мэрией города Новосибирска</t>
  </si>
  <si>
    <t>Количество дорожных знаков, пешеходных переходов, единиц</t>
  </si>
  <si>
    <t>Количество км, единиц</t>
  </si>
  <si>
    <t>Количество павильонов, единиц</t>
  </si>
  <si>
    <t>Минтранс Новосибирской области, ГКУ НСО ТУАД</t>
  </si>
  <si>
    <t>Количество железнодорожных переездов, единиц</t>
  </si>
  <si>
    <t>1.3.1. Обучение участников дорожного движения, не имеющих медицинского образования (спасатели, работники государственной инспекции безопасности дорожного движения и др.) основам первой медицинской и психологической помощи пострадавшим в условиях различных чрезвычайных ситуаций, в том числе дорожно-транспортных происшествий, и повышение квалификации среднего медицинского персонала.</t>
  </si>
  <si>
    <t>Количество человек, единиц</t>
  </si>
  <si>
    <t xml:space="preserve">областной бюджет </t>
  </si>
  <si>
    <t>Сумма затрат по цели 1 государственной программы</t>
  </si>
  <si>
    <t>2.1.1. Оснащение объектов транспортной инфраструктуры инженерно-техническими средствами транспортной безопасности</t>
  </si>
  <si>
    <t>Количество объектов, единиц</t>
  </si>
  <si>
    <t>2.1.1.2. Проведение мониторинга реализации требований транспортной безопасности на территории Новосибирской области</t>
  </si>
  <si>
    <t>Количество итоговых материалов, единиц</t>
  </si>
  <si>
    <t>Х</t>
  </si>
  <si>
    <t>Количество информационных материалов, единиц</t>
  </si>
  <si>
    <t>Итого затрат по цели 2 государственной программы</t>
  </si>
  <si>
    <t>Сумма затрат по государственной программе</t>
  </si>
  <si>
    <t>31.0.03.02630</t>
  </si>
  <si>
    <t>Код бюджетной классификации</t>
  </si>
  <si>
    <t>Таблица 3</t>
  </si>
  <si>
    <t>Сумма затрат всего, в том числе:</t>
  </si>
  <si>
    <t>07.0.03.24280</t>
  </si>
  <si>
    <t>09.</t>
  </si>
  <si>
    <t>04.</t>
  </si>
  <si>
    <t xml:space="preserve">федеральный бюджет </t>
  </si>
  <si>
    <t>(тыс.руб.)</t>
  </si>
  <si>
    <t>Цель 1. Сокращение уровня смертности и травматизма в результате дорожно-транспортных происшествий на автомобильных дорогах в Новосибирской области</t>
  </si>
  <si>
    <t>Задача 1.2. Совершенствование организации дорожного движения на автомобильных дорогах Новосибирской области</t>
  </si>
  <si>
    <t>Задача 1.3. Обучение навыкам оказания медицинской помощи пострадавшим при дорожно-транспортных происшествиях в целях снижения смертности в догоспитальном периоде.</t>
  </si>
  <si>
    <t>Цель 2. Повышение степени защищенности жизни и здоровья населения на транспорте от актов незаконного вмешательства, в том числе террористической направленности, а также от чрезвычайных ситуаций природного и техногенного характера</t>
  </si>
  <si>
    <t xml:space="preserve"> Задача 2.1. Оснащение средствами и системами обеспечения транспортной безопасности объектов транспортной инфраструктуры, транспортных средств и специалистов, отвечающих за безопасность на транспорте</t>
  </si>
  <si>
    <t>Итого затрат на решение задачи 3 цели 1 государственной программы</t>
  </si>
  <si>
    <t>Итого затрат на решение задачи 2 цели 1 государственной программы</t>
  </si>
  <si>
    <t>Итого затрат на решение задачи 1. цели 1 государственной программы</t>
  </si>
  <si>
    <t>Итого затрат на решение задачи 1. цели 2 государственной программы</t>
  </si>
  <si>
    <t>Задача 2.2. Повышение грамотности населения в области обеспечения безопасности населения на транспорте</t>
  </si>
  <si>
    <t>х</t>
  </si>
  <si>
    <t>Итого затрат на решение задачи 2. цели 2 государственной программы</t>
  </si>
  <si>
    <t>Количество видеороликов</t>
  </si>
  <si>
    <t>2.2.1.1. Информирование населения о мерах, направленных на обеспечение безопасности на транспорте, реализованных в рамках государственной программы</t>
  </si>
  <si>
    <t>31.0.02.02620</t>
  </si>
  <si>
    <t>Минтранс Новосибирской области, ГКУ НСО ТУАД, ГБУ НСО СМЭУ во взаимодействии с мэрией города Новосибирска,  ЗСЖД</t>
  </si>
  <si>
    <t>Минтранс Новосибирской области, ГКУ НСО ТУАД,  мэрия города Новосибирска</t>
  </si>
  <si>
    <t>Минтранс Новосибирской области, ГКУ НСО ТУАД во взаимодействии с ЗСЖД</t>
  </si>
  <si>
    <t>Минтранс Новосибирской области, мэрия города Новосибирска</t>
  </si>
  <si>
    <t>Минтранс Новосибирской области, Минздрав Новосибирской области, ГКУЗ НСО «Территориальный центр медицины катастроф Новосибирской области», ГАПОУ НСО «Новосибирский медицинский колледж»</t>
  </si>
  <si>
    <t xml:space="preserve">Применяемые сокращения:
ГАПОУ НСО «Новосибирский медицинский колледж» –государственное автономное профессиональное образовательное учреждение Новосибирской области «Новосибирский медицинский колледж»;
ГБУ ДО НСО  «Автомотоцентр» – государственное бюджетное образовательное учреждение дополнительного образования детей Новосибирской области «Областной центр детского (юношеского) технического творчества «Автомотоцентр»»;
ГБУ НСО СМЭУ – государственное бюджетное учреждение Новосибирской области «Специализированное монтажно-эксплуатационное учреждение»;
ГКУ НСО ЦОДД – государственное казенное учреждение Новосибирской области «Центр организации дорожного движения»;
ГКУ НСО ТУАД – государственное казенное учреждение Новосибирской области «Территориальное управление автомобильных дорог Новосибирской области»;
ГКУЗ НСО «Территориальный центр медицины катастроф Новосибирской области» – государственное казенное учреждение здравоохранения Новосибирской области «Территориальный центр медицины катастроф Новосибирской области»;
ГУ МВД России по Новосибирской области – Главное управление Министерства внутренних дел Российской Федерации по Новосибирской области;
ДТП – дорожно-транспортные происшествия;
ЗСЖД – Западно-Сибирская дирекция инфраструктуры - структурное подразделение Центральной дирекции инфраструктуры - филиала открытого акционерного общества «Российские железные дороги»;
ГУ МЧС России по Новосибирской области – 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Новосибирской области;
Минздрав Новосибирской области – министерство здравоохранения Новосибирской области;
Минобразования Новосибирской области – министерство образования Новосибирской области;
Минтранс Новосибирской области – министерство транспорта и дорожного хозяйства Новосибирской области;
УГИБДД ГУ МВД России по Новосибирской области – Управление государственной инспекции безопасности дорожного движения Главного управления Министерства внутренних дел Российской Федерации по Новосибирской области;
УТ МВД России по СФО – Управление на транспорте Министерства внутренних дел Российской Федерации
по Сибирскому федеральному округу;
УФСБ России по Новосибирской области – Управление Федеральной службы безопасности Российской Федерации по Новосибирской области.
</t>
  </si>
  <si>
    <t>Минтранс Новосибирской области, Управление информационных проектов Новосибирской области во взаимодействии с УТ МВД России по СФО, ГУ МВД России по Новосибирской области, УФСБ России по Новосибирской области, ГУ МЧС России по Новосибирской области</t>
  </si>
  <si>
    <t>Значение показателя на 2022 год</t>
  </si>
  <si>
    <t xml:space="preserve">1.1.1. Региональный проект «Безопасность дорожного движения (Новосибирская область)» </t>
  </si>
  <si>
    <t>31.0.R2.06360</t>
  </si>
  <si>
    <t>Комплекс мероприятий</t>
  </si>
  <si>
    <t>Минтранс Новосибирской области во взаимодействии с субъектами транспортной инфраструктуры, органами местного самоуправления, УТ МВД России по СФО, ГУ МВД России по Новосибирской области, мэрия города Новосибирска</t>
  </si>
  <si>
    <t>Минтранс Новосибирской области, Минобразования Новосибирской области, ГКУ НСО ТУАД, ГКУ НСО ТУАД во взаимодействии с ГУ МВД России по Новосибирской области, УГИБДД ГУ МВД России по Новосибирской области, ГБУ ДО НСО «АВТОМОТОЦЕНТР»</t>
  </si>
  <si>
    <t>1.1.2. Проведение мероприятий, направленных на повышение культуры поведения участников дорожного движения</t>
  </si>
  <si>
    <t xml:space="preserve">1.1.2.3. Публикация материалов по безопасности дорожного движения, профилактике детского дорожно-транспортного травматизма в средствах массовой информации </t>
  </si>
  <si>
    <t>Минтранс Новосибирской области, ГКУ НСО ЦОДД во взаимодействии с ЦАФАП ОДД ГИБДД ГУ МВД России по Новосибирской области, исполнители, привлекаемые в соответствии с законодательством</t>
  </si>
  <si>
    <t>29.0.02.24140</t>
  </si>
  <si>
    <t>29.0.03.24210</t>
  </si>
  <si>
    <t>Минтранс Новосибирской области во взаимодействии с Территориальными органами федеральных органов исполнительной власти в разрезе отраслей (Ространснадзор, Росжелдор, Росавтодор, Росавиация, Росморречфлот), органы местного самоуправления, УТ МВД России по СФО, ГУ МВД России по Новосибирской области</t>
  </si>
  <si>
    <t>2.2.1. Обеспечение проведения тематических информационно-пропагандистких мероприятий по вопросам обеспечения транспортной безопасности населения Новосибирской области</t>
  </si>
  <si>
    <t>налоговые расходы</t>
  </si>
  <si>
    <t>1.1.2.1. Проведение лекций, семинаров, бесед с участниками дорожного движения</t>
  </si>
  <si>
    <t>1.1.2.2. Проведение круглых столов, конференций, встреч с участниками дорожного движения, курсантами автошкол, водителями автопредприятий с показом киновидеопродукции по безопасности дорожного движения</t>
  </si>
  <si>
    <t>Приложение 1 к приказу</t>
  </si>
  <si>
    <t>Минтранса Новосибирской области</t>
  </si>
  <si>
    <t xml:space="preserve">от             №    </t>
  </si>
  <si>
    <t xml:space="preserve"> Задача 1.1. Развитие комплексной системы профилактики и предупреждения опасного поведения участников дорожного движения.</t>
  </si>
  <si>
    <t>1.1.2.5. Производство короткометражных социальных фильмов, видео-, аудиороликов по профилактике ДТП</t>
  </si>
  <si>
    <t>1.1.2.4. Проведение комплекса рейдовых и пропагандистских мероприятий по профилактике правонарушений участниками дорожного движения: «Вежливый водитель», «Нетрезвый водитель», «Пешеходный переход», «Ремень безопасности», «Дети на дороге», «Стань заметный», «Внимание-каникулы!», «Внимание-камера!», «Детское кресло», «Трасса»</t>
  </si>
  <si>
    <t>Повышение уровня обеспеченности транспортной безопасности на объектах транспортной инфраструктуры посредством оснащения техническими средствами, которое будет использоваться при проведении досмотра пассажиров и багажа подразделениями транспортной безопасности.</t>
  </si>
  <si>
    <t>Повышение уровня информированности населения в вопросах антитеррористической защищенности, предупреждения и ликвидации ЧС на транспорте.</t>
  </si>
  <si>
    <t>1.2.1. Обустройство автомобильных дорог и обеспечение условий для безопасного дорожного движения на территории Новосибирской области в соответствии с требованиями действующих отраслевых нормативов</t>
  </si>
  <si>
    <t>1.2.1.2. Совершенствование систем маршрутного ориентирования участников дорожного движения (в том числе установка и замена дорожных знаков), в том числе проектно-изыскательские работы</t>
  </si>
  <si>
    <r>
      <t xml:space="preserve">1.2.1.3. </t>
    </r>
    <r>
      <rPr>
        <sz val="8"/>
        <color theme="1"/>
        <rFont val="Times New Roman"/>
        <family val="1"/>
        <charset val="204"/>
      </rPr>
      <t>Строительство тротуаров в рамках реконструкции участка автодороги, устройство недостающих тротуаров в рамках капитального ремонта участка автодороги, в том числе проектно-изыскательские работы</t>
    </r>
  </si>
  <si>
    <r>
      <t xml:space="preserve">1.2.1.4. </t>
    </r>
    <r>
      <rPr>
        <sz val="8"/>
        <color theme="1"/>
        <rFont val="Times New Roman"/>
        <family val="1"/>
        <charset val="204"/>
      </rPr>
      <t>Строительство остановочных пунктов в рамках реконструкции участка автодороги, обустройство остановочных пунктов, устройство недостающих остановочных пунктов в рамках капитального ремонта участка автодороги, в том числе проектно-изыскательские работы</t>
    </r>
  </si>
  <si>
    <t>1.2.1.5. Строительство переходно-скоростных полос разгона и торможения, пересечений и примыканий в одном уровне, в том числе проектно-изыскательские работы</t>
  </si>
  <si>
    <t>1.2.1.6. Приведение в нормативное состояние железнодорожных переездов и подъездов к ним, в том числе проектно-изыскательские работы</t>
  </si>
  <si>
    <t>1.2.1.7. Повышение сцепных качеств дорожного покрытия</t>
  </si>
  <si>
    <t>1.2.1.8. Разработка проектов организации движения</t>
  </si>
  <si>
    <t>1.2.1.10. Разметка автомобильных дорог в рамках содержания, в том числе приемочный контроль</t>
  </si>
  <si>
    <t>1.2.1.11. Устройство новых и замена несоответствующих ГОСТу барьерных, осевых и пешеходных ограждений, в том числе проектно‑изыскательские работы</t>
  </si>
  <si>
    <t xml:space="preserve">1.2.2. Региональный проект «Общесистемные меры развития дорожного хозяйства (Новосибирская область)» </t>
  </si>
  <si>
    <t>2.1.1.1. Оснащение объектов АО «Экспресс-Пригород» средствами и системами обеспечения транспортной безопасности.</t>
  </si>
  <si>
    <t>Минтранс Новосибирской области, АО «Экспресс-Пригород»</t>
  </si>
  <si>
    <t>1.2.1.1. Строительство и реконструкция светофорных объектов (светофоров), оснащение действующих светодиодными линзами, детекторами, контроллерами и звуком, в том числе проектно-изыскательские работы</t>
  </si>
  <si>
    <t>Протяженность, км</t>
  </si>
  <si>
    <t>1.1.1.1. Проведение массовых мероприятий с детьми: конкурсов «Безопасное колесо», «Зеленая волна», «Телерадиопрограмм по безопасности дорожного движения», профильных смен «Юные инспектора движения», социальной акции «Домой в автолюльке» (приуроченная ко Дню защиты детей)</t>
  </si>
  <si>
    <r>
      <t>1.2.1.9. Строительство искусственного</t>
    </r>
    <r>
      <rPr>
        <sz val="8"/>
        <color theme="1"/>
        <rFont val="Times New Roman"/>
        <family val="1"/>
        <charset val="204"/>
      </rPr>
      <t xml:space="preserve"> освещения в рамках реконструкции участков автодорог, устройство недостающего освещения в рамках капитального ремонта участков автодорог, в том числе проектно-изыскательские работы</t>
    </r>
  </si>
  <si>
    <t>1.2.1.12. Устройство и совершенствование площадок для работы пунктов весового контроля и проектно-изыскательские работы</t>
  </si>
  <si>
    <t xml:space="preserve">1.2.2.1. Устройство системы динамического контроля массы движущихся транспортных средств на автомобильных дорогах регионального и межмуниципального значения </t>
  </si>
  <si>
    <t xml:space="preserve">Количество систем, единиц </t>
  </si>
  <si>
    <t>Оборудование автомобильных дорог регионального и межмуниципального значения системами динамического контроля массы движущихся транспортных средств.</t>
  </si>
  <si>
    <t>2.1.1.3. Оснащение объектов Новосибирского метрополитена средствами и системами обеспечения транспортной безопасности.</t>
  </si>
  <si>
    <t>Уровень технической оснащенности объектов метрополитена, %</t>
  </si>
  <si>
    <t>Проведение массовых мероприятий, повышающих уровень осведомленности населения в области безопасности дорожного движения.</t>
  </si>
  <si>
    <t>29.0.02.24130</t>
  </si>
  <si>
    <t>Подробный перечень планируемых к реализации мероприятий государственной программы Новосибирской области
«Повышение безопасности дорожного движения на автомобильных дорогах и обеспечение безопасности населения на транспорте в Новосибирской области»                                                                                                                                                 на очередной 2021 год и плановый период 2022 и 2023 года</t>
  </si>
  <si>
    <t>Значение показателя на 2023 год</t>
  </si>
  <si>
    <r>
      <t xml:space="preserve">Значение показателя на очередной финансовый                </t>
    </r>
    <r>
      <rPr>
        <b/>
        <u/>
        <sz val="8"/>
        <color rgb="FF000000"/>
        <rFont val="Times New Roman"/>
        <family val="1"/>
        <charset val="204"/>
      </rPr>
      <t>2021</t>
    </r>
    <r>
      <rPr>
        <b/>
        <sz val="8"/>
        <color rgb="FF000000"/>
        <rFont val="Times New Roman"/>
        <family val="1"/>
        <charset val="204"/>
      </rPr>
      <t xml:space="preserve"> год (поквартально)</t>
    </r>
  </si>
  <si>
    <t>1.1.1.1.1. Оплата кредиторской задолженности за работы, выполненные в 2020 году</t>
  </si>
  <si>
    <t>1.1.1.1.2. Проведение массовых мероприятий с детьми: конкурсов «Безопасное колесо», «Зеленая волна», «Телерадиопрограмм по безопасности дорожного движения», профильных смен «Юные инспектора движения», социальной акции «Домой в автолюльке» (приуроченная ко Дню защиты детей)</t>
  </si>
  <si>
    <t>К концу 2023 года количество проведенных массовых профилактических мероприятий в области безопасности дорожного движения с участием учащихся общеобразовательных учреждений составит не менее 6 мероприятий/год, в ходе которых будет охвачено не менее 10,0 тыс. учащихся.</t>
  </si>
  <si>
    <t>К концу 2023 года количество реализованных социальных реклам составит не менее 9 реклам/год, в ходе которых будет охвачено не менее 10,0 млн. человек с учетом повторного информирования.</t>
  </si>
  <si>
    <t>1.1.1.2. Производство короткометражных социальных фильмов, видео-, аудиороликов по профилактике ДТП, изготовление и размещение стендов наружной рекламы, полиграфической продукции по безопасности дорожного движения</t>
  </si>
  <si>
    <t>1.1.1.3. Производство и размещение регулярной телепрограммы по безопасности дорожного движения, размещение социальных видеороликов на телеканале</t>
  </si>
  <si>
    <t>Количество реклам</t>
  </si>
  <si>
    <t>Минтранс Новосибирской области</t>
  </si>
  <si>
    <t>Количество телепередач</t>
  </si>
  <si>
    <t>1.1.2.6. Изготовление полиграфической продукции по безопасности дорожного движения</t>
  </si>
  <si>
    <t>1.1.2.7. Оформление материалов (в том числе, материалов по рассмотрению жалоб на постановления по делам об административных правонарушениях и привлечении к административной ответственности лиц, уклоняющихся от уплаты назначенных им административных штрафов по таким правонарушениям, приобретение бумажной и иной печатной продукции для обеспечения оформления и отправки постановлений и материалов по делам об административных правонарушениях в области обеспечения безопасности дорожного движения) и рассылкой почтовых отправлений (в том числе международных) и СМС сообщений об уплате штрафов за нарушение законодательства в области дорожного движения, выявленные на территории Новосибирской области с помощью специальных технических средств фото- и видеофиксации, автоматических комплексов весового и габаритного контроля</t>
  </si>
  <si>
    <t>За период 2021-2023 годов будет проведено не менее 183  мероприятий.</t>
  </si>
  <si>
    <t>За период 2021-2023 годов будет проведено не менее 1 200 мероприятий.</t>
  </si>
  <si>
    <t>Минтранс Новосибирской области, ГКУ НСО ЦОДД во взаимодействии с ГУ МВД России по Новосибирской области</t>
  </si>
  <si>
    <t>Минтранс Новосибирской области, УГИБДД ГУ МВД России по Новосибирской области, ГКУ НСО ЦОДД во взаимодействии с ГУ МВД России по Новосибирской области</t>
  </si>
  <si>
    <t>За период 2021-2023 годов будут проведены мероприятия, направленные на повышение культуры поведения участников движения, способствующих снижению нарушений ПДД.</t>
  </si>
  <si>
    <t>В период 2021-2023 годов будут произведены 6 видеороликов по теме функционирования системы автоматического контроля и выявления нарушений правил дорожного движения на автомобильных дорогах на территории Новосибирской области, c охватом аудитории не менее 1,0 тыс. человек ежегодно.</t>
  </si>
  <si>
    <t>Количество полиграфической продукции, тыс. ед.</t>
  </si>
  <si>
    <t>В 2021 году будет изготовлено 66,7 тыс. единиц полиграфической продукции по профилактике дорожно-транспортных проишествий, нарушений правил дорожного движения. В период 2022-2023 годы изготовление продукции не предусмотрено.</t>
  </si>
  <si>
    <r>
      <t xml:space="preserve">Минтранс Новосибирской области, УГИБДД ГУ МВД России по Новосибирской области, </t>
    </r>
    <r>
      <rPr>
        <sz val="8"/>
        <color rgb="FF000000"/>
        <rFont val="Times New Roman"/>
        <family val="1"/>
        <charset val="204"/>
      </rPr>
      <t>ГКУ НСО ЦОДД во взаимодействии с ГУ МВД России по Новосибирской области</t>
    </r>
  </si>
  <si>
    <t>Минтранс Новосибирской области, УГИБДД ГУ МВД России по Новосибирской области</t>
  </si>
  <si>
    <t>31.0.R3.02611</t>
  </si>
  <si>
    <t>31.0.R3.00000</t>
  </si>
  <si>
    <t>31.0.R3.02612</t>
  </si>
  <si>
    <t>31.0.02.00000</t>
  </si>
  <si>
    <t>07.0.03.45350</t>
  </si>
  <si>
    <t>За период 2021-2023 годов общее количество приведенных в нормативное состояние подъездов к железнодорожным переездам будет составлять не менее 7.</t>
  </si>
  <si>
    <t>За период 2021-2022 годов будут разработаны проекты организации дорожного движения на участке автомобильных дорог Новосибирской области протяженностью 6 725,3 км. В 2023 году выполнение работ не предусмотрено.</t>
  </si>
  <si>
    <t>За период 2021-2023 годов будут оборудованы искусственным освещением места концентрации ДТП в населенных пунктах с транзитным движением автотранспорта на участках общей протяженностью не менее 63,2 км.</t>
  </si>
  <si>
    <t xml:space="preserve">За период 2021-2023 годов будут проведены проектно-изыскательские работы и обустроены площадки для работы пунктов весового контроля в количестве не менее 12 единиц. </t>
  </si>
  <si>
    <t>За период 2021-2023 годов на автомобильных дорогах регионального и межмуниципального значения будет установлено не менее 12 систем динамического контроля массы движущихся транспортных средств.</t>
  </si>
  <si>
    <t>31.0.R2.00000</t>
  </si>
  <si>
    <t>К концу 2023 года сеть автомобильных дорог в Новосибирской области будет обустроена элементами безопасности дорожного движения, обеспечивающими условия для безопасного движения автомобильного транспорта и пешеходов.</t>
  </si>
  <si>
    <t>К концу 2023 года общая протяженность устроенных переходно-скоростных полос, обустроенных пересечений и примыканий будет составлять              1,2 км. В 2021 году финансирование предусмотрено на проектно-изыскательские работы, в 2022 году финансирование предусмотрено на начало строительно-монтажных работ с вводом объектов в 2023 году.</t>
  </si>
  <si>
    <t>За период 2021-2023 годов общее количество построенных и обустроенных остановочных павильонов будет составлять не менее 30 шт., в том числе в рамках капитального строительства будет обустроено 29 шт.</t>
  </si>
  <si>
    <t>За период 2021-2023 годов будет установлено/заменено 15 000 шт. дорожных знаков и будет оборудовано в соответствии с национальными стандартами 6 пешеходных переходов, прилегающих к общеобразовательным организациям.</t>
  </si>
  <si>
    <t>За период 2021-2023 годов общая протяженность автомобильных дорог Новосибирской области с первичным нанесением дорожной разметки будет составлять не менее 8 688,4 км, при этом финансирование указано с учетом повторного нанесения.</t>
  </si>
  <si>
    <t>За период 2021-2023 годов общее количество построенных/замененных на автомобильных дорогах в Новосибирской области ограждений составит не менее 23,4 км.</t>
  </si>
  <si>
    <t>В 2023 году АО "Экспресс-пригород" планируется закупка и установка на пригородном вокзале станции Новосибирск-Главный средств и систем обеспечения транспортной безопасности. Финансирование за счет средств внебюджетных источников будет указано после уточнения стоимости.
В 2021-2022 годах выполнение работ не предусмотрено.</t>
  </si>
  <si>
    <t>За период 2021-2023 годов будет сформировано 6 итоговых материалов, на основании которых планируется принятие мер по реализации действующего законодательства РФ в области обеспечения транспортной безопасности.</t>
  </si>
  <si>
    <t>Законом об областном бюджете на 2021-2023 годы финансирование на выполнение данного мероприятия не предусмотрено.</t>
  </si>
  <si>
    <t>За период 2021-2023 годов будет размещено 12 информационных материалов, что позволит проинформировать население о проведенных в рамках государственной программы мерах по обеспечению безопасности на транспорте.</t>
  </si>
  <si>
    <t>За период 2021-2023 годов общая протяженность построенных тротуаров будет составлять не менее 95,1 км, в том числе в рамках капитального строительства будет обустроено 49,1 км.</t>
  </si>
  <si>
    <t>За период 2021-2023 годов общее количество построенных/ реконструированных светофорных объектов будет составлять не менее 66 шт., в том числе в рамках капитального строительства будет обустроено 66 шт.</t>
  </si>
  <si>
    <t>За период 2021-2023 годов будет произведено не менее 13,2 км поверхностной обработки проезжей части автомобильных дорог в г. Новосибирске.</t>
  </si>
  <si>
    <t>В период 2021-2023 годов будет произведено 3 комплекса мероприятий, в результате которых общий объем пересылаемых почтовых отправлений об уплате штрафов за нарушение законодательства РФ в области дорожного движения составит не менее 1 900,0 тыс. единиц в год.</t>
  </si>
  <si>
    <t>В 2021 году будет оплачена кредиторская задолженность за  работы, выполненные в 2020 году.</t>
  </si>
  <si>
    <t xml:space="preserve">За период 2021-2023 годов будет произведено не менее 36 телепередач с охватом аудитории не менее 1,5 млн. человек ежегодно. Также в соответствии с заключенным контрактом в 2021 году на сумму 300 тыс. руб., будет размещено не менее 220 видеороликов длительностью 20-30 секунд на тему безопасности дорожного движения. </t>
  </si>
  <si>
    <t>За период 2021-2023 годов будет произведено не менее 48,0 тыс. статистических публикаций и информационных данных. Также за период 2021-2023 годов в СМИ будет размещено не менее 6 публикаций на тему безопасности дорожного движения.</t>
  </si>
  <si>
    <t>К концу 2023 года в рамках текущей деятельности пройдут обучение основам первой медицинской и психологической помощи пострадавшим в условиях различных чрезвычайных ситуаций, в том числе ДТП, участники дорожного движения, не имеющие медицинского образования, а также повысят квалификацию средний медицинский персонал, в общем количестве 1590 человек.</t>
  </si>
  <si>
    <t>За период 2021-2023 годов будет проведено не менее 68,0 тыс. мероприятий.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</si>
</sst>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-* #,##0.0\ _₽_-;\-* #,##0.0\ _₽_-;_-* &quot;-&quot;?\ _₽_-;_-@_-"/>
    <numFmt numFmtId="166" formatCode="#,##0.0"/>
    <numFmt numFmtId="167" formatCode="0.0"/>
    <numFmt numFmtId="168" formatCode="_-* #,##0.00\ _₽_-;\-* #,##0.00\ _₽_-;_-* &quot;-&quot;?\ _₽_-;_-@_-"/>
  </numFmts>
  <fonts count="16" x14ac:knownFonts="1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165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7" fillId="0" borderId="0" xfId="0" applyNumberFormat="1" applyFont="1" applyFill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vertical="center"/>
    </xf>
    <xf numFmtId="165" fontId="2" fillId="0" borderId="11" xfId="0" applyNumberFormat="1" applyFont="1" applyFill="1" applyBorder="1" applyAlignment="1">
      <alignment horizontal="center" vertical="center"/>
    </xf>
    <xf numFmtId="165" fontId="1" fillId="0" borderId="10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3" fillId="0" borderId="40" xfId="0" applyFont="1" applyFill="1" applyBorder="1" applyAlignment="1">
      <alignment horizontal="left" vertical="center" wrapText="1"/>
    </xf>
    <xf numFmtId="0" fontId="9" fillId="0" borderId="40" xfId="0" applyFont="1" applyFill="1" applyBorder="1" applyAlignment="1">
      <alignment vertical="center"/>
    </xf>
    <xf numFmtId="165" fontId="3" fillId="0" borderId="40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166" fontId="1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left" vertical="center" wrapText="1" indent="1"/>
    </xf>
    <xf numFmtId="168" fontId="2" fillId="0" borderId="1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vertical="center"/>
    </xf>
    <xf numFmtId="165" fontId="3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left" vertical="center"/>
    </xf>
    <xf numFmtId="167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0" fontId="8" fillId="0" borderId="42" xfId="0" applyFont="1" applyFill="1" applyBorder="1" applyAlignment="1">
      <alignment horizontal="left" vertical="center"/>
    </xf>
    <xf numFmtId="0" fontId="8" fillId="0" borderId="4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8" fillId="0" borderId="43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69"/>
  <sheetViews>
    <sheetView tabSelected="1" view="pageBreakPreview" zoomScale="90" zoomScaleNormal="70" zoomScaleSheetLayoutView="90" workbookViewId="0">
      <pane ySplit="11" topLeftCell="A105" activePane="bottomLeft" state="frozen"/>
      <selection pane="bottomLeft" activeCell="S115" sqref="S115"/>
    </sheetView>
  </sheetViews>
  <sheetFormatPr defaultColWidth="8.85546875" defaultRowHeight="15" x14ac:dyDescent="0.25"/>
  <cols>
    <col min="1" max="1" width="27.28515625" style="2" customWidth="1"/>
    <col min="2" max="2" width="15.28515625" style="2" customWidth="1"/>
    <col min="3" max="4" width="5.85546875" style="2" customWidth="1"/>
    <col min="5" max="5" width="4.5703125" style="2" customWidth="1"/>
    <col min="6" max="6" width="11.7109375" style="2" customWidth="1"/>
    <col min="7" max="7" width="5.85546875" style="2" customWidth="1"/>
    <col min="8" max="8" width="11.5703125" style="2" customWidth="1"/>
    <col min="9" max="9" width="10.28515625" style="2" customWidth="1"/>
    <col min="10" max="10" width="10.7109375" style="2" customWidth="1"/>
    <col min="11" max="11" width="11.140625" style="2" customWidth="1"/>
    <col min="12" max="14" width="11.85546875" style="2" customWidth="1"/>
    <col min="15" max="15" width="23.85546875" style="2" customWidth="1"/>
    <col min="16" max="16" width="24.7109375" style="2" customWidth="1"/>
    <col min="17" max="17" width="15.85546875" style="2" customWidth="1"/>
    <col min="18" max="16384" width="8.85546875" style="2"/>
  </cols>
  <sheetData>
    <row r="1" spans="1:16" ht="19.899999999999999" customHeight="1" x14ac:dyDescent="0.25">
      <c r="P1" s="5" t="s">
        <v>93</v>
      </c>
    </row>
    <row r="2" spans="1:16" ht="19.899999999999999" customHeight="1" x14ac:dyDescent="0.25">
      <c r="P2" s="5" t="s">
        <v>94</v>
      </c>
    </row>
    <row r="3" spans="1:16" ht="19.899999999999999" customHeight="1" x14ac:dyDescent="0.25">
      <c r="P3" s="5" t="s">
        <v>95</v>
      </c>
    </row>
    <row r="4" spans="1:16" ht="19.899999999999999" customHeight="1" x14ac:dyDescent="0.25">
      <c r="P4" s="5"/>
    </row>
    <row r="5" spans="1:16" ht="19.899999999999999" customHeight="1" x14ac:dyDescent="0.25">
      <c r="P5" s="5" t="s">
        <v>48</v>
      </c>
    </row>
    <row r="6" spans="1:16" ht="42.6" customHeight="1" x14ac:dyDescent="0.25">
      <c r="A6" s="135" t="s">
        <v>126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</row>
    <row r="7" spans="1:16" ht="15.6" customHeight="1" thickBot="1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6" t="s">
        <v>54</v>
      </c>
    </row>
    <row r="8" spans="1:16" ht="14.45" customHeight="1" x14ac:dyDescent="0.25">
      <c r="A8" s="122" t="s">
        <v>0</v>
      </c>
      <c r="B8" s="124" t="s">
        <v>1</v>
      </c>
      <c r="C8" s="124" t="s">
        <v>47</v>
      </c>
      <c r="D8" s="124"/>
      <c r="E8" s="124"/>
      <c r="F8" s="124"/>
      <c r="G8" s="124"/>
      <c r="H8" s="136" t="s">
        <v>9</v>
      </c>
      <c r="I8" s="139" t="s">
        <v>128</v>
      </c>
      <c r="J8" s="140"/>
      <c r="K8" s="140"/>
      <c r="L8" s="141"/>
      <c r="M8" s="136" t="s">
        <v>77</v>
      </c>
      <c r="N8" s="136" t="s">
        <v>127</v>
      </c>
      <c r="O8" s="124" t="s">
        <v>2</v>
      </c>
      <c r="P8" s="145" t="s">
        <v>3</v>
      </c>
    </row>
    <row r="9" spans="1:16" ht="25.9" customHeight="1" x14ac:dyDescent="0.25">
      <c r="A9" s="123"/>
      <c r="B9" s="119"/>
      <c r="C9" s="119" t="s">
        <v>4</v>
      </c>
      <c r="D9" s="119" t="s">
        <v>5</v>
      </c>
      <c r="E9" s="120" t="s">
        <v>6</v>
      </c>
      <c r="F9" s="119" t="s">
        <v>7</v>
      </c>
      <c r="G9" s="119" t="s">
        <v>8</v>
      </c>
      <c r="H9" s="137"/>
      <c r="I9" s="142"/>
      <c r="J9" s="143"/>
      <c r="K9" s="143"/>
      <c r="L9" s="144"/>
      <c r="M9" s="137"/>
      <c r="N9" s="137"/>
      <c r="O9" s="119"/>
      <c r="P9" s="146"/>
    </row>
    <row r="10" spans="1:16" ht="15.6" customHeight="1" x14ac:dyDescent="0.25">
      <c r="A10" s="123"/>
      <c r="B10" s="119"/>
      <c r="C10" s="119"/>
      <c r="D10" s="119"/>
      <c r="E10" s="121"/>
      <c r="F10" s="119"/>
      <c r="G10" s="119"/>
      <c r="H10" s="138"/>
      <c r="I10" s="34" t="s">
        <v>10</v>
      </c>
      <c r="J10" s="34" t="s">
        <v>11</v>
      </c>
      <c r="K10" s="34" t="s">
        <v>12</v>
      </c>
      <c r="L10" s="34" t="s">
        <v>13</v>
      </c>
      <c r="M10" s="138"/>
      <c r="N10" s="138"/>
      <c r="O10" s="119"/>
      <c r="P10" s="146"/>
    </row>
    <row r="11" spans="1:16" ht="15.75" thickBot="1" x14ac:dyDescent="0.3">
      <c r="A11" s="7">
        <v>1</v>
      </c>
      <c r="B11" s="8">
        <v>2</v>
      </c>
      <c r="C11" s="8">
        <v>3</v>
      </c>
      <c r="D11" s="8">
        <v>4</v>
      </c>
      <c r="E11" s="8"/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18</v>
      </c>
      <c r="P11" s="8">
        <v>19</v>
      </c>
    </row>
    <row r="12" spans="1:16" ht="13.9" customHeight="1" x14ac:dyDescent="0.25">
      <c r="A12" s="127" t="s">
        <v>55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9"/>
    </row>
    <row r="13" spans="1:16" ht="14.45" customHeight="1" thickBot="1" x14ac:dyDescent="0.3">
      <c r="A13" s="130" t="s">
        <v>96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2"/>
    </row>
    <row r="14" spans="1:16" ht="33.75" customHeight="1" x14ac:dyDescent="0.25">
      <c r="A14" s="85" t="s">
        <v>78</v>
      </c>
      <c r="B14" s="21" t="s">
        <v>23</v>
      </c>
      <c r="C14" s="22"/>
      <c r="D14" s="22"/>
      <c r="E14" s="22"/>
      <c r="F14" s="22"/>
      <c r="G14" s="22"/>
      <c r="H14" s="23"/>
      <c r="I14" s="24"/>
      <c r="J14" s="23"/>
      <c r="K14" s="23"/>
      <c r="L14" s="24"/>
      <c r="M14" s="23"/>
      <c r="N14" s="25"/>
      <c r="O14" s="88" t="s">
        <v>82</v>
      </c>
      <c r="P14" s="91" t="s">
        <v>124</v>
      </c>
    </row>
    <row r="15" spans="1:16" x14ac:dyDescent="0.25">
      <c r="A15" s="86"/>
      <c r="B15" s="19" t="s">
        <v>16</v>
      </c>
      <c r="C15" s="4"/>
      <c r="D15" s="4"/>
      <c r="E15" s="4"/>
      <c r="F15" s="4"/>
      <c r="G15" s="4"/>
      <c r="H15" s="9"/>
      <c r="I15" s="9" t="s">
        <v>17</v>
      </c>
      <c r="J15" s="9" t="s">
        <v>17</v>
      </c>
      <c r="K15" s="9" t="s">
        <v>17</v>
      </c>
      <c r="L15" s="9" t="s">
        <v>17</v>
      </c>
      <c r="M15" s="9"/>
      <c r="N15" s="9"/>
      <c r="O15" s="89"/>
      <c r="P15" s="92"/>
    </row>
    <row r="16" spans="1:16" ht="22.5" x14ac:dyDescent="0.25">
      <c r="A16" s="86"/>
      <c r="B16" s="19" t="s">
        <v>18</v>
      </c>
      <c r="C16" s="4"/>
      <c r="D16" s="4"/>
      <c r="E16" s="4"/>
      <c r="F16" s="4"/>
      <c r="G16" s="4"/>
      <c r="H16" s="9">
        <f>H17+H18+H19+H20</f>
        <v>13999.992249999999</v>
      </c>
      <c r="I16" s="9">
        <f t="shared" ref="I16:N16" si="0">I17+I18+I19+I20</f>
        <v>267.89999999999998</v>
      </c>
      <c r="J16" s="9">
        <f t="shared" si="0"/>
        <v>500.09224999999998</v>
      </c>
      <c r="K16" s="9">
        <f>K17+K18+K19+K20</f>
        <v>1732</v>
      </c>
      <c r="L16" s="9">
        <f t="shared" si="0"/>
        <v>11500</v>
      </c>
      <c r="M16" s="9">
        <f t="shared" si="0"/>
        <v>14000</v>
      </c>
      <c r="N16" s="9">
        <f t="shared" si="0"/>
        <v>14600</v>
      </c>
      <c r="O16" s="89"/>
      <c r="P16" s="92"/>
    </row>
    <row r="17" spans="1:16" x14ac:dyDescent="0.25">
      <c r="A17" s="86"/>
      <c r="B17" s="19" t="s">
        <v>19</v>
      </c>
      <c r="C17" s="10">
        <v>176</v>
      </c>
      <c r="D17" s="10" t="s">
        <v>52</v>
      </c>
      <c r="E17" s="10" t="s">
        <v>51</v>
      </c>
      <c r="F17" s="10" t="s">
        <v>151</v>
      </c>
      <c r="G17" s="10">
        <v>244</v>
      </c>
      <c r="H17" s="9">
        <f>I17+J17+K17+L17</f>
        <v>13999.992249999999</v>
      </c>
      <c r="I17" s="9">
        <f t="shared" ref="I17:N17" si="1">SUM(I25,I49,I57)</f>
        <v>267.89999999999998</v>
      </c>
      <c r="J17" s="9">
        <f t="shared" si="1"/>
        <v>500.09224999999998</v>
      </c>
      <c r="K17" s="9">
        <f t="shared" si="1"/>
        <v>1732</v>
      </c>
      <c r="L17" s="9">
        <f t="shared" si="1"/>
        <v>11500</v>
      </c>
      <c r="M17" s="9">
        <f t="shared" si="1"/>
        <v>14000</v>
      </c>
      <c r="N17" s="9">
        <f t="shared" si="1"/>
        <v>14600</v>
      </c>
      <c r="O17" s="89"/>
      <c r="P17" s="92"/>
    </row>
    <row r="18" spans="1:16" ht="22.5" x14ac:dyDescent="0.25">
      <c r="A18" s="86"/>
      <c r="B18" s="19" t="s">
        <v>22</v>
      </c>
      <c r="C18" s="10"/>
      <c r="D18" s="10"/>
      <c r="E18" s="10"/>
      <c r="F18" s="10"/>
      <c r="G18" s="10"/>
      <c r="H18" s="9">
        <f t="shared" ref="H18:H20" si="2">I18+J18+K18+L18</f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89"/>
      <c r="P18" s="92"/>
    </row>
    <row r="19" spans="1:16" x14ac:dyDescent="0.25">
      <c r="A19" s="86"/>
      <c r="B19" s="19" t="s">
        <v>20</v>
      </c>
      <c r="C19" s="4"/>
      <c r="D19" s="4"/>
      <c r="E19" s="4"/>
      <c r="F19" s="4"/>
      <c r="G19" s="4"/>
      <c r="H19" s="9">
        <f t="shared" si="2"/>
        <v>0</v>
      </c>
      <c r="I19" s="9">
        <v>0</v>
      </c>
      <c r="J19" s="9">
        <v>0</v>
      </c>
      <c r="K19" s="9">
        <v>0</v>
      </c>
      <c r="L19" s="9">
        <v>0</v>
      </c>
      <c r="M19" s="11">
        <v>0</v>
      </c>
      <c r="N19" s="11">
        <v>0</v>
      </c>
      <c r="O19" s="89"/>
      <c r="P19" s="92"/>
    </row>
    <row r="20" spans="1:16" ht="22.5" x14ac:dyDescent="0.25">
      <c r="A20" s="86"/>
      <c r="B20" s="19" t="s">
        <v>21</v>
      </c>
      <c r="C20" s="4"/>
      <c r="D20" s="4"/>
      <c r="E20" s="4"/>
      <c r="F20" s="4"/>
      <c r="G20" s="4"/>
      <c r="H20" s="9">
        <f t="shared" si="2"/>
        <v>0</v>
      </c>
      <c r="I20" s="9">
        <v>0</v>
      </c>
      <c r="J20" s="9">
        <v>0</v>
      </c>
      <c r="K20" s="9">
        <v>0</v>
      </c>
      <c r="L20" s="9">
        <v>0</v>
      </c>
      <c r="M20" s="11">
        <v>0</v>
      </c>
      <c r="N20" s="11">
        <v>0</v>
      </c>
      <c r="O20" s="89"/>
      <c r="P20" s="92"/>
    </row>
    <row r="21" spans="1:16" x14ac:dyDescent="0.25">
      <c r="A21" s="87"/>
      <c r="B21" s="19" t="s">
        <v>90</v>
      </c>
      <c r="C21" s="4"/>
      <c r="D21" s="4"/>
      <c r="E21" s="4"/>
      <c r="F21" s="4"/>
      <c r="G21" s="4"/>
      <c r="H21" s="9">
        <f t="shared" ref="H21" si="3">I21+J21+K21+L21</f>
        <v>0</v>
      </c>
      <c r="I21" s="9">
        <v>0</v>
      </c>
      <c r="J21" s="9">
        <v>0</v>
      </c>
      <c r="K21" s="9">
        <v>0</v>
      </c>
      <c r="L21" s="9">
        <v>0</v>
      </c>
      <c r="M21" s="11">
        <v>0</v>
      </c>
      <c r="N21" s="11">
        <v>0</v>
      </c>
      <c r="O21" s="90"/>
      <c r="P21" s="93"/>
    </row>
    <row r="22" spans="1:16" ht="33.75" customHeight="1" x14ac:dyDescent="0.25">
      <c r="A22" s="133" t="s">
        <v>116</v>
      </c>
      <c r="B22" s="19" t="s">
        <v>14</v>
      </c>
      <c r="C22" s="4"/>
      <c r="D22" s="4"/>
      <c r="E22" s="4"/>
      <c r="F22" s="4"/>
      <c r="G22" s="4"/>
      <c r="H22" s="9">
        <v>6</v>
      </c>
      <c r="I22" s="9">
        <v>0</v>
      </c>
      <c r="J22" s="9">
        <v>0</v>
      </c>
      <c r="K22" s="9">
        <v>0</v>
      </c>
      <c r="L22" s="9">
        <v>6</v>
      </c>
      <c r="M22" s="9">
        <v>6</v>
      </c>
      <c r="N22" s="9">
        <v>6</v>
      </c>
      <c r="O22" s="133" t="s">
        <v>15</v>
      </c>
      <c r="P22" s="133" t="s">
        <v>131</v>
      </c>
    </row>
    <row r="23" spans="1:16" x14ac:dyDescent="0.25">
      <c r="A23" s="89"/>
      <c r="B23" s="19" t="s">
        <v>16</v>
      </c>
      <c r="C23" s="4"/>
      <c r="D23" s="4"/>
      <c r="E23" s="4"/>
      <c r="F23" s="4"/>
      <c r="G23" s="4"/>
      <c r="H23" s="9">
        <f>H24/H22</f>
        <v>416.66537500000004</v>
      </c>
      <c r="I23" s="9" t="s">
        <v>17</v>
      </c>
      <c r="J23" s="9" t="s">
        <v>17</v>
      </c>
      <c r="K23" s="9" t="s">
        <v>17</v>
      </c>
      <c r="L23" s="9" t="s">
        <v>17</v>
      </c>
      <c r="M23" s="9">
        <f>M24/M22</f>
        <v>416.66666666666669</v>
      </c>
      <c r="N23" s="9">
        <f>N24/N22</f>
        <v>483.33333333333331</v>
      </c>
      <c r="O23" s="89"/>
      <c r="P23" s="89"/>
    </row>
    <row r="24" spans="1:16" ht="22.5" x14ac:dyDescent="0.25">
      <c r="A24" s="89"/>
      <c r="B24" s="19" t="s">
        <v>18</v>
      </c>
      <c r="C24" s="4"/>
      <c r="D24" s="4"/>
      <c r="E24" s="4"/>
      <c r="F24" s="4"/>
      <c r="G24" s="4"/>
      <c r="H24" s="9">
        <f>I24+J24+K24+L24</f>
        <v>2499.9922500000002</v>
      </c>
      <c r="I24" s="9">
        <f t="shared" ref="I24:L24" si="4">I25+I26+I27+I28</f>
        <v>267.89999999999998</v>
      </c>
      <c r="J24" s="9">
        <f t="shared" si="4"/>
        <v>500.09224999999998</v>
      </c>
      <c r="K24" s="9">
        <f t="shared" si="4"/>
        <v>1732</v>
      </c>
      <c r="L24" s="9">
        <f t="shared" si="4"/>
        <v>0</v>
      </c>
      <c r="M24" s="9">
        <f t="shared" ref="M24" si="5">M25+M26+M27+M28</f>
        <v>2500</v>
      </c>
      <c r="N24" s="9">
        <f t="shared" ref="N24" si="6">N25+N26+N27+N28</f>
        <v>2900</v>
      </c>
      <c r="O24" s="89"/>
      <c r="P24" s="89"/>
    </row>
    <row r="25" spans="1:16" x14ac:dyDescent="0.25">
      <c r="A25" s="89"/>
      <c r="B25" s="19" t="s">
        <v>19</v>
      </c>
      <c r="C25" s="10">
        <v>176</v>
      </c>
      <c r="D25" s="10" t="s">
        <v>52</v>
      </c>
      <c r="E25" s="10" t="s">
        <v>51</v>
      </c>
      <c r="F25" s="10" t="s">
        <v>150</v>
      </c>
      <c r="G25" s="10">
        <v>244</v>
      </c>
      <c r="H25" s="9">
        <f>I25+J25+K25+L25</f>
        <v>2499.9922500000002</v>
      </c>
      <c r="I25" s="9">
        <f>SUM(I41,I33)</f>
        <v>267.89999999999998</v>
      </c>
      <c r="J25" s="9">
        <f t="shared" ref="J25:N25" si="7">SUM(J41,J33)</f>
        <v>500.09224999999998</v>
      </c>
      <c r="K25" s="9">
        <f t="shared" si="7"/>
        <v>1732</v>
      </c>
      <c r="L25" s="9">
        <f t="shared" si="7"/>
        <v>0</v>
      </c>
      <c r="M25" s="9">
        <f t="shared" si="7"/>
        <v>2500</v>
      </c>
      <c r="N25" s="9">
        <f t="shared" si="7"/>
        <v>2900</v>
      </c>
      <c r="O25" s="89"/>
      <c r="P25" s="89"/>
    </row>
    <row r="26" spans="1:16" ht="22.5" x14ac:dyDescent="0.25">
      <c r="A26" s="89"/>
      <c r="B26" s="19" t="s">
        <v>22</v>
      </c>
      <c r="C26" s="10"/>
      <c r="D26" s="10"/>
      <c r="E26" s="10"/>
      <c r="F26" s="10"/>
      <c r="G26" s="10"/>
      <c r="H26" s="9">
        <f t="shared" ref="H26:H29" si="8">I26+J26+K26+L26</f>
        <v>0</v>
      </c>
      <c r="I26" s="9">
        <f t="shared" ref="I26:I28" si="9">J26+K26+L26+M26</f>
        <v>0</v>
      </c>
      <c r="J26" s="9">
        <f t="shared" ref="J26:J28" si="10">K26+L26+M26+N26</f>
        <v>0</v>
      </c>
      <c r="K26" s="9">
        <f t="shared" ref="K26:K28" si="11">L26+M26+N26+O26</f>
        <v>0</v>
      </c>
      <c r="L26" s="9">
        <f t="shared" ref="L26:L28" si="12">M26+N26+O26+P26</f>
        <v>0</v>
      </c>
      <c r="M26" s="9">
        <f t="shared" ref="M26:N28" si="13">N26+O26+P26+Q26</f>
        <v>0</v>
      </c>
      <c r="N26" s="9">
        <f t="shared" si="13"/>
        <v>0</v>
      </c>
      <c r="O26" s="89"/>
      <c r="P26" s="89"/>
    </row>
    <row r="27" spans="1:16" x14ac:dyDescent="0.25">
      <c r="A27" s="89"/>
      <c r="B27" s="19" t="s">
        <v>20</v>
      </c>
      <c r="C27" s="4"/>
      <c r="D27" s="4"/>
      <c r="E27" s="4"/>
      <c r="F27" s="4"/>
      <c r="G27" s="4"/>
      <c r="H27" s="9">
        <f t="shared" si="8"/>
        <v>0</v>
      </c>
      <c r="I27" s="9">
        <f t="shared" si="9"/>
        <v>0</v>
      </c>
      <c r="J27" s="9">
        <f t="shared" si="10"/>
        <v>0</v>
      </c>
      <c r="K27" s="9">
        <f t="shared" si="11"/>
        <v>0</v>
      </c>
      <c r="L27" s="9">
        <f t="shared" si="12"/>
        <v>0</v>
      </c>
      <c r="M27" s="9">
        <f t="shared" si="13"/>
        <v>0</v>
      </c>
      <c r="N27" s="9">
        <f t="shared" si="13"/>
        <v>0</v>
      </c>
      <c r="O27" s="89"/>
      <c r="P27" s="89"/>
    </row>
    <row r="28" spans="1:16" ht="22.5" x14ac:dyDescent="0.25">
      <c r="A28" s="89"/>
      <c r="B28" s="19" t="s">
        <v>21</v>
      </c>
      <c r="C28" s="4"/>
      <c r="D28" s="4"/>
      <c r="E28" s="4"/>
      <c r="F28" s="4"/>
      <c r="G28" s="4"/>
      <c r="H28" s="9">
        <f t="shared" si="8"/>
        <v>0</v>
      </c>
      <c r="I28" s="9">
        <f t="shared" si="9"/>
        <v>0</v>
      </c>
      <c r="J28" s="9">
        <f t="shared" si="10"/>
        <v>0</v>
      </c>
      <c r="K28" s="9">
        <f t="shared" si="11"/>
        <v>0</v>
      </c>
      <c r="L28" s="9">
        <f t="shared" si="12"/>
        <v>0</v>
      </c>
      <c r="M28" s="9">
        <f t="shared" si="13"/>
        <v>0</v>
      </c>
      <c r="N28" s="9">
        <f t="shared" si="13"/>
        <v>0</v>
      </c>
      <c r="O28" s="89"/>
      <c r="P28" s="89"/>
    </row>
    <row r="29" spans="1:16" x14ac:dyDescent="0.25">
      <c r="A29" s="90"/>
      <c r="B29" s="19" t="s">
        <v>90</v>
      </c>
      <c r="C29" s="4"/>
      <c r="D29" s="4"/>
      <c r="E29" s="4"/>
      <c r="F29" s="4"/>
      <c r="G29" s="4"/>
      <c r="H29" s="9">
        <f t="shared" si="8"/>
        <v>0</v>
      </c>
      <c r="I29" s="9">
        <v>0</v>
      </c>
      <c r="J29" s="9">
        <v>0</v>
      </c>
      <c r="K29" s="9">
        <v>0</v>
      </c>
      <c r="L29" s="9">
        <v>0</v>
      </c>
      <c r="M29" s="11">
        <v>0</v>
      </c>
      <c r="N29" s="11">
        <v>0</v>
      </c>
      <c r="O29" s="90"/>
      <c r="P29" s="90"/>
    </row>
    <row r="30" spans="1:16" ht="33.75" customHeight="1" x14ac:dyDescent="0.25">
      <c r="A30" s="133" t="s">
        <v>129</v>
      </c>
      <c r="B30" s="19" t="s">
        <v>14</v>
      </c>
      <c r="C30" s="4"/>
      <c r="D30" s="4"/>
      <c r="E30" s="4"/>
      <c r="F30" s="4"/>
      <c r="G30" s="4"/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33" t="s">
        <v>32</v>
      </c>
      <c r="P30" s="133" t="s">
        <v>175</v>
      </c>
    </row>
    <row r="31" spans="1:16" x14ac:dyDescent="0.25">
      <c r="A31" s="89"/>
      <c r="B31" s="19" t="s">
        <v>16</v>
      </c>
      <c r="C31" s="4"/>
      <c r="D31" s="4"/>
      <c r="E31" s="4"/>
      <c r="F31" s="4"/>
      <c r="G31" s="4"/>
      <c r="H31" s="9">
        <v>0</v>
      </c>
      <c r="I31" s="9" t="s">
        <v>17</v>
      </c>
      <c r="J31" s="9" t="s">
        <v>17</v>
      </c>
      <c r="K31" s="9" t="s">
        <v>17</v>
      </c>
      <c r="L31" s="9" t="s">
        <v>17</v>
      </c>
      <c r="M31" s="9">
        <v>0</v>
      </c>
      <c r="N31" s="9">
        <v>0</v>
      </c>
      <c r="O31" s="89"/>
      <c r="P31" s="89"/>
    </row>
    <row r="32" spans="1:16" ht="22.5" x14ac:dyDescent="0.25">
      <c r="A32" s="89"/>
      <c r="B32" s="19" t="s">
        <v>18</v>
      </c>
      <c r="C32" s="4"/>
      <c r="D32" s="4"/>
      <c r="E32" s="4"/>
      <c r="F32" s="4"/>
      <c r="G32" s="4"/>
      <c r="H32" s="9">
        <f>I32+J32+K32+L32</f>
        <v>267.89999999999998</v>
      </c>
      <c r="I32" s="9">
        <f t="shared" ref="I32:N32" si="14">I33+I34+I35+I36</f>
        <v>267.89999999999998</v>
      </c>
      <c r="J32" s="9">
        <f t="shared" si="14"/>
        <v>0</v>
      </c>
      <c r="K32" s="9">
        <f t="shared" si="14"/>
        <v>0</v>
      </c>
      <c r="L32" s="9">
        <f t="shared" si="14"/>
        <v>0</v>
      </c>
      <c r="M32" s="9">
        <f t="shared" si="14"/>
        <v>0</v>
      </c>
      <c r="N32" s="9">
        <f t="shared" si="14"/>
        <v>0</v>
      </c>
      <c r="O32" s="89"/>
      <c r="P32" s="89"/>
    </row>
    <row r="33" spans="1:16" x14ac:dyDescent="0.25">
      <c r="A33" s="89"/>
      <c r="B33" s="19" t="s">
        <v>19</v>
      </c>
      <c r="C33" s="10">
        <v>176</v>
      </c>
      <c r="D33" s="10" t="s">
        <v>52</v>
      </c>
      <c r="E33" s="10" t="s">
        <v>51</v>
      </c>
      <c r="F33" s="10" t="s">
        <v>150</v>
      </c>
      <c r="G33" s="10">
        <v>244</v>
      </c>
      <c r="H33" s="9">
        <f>I33+J33+K33+L33</f>
        <v>267.89999999999998</v>
      </c>
      <c r="I33" s="9">
        <v>267.89999999999998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89"/>
      <c r="P33" s="89"/>
    </row>
    <row r="34" spans="1:16" ht="22.5" x14ac:dyDescent="0.25">
      <c r="A34" s="89"/>
      <c r="B34" s="19" t="s">
        <v>22</v>
      </c>
      <c r="C34" s="10"/>
      <c r="D34" s="10"/>
      <c r="E34" s="10"/>
      <c r="F34" s="10"/>
      <c r="G34" s="10"/>
      <c r="H34" s="9">
        <f t="shared" ref="H34:H37" si="15">I34+J34+K34+L34</f>
        <v>0</v>
      </c>
      <c r="I34" s="9">
        <f t="shared" ref="I34:I36" si="16">J34+K34+L34+M34</f>
        <v>0</v>
      </c>
      <c r="J34" s="9">
        <f t="shared" ref="J34:J36" si="17">K34+L34+M34+N34</f>
        <v>0</v>
      </c>
      <c r="K34" s="9">
        <f t="shared" ref="K34:K36" si="18">L34+M34+N34+O34</f>
        <v>0</v>
      </c>
      <c r="L34" s="9">
        <f t="shared" ref="L34:L36" si="19">M34+N34+O34+P34</f>
        <v>0</v>
      </c>
      <c r="M34" s="9">
        <f t="shared" ref="M34:N36" si="20">N34+O34+P34+Q34</f>
        <v>0</v>
      </c>
      <c r="N34" s="9">
        <f t="shared" si="20"/>
        <v>0</v>
      </c>
      <c r="O34" s="89"/>
      <c r="P34" s="89"/>
    </row>
    <row r="35" spans="1:16" x14ac:dyDescent="0.25">
      <c r="A35" s="89"/>
      <c r="B35" s="19" t="s">
        <v>20</v>
      </c>
      <c r="C35" s="4"/>
      <c r="D35" s="4"/>
      <c r="E35" s="4"/>
      <c r="F35" s="4"/>
      <c r="G35" s="4"/>
      <c r="H35" s="9">
        <f t="shared" si="15"/>
        <v>0</v>
      </c>
      <c r="I35" s="9">
        <f t="shared" si="16"/>
        <v>0</v>
      </c>
      <c r="J35" s="9">
        <f t="shared" si="17"/>
        <v>0</v>
      </c>
      <c r="K35" s="9">
        <f t="shared" si="18"/>
        <v>0</v>
      </c>
      <c r="L35" s="9">
        <f t="shared" si="19"/>
        <v>0</v>
      </c>
      <c r="M35" s="9">
        <f t="shared" si="20"/>
        <v>0</v>
      </c>
      <c r="N35" s="9">
        <f t="shared" si="20"/>
        <v>0</v>
      </c>
      <c r="O35" s="89"/>
      <c r="P35" s="89"/>
    </row>
    <row r="36" spans="1:16" ht="22.5" x14ac:dyDescent="0.25">
      <c r="A36" s="89"/>
      <c r="B36" s="19" t="s">
        <v>21</v>
      </c>
      <c r="C36" s="4"/>
      <c r="D36" s="4"/>
      <c r="E36" s="4"/>
      <c r="F36" s="4"/>
      <c r="G36" s="4"/>
      <c r="H36" s="9">
        <f t="shared" si="15"/>
        <v>0</v>
      </c>
      <c r="I36" s="9">
        <f t="shared" si="16"/>
        <v>0</v>
      </c>
      <c r="J36" s="9">
        <f t="shared" si="17"/>
        <v>0</v>
      </c>
      <c r="K36" s="9">
        <f t="shared" si="18"/>
        <v>0</v>
      </c>
      <c r="L36" s="9">
        <f t="shared" si="19"/>
        <v>0</v>
      </c>
      <c r="M36" s="9">
        <f t="shared" si="20"/>
        <v>0</v>
      </c>
      <c r="N36" s="9">
        <f t="shared" si="20"/>
        <v>0</v>
      </c>
      <c r="O36" s="89"/>
      <c r="P36" s="89"/>
    </row>
    <row r="37" spans="1:16" x14ac:dyDescent="0.25">
      <c r="A37" s="90"/>
      <c r="B37" s="19" t="s">
        <v>90</v>
      </c>
      <c r="C37" s="4"/>
      <c r="D37" s="4"/>
      <c r="E37" s="4"/>
      <c r="F37" s="4"/>
      <c r="G37" s="4"/>
      <c r="H37" s="9">
        <f t="shared" si="15"/>
        <v>0</v>
      </c>
      <c r="I37" s="9">
        <v>0</v>
      </c>
      <c r="J37" s="9">
        <v>0</v>
      </c>
      <c r="K37" s="9">
        <v>0</v>
      </c>
      <c r="L37" s="9">
        <v>0</v>
      </c>
      <c r="M37" s="11">
        <v>0</v>
      </c>
      <c r="N37" s="11">
        <v>0</v>
      </c>
      <c r="O37" s="90"/>
      <c r="P37" s="90"/>
    </row>
    <row r="38" spans="1:16" ht="33.75" customHeight="1" x14ac:dyDescent="0.25">
      <c r="A38" s="133" t="s">
        <v>130</v>
      </c>
      <c r="B38" s="19" t="s">
        <v>14</v>
      </c>
      <c r="C38" s="4"/>
      <c r="D38" s="4"/>
      <c r="E38" s="4"/>
      <c r="F38" s="4"/>
      <c r="G38" s="4"/>
      <c r="H38" s="9">
        <f>SUM(I38:L38)</f>
        <v>6</v>
      </c>
      <c r="I38" s="9">
        <v>0</v>
      </c>
      <c r="J38" s="9">
        <v>2</v>
      </c>
      <c r="K38" s="9">
        <v>4</v>
      </c>
      <c r="L38" s="9">
        <v>0</v>
      </c>
      <c r="M38" s="9">
        <v>6</v>
      </c>
      <c r="N38" s="9">
        <v>6</v>
      </c>
      <c r="O38" s="133" t="s">
        <v>15</v>
      </c>
      <c r="P38" s="133" t="s">
        <v>131</v>
      </c>
    </row>
    <row r="39" spans="1:16" x14ac:dyDescent="0.25">
      <c r="A39" s="89"/>
      <c r="B39" s="19" t="s">
        <v>16</v>
      </c>
      <c r="C39" s="4"/>
      <c r="D39" s="4"/>
      <c r="E39" s="4"/>
      <c r="F39" s="4"/>
      <c r="G39" s="4"/>
      <c r="H39" s="9">
        <f>H40/H38</f>
        <v>372.01537500000001</v>
      </c>
      <c r="I39" s="9" t="s">
        <v>17</v>
      </c>
      <c r="J39" s="9" t="s">
        <v>17</v>
      </c>
      <c r="K39" s="9" t="s">
        <v>17</v>
      </c>
      <c r="L39" s="9" t="s">
        <v>17</v>
      </c>
      <c r="M39" s="9">
        <f>M40/M38</f>
        <v>416.66666666666669</v>
      </c>
      <c r="N39" s="9">
        <f>N40/N38</f>
        <v>483.33333333333331</v>
      </c>
      <c r="O39" s="89"/>
      <c r="P39" s="89"/>
    </row>
    <row r="40" spans="1:16" ht="22.5" x14ac:dyDescent="0.25">
      <c r="A40" s="89"/>
      <c r="B40" s="19" t="s">
        <v>18</v>
      </c>
      <c r="C40" s="4"/>
      <c r="D40" s="4"/>
      <c r="E40" s="4"/>
      <c r="F40" s="4"/>
      <c r="G40" s="4"/>
      <c r="H40" s="9">
        <f>I40+J40+K40+L40</f>
        <v>2232.0922500000001</v>
      </c>
      <c r="I40" s="9">
        <f t="shared" ref="I40:N40" si="21">I41+I42+I43+I44</f>
        <v>0</v>
      </c>
      <c r="J40" s="9">
        <f t="shared" si="21"/>
        <v>500.09224999999998</v>
      </c>
      <c r="K40" s="9">
        <f t="shared" si="21"/>
        <v>1732</v>
      </c>
      <c r="L40" s="9">
        <f t="shared" si="21"/>
        <v>0</v>
      </c>
      <c r="M40" s="9">
        <f t="shared" si="21"/>
        <v>2500</v>
      </c>
      <c r="N40" s="9">
        <f t="shared" si="21"/>
        <v>2900</v>
      </c>
      <c r="O40" s="89"/>
      <c r="P40" s="89"/>
    </row>
    <row r="41" spans="1:16" x14ac:dyDescent="0.25">
      <c r="A41" s="89"/>
      <c r="B41" s="19" t="s">
        <v>19</v>
      </c>
      <c r="C41" s="10">
        <v>176</v>
      </c>
      <c r="D41" s="10" t="s">
        <v>52</v>
      </c>
      <c r="E41" s="10" t="s">
        <v>51</v>
      </c>
      <c r="F41" s="10" t="s">
        <v>150</v>
      </c>
      <c r="G41" s="10">
        <v>244</v>
      </c>
      <c r="H41" s="9">
        <f>I41+J41+K41+L41</f>
        <v>2232.0922500000001</v>
      </c>
      <c r="I41" s="9">
        <v>0</v>
      </c>
      <c r="J41" s="9">
        <v>500.09224999999998</v>
      </c>
      <c r="K41" s="9">
        <v>1732</v>
      </c>
      <c r="L41" s="9">
        <v>0</v>
      </c>
      <c r="M41" s="9">
        <v>2500</v>
      </c>
      <c r="N41" s="9">
        <v>2900</v>
      </c>
      <c r="O41" s="89"/>
      <c r="P41" s="89"/>
    </row>
    <row r="42" spans="1:16" ht="22.5" x14ac:dyDescent="0.25">
      <c r="A42" s="89"/>
      <c r="B42" s="19" t="s">
        <v>22</v>
      </c>
      <c r="C42" s="10"/>
      <c r="D42" s="10"/>
      <c r="E42" s="10"/>
      <c r="F42" s="10"/>
      <c r="G42" s="10"/>
      <c r="H42" s="9">
        <f t="shared" ref="H42:H45" si="22">I42+J42+K42+L42</f>
        <v>0</v>
      </c>
      <c r="I42" s="9">
        <f t="shared" ref="I42:I44" si="23">J42+K42+L42+M42</f>
        <v>0</v>
      </c>
      <c r="J42" s="9">
        <f t="shared" ref="J42:J44" si="24">K42+L42+M42+N42</f>
        <v>0</v>
      </c>
      <c r="K42" s="9">
        <f t="shared" ref="K42:K44" si="25">L42+M42+N42+O42</f>
        <v>0</v>
      </c>
      <c r="L42" s="9">
        <f t="shared" ref="L42:L44" si="26">M42+N42+O42+P42</f>
        <v>0</v>
      </c>
      <c r="M42" s="9">
        <f t="shared" ref="M42:N44" si="27">N42+O42+P42+Q42</f>
        <v>0</v>
      </c>
      <c r="N42" s="9">
        <f t="shared" si="27"/>
        <v>0</v>
      </c>
      <c r="O42" s="89"/>
      <c r="P42" s="89"/>
    </row>
    <row r="43" spans="1:16" x14ac:dyDescent="0.25">
      <c r="A43" s="89"/>
      <c r="B43" s="19" t="s">
        <v>20</v>
      </c>
      <c r="C43" s="4"/>
      <c r="D43" s="4"/>
      <c r="E43" s="4"/>
      <c r="F43" s="4"/>
      <c r="G43" s="4"/>
      <c r="H43" s="9">
        <f t="shared" si="22"/>
        <v>0</v>
      </c>
      <c r="I43" s="9">
        <f t="shared" si="23"/>
        <v>0</v>
      </c>
      <c r="J43" s="9">
        <f t="shared" si="24"/>
        <v>0</v>
      </c>
      <c r="K43" s="9">
        <f t="shared" si="25"/>
        <v>0</v>
      </c>
      <c r="L43" s="9">
        <f t="shared" si="26"/>
        <v>0</v>
      </c>
      <c r="M43" s="9">
        <f t="shared" si="27"/>
        <v>0</v>
      </c>
      <c r="N43" s="9">
        <f t="shared" si="27"/>
        <v>0</v>
      </c>
      <c r="O43" s="89"/>
      <c r="P43" s="89"/>
    </row>
    <row r="44" spans="1:16" ht="22.5" x14ac:dyDescent="0.25">
      <c r="A44" s="89"/>
      <c r="B44" s="19" t="s">
        <v>21</v>
      </c>
      <c r="C44" s="4"/>
      <c r="D44" s="4"/>
      <c r="E44" s="4"/>
      <c r="F44" s="4"/>
      <c r="G44" s="4"/>
      <c r="H44" s="9">
        <f t="shared" si="22"/>
        <v>0</v>
      </c>
      <c r="I44" s="9">
        <f t="shared" si="23"/>
        <v>0</v>
      </c>
      <c r="J44" s="9">
        <f t="shared" si="24"/>
        <v>0</v>
      </c>
      <c r="K44" s="9">
        <f t="shared" si="25"/>
        <v>0</v>
      </c>
      <c r="L44" s="9">
        <f t="shared" si="26"/>
        <v>0</v>
      </c>
      <c r="M44" s="9">
        <f t="shared" si="27"/>
        <v>0</v>
      </c>
      <c r="N44" s="9">
        <f t="shared" si="27"/>
        <v>0</v>
      </c>
      <c r="O44" s="89"/>
      <c r="P44" s="89"/>
    </row>
    <row r="45" spans="1:16" x14ac:dyDescent="0.25">
      <c r="A45" s="90"/>
      <c r="B45" s="19" t="s">
        <v>90</v>
      </c>
      <c r="C45" s="4"/>
      <c r="D45" s="4"/>
      <c r="E45" s="4"/>
      <c r="F45" s="4"/>
      <c r="G45" s="4"/>
      <c r="H45" s="9">
        <f t="shared" si="22"/>
        <v>0</v>
      </c>
      <c r="I45" s="9">
        <v>0</v>
      </c>
      <c r="J45" s="9">
        <v>0</v>
      </c>
      <c r="K45" s="9">
        <v>0</v>
      </c>
      <c r="L45" s="9">
        <v>0</v>
      </c>
      <c r="M45" s="11">
        <v>0</v>
      </c>
      <c r="N45" s="11">
        <v>0</v>
      </c>
      <c r="O45" s="90"/>
      <c r="P45" s="90"/>
    </row>
    <row r="46" spans="1:16" ht="45" customHeight="1" x14ac:dyDescent="0.25">
      <c r="A46" s="103" t="s">
        <v>133</v>
      </c>
      <c r="B46" s="36" t="s">
        <v>135</v>
      </c>
      <c r="C46" s="4"/>
      <c r="D46" s="4"/>
      <c r="E46" s="4"/>
      <c r="F46" s="4"/>
      <c r="G46" s="4"/>
      <c r="H46" s="1">
        <f>SUM(I46:L46)</f>
        <v>9</v>
      </c>
      <c r="I46" s="1">
        <v>0</v>
      </c>
      <c r="J46" s="1">
        <v>0</v>
      </c>
      <c r="K46" s="1">
        <v>0</v>
      </c>
      <c r="L46" s="1">
        <v>9</v>
      </c>
      <c r="M46" s="1">
        <v>9</v>
      </c>
      <c r="N46" s="26">
        <v>9</v>
      </c>
      <c r="O46" s="79" t="s">
        <v>136</v>
      </c>
      <c r="P46" s="106" t="s">
        <v>132</v>
      </c>
    </row>
    <row r="47" spans="1:16" ht="20.45" customHeight="1" x14ac:dyDescent="0.25">
      <c r="A47" s="104"/>
      <c r="B47" s="36" t="s">
        <v>16</v>
      </c>
      <c r="C47" s="4"/>
      <c r="D47" s="4"/>
      <c r="E47" s="4"/>
      <c r="F47" s="4"/>
      <c r="G47" s="4"/>
      <c r="H47" s="1">
        <f>H48/H46</f>
        <v>1111.1111111111111</v>
      </c>
      <c r="I47" s="1" t="s">
        <v>17</v>
      </c>
      <c r="J47" s="1" t="s">
        <v>17</v>
      </c>
      <c r="K47" s="1" t="s">
        <v>17</v>
      </c>
      <c r="L47" s="1" t="s">
        <v>17</v>
      </c>
      <c r="M47" s="26">
        <f>M48/M46</f>
        <v>1111.1111111111111</v>
      </c>
      <c r="N47" s="26">
        <f>N48/N46</f>
        <v>1111.1111111111111</v>
      </c>
      <c r="O47" s="80"/>
      <c r="P47" s="107"/>
    </row>
    <row r="48" spans="1:16" ht="22.5" x14ac:dyDescent="0.25">
      <c r="A48" s="104"/>
      <c r="B48" s="36" t="s">
        <v>49</v>
      </c>
      <c r="C48" s="4"/>
      <c r="D48" s="4"/>
      <c r="E48" s="4"/>
      <c r="F48" s="4"/>
      <c r="G48" s="4"/>
      <c r="H48" s="1">
        <f>SUM(H49:H52)</f>
        <v>10000</v>
      </c>
      <c r="I48" s="1">
        <v>0</v>
      </c>
      <c r="J48" s="1">
        <v>0</v>
      </c>
      <c r="K48" s="1">
        <v>0</v>
      </c>
      <c r="L48" s="1">
        <f>SUM(L49:L52)</f>
        <v>10000</v>
      </c>
      <c r="M48" s="1">
        <v>10000</v>
      </c>
      <c r="N48" s="26">
        <v>10000</v>
      </c>
      <c r="O48" s="80"/>
      <c r="P48" s="107"/>
    </row>
    <row r="49" spans="1:16" x14ac:dyDescent="0.25">
      <c r="A49" s="104"/>
      <c r="B49" s="35" t="s">
        <v>19</v>
      </c>
      <c r="C49" s="12">
        <v>176</v>
      </c>
      <c r="D49" s="12" t="s">
        <v>52</v>
      </c>
      <c r="E49" s="12" t="s">
        <v>51</v>
      </c>
      <c r="F49" s="10" t="s">
        <v>152</v>
      </c>
      <c r="G49" s="12">
        <v>244</v>
      </c>
      <c r="H49" s="1">
        <f>I49+J49+K49+L49</f>
        <v>10000</v>
      </c>
      <c r="I49" s="9">
        <v>0</v>
      </c>
      <c r="J49" s="9">
        <v>0</v>
      </c>
      <c r="K49" s="9">
        <v>0</v>
      </c>
      <c r="L49" s="1">
        <v>10000</v>
      </c>
      <c r="M49" s="1">
        <v>10000</v>
      </c>
      <c r="N49" s="1">
        <v>10000</v>
      </c>
      <c r="O49" s="80"/>
      <c r="P49" s="107"/>
    </row>
    <row r="50" spans="1:16" ht="22.5" x14ac:dyDescent="0.25">
      <c r="A50" s="104"/>
      <c r="B50" s="36" t="s">
        <v>22</v>
      </c>
      <c r="C50" s="12"/>
      <c r="D50" s="12"/>
      <c r="E50" s="12"/>
      <c r="F50" s="12"/>
      <c r="G50" s="12"/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80"/>
      <c r="P50" s="107"/>
    </row>
    <row r="51" spans="1:16" x14ac:dyDescent="0.25">
      <c r="A51" s="104"/>
      <c r="B51" s="36" t="s">
        <v>20</v>
      </c>
      <c r="C51" s="4"/>
      <c r="D51" s="4"/>
      <c r="E51" s="4"/>
      <c r="F51" s="4"/>
      <c r="G51" s="4"/>
      <c r="H51" s="11">
        <v>0</v>
      </c>
      <c r="I51" s="9">
        <v>0</v>
      </c>
      <c r="J51" s="9">
        <v>0</v>
      </c>
      <c r="K51" s="9">
        <v>0</v>
      </c>
      <c r="L51" s="9">
        <v>0</v>
      </c>
      <c r="M51" s="11">
        <v>0</v>
      </c>
      <c r="N51" s="11">
        <v>0</v>
      </c>
      <c r="O51" s="80"/>
      <c r="P51" s="107"/>
    </row>
    <row r="52" spans="1:16" ht="22.5" x14ac:dyDescent="0.25">
      <c r="A52" s="104"/>
      <c r="B52" s="35" t="s">
        <v>21</v>
      </c>
      <c r="C52" s="13"/>
      <c r="D52" s="13"/>
      <c r="E52" s="13"/>
      <c r="F52" s="13"/>
      <c r="G52" s="13"/>
      <c r="H52" s="14">
        <v>0</v>
      </c>
      <c r="I52" s="32">
        <v>0</v>
      </c>
      <c r="J52" s="32">
        <v>0</v>
      </c>
      <c r="K52" s="32">
        <v>0</v>
      </c>
      <c r="L52" s="32">
        <v>0</v>
      </c>
      <c r="M52" s="14">
        <v>0</v>
      </c>
      <c r="N52" s="14">
        <v>0</v>
      </c>
      <c r="O52" s="80"/>
      <c r="P52" s="107"/>
    </row>
    <row r="53" spans="1:16" ht="15.75" thickBot="1" x14ac:dyDescent="0.3">
      <c r="A53" s="125"/>
      <c r="B53" s="19" t="s">
        <v>90</v>
      </c>
      <c r="C53" s="4"/>
      <c r="D53" s="4"/>
      <c r="E53" s="4"/>
      <c r="F53" s="4"/>
      <c r="G53" s="4"/>
      <c r="H53" s="9">
        <f t="shared" ref="H53" si="28">I53+J53+K53+L53</f>
        <v>0</v>
      </c>
      <c r="I53" s="9">
        <v>0</v>
      </c>
      <c r="J53" s="9">
        <v>0</v>
      </c>
      <c r="K53" s="9">
        <v>0</v>
      </c>
      <c r="L53" s="9">
        <v>0</v>
      </c>
      <c r="M53" s="11">
        <v>0</v>
      </c>
      <c r="N53" s="11">
        <v>0</v>
      </c>
      <c r="O53" s="126"/>
      <c r="P53" s="134"/>
    </row>
    <row r="54" spans="1:16" ht="45" customHeight="1" x14ac:dyDescent="0.25">
      <c r="A54" s="103" t="s">
        <v>134</v>
      </c>
      <c r="B54" s="36" t="s">
        <v>137</v>
      </c>
      <c r="C54" s="4"/>
      <c r="D54" s="4"/>
      <c r="E54" s="4"/>
      <c r="F54" s="4"/>
      <c r="G54" s="4"/>
      <c r="H54" s="1">
        <f>SUM(I54:L54)</f>
        <v>12</v>
      </c>
      <c r="I54" s="1">
        <v>0</v>
      </c>
      <c r="J54" s="1">
        <v>0</v>
      </c>
      <c r="K54" s="1">
        <v>0</v>
      </c>
      <c r="L54" s="1">
        <v>12</v>
      </c>
      <c r="M54" s="1">
        <v>12</v>
      </c>
      <c r="N54" s="26">
        <v>12</v>
      </c>
      <c r="O54" s="79" t="s">
        <v>32</v>
      </c>
      <c r="P54" s="106" t="s">
        <v>176</v>
      </c>
    </row>
    <row r="55" spans="1:16" ht="20.45" customHeight="1" x14ac:dyDescent="0.25">
      <c r="A55" s="104"/>
      <c r="B55" s="36" t="s">
        <v>16</v>
      </c>
      <c r="C55" s="4"/>
      <c r="D55" s="4"/>
      <c r="E55" s="4"/>
      <c r="F55" s="4"/>
      <c r="G55" s="4"/>
      <c r="H55" s="1">
        <f>H56/H54</f>
        <v>125</v>
      </c>
      <c r="I55" s="1" t="s">
        <v>17</v>
      </c>
      <c r="J55" s="1" t="s">
        <v>17</v>
      </c>
      <c r="K55" s="1" t="s">
        <v>17</v>
      </c>
      <c r="L55" s="1" t="s">
        <v>17</v>
      </c>
      <c r="M55" s="26">
        <f>M56/M54</f>
        <v>125</v>
      </c>
      <c r="N55" s="26">
        <f>N56/N54</f>
        <v>141.66666666666666</v>
      </c>
      <c r="O55" s="80"/>
      <c r="P55" s="107"/>
    </row>
    <row r="56" spans="1:16" ht="22.5" x14ac:dyDescent="0.25">
      <c r="A56" s="104"/>
      <c r="B56" s="36" t="s">
        <v>49</v>
      </c>
      <c r="C56" s="4"/>
      <c r="D56" s="4"/>
      <c r="E56" s="4"/>
      <c r="F56" s="4"/>
      <c r="G56" s="4"/>
      <c r="H56" s="1">
        <f>SUM(H57:H60)</f>
        <v>1500</v>
      </c>
      <c r="I56" s="1">
        <v>0</v>
      </c>
      <c r="J56" s="1">
        <v>0</v>
      </c>
      <c r="K56" s="1">
        <v>0</v>
      </c>
      <c r="L56" s="1">
        <f>SUM(L57:L60)</f>
        <v>1500</v>
      </c>
      <c r="M56" s="1">
        <v>1500</v>
      </c>
      <c r="N56" s="26">
        <v>1700</v>
      </c>
      <c r="O56" s="80"/>
      <c r="P56" s="107"/>
    </row>
    <row r="57" spans="1:16" x14ac:dyDescent="0.25">
      <c r="A57" s="104"/>
      <c r="B57" s="35" t="s">
        <v>19</v>
      </c>
      <c r="C57" s="12">
        <v>176</v>
      </c>
      <c r="D57" s="12" t="s">
        <v>52</v>
      </c>
      <c r="E57" s="12" t="s">
        <v>51</v>
      </c>
      <c r="F57" s="10" t="s">
        <v>152</v>
      </c>
      <c r="G57" s="12">
        <v>244</v>
      </c>
      <c r="H57" s="1">
        <f>I57+J57+K57+L57</f>
        <v>1500</v>
      </c>
      <c r="I57" s="9">
        <v>0</v>
      </c>
      <c r="J57" s="9">
        <v>0</v>
      </c>
      <c r="K57" s="9">
        <v>0</v>
      </c>
      <c r="L57" s="1">
        <v>1500</v>
      </c>
      <c r="M57" s="1">
        <v>1500</v>
      </c>
      <c r="N57" s="1">
        <v>1700</v>
      </c>
      <c r="O57" s="80"/>
      <c r="P57" s="107"/>
    </row>
    <row r="58" spans="1:16" ht="22.5" x14ac:dyDescent="0.25">
      <c r="A58" s="104"/>
      <c r="B58" s="36" t="s">
        <v>22</v>
      </c>
      <c r="C58" s="12"/>
      <c r="D58" s="12"/>
      <c r="E58" s="12"/>
      <c r="F58" s="12"/>
      <c r="G58" s="12"/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80"/>
      <c r="P58" s="107"/>
    </row>
    <row r="59" spans="1:16" x14ac:dyDescent="0.25">
      <c r="A59" s="104"/>
      <c r="B59" s="36" t="s">
        <v>20</v>
      </c>
      <c r="C59" s="4"/>
      <c r="D59" s="4"/>
      <c r="E59" s="4"/>
      <c r="F59" s="4"/>
      <c r="G59" s="4"/>
      <c r="H59" s="11">
        <v>0</v>
      </c>
      <c r="I59" s="9">
        <v>0</v>
      </c>
      <c r="J59" s="9">
        <v>0</v>
      </c>
      <c r="K59" s="9">
        <v>0</v>
      </c>
      <c r="L59" s="9">
        <v>0</v>
      </c>
      <c r="M59" s="11">
        <v>0</v>
      </c>
      <c r="N59" s="11">
        <v>0</v>
      </c>
      <c r="O59" s="80"/>
      <c r="P59" s="107"/>
    </row>
    <row r="60" spans="1:16" ht="22.5" x14ac:dyDescent="0.25">
      <c r="A60" s="104"/>
      <c r="B60" s="35" t="s">
        <v>21</v>
      </c>
      <c r="C60" s="13"/>
      <c r="D60" s="13"/>
      <c r="E60" s="13"/>
      <c r="F60" s="13"/>
      <c r="G60" s="13"/>
      <c r="H60" s="14">
        <v>0</v>
      </c>
      <c r="I60" s="32">
        <v>0</v>
      </c>
      <c r="J60" s="32">
        <v>0</v>
      </c>
      <c r="K60" s="32">
        <v>0</v>
      </c>
      <c r="L60" s="32">
        <v>0</v>
      </c>
      <c r="M60" s="14">
        <v>0</v>
      </c>
      <c r="N60" s="14">
        <v>0</v>
      </c>
      <c r="O60" s="80"/>
      <c r="P60" s="107"/>
    </row>
    <row r="61" spans="1:16" ht="15.75" thickBot="1" x14ac:dyDescent="0.3">
      <c r="A61" s="125"/>
      <c r="B61" s="19" t="s">
        <v>90</v>
      </c>
      <c r="C61" s="4"/>
      <c r="D61" s="4"/>
      <c r="E61" s="4"/>
      <c r="F61" s="4"/>
      <c r="G61" s="4"/>
      <c r="H61" s="9">
        <f t="shared" ref="H61" si="29">I61+J61+K61+L61</f>
        <v>0</v>
      </c>
      <c r="I61" s="9">
        <v>0</v>
      </c>
      <c r="J61" s="9">
        <v>0</v>
      </c>
      <c r="K61" s="9">
        <v>0</v>
      </c>
      <c r="L61" s="9">
        <v>0</v>
      </c>
      <c r="M61" s="11">
        <v>0</v>
      </c>
      <c r="N61" s="11">
        <v>0</v>
      </c>
      <c r="O61" s="126"/>
      <c r="P61" s="134"/>
    </row>
    <row r="62" spans="1:16" ht="33.75" customHeight="1" x14ac:dyDescent="0.25">
      <c r="A62" s="85" t="s">
        <v>83</v>
      </c>
      <c r="B62" s="21" t="s">
        <v>23</v>
      </c>
      <c r="C62" s="22"/>
      <c r="D62" s="22"/>
      <c r="E62" s="22"/>
      <c r="F62" s="22"/>
      <c r="G62" s="22"/>
      <c r="H62" s="23"/>
      <c r="I62" s="23"/>
      <c r="J62" s="23"/>
      <c r="K62" s="23"/>
      <c r="L62" s="23"/>
      <c r="M62" s="23"/>
      <c r="N62" s="25"/>
      <c r="O62" s="88" t="s">
        <v>148</v>
      </c>
      <c r="P62" s="91" t="s">
        <v>144</v>
      </c>
    </row>
    <row r="63" spans="1:16" x14ac:dyDescent="0.25">
      <c r="A63" s="86"/>
      <c r="B63" s="36" t="s">
        <v>16</v>
      </c>
      <c r="C63" s="4"/>
      <c r="D63" s="4"/>
      <c r="E63" s="4"/>
      <c r="F63" s="4"/>
      <c r="G63" s="4"/>
      <c r="H63" s="1"/>
      <c r="I63" s="1" t="s">
        <v>17</v>
      </c>
      <c r="J63" s="1" t="s">
        <v>17</v>
      </c>
      <c r="K63" s="1" t="s">
        <v>17</v>
      </c>
      <c r="L63" s="1" t="s">
        <v>17</v>
      </c>
      <c r="M63" s="1"/>
      <c r="N63" s="26"/>
      <c r="O63" s="89"/>
      <c r="P63" s="92"/>
    </row>
    <row r="64" spans="1:16" ht="23.25" customHeight="1" x14ac:dyDescent="0.25">
      <c r="A64" s="86"/>
      <c r="B64" s="36" t="s">
        <v>49</v>
      </c>
      <c r="C64" s="4"/>
      <c r="D64" s="4"/>
      <c r="E64" s="4"/>
      <c r="F64" s="4"/>
      <c r="G64" s="4"/>
      <c r="H64" s="11">
        <f>H65+H66+H67+H68</f>
        <v>102894.5</v>
      </c>
      <c r="I64" s="9">
        <f t="shared" ref="I64:L64" si="30">I65+I66+I67+I68</f>
        <v>19352.400000000001</v>
      </c>
      <c r="J64" s="9">
        <f t="shared" si="30"/>
        <v>22628.6</v>
      </c>
      <c r="K64" s="9">
        <f t="shared" si="30"/>
        <v>28913.599999999999</v>
      </c>
      <c r="L64" s="9">
        <f t="shared" si="30"/>
        <v>31999.9</v>
      </c>
      <c r="M64" s="11">
        <f>M65+M66+M67+M68+M69</f>
        <v>96035.1</v>
      </c>
      <c r="N64" s="11">
        <f>N65+N66+N67+N68+N69</f>
        <v>110484.6</v>
      </c>
      <c r="O64" s="89"/>
      <c r="P64" s="92"/>
    </row>
    <row r="65" spans="1:16" x14ac:dyDescent="0.25">
      <c r="A65" s="86"/>
      <c r="B65" s="36" t="s">
        <v>19</v>
      </c>
      <c r="C65" s="12">
        <v>176</v>
      </c>
      <c r="D65" s="12" t="s">
        <v>52</v>
      </c>
      <c r="E65" s="12" t="s">
        <v>51</v>
      </c>
      <c r="F65" s="12" t="s">
        <v>153</v>
      </c>
      <c r="G65" s="12">
        <v>244</v>
      </c>
      <c r="H65" s="1">
        <f>I65+J65+K65+L65</f>
        <v>102894.5</v>
      </c>
      <c r="I65" s="1">
        <f>I73+I81+I89+I97+I105+I113+I121</f>
        <v>19352.400000000001</v>
      </c>
      <c r="J65" s="1">
        <f t="shared" ref="J65:N65" si="31">J73+J81+J89+J97+J105+J113+J121</f>
        <v>22628.6</v>
      </c>
      <c r="K65" s="1">
        <f t="shared" si="31"/>
        <v>28913.599999999999</v>
      </c>
      <c r="L65" s="1">
        <f t="shared" si="31"/>
        <v>31999.9</v>
      </c>
      <c r="M65" s="1">
        <f t="shared" si="31"/>
        <v>96035.1</v>
      </c>
      <c r="N65" s="1">
        <f t="shared" si="31"/>
        <v>110484.6</v>
      </c>
      <c r="O65" s="89"/>
      <c r="P65" s="92"/>
    </row>
    <row r="66" spans="1:16" ht="22.5" x14ac:dyDescent="0.25">
      <c r="A66" s="86"/>
      <c r="B66" s="36" t="s">
        <v>22</v>
      </c>
      <c r="C66" s="12"/>
      <c r="D66" s="12"/>
      <c r="E66" s="12"/>
      <c r="F66" s="12"/>
      <c r="G66" s="12"/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89"/>
      <c r="P66" s="92"/>
    </row>
    <row r="67" spans="1:16" x14ac:dyDescent="0.25">
      <c r="A67" s="86"/>
      <c r="B67" s="36" t="s">
        <v>20</v>
      </c>
      <c r="C67" s="4"/>
      <c r="D67" s="4"/>
      <c r="E67" s="4"/>
      <c r="F67" s="4"/>
      <c r="G67" s="4"/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89"/>
      <c r="P67" s="92"/>
    </row>
    <row r="68" spans="1:16" ht="22.5" x14ac:dyDescent="0.25">
      <c r="A68" s="86"/>
      <c r="B68" s="36" t="s">
        <v>21</v>
      </c>
      <c r="C68" s="4"/>
      <c r="D68" s="4"/>
      <c r="E68" s="4"/>
      <c r="F68" s="4"/>
      <c r="G68" s="4"/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89"/>
      <c r="P68" s="92"/>
    </row>
    <row r="69" spans="1:16" x14ac:dyDescent="0.25">
      <c r="A69" s="87"/>
      <c r="B69" s="19" t="s">
        <v>90</v>
      </c>
      <c r="C69" s="4"/>
      <c r="D69" s="4"/>
      <c r="E69" s="4"/>
      <c r="F69" s="4"/>
      <c r="G69" s="4"/>
      <c r="H69" s="9">
        <f t="shared" ref="H69:L69" si="32">I69+J69+K69+L69</f>
        <v>0</v>
      </c>
      <c r="I69" s="9">
        <f t="shared" si="32"/>
        <v>0</v>
      </c>
      <c r="J69" s="9">
        <f t="shared" si="32"/>
        <v>0</v>
      </c>
      <c r="K69" s="9">
        <f t="shared" si="32"/>
        <v>0</v>
      </c>
      <c r="L69" s="9">
        <f t="shared" si="32"/>
        <v>0</v>
      </c>
      <c r="M69" s="9">
        <f>N69+O69+P69+Q69</f>
        <v>0</v>
      </c>
      <c r="N69" s="9">
        <f>O69+P69+Q69+R69</f>
        <v>0</v>
      </c>
      <c r="O69" s="90"/>
      <c r="P69" s="93"/>
    </row>
    <row r="70" spans="1:16" ht="33.75" customHeight="1" x14ac:dyDescent="0.25">
      <c r="A70" s="103" t="s">
        <v>91</v>
      </c>
      <c r="B70" s="36" t="s">
        <v>14</v>
      </c>
      <c r="C70" s="40"/>
      <c r="D70" s="40"/>
      <c r="E70" s="40"/>
      <c r="F70" s="40"/>
      <c r="G70" s="4"/>
      <c r="H70" s="1">
        <f>I70+J70+K70+L70</f>
        <v>20000</v>
      </c>
      <c r="I70" s="1">
        <v>5000</v>
      </c>
      <c r="J70" s="1">
        <v>5000</v>
      </c>
      <c r="K70" s="1">
        <v>5000</v>
      </c>
      <c r="L70" s="1">
        <v>5000</v>
      </c>
      <c r="M70" s="1">
        <v>20000</v>
      </c>
      <c r="N70" s="26">
        <v>28000</v>
      </c>
      <c r="O70" s="79" t="s">
        <v>149</v>
      </c>
      <c r="P70" s="106" t="s">
        <v>179</v>
      </c>
    </row>
    <row r="71" spans="1:16" x14ac:dyDescent="0.25">
      <c r="A71" s="104"/>
      <c r="B71" s="36" t="s">
        <v>16</v>
      </c>
      <c r="C71" s="40"/>
      <c r="D71" s="40"/>
      <c r="E71" s="40"/>
      <c r="F71" s="40"/>
      <c r="G71" s="4"/>
      <c r="H71" s="49">
        <v>0</v>
      </c>
      <c r="I71" s="50" t="s">
        <v>17</v>
      </c>
      <c r="J71" s="50" t="s">
        <v>17</v>
      </c>
      <c r="K71" s="50" t="s">
        <v>17</v>
      </c>
      <c r="L71" s="50" t="s">
        <v>17</v>
      </c>
      <c r="M71" s="1">
        <f t="shared" ref="M71:N74" si="33">N71+O71+P71+Q71</f>
        <v>0</v>
      </c>
      <c r="N71" s="1">
        <f t="shared" si="33"/>
        <v>0</v>
      </c>
      <c r="O71" s="80"/>
      <c r="P71" s="107"/>
    </row>
    <row r="72" spans="1:16" ht="22.5" x14ac:dyDescent="0.25">
      <c r="A72" s="104"/>
      <c r="B72" s="36" t="s">
        <v>49</v>
      </c>
      <c r="C72" s="40"/>
      <c r="D72" s="40"/>
      <c r="E72" s="40"/>
      <c r="F72" s="40"/>
      <c r="G72" s="4"/>
      <c r="H72" s="49">
        <v>0</v>
      </c>
      <c r="I72" s="1">
        <f t="shared" ref="I72:L76" si="34">J72+K72+L72+M72</f>
        <v>0</v>
      </c>
      <c r="J72" s="1">
        <f t="shared" si="34"/>
        <v>0</v>
      </c>
      <c r="K72" s="1">
        <f t="shared" si="34"/>
        <v>0</v>
      </c>
      <c r="L72" s="1">
        <f t="shared" si="34"/>
        <v>0</v>
      </c>
      <c r="M72" s="1">
        <f t="shared" si="33"/>
        <v>0</v>
      </c>
      <c r="N72" s="1">
        <f t="shared" si="33"/>
        <v>0</v>
      </c>
      <c r="O72" s="80"/>
      <c r="P72" s="107"/>
    </row>
    <row r="73" spans="1:16" x14ac:dyDescent="0.25">
      <c r="A73" s="104"/>
      <c r="B73" s="36" t="s">
        <v>19</v>
      </c>
      <c r="C73" s="40"/>
      <c r="D73" s="40"/>
      <c r="E73" s="40"/>
      <c r="F73" s="40"/>
      <c r="G73" s="4"/>
      <c r="H73" s="49">
        <v>0</v>
      </c>
      <c r="I73" s="1">
        <f t="shared" si="34"/>
        <v>0</v>
      </c>
      <c r="J73" s="1">
        <f t="shared" si="34"/>
        <v>0</v>
      </c>
      <c r="K73" s="1">
        <f t="shared" si="34"/>
        <v>0</v>
      </c>
      <c r="L73" s="1">
        <f t="shared" si="34"/>
        <v>0</v>
      </c>
      <c r="M73" s="1">
        <f t="shared" si="33"/>
        <v>0</v>
      </c>
      <c r="N73" s="1">
        <f t="shared" si="33"/>
        <v>0</v>
      </c>
      <c r="O73" s="80"/>
      <c r="P73" s="107"/>
    </row>
    <row r="74" spans="1:16" ht="22.5" x14ac:dyDescent="0.25">
      <c r="A74" s="104"/>
      <c r="B74" s="36" t="s">
        <v>22</v>
      </c>
      <c r="C74" s="40"/>
      <c r="D74" s="40"/>
      <c r="E74" s="40"/>
      <c r="F74" s="40"/>
      <c r="G74" s="4"/>
      <c r="H74" s="49">
        <v>0</v>
      </c>
      <c r="I74" s="1">
        <f t="shared" si="34"/>
        <v>0</v>
      </c>
      <c r="J74" s="1">
        <f t="shared" si="34"/>
        <v>0</v>
      </c>
      <c r="K74" s="1">
        <f t="shared" si="34"/>
        <v>0</v>
      </c>
      <c r="L74" s="1">
        <f t="shared" si="34"/>
        <v>0</v>
      </c>
      <c r="M74" s="1">
        <f t="shared" si="33"/>
        <v>0</v>
      </c>
      <c r="N74" s="1">
        <f t="shared" si="33"/>
        <v>0</v>
      </c>
      <c r="O74" s="80"/>
      <c r="P74" s="107"/>
    </row>
    <row r="75" spans="1:16" x14ac:dyDescent="0.25">
      <c r="A75" s="104"/>
      <c r="B75" s="36" t="s">
        <v>20</v>
      </c>
      <c r="C75" s="40"/>
      <c r="D75" s="40"/>
      <c r="E75" s="40"/>
      <c r="F75" s="40"/>
      <c r="G75" s="4"/>
      <c r="H75" s="49">
        <v>0</v>
      </c>
      <c r="I75" s="1">
        <f t="shared" si="34"/>
        <v>0</v>
      </c>
      <c r="J75" s="1">
        <f t="shared" si="34"/>
        <v>0</v>
      </c>
      <c r="K75" s="1">
        <f t="shared" si="34"/>
        <v>0</v>
      </c>
      <c r="L75" s="1">
        <f t="shared" si="34"/>
        <v>0</v>
      </c>
      <c r="M75" s="11">
        <v>0</v>
      </c>
      <c r="N75" s="11">
        <v>0</v>
      </c>
      <c r="O75" s="80"/>
      <c r="P75" s="107"/>
    </row>
    <row r="76" spans="1:16" ht="22.5" x14ac:dyDescent="0.25">
      <c r="A76" s="104"/>
      <c r="B76" s="36" t="s">
        <v>21</v>
      </c>
      <c r="C76" s="40"/>
      <c r="D76" s="40"/>
      <c r="E76" s="40"/>
      <c r="F76" s="40"/>
      <c r="G76" s="4"/>
      <c r="H76" s="49">
        <v>0</v>
      </c>
      <c r="I76" s="1">
        <f t="shared" si="34"/>
        <v>0</v>
      </c>
      <c r="J76" s="1">
        <f t="shared" si="34"/>
        <v>0</v>
      </c>
      <c r="K76" s="1">
        <f t="shared" si="34"/>
        <v>0</v>
      </c>
      <c r="L76" s="1">
        <f t="shared" si="34"/>
        <v>0</v>
      </c>
      <c r="M76" s="1">
        <f>N76+O76+P76+Q76</f>
        <v>0</v>
      </c>
      <c r="N76" s="1">
        <f>O76+P76+Q76+R76</f>
        <v>0</v>
      </c>
      <c r="O76" s="80"/>
      <c r="P76" s="107"/>
    </row>
    <row r="77" spans="1:16" x14ac:dyDescent="0.25">
      <c r="A77" s="105"/>
      <c r="B77" s="19" t="s">
        <v>90</v>
      </c>
      <c r="C77" s="4"/>
      <c r="D77" s="4"/>
      <c r="E77" s="4"/>
      <c r="F77" s="4"/>
      <c r="G77" s="4"/>
      <c r="H77" s="49">
        <f t="shared" ref="H77" si="35">I77+J77+K77+L77</f>
        <v>0</v>
      </c>
      <c r="I77" s="9">
        <v>0</v>
      </c>
      <c r="J77" s="9">
        <v>0</v>
      </c>
      <c r="K77" s="9">
        <v>0</v>
      </c>
      <c r="L77" s="9">
        <v>0</v>
      </c>
      <c r="M77" s="11">
        <v>0</v>
      </c>
      <c r="N77" s="11">
        <v>0</v>
      </c>
      <c r="O77" s="81"/>
      <c r="P77" s="108"/>
    </row>
    <row r="78" spans="1:16" ht="33.75" customHeight="1" x14ac:dyDescent="0.25">
      <c r="A78" s="103" t="s">
        <v>92</v>
      </c>
      <c r="B78" s="36" t="s">
        <v>14</v>
      </c>
      <c r="C78" s="40"/>
      <c r="D78" s="40"/>
      <c r="E78" s="40"/>
      <c r="F78" s="40"/>
      <c r="G78" s="4"/>
      <c r="H78" s="1">
        <f>I78+J78+K78+L78</f>
        <v>400</v>
      </c>
      <c r="I78" s="1">
        <v>100</v>
      </c>
      <c r="J78" s="1">
        <v>100</v>
      </c>
      <c r="K78" s="1">
        <v>100</v>
      </c>
      <c r="L78" s="1">
        <v>100</v>
      </c>
      <c r="M78" s="1">
        <v>400</v>
      </c>
      <c r="N78" s="26">
        <v>400</v>
      </c>
      <c r="O78" s="79" t="s">
        <v>149</v>
      </c>
      <c r="P78" s="106" t="s">
        <v>141</v>
      </c>
    </row>
    <row r="79" spans="1:16" x14ac:dyDescent="0.25">
      <c r="A79" s="104"/>
      <c r="B79" s="36" t="s">
        <v>16</v>
      </c>
      <c r="C79" s="40"/>
      <c r="D79" s="40"/>
      <c r="E79" s="40"/>
      <c r="F79" s="40"/>
      <c r="G79" s="4"/>
      <c r="H79" s="49">
        <v>0</v>
      </c>
      <c r="I79" s="50" t="s">
        <v>17</v>
      </c>
      <c r="J79" s="50" t="s">
        <v>17</v>
      </c>
      <c r="K79" s="50" t="s">
        <v>17</v>
      </c>
      <c r="L79" s="50" t="s">
        <v>17</v>
      </c>
      <c r="M79" s="49">
        <v>0</v>
      </c>
      <c r="N79" s="51">
        <v>0</v>
      </c>
      <c r="O79" s="80"/>
      <c r="P79" s="107"/>
    </row>
    <row r="80" spans="1:16" ht="22.5" x14ac:dyDescent="0.25">
      <c r="A80" s="104"/>
      <c r="B80" s="36" t="s">
        <v>49</v>
      </c>
      <c r="C80" s="40"/>
      <c r="D80" s="40"/>
      <c r="E80" s="40"/>
      <c r="F80" s="40"/>
      <c r="G80" s="4"/>
      <c r="H80" s="49">
        <v>0</v>
      </c>
      <c r="I80" s="52">
        <v>0</v>
      </c>
      <c r="J80" s="52">
        <v>0</v>
      </c>
      <c r="K80" s="52">
        <v>0</v>
      </c>
      <c r="L80" s="52">
        <v>0</v>
      </c>
      <c r="M80" s="49">
        <v>0</v>
      </c>
      <c r="N80" s="49">
        <v>0</v>
      </c>
      <c r="O80" s="80"/>
      <c r="P80" s="107"/>
    </row>
    <row r="81" spans="1:16" x14ac:dyDescent="0.25">
      <c r="A81" s="104"/>
      <c r="B81" s="36" t="s">
        <v>19</v>
      </c>
      <c r="C81" s="40"/>
      <c r="D81" s="40"/>
      <c r="E81" s="40"/>
      <c r="F81" s="40"/>
      <c r="G81" s="4"/>
      <c r="H81" s="49">
        <v>0</v>
      </c>
      <c r="I81" s="52">
        <v>0</v>
      </c>
      <c r="J81" s="52">
        <v>0</v>
      </c>
      <c r="K81" s="52">
        <v>0</v>
      </c>
      <c r="L81" s="52">
        <v>0</v>
      </c>
      <c r="M81" s="49">
        <v>0</v>
      </c>
      <c r="N81" s="49">
        <v>0</v>
      </c>
      <c r="O81" s="80"/>
      <c r="P81" s="107"/>
    </row>
    <row r="82" spans="1:16" ht="22.5" x14ac:dyDescent="0.25">
      <c r="A82" s="104"/>
      <c r="B82" s="36" t="s">
        <v>22</v>
      </c>
      <c r="C82" s="40"/>
      <c r="D82" s="40"/>
      <c r="E82" s="40"/>
      <c r="F82" s="40"/>
      <c r="G82" s="4"/>
      <c r="H82" s="49">
        <v>0</v>
      </c>
      <c r="I82" s="52">
        <v>0</v>
      </c>
      <c r="J82" s="52">
        <v>0</v>
      </c>
      <c r="K82" s="52">
        <v>0</v>
      </c>
      <c r="L82" s="52">
        <v>0</v>
      </c>
      <c r="M82" s="49">
        <v>0</v>
      </c>
      <c r="N82" s="49">
        <v>0</v>
      </c>
      <c r="O82" s="80"/>
      <c r="P82" s="107"/>
    </row>
    <row r="83" spans="1:16" x14ac:dyDescent="0.25">
      <c r="A83" s="104"/>
      <c r="B83" s="36" t="s">
        <v>20</v>
      </c>
      <c r="C83" s="40"/>
      <c r="D83" s="40"/>
      <c r="E83" s="40"/>
      <c r="F83" s="40"/>
      <c r="G83" s="4"/>
      <c r="H83" s="49">
        <v>0</v>
      </c>
      <c r="I83" s="52">
        <v>0</v>
      </c>
      <c r="J83" s="52">
        <v>0</v>
      </c>
      <c r="K83" s="52">
        <v>0</v>
      </c>
      <c r="L83" s="52">
        <v>0</v>
      </c>
      <c r="M83" s="49">
        <v>0</v>
      </c>
      <c r="N83" s="49">
        <v>0</v>
      </c>
      <c r="O83" s="80"/>
      <c r="P83" s="107"/>
    </row>
    <row r="84" spans="1:16" ht="22.5" x14ac:dyDescent="0.25">
      <c r="A84" s="104"/>
      <c r="B84" s="36" t="s">
        <v>21</v>
      </c>
      <c r="C84" s="40"/>
      <c r="D84" s="40"/>
      <c r="E84" s="40"/>
      <c r="F84" s="40"/>
      <c r="G84" s="4"/>
      <c r="H84" s="49">
        <v>0</v>
      </c>
      <c r="I84" s="52">
        <v>0</v>
      </c>
      <c r="J84" s="52">
        <v>0</v>
      </c>
      <c r="K84" s="52">
        <v>0</v>
      </c>
      <c r="L84" s="52">
        <v>0</v>
      </c>
      <c r="M84" s="49">
        <v>0</v>
      </c>
      <c r="N84" s="49">
        <v>0</v>
      </c>
      <c r="O84" s="80"/>
      <c r="P84" s="107"/>
    </row>
    <row r="85" spans="1:16" x14ac:dyDescent="0.25">
      <c r="A85" s="105"/>
      <c r="B85" s="19" t="s">
        <v>90</v>
      </c>
      <c r="C85" s="4"/>
      <c r="D85" s="4"/>
      <c r="E85" s="4"/>
      <c r="F85" s="4"/>
      <c r="G85" s="4"/>
      <c r="H85" s="49">
        <f t="shared" ref="H85" si="36">I85+J85+K85+L85</f>
        <v>0</v>
      </c>
      <c r="I85" s="52">
        <v>0</v>
      </c>
      <c r="J85" s="52">
        <v>0</v>
      </c>
      <c r="K85" s="52">
        <v>0</v>
      </c>
      <c r="L85" s="52">
        <v>0</v>
      </c>
      <c r="M85" s="49">
        <v>0</v>
      </c>
      <c r="N85" s="49">
        <v>0</v>
      </c>
      <c r="O85" s="81"/>
      <c r="P85" s="108"/>
    </row>
    <row r="86" spans="1:16" ht="22.5" customHeight="1" x14ac:dyDescent="0.25">
      <c r="A86" s="103" t="s">
        <v>84</v>
      </c>
      <c r="B86" s="36" t="s">
        <v>24</v>
      </c>
      <c r="C86" s="4"/>
      <c r="D86" s="4"/>
      <c r="E86" s="4"/>
      <c r="F86" s="4"/>
      <c r="G86" s="4"/>
      <c r="H86" s="50">
        <f>I86+J86+K86+L86</f>
        <v>16000</v>
      </c>
      <c r="I86" s="1">
        <v>4000</v>
      </c>
      <c r="J86" s="1">
        <v>4000</v>
      </c>
      <c r="K86" s="1">
        <v>4000</v>
      </c>
      <c r="L86" s="1">
        <v>4000</v>
      </c>
      <c r="M86" s="1">
        <v>16000</v>
      </c>
      <c r="N86" s="26">
        <v>16000</v>
      </c>
      <c r="O86" s="79" t="s">
        <v>143</v>
      </c>
      <c r="P86" s="106" t="s">
        <v>177</v>
      </c>
    </row>
    <row r="87" spans="1:16" x14ac:dyDescent="0.25">
      <c r="A87" s="104"/>
      <c r="B87" s="36" t="s">
        <v>16</v>
      </c>
      <c r="C87" s="4"/>
      <c r="D87" s="4"/>
      <c r="E87" s="4"/>
      <c r="F87" s="4"/>
      <c r="G87" s="4"/>
      <c r="H87" s="53">
        <v>0</v>
      </c>
      <c r="I87" s="50" t="s">
        <v>17</v>
      </c>
      <c r="J87" s="50" t="s">
        <v>17</v>
      </c>
      <c r="K87" s="50" t="s">
        <v>17</v>
      </c>
      <c r="L87" s="50" t="s">
        <v>17</v>
      </c>
      <c r="M87" s="54">
        <v>0</v>
      </c>
      <c r="N87" s="54">
        <v>0</v>
      </c>
      <c r="O87" s="80"/>
      <c r="P87" s="107"/>
    </row>
    <row r="88" spans="1:16" ht="22.5" x14ac:dyDescent="0.25">
      <c r="A88" s="104"/>
      <c r="B88" s="36" t="s">
        <v>49</v>
      </c>
      <c r="C88" s="4"/>
      <c r="D88" s="4"/>
      <c r="E88" s="4"/>
      <c r="F88" s="4"/>
      <c r="G88" s="4"/>
      <c r="H88" s="49">
        <f>SUM(I88:L88)</f>
        <v>115</v>
      </c>
      <c r="I88" s="52">
        <f>I89</f>
        <v>0</v>
      </c>
      <c r="J88" s="52">
        <f t="shared" ref="J88:L88" si="37">J89</f>
        <v>115</v>
      </c>
      <c r="K88" s="52">
        <f t="shared" si="37"/>
        <v>0</v>
      </c>
      <c r="L88" s="52">
        <f t="shared" si="37"/>
        <v>0</v>
      </c>
      <c r="M88" s="49">
        <f t="shared" ref="M88:N88" si="38">M89</f>
        <v>115</v>
      </c>
      <c r="N88" s="49">
        <f t="shared" si="38"/>
        <v>115</v>
      </c>
      <c r="O88" s="80"/>
      <c r="P88" s="107"/>
    </row>
    <row r="89" spans="1:16" x14ac:dyDescent="0.25">
      <c r="A89" s="104"/>
      <c r="B89" s="36" t="s">
        <v>19</v>
      </c>
      <c r="C89" s="12">
        <v>176</v>
      </c>
      <c r="D89" s="12" t="s">
        <v>52</v>
      </c>
      <c r="E89" s="12" t="s">
        <v>51</v>
      </c>
      <c r="F89" s="12" t="s">
        <v>69</v>
      </c>
      <c r="G89" s="12">
        <v>244</v>
      </c>
      <c r="H89" s="49">
        <f>SUM(I89:L89)</f>
        <v>115</v>
      </c>
      <c r="I89" s="52">
        <v>0</v>
      </c>
      <c r="J89" s="50">
        <v>115</v>
      </c>
      <c r="K89" s="52"/>
      <c r="L89" s="52">
        <v>0</v>
      </c>
      <c r="M89" s="49">
        <v>115</v>
      </c>
      <c r="N89" s="49">
        <v>115</v>
      </c>
      <c r="O89" s="80"/>
      <c r="P89" s="107"/>
    </row>
    <row r="90" spans="1:16" ht="22.5" x14ac:dyDescent="0.25">
      <c r="A90" s="104"/>
      <c r="B90" s="36" t="s">
        <v>22</v>
      </c>
      <c r="C90" s="4"/>
      <c r="D90" s="4"/>
      <c r="E90" s="4"/>
      <c r="F90" s="4"/>
      <c r="G90" s="4"/>
      <c r="H90" s="49">
        <v>0</v>
      </c>
      <c r="I90" s="52">
        <v>0</v>
      </c>
      <c r="J90" s="52">
        <v>0</v>
      </c>
      <c r="K90" s="52">
        <v>0</v>
      </c>
      <c r="L90" s="52">
        <v>0</v>
      </c>
      <c r="M90" s="49">
        <v>0</v>
      </c>
      <c r="N90" s="49">
        <v>0</v>
      </c>
      <c r="O90" s="80"/>
      <c r="P90" s="107"/>
    </row>
    <row r="91" spans="1:16" x14ac:dyDescent="0.25">
      <c r="A91" s="104"/>
      <c r="B91" s="36" t="s">
        <v>20</v>
      </c>
      <c r="C91" s="4"/>
      <c r="D91" s="4"/>
      <c r="E91" s="4"/>
      <c r="F91" s="4"/>
      <c r="G91" s="4"/>
      <c r="H91" s="49">
        <v>0</v>
      </c>
      <c r="I91" s="52">
        <v>0</v>
      </c>
      <c r="J91" s="52">
        <v>0</v>
      </c>
      <c r="K91" s="52">
        <v>0</v>
      </c>
      <c r="L91" s="52">
        <v>0</v>
      </c>
      <c r="M91" s="49">
        <v>0</v>
      </c>
      <c r="N91" s="49">
        <v>0</v>
      </c>
      <c r="O91" s="80"/>
      <c r="P91" s="107"/>
    </row>
    <row r="92" spans="1:16" ht="22.5" x14ac:dyDescent="0.25">
      <c r="A92" s="104"/>
      <c r="B92" s="36" t="s">
        <v>21</v>
      </c>
      <c r="C92" s="4"/>
      <c r="D92" s="4"/>
      <c r="E92" s="4"/>
      <c r="F92" s="4"/>
      <c r="G92" s="4"/>
      <c r="H92" s="49">
        <v>0</v>
      </c>
      <c r="I92" s="52">
        <v>0</v>
      </c>
      <c r="J92" s="52">
        <v>0</v>
      </c>
      <c r="K92" s="52">
        <v>0</v>
      </c>
      <c r="L92" s="52">
        <v>0</v>
      </c>
      <c r="M92" s="49">
        <v>0</v>
      </c>
      <c r="N92" s="49">
        <v>0</v>
      </c>
      <c r="O92" s="80"/>
      <c r="P92" s="107"/>
    </row>
    <row r="93" spans="1:16" x14ac:dyDescent="0.25">
      <c r="A93" s="105"/>
      <c r="B93" s="19" t="s">
        <v>90</v>
      </c>
      <c r="C93" s="4"/>
      <c r="D93" s="4"/>
      <c r="E93" s="4"/>
      <c r="F93" s="4"/>
      <c r="G93" s="4"/>
      <c r="H93" s="49">
        <f t="shared" ref="H93" si="39">I93+J93+K93+L93</f>
        <v>0</v>
      </c>
      <c r="I93" s="52">
        <v>0</v>
      </c>
      <c r="J93" s="52">
        <v>0</v>
      </c>
      <c r="K93" s="52">
        <v>0</v>
      </c>
      <c r="L93" s="52">
        <v>0</v>
      </c>
      <c r="M93" s="49">
        <v>0</v>
      </c>
      <c r="N93" s="49">
        <v>0</v>
      </c>
      <c r="O93" s="81"/>
      <c r="P93" s="108"/>
    </row>
    <row r="94" spans="1:16" ht="33.75" customHeight="1" x14ac:dyDescent="0.25">
      <c r="A94" s="103" t="s">
        <v>98</v>
      </c>
      <c r="B94" s="36" t="s">
        <v>14</v>
      </c>
      <c r="C94" s="4"/>
      <c r="D94" s="4"/>
      <c r="E94" s="4"/>
      <c r="F94" s="4"/>
      <c r="G94" s="4"/>
      <c r="H94" s="50">
        <f>I94+J94+K94+L94</f>
        <v>61</v>
      </c>
      <c r="I94" s="1">
        <v>10</v>
      </c>
      <c r="J94" s="1">
        <v>15</v>
      </c>
      <c r="K94" s="1">
        <f>15+11</f>
        <v>26</v>
      </c>
      <c r="L94" s="1">
        <f>10</f>
        <v>10</v>
      </c>
      <c r="M94" s="1">
        <f>11+50</f>
        <v>61</v>
      </c>
      <c r="N94" s="26">
        <f>11+50</f>
        <v>61</v>
      </c>
      <c r="O94" s="79" t="s">
        <v>143</v>
      </c>
      <c r="P94" s="106" t="s">
        <v>140</v>
      </c>
    </row>
    <row r="95" spans="1:16" x14ac:dyDescent="0.25">
      <c r="A95" s="104"/>
      <c r="B95" s="36" t="s">
        <v>16</v>
      </c>
      <c r="C95" s="4"/>
      <c r="D95" s="4"/>
      <c r="E95" s="4"/>
      <c r="F95" s="4"/>
      <c r="G95" s="4"/>
      <c r="H95" s="49">
        <f>H96/H94</f>
        <v>1.639344262295082</v>
      </c>
      <c r="I95" s="50" t="s">
        <v>17</v>
      </c>
      <c r="J95" s="50" t="s">
        <v>17</v>
      </c>
      <c r="K95" s="50" t="s">
        <v>17</v>
      </c>
      <c r="L95" s="50" t="s">
        <v>17</v>
      </c>
      <c r="M95" s="49">
        <f>M96/M94</f>
        <v>1.639344262295082</v>
      </c>
      <c r="N95" s="49">
        <f>N96/N94</f>
        <v>1.639344262295082</v>
      </c>
      <c r="O95" s="80"/>
      <c r="P95" s="107"/>
    </row>
    <row r="96" spans="1:16" ht="22.15" customHeight="1" x14ac:dyDescent="0.25">
      <c r="A96" s="104"/>
      <c r="B96" s="36" t="s">
        <v>49</v>
      </c>
      <c r="C96" s="4"/>
      <c r="D96" s="4"/>
      <c r="E96" s="4"/>
      <c r="F96" s="4"/>
      <c r="G96" s="4"/>
      <c r="H96" s="50">
        <f>I96+J96+K96+L96</f>
        <v>100</v>
      </c>
      <c r="I96" s="49">
        <f t="shared" ref="I96:J96" si="40">I97</f>
        <v>0</v>
      </c>
      <c r="J96" s="49">
        <f t="shared" si="40"/>
        <v>0</v>
      </c>
      <c r="K96" s="49">
        <f>K97</f>
        <v>100</v>
      </c>
      <c r="L96" s="49">
        <f t="shared" ref="L96" si="41">L97</f>
        <v>0</v>
      </c>
      <c r="M96" s="49">
        <f t="shared" ref="M96:N96" si="42">M97</f>
        <v>100</v>
      </c>
      <c r="N96" s="49">
        <f t="shared" si="42"/>
        <v>100</v>
      </c>
      <c r="O96" s="80"/>
      <c r="P96" s="107"/>
    </row>
    <row r="97" spans="1:16" x14ac:dyDescent="0.25">
      <c r="A97" s="104"/>
      <c r="B97" s="36" t="s">
        <v>19</v>
      </c>
      <c r="C97" s="12">
        <v>176</v>
      </c>
      <c r="D97" s="12" t="s">
        <v>52</v>
      </c>
      <c r="E97" s="12" t="s">
        <v>51</v>
      </c>
      <c r="F97" s="12" t="s">
        <v>69</v>
      </c>
      <c r="G97" s="12">
        <v>244</v>
      </c>
      <c r="H97" s="50">
        <f>I97+J97+K97+L97</f>
        <v>100</v>
      </c>
      <c r="I97" s="50">
        <v>0</v>
      </c>
      <c r="J97" s="50">
        <v>0</v>
      </c>
      <c r="K97" s="49">
        <v>100</v>
      </c>
      <c r="L97" s="49"/>
      <c r="M97" s="49">
        <v>100</v>
      </c>
      <c r="N97" s="49">
        <v>100</v>
      </c>
      <c r="O97" s="80"/>
      <c r="P97" s="107"/>
    </row>
    <row r="98" spans="1:16" ht="22.5" x14ac:dyDescent="0.25">
      <c r="A98" s="104"/>
      <c r="B98" s="36" t="s">
        <v>22</v>
      </c>
      <c r="C98" s="4"/>
      <c r="D98" s="4"/>
      <c r="E98" s="4"/>
      <c r="F98" s="4"/>
      <c r="G98" s="4"/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80"/>
      <c r="P98" s="107"/>
    </row>
    <row r="99" spans="1:16" x14ac:dyDescent="0.25">
      <c r="A99" s="104"/>
      <c r="B99" s="36" t="s">
        <v>20</v>
      </c>
      <c r="C99" s="4"/>
      <c r="D99" s="4"/>
      <c r="E99" s="4"/>
      <c r="F99" s="4"/>
      <c r="G99" s="4"/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80"/>
      <c r="P99" s="107"/>
    </row>
    <row r="100" spans="1:16" ht="22.15" customHeight="1" x14ac:dyDescent="0.25">
      <c r="A100" s="104"/>
      <c r="B100" s="36" t="s">
        <v>21</v>
      </c>
      <c r="C100" s="4"/>
      <c r="D100" s="4"/>
      <c r="E100" s="4"/>
      <c r="F100" s="4"/>
      <c r="G100" s="4"/>
      <c r="H100" s="49"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80"/>
      <c r="P100" s="107"/>
    </row>
    <row r="101" spans="1:16" x14ac:dyDescent="0.25">
      <c r="A101" s="105"/>
      <c r="B101" s="19" t="s">
        <v>90</v>
      </c>
      <c r="C101" s="4"/>
      <c r="D101" s="4"/>
      <c r="E101" s="4"/>
      <c r="F101" s="4"/>
      <c r="G101" s="4"/>
      <c r="H101" s="49">
        <f t="shared" ref="H101" si="43">I101+J101+K101+L101</f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81"/>
      <c r="P101" s="108"/>
    </row>
    <row r="102" spans="1:16" ht="22.5" customHeight="1" x14ac:dyDescent="0.25">
      <c r="A102" s="103" t="s">
        <v>97</v>
      </c>
      <c r="B102" s="36" t="s">
        <v>67</v>
      </c>
      <c r="C102" s="4"/>
      <c r="D102" s="4"/>
      <c r="E102" s="4"/>
      <c r="F102" s="4"/>
      <c r="G102" s="4"/>
      <c r="H102" s="1">
        <v>2</v>
      </c>
      <c r="I102" s="1">
        <v>1</v>
      </c>
      <c r="J102" s="1">
        <v>1</v>
      </c>
      <c r="K102" s="1">
        <v>0</v>
      </c>
      <c r="L102" s="1">
        <v>0</v>
      </c>
      <c r="M102" s="1">
        <v>2</v>
      </c>
      <c r="N102" s="26">
        <v>2</v>
      </c>
      <c r="O102" s="79" t="s">
        <v>142</v>
      </c>
      <c r="P102" s="106" t="s">
        <v>145</v>
      </c>
    </row>
    <row r="103" spans="1:16" x14ac:dyDescent="0.25">
      <c r="A103" s="104"/>
      <c r="B103" s="36" t="s">
        <v>16</v>
      </c>
      <c r="C103" s="4"/>
      <c r="D103" s="4"/>
      <c r="E103" s="4"/>
      <c r="F103" s="4"/>
      <c r="G103" s="4"/>
      <c r="H103" s="1">
        <f>H104/H102</f>
        <v>142.5</v>
      </c>
      <c r="I103" s="50" t="s">
        <v>17</v>
      </c>
      <c r="J103" s="50" t="s">
        <v>17</v>
      </c>
      <c r="K103" s="50" t="s">
        <v>17</v>
      </c>
      <c r="L103" s="50" t="s">
        <v>17</v>
      </c>
      <c r="M103" s="1">
        <f>M104/M102</f>
        <v>142.5</v>
      </c>
      <c r="N103" s="1">
        <f>N104/N102</f>
        <v>142.5</v>
      </c>
      <c r="O103" s="80"/>
      <c r="P103" s="107"/>
    </row>
    <row r="104" spans="1:16" ht="22.5" x14ac:dyDescent="0.25">
      <c r="A104" s="104"/>
      <c r="B104" s="36" t="s">
        <v>49</v>
      </c>
      <c r="C104" s="4"/>
      <c r="D104" s="4"/>
      <c r="E104" s="4"/>
      <c r="F104" s="4"/>
      <c r="G104" s="4"/>
      <c r="H104" s="1">
        <f>I104+J104+K104+L104</f>
        <v>285</v>
      </c>
      <c r="I104" s="1">
        <f t="shared" ref="I104:J104" si="44">I105</f>
        <v>200</v>
      </c>
      <c r="J104" s="1">
        <f t="shared" si="44"/>
        <v>85</v>
      </c>
      <c r="K104" s="1">
        <f>K105</f>
        <v>0</v>
      </c>
      <c r="L104" s="1">
        <f t="shared" ref="L104" si="45">L105</f>
        <v>0</v>
      </c>
      <c r="M104" s="1">
        <f t="shared" ref="M104:N104" si="46">M105</f>
        <v>285</v>
      </c>
      <c r="N104" s="1">
        <f t="shared" si="46"/>
        <v>285</v>
      </c>
      <c r="O104" s="80"/>
      <c r="P104" s="107"/>
    </row>
    <row r="105" spans="1:16" x14ac:dyDescent="0.25">
      <c r="A105" s="104"/>
      <c r="B105" s="55" t="s">
        <v>19</v>
      </c>
      <c r="C105" s="12">
        <v>176</v>
      </c>
      <c r="D105" s="12" t="s">
        <v>52</v>
      </c>
      <c r="E105" s="12" t="s">
        <v>51</v>
      </c>
      <c r="F105" s="12" t="s">
        <v>69</v>
      </c>
      <c r="G105" s="12">
        <v>244</v>
      </c>
      <c r="H105" s="1">
        <f>I105+J105+K105+L105</f>
        <v>285</v>
      </c>
      <c r="I105" s="1">
        <v>200</v>
      </c>
      <c r="J105" s="1">
        <v>85</v>
      </c>
      <c r="K105" s="1">
        <v>0</v>
      </c>
      <c r="L105" s="1">
        <v>0</v>
      </c>
      <c r="M105" s="1">
        <v>285</v>
      </c>
      <c r="N105" s="1">
        <v>285</v>
      </c>
      <c r="O105" s="80"/>
      <c r="P105" s="107"/>
    </row>
    <row r="106" spans="1:16" ht="22.5" x14ac:dyDescent="0.25">
      <c r="A106" s="104"/>
      <c r="B106" s="36" t="s">
        <v>22</v>
      </c>
      <c r="C106" s="12"/>
      <c r="D106" s="12"/>
      <c r="E106" s="12"/>
      <c r="F106" s="12"/>
      <c r="G106" s="12"/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80"/>
      <c r="P106" s="107"/>
    </row>
    <row r="107" spans="1:16" x14ac:dyDescent="0.25">
      <c r="A107" s="104"/>
      <c r="B107" s="36" t="s">
        <v>20</v>
      </c>
      <c r="C107" s="4"/>
      <c r="D107" s="4"/>
      <c r="E107" s="4"/>
      <c r="F107" s="4"/>
      <c r="G107" s="4"/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80"/>
      <c r="P107" s="107"/>
    </row>
    <row r="108" spans="1:16" ht="22.15" customHeight="1" x14ac:dyDescent="0.25">
      <c r="A108" s="104"/>
      <c r="B108" s="38" t="s">
        <v>21</v>
      </c>
      <c r="C108" s="13"/>
      <c r="D108" s="13"/>
      <c r="E108" s="13"/>
      <c r="F108" s="13"/>
      <c r="G108" s="13"/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80"/>
      <c r="P108" s="107"/>
    </row>
    <row r="109" spans="1:16" x14ac:dyDescent="0.25">
      <c r="A109" s="105"/>
      <c r="B109" s="19" t="s">
        <v>90</v>
      </c>
      <c r="C109" s="4"/>
      <c r="D109" s="4"/>
      <c r="E109" s="4"/>
      <c r="F109" s="4"/>
      <c r="G109" s="4"/>
      <c r="H109" s="11">
        <f t="shared" ref="H109" si="47">I109+J109+K109+L109</f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81"/>
      <c r="P109" s="108"/>
    </row>
    <row r="110" spans="1:16" ht="35.25" customHeight="1" x14ac:dyDescent="0.25">
      <c r="A110" s="103" t="s">
        <v>138</v>
      </c>
      <c r="B110" s="36" t="s">
        <v>146</v>
      </c>
      <c r="C110" s="4"/>
      <c r="D110" s="4"/>
      <c r="E110" s="4"/>
      <c r="F110" s="4"/>
      <c r="G110" s="4"/>
      <c r="H110" s="1">
        <f>SUM(I110:L110)</f>
        <v>66.674000000000007</v>
      </c>
      <c r="I110" s="1">
        <v>0</v>
      </c>
      <c r="J110" s="1">
        <v>0</v>
      </c>
      <c r="K110" s="1">
        <v>66.674000000000007</v>
      </c>
      <c r="L110" s="1"/>
      <c r="M110" s="1">
        <v>0</v>
      </c>
      <c r="N110" s="26">
        <v>0</v>
      </c>
      <c r="O110" s="79" t="s">
        <v>142</v>
      </c>
      <c r="P110" s="106" t="s">
        <v>147</v>
      </c>
    </row>
    <row r="111" spans="1:16" x14ac:dyDescent="0.25">
      <c r="A111" s="104"/>
      <c r="B111" s="36" t="s">
        <v>16</v>
      </c>
      <c r="C111" s="4"/>
      <c r="D111" s="4"/>
      <c r="E111" s="4"/>
      <c r="F111" s="4"/>
      <c r="G111" s="4"/>
      <c r="H111" s="1">
        <v>0</v>
      </c>
      <c r="I111" s="1" t="s">
        <v>17</v>
      </c>
      <c r="J111" s="1" t="s">
        <v>17</v>
      </c>
      <c r="K111" s="1" t="s">
        <v>17</v>
      </c>
      <c r="L111" s="1" t="s">
        <v>17</v>
      </c>
      <c r="M111" s="1">
        <v>0</v>
      </c>
      <c r="N111" s="1">
        <v>0</v>
      </c>
      <c r="O111" s="80"/>
      <c r="P111" s="107"/>
    </row>
    <row r="112" spans="1:16" ht="22.5" x14ac:dyDescent="0.25">
      <c r="A112" s="104"/>
      <c r="B112" s="36" t="s">
        <v>49</v>
      </c>
      <c r="C112" s="4"/>
      <c r="D112" s="4"/>
      <c r="E112" s="4"/>
      <c r="F112" s="4"/>
      <c r="G112" s="4"/>
      <c r="H112" s="1">
        <f>I112+J112+K112+L112</f>
        <v>679.5</v>
      </c>
      <c r="I112" s="1">
        <f t="shared" ref="I112:J112" si="48">I113</f>
        <v>0</v>
      </c>
      <c r="J112" s="1">
        <f t="shared" si="48"/>
        <v>0</v>
      </c>
      <c r="K112" s="1">
        <f>K113</f>
        <v>679.5</v>
      </c>
      <c r="L112" s="1">
        <f t="shared" ref="L112" si="49">L113</f>
        <v>0</v>
      </c>
      <c r="M112" s="1">
        <f t="shared" ref="M112:N112" si="50">M113</f>
        <v>0</v>
      </c>
      <c r="N112" s="1">
        <f t="shared" si="50"/>
        <v>0</v>
      </c>
      <c r="O112" s="80"/>
      <c r="P112" s="107"/>
    </row>
    <row r="113" spans="1:16" x14ac:dyDescent="0.25">
      <c r="A113" s="104"/>
      <c r="B113" s="55" t="s">
        <v>19</v>
      </c>
      <c r="C113" s="12">
        <v>176</v>
      </c>
      <c r="D113" s="12" t="s">
        <v>52</v>
      </c>
      <c r="E113" s="12" t="s">
        <v>51</v>
      </c>
      <c r="F113" s="12" t="s">
        <v>69</v>
      </c>
      <c r="G113" s="12">
        <v>244</v>
      </c>
      <c r="H113" s="1">
        <f>I113+J113+K113+L113</f>
        <v>679.5</v>
      </c>
      <c r="I113" s="1">
        <v>0</v>
      </c>
      <c r="J113" s="1">
        <v>0</v>
      </c>
      <c r="K113" s="1">
        <v>679.5</v>
      </c>
      <c r="L113" s="1"/>
      <c r="M113" s="1">
        <v>0</v>
      </c>
      <c r="N113" s="1">
        <v>0</v>
      </c>
      <c r="O113" s="80"/>
      <c r="P113" s="107"/>
    </row>
    <row r="114" spans="1:16" ht="22.5" x14ac:dyDescent="0.25">
      <c r="A114" s="104"/>
      <c r="B114" s="36" t="s">
        <v>22</v>
      </c>
      <c r="C114" s="12"/>
      <c r="D114" s="12"/>
      <c r="E114" s="12"/>
      <c r="F114" s="12"/>
      <c r="G114" s="12"/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80"/>
      <c r="P114" s="107"/>
    </row>
    <row r="115" spans="1:16" x14ac:dyDescent="0.25">
      <c r="A115" s="104"/>
      <c r="B115" s="36" t="s">
        <v>20</v>
      </c>
      <c r="C115" s="4"/>
      <c r="D115" s="4"/>
      <c r="E115" s="4"/>
      <c r="F115" s="4"/>
      <c r="G115" s="4"/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80"/>
      <c r="P115" s="107"/>
    </row>
    <row r="116" spans="1:16" ht="22.15" customHeight="1" x14ac:dyDescent="0.25">
      <c r="A116" s="104"/>
      <c r="B116" s="38" t="s">
        <v>21</v>
      </c>
      <c r="C116" s="13"/>
      <c r="D116" s="13"/>
      <c r="E116" s="13"/>
      <c r="F116" s="13"/>
      <c r="G116" s="13"/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80"/>
      <c r="P116" s="107"/>
    </row>
    <row r="117" spans="1:16" x14ac:dyDescent="0.25">
      <c r="A117" s="105"/>
      <c r="B117" s="19" t="s">
        <v>90</v>
      </c>
      <c r="C117" s="4"/>
      <c r="D117" s="4"/>
      <c r="E117" s="4"/>
      <c r="F117" s="4"/>
      <c r="G117" s="4"/>
      <c r="H117" s="11">
        <f t="shared" ref="H117" si="51">I117+J117+K117+L117</f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81"/>
      <c r="P117" s="108"/>
    </row>
    <row r="118" spans="1:16" ht="38.25" customHeight="1" x14ac:dyDescent="0.25">
      <c r="A118" s="103" t="s">
        <v>139</v>
      </c>
      <c r="B118" s="36" t="s">
        <v>80</v>
      </c>
      <c r="C118" s="4"/>
      <c r="D118" s="4"/>
      <c r="E118" s="4"/>
      <c r="F118" s="4"/>
      <c r="G118" s="4"/>
      <c r="H118" s="1">
        <f>I118+J118+K118+L118</f>
        <v>1</v>
      </c>
      <c r="I118" s="1"/>
      <c r="J118" s="1"/>
      <c r="K118" s="1">
        <v>0</v>
      </c>
      <c r="L118" s="1">
        <v>1</v>
      </c>
      <c r="M118" s="1">
        <v>1</v>
      </c>
      <c r="N118" s="26">
        <v>1</v>
      </c>
      <c r="O118" s="79" t="s">
        <v>85</v>
      </c>
      <c r="P118" s="106" t="s">
        <v>174</v>
      </c>
    </row>
    <row r="119" spans="1:16" ht="38.25" customHeight="1" x14ac:dyDescent="0.25">
      <c r="A119" s="104"/>
      <c r="B119" s="36" t="s">
        <v>16</v>
      </c>
      <c r="C119" s="4"/>
      <c r="D119" s="4"/>
      <c r="E119" s="4"/>
      <c r="F119" s="4"/>
      <c r="G119" s="4"/>
      <c r="H119" s="1">
        <f>H120/H118</f>
        <v>101715</v>
      </c>
      <c r="I119" s="1" t="s">
        <v>17</v>
      </c>
      <c r="J119" s="1" t="s">
        <v>17</v>
      </c>
      <c r="K119" s="1" t="s">
        <v>17</v>
      </c>
      <c r="L119" s="1" t="s">
        <v>17</v>
      </c>
      <c r="M119" s="1">
        <f>M120/M118</f>
        <v>95535.1</v>
      </c>
      <c r="N119" s="1">
        <f>N120/N118</f>
        <v>109984.6</v>
      </c>
      <c r="O119" s="80"/>
      <c r="P119" s="107"/>
    </row>
    <row r="120" spans="1:16" ht="38.25" customHeight="1" x14ac:dyDescent="0.25">
      <c r="A120" s="104"/>
      <c r="B120" s="36" t="s">
        <v>49</v>
      </c>
      <c r="C120" s="4"/>
      <c r="D120" s="4"/>
      <c r="E120" s="4"/>
      <c r="F120" s="4"/>
      <c r="G120" s="4"/>
      <c r="H120" s="1">
        <f>I120+J120+K120+L120</f>
        <v>101715</v>
      </c>
      <c r="I120" s="1">
        <f t="shared" ref="I120:J120" si="52">I121</f>
        <v>19152.400000000001</v>
      </c>
      <c r="J120" s="1">
        <f t="shared" si="52"/>
        <v>22428.6</v>
      </c>
      <c r="K120" s="1">
        <f>K121</f>
        <v>28134.1</v>
      </c>
      <c r="L120" s="1">
        <f t="shared" ref="L120" si="53">L121</f>
        <v>31999.9</v>
      </c>
      <c r="M120" s="1">
        <f t="shared" ref="M120:N120" si="54">M121</f>
        <v>95535.1</v>
      </c>
      <c r="N120" s="1">
        <f t="shared" si="54"/>
        <v>109984.6</v>
      </c>
      <c r="O120" s="80"/>
      <c r="P120" s="107"/>
    </row>
    <row r="121" spans="1:16" ht="38.25" customHeight="1" x14ac:dyDescent="0.25">
      <c r="A121" s="104"/>
      <c r="B121" s="55" t="s">
        <v>19</v>
      </c>
      <c r="C121" s="12">
        <v>176</v>
      </c>
      <c r="D121" s="12" t="s">
        <v>52</v>
      </c>
      <c r="E121" s="12" t="s">
        <v>51</v>
      </c>
      <c r="F121" s="12" t="s">
        <v>69</v>
      </c>
      <c r="G121" s="12">
        <v>244</v>
      </c>
      <c r="H121" s="1">
        <f>I121+J121+K121+L121</f>
        <v>101715</v>
      </c>
      <c r="I121" s="1">
        <v>19152.400000000001</v>
      </c>
      <c r="J121" s="1">
        <v>22428.6</v>
      </c>
      <c r="K121" s="1">
        <v>28134.1</v>
      </c>
      <c r="L121" s="1">
        <v>31999.9</v>
      </c>
      <c r="M121" s="1">
        <v>95535.1</v>
      </c>
      <c r="N121" s="1">
        <v>109984.6</v>
      </c>
      <c r="O121" s="80"/>
      <c r="P121" s="107"/>
    </row>
    <row r="122" spans="1:16" ht="38.25" customHeight="1" x14ac:dyDescent="0.25">
      <c r="A122" s="104"/>
      <c r="B122" s="36" t="s">
        <v>22</v>
      </c>
      <c r="C122" s="12"/>
      <c r="D122" s="12"/>
      <c r="E122" s="12"/>
      <c r="F122" s="12"/>
      <c r="G122" s="12"/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80"/>
      <c r="P122" s="107"/>
    </row>
    <row r="123" spans="1:16" ht="38.25" customHeight="1" x14ac:dyDescent="0.25">
      <c r="A123" s="104"/>
      <c r="B123" s="36" t="s">
        <v>20</v>
      </c>
      <c r="C123" s="4"/>
      <c r="D123" s="4"/>
      <c r="E123" s="4"/>
      <c r="F123" s="4"/>
      <c r="G123" s="4"/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80"/>
      <c r="P123" s="107"/>
    </row>
    <row r="124" spans="1:16" ht="38.25" customHeight="1" x14ac:dyDescent="0.25">
      <c r="A124" s="104"/>
      <c r="B124" s="38" t="s">
        <v>21</v>
      </c>
      <c r="C124" s="13"/>
      <c r="D124" s="13"/>
      <c r="E124" s="13"/>
      <c r="F124" s="13"/>
      <c r="G124" s="13"/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80"/>
      <c r="P124" s="107"/>
    </row>
    <row r="125" spans="1:16" ht="38.25" customHeight="1" thickBot="1" x14ac:dyDescent="0.3">
      <c r="A125" s="125"/>
      <c r="B125" s="19" t="s">
        <v>90</v>
      </c>
      <c r="C125" s="4"/>
      <c r="D125" s="4"/>
      <c r="E125" s="4"/>
      <c r="F125" s="4"/>
      <c r="G125" s="4"/>
      <c r="H125" s="11">
        <f t="shared" ref="H125" si="55">I125+J125+K125+L125</f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26"/>
      <c r="P125" s="134"/>
    </row>
    <row r="126" spans="1:16" ht="21" customHeight="1" x14ac:dyDescent="0.25">
      <c r="A126" s="151" t="s">
        <v>62</v>
      </c>
      <c r="B126" s="17" t="s">
        <v>25</v>
      </c>
      <c r="C126" s="27"/>
      <c r="D126" s="27"/>
      <c r="E126" s="27"/>
      <c r="F126" s="27"/>
      <c r="G126" s="27"/>
      <c r="H126" s="18">
        <f>H127+H128+H129+H130+H131</f>
        <v>116894.49225000001</v>
      </c>
      <c r="I126" s="18">
        <f>I127+I128+I129+I130+I131</f>
        <v>19620.300000000003</v>
      </c>
      <c r="J126" s="18">
        <f t="shared" ref="J126:L126" si="56">J127+J128+J129+J130+J131</f>
        <v>23128.69225</v>
      </c>
      <c r="K126" s="18">
        <f t="shared" si="56"/>
        <v>30645.599999999999</v>
      </c>
      <c r="L126" s="18">
        <f t="shared" si="56"/>
        <v>43499.9</v>
      </c>
      <c r="M126" s="18">
        <f t="shared" ref="M126" si="57">M127+M128+M129+M130+M131</f>
        <v>110035.1</v>
      </c>
      <c r="N126" s="18">
        <f t="shared" ref="N126" si="58">N127+N128+N129+N130+N131</f>
        <v>125084.6</v>
      </c>
      <c r="O126" s="94"/>
      <c r="P126" s="97"/>
    </row>
    <row r="127" spans="1:16" x14ac:dyDescent="0.25">
      <c r="A127" s="152"/>
      <c r="B127" s="37" t="s">
        <v>19</v>
      </c>
      <c r="C127" s="28"/>
      <c r="D127" s="28"/>
      <c r="E127" s="28"/>
      <c r="F127" s="28"/>
      <c r="G127" s="28"/>
      <c r="H127" s="15">
        <f>I127+J127+K127+L127</f>
        <v>116894.49225000001</v>
      </c>
      <c r="I127" s="15">
        <f t="shared" ref="I127:N127" si="59">I65+I17</f>
        <v>19620.300000000003</v>
      </c>
      <c r="J127" s="15">
        <f t="shared" si="59"/>
        <v>23128.69225</v>
      </c>
      <c r="K127" s="15">
        <f t="shared" si="59"/>
        <v>30645.599999999999</v>
      </c>
      <c r="L127" s="15">
        <f t="shared" si="59"/>
        <v>43499.9</v>
      </c>
      <c r="M127" s="15">
        <f t="shared" si="59"/>
        <v>110035.1</v>
      </c>
      <c r="N127" s="15">
        <f t="shared" si="59"/>
        <v>125084.6</v>
      </c>
      <c r="O127" s="95"/>
      <c r="P127" s="98"/>
    </row>
    <row r="128" spans="1:16" ht="19.899999999999999" customHeight="1" x14ac:dyDescent="0.25">
      <c r="A128" s="152"/>
      <c r="B128" s="37" t="s">
        <v>22</v>
      </c>
      <c r="C128" s="28"/>
      <c r="D128" s="28"/>
      <c r="E128" s="28"/>
      <c r="F128" s="28"/>
      <c r="G128" s="16"/>
      <c r="H128" s="15">
        <f t="shared" ref="H128:H130" si="60">I128+J128+K128+L128</f>
        <v>0</v>
      </c>
      <c r="I128" s="15">
        <f t="shared" ref="I128:I130" si="61">J128+K128+L128+M128</f>
        <v>0</v>
      </c>
      <c r="J128" s="15">
        <f t="shared" ref="J128:J130" si="62">K128+L128+M128+N128</f>
        <v>0</v>
      </c>
      <c r="K128" s="15">
        <f t="shared" ref="K128:K130" si="63">L128+M128+N128+O128</f>
        <v>0</v>
      </c>
      <c r="L128" s="15">
        <f t="shared" ref="L128:L130" si="64">M128+N128+O128+P128</f>
        <v>0</v>
      </c>
      <c r="M128" s="15">
        <f t="shared" ref="M128:N130" si="65">N128+O128+P128+Q128</f>
        <v>0</v>
      </c>
      <c r="N128" s="15">
        <f t="shared" si="65"/>
        <v>0</v>
      </c>
      <c r="O128" s="95"/>
      <c r="P128" s="98"/>
    </row>
    <row r="129" spans="1:16" x14ac:dyDescent="0.25">
      <c r="A129" s="152"/>
      <c r="B129" s="37" t="s">
        <v>20</v>
      </c>
      <c r="C129" s="28"/>
      <c r="D129" s="28"/>
      <c r="E129" s="28"/>
      <c r="F129" s="28"/>
      <c r="G129" s="28"/>
      <c r="H129" s="15">
        <f t="shared" si="60"/>
        <v>0</v>
      </c>
      <c r="I129" s="15">
        <f t="shared" si="61"/>
        <v>0</v>
      </c>
      <c r="J129" s="15">
        <f t="shared" si="62"/>
        <v>0</v>
      </c>
      <c r="K129" s="15">
        <f t="shared" si="63"/>
        <v>0</v>
      </c>
      <c r="L129" s="15">
        <f t="shared" si="64"/>
        <v>0</v>
      </c>
      <c r="M129" s="15">
        <f t="shared" si="65"/>
        <v>0</v>
      </c>
      <c r="N129" s="15">
        <f t="shared" si="65"/>
        <v>0</v>
      </c>
      <c r="O129" s="95"/>
      <c r="P129" s="98"/>
    </row>
    <row r="130" spans="1:16" ht="21" x14ac:dyDescent="0.25">
      <c r="A130" s="152"/>
      <c r="B130" s="37" t="s">
        <v>21</v>
      </c>
      <c r="C130" s="28"/>
      <c r="D130" s="28"/>
      <c r="E130" s="28"/>
      <c r="F130" s="28"/>
      <c r="G130" s="28"/>
      <c r="H130" s="15">
        <f t="shared" si="60"/>
        <v>0</v>
      </c>
      <c r="I130" s="15">
        <f t="shared" si="61"/>
        <v>0</v>
      </c>
      <c r="J130" s="15">
        <f t="shared" si="62"/>
        <v>0</v>
      </c>
      <c r="K130" s="15">
        <f t="shared" si="63"/>
        <v>0</v>
      </c>
      <c r="L130" s="15">
        <f t="shared" si="64"/>
        <v>0</v>
      </c>
      <c r="M130" s="15">
        <f t="shared" si="65"/>
        <v>0</v>
      </c>
      <c r="N130" s="15">
        <f t="shared" si="65"/>
        <v>0</v>
      </c>
      <c r="O130" s="95"/>
      <c r="P130" s="98"/>
    </row>
    <row r="131" spans="1:16" ht="21.75" thickBot="1" x14ac:dyDescent="0.3">
      <c r="A131" s="153"/>
      <c r="B131" s="29" t="s">
        <v>90</v>
      </c>
      <c r="C131" s="30"/>
      <c r="D131" s="30"/>
      <c r="E131" s="30"/>
      <c r="F131" s="30"/>
      <c r="G131" s="30"/>
      <c r="H131" s="31">
        <f>I131+J131+K131+L131</f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31">
        <v>0</v>
      </c>
      <c r="O131" s="96"/>
      <c r="P131" s="99"/>
    </row>
    <row r="132" spans="1:16" ht="13.9" customHeight="1" x14ac:dyDescent="0.25">
      <c r="A132" s="127" t="s">
        <v>56</v>
      </c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9"/>
    </row>
    <row r="133" spans="1:16" ht="15" customHeight="1" x14ac:dyDescent="0.25">
      <c r="A133" s="79" t="s">
        <v>101</v>
      </c>
      <c r="B133" s="36" t="s">
        <v>26</v>
      </c>
      <c r="C133" s="40"/>
      <c r="D133" s="40"/>
      <c r="E133" s="40"/>
      <c r="F133" s="41"/>
      <c r="G133" s="41"/>
      <c r="H133" s="41"/>
      <c r="I133" s="42"/>
      <c r="J133" s="42"/>
      <c r="K133" s="42"/>
      <c r="L133" s="42"/>
      <c r="M133" s="42"/>
      <c r="N133" s="42"/>
      <c r="O133" s="79" t="s">
        <v>70</v>
      </c>
      <c r="P133" s="79" t="s">
        <v>161</v>
      </c>
    </row>
    <row r="134" spans="1:16" x14ac:dyDescent="0.25">
      <c r="A134" s="80"/>
      <c r="B134" s="36" t="s">
        <v>16</v>
      </c>
      <c r="C134" s="40"/>
      <c r="D134" s="40"/>
      <c r="E134" s="40"/>
      <c r="F134" s="41"/>
      <c r="G134" s="41"/>
      <c r="H134" s="41"/>
      <c r="I134" s="12" t="s">
        <v>17</v>
      </c>
      <c r="J134" s="12" t="s">
        <v>17</v>
      </c>
      <c r="K134" s="12" t="s">
        <v>17</v>
      </c>
      <c r="L134" s="12" t="s">
        <v>17</v>
      </c>
      <c r="M134" s="42"/>
      <c r="N134" s="42"/>
      <c r="O134" s="80"/>
      <c r="P134" s="80"/>
    </row>
    <row r="135" spans="1:16" ht="22.5" x14ac:dyDescent="0.25">
      <c r="A135" s="80"/>
      <c r="B135" s="36" t="s">
        <v>49</v>
      </c>
      <c r="C135" s="40"/>
      <c r="D135" s="40"/>
      <c r="E135" s="40"/>
      <c r="F135" s="41"/>
      <c r="G135" s="41"/>
      <c r="H135" s="1">
        <f>H136+H137+H138+H139</f>
        <v>500501.58999999997</v>
      </c>
      <c r="I135" s="43">
        <f>SUM(I136:I140)</f>
        <v>2400</v>
      </c>
      <c r="J135" s="43">
        <f t="shared" ref="J135:N135" si="66">J136+J137+J138+J139</f>
        <v>175826.72</v>
      </c>
      <c r="K135" s="43">
        <f t="shared" si="66"/>
        <v>179604.27000000002</v>
      </c>
      <c r="L135" s="43">
        <f t="shared" si="66"/>
        <v>142670.6</v>
      </c>
      <c r="M135" s="43">
        <f t="shared" si="66"/>
        <v>914615.32000000007</v>
      </c>
      <c r="N135" s="43">
        <f t="shared" si="66"/>
        <v>719863.9</v>
      </c>
      <c r="O135" s="80"/>
      <c r="P135" s="80"/>
    </row>
    <row r="136" spans="1:16" x14ac:dyDescent="0.25">
      <c r="A136" s="80"/>
      <c r="B136" s="36" t="s">
        <v>19</v>
      </c>
      <c r="C136" s="40"/>
      <c r="D136" s="40"/>
      <c r="E136" s="40"/>
      <c r="F136" s="41"/>
      <c r="G136" s="41"/>
      <c r="H136" s="1">
        <f>I136+J136+K136+L136</f>
        <v>364121.49</v>
      </c>
      <c r="I136" s="43">
        <f>SUM(I144,I152,I160,I168,I176,I184,I191,I199,I207,I215,I223,I231)</f>
        <v>0</v>
      </c>
      <c r="J136" s="43">
        <f t="shared" ref="J136:N136" si="67">SUM(J144,J152,J160,J168,J176,J184,J191,J199,J207,J215,J223,J231)</f>
        <v>156426.72</v>
      </c>
      <c r="K136" s="43">
        <f t="shared" si="67"/>
        <v>89212.77</v>
      </c>
      <c r="L136" s="43">
        <f t="shared" si="67"/>
        <v>118482.00000000001</v>
      </c>
      <c r="M136" s="43">
        <f>SUM(M144,M152,M160,M168,M176,M184,M191,M199,M207,M215,M223,M231)</f>
        <v>706165.32000000007</v>
      </c>
      <c r="N136" s="43">
        <f t="shared" si="67"/>
        <v>511413.9</v>
      </c>
      <c r="O136" s="80"/>
      <c r="P136" s="80"/>
    </row>
    <row r="137" spans="1:16" ht="22.5" x14ac:dyDescent="0.25">
      <c r="A137" s="80"/>
      <c r="B137" s="36" t="s">
        <v>22</v>
      </c>
      <c r="C137" s="40"/>
      <c r="D137" s="40"/>
      <c r="E137" s="40"/>
      <c r="F137" s="12"/>
      <c r="G137" s="12"/>
      <c r="H137" s="1">
        <f t="shared" ref="H137:L141" si="68">I137+J137+K137+L137</f>
        <v>0</v>
      </c>
      <c r="I137" s="43">
        <f t="shared" si="68"/>
        <v>0</v>
      </c>
      <c r="J137" s="43">
        <f t="shared" si="68"/>
        <v>0</v>
      </c>
      <c r="K137" s="43">
        <f t="shared" si="68"/>
        <v>0</v>
      </c>
      <c r="L137" s="43">
        <f t="shared" si="68"/>
        <v>0</v>
      </c>
      <c r="M137" s="43">
        <f>N137+O137+P137+Q137</f>
        <v>0</v>
      </c>
      <c r="N137" s="43">
        <f>O137+P137+Q137+R137</f>
        <v>0</v>
      </c>
      <c r="O137" s="80"/>
      <c r="P137" s="80"/>
    </row>
    <row r="138" spans="1:16" x14ac:dyDescent="0.25">
      <c r="A138" s="80"/>
      <c r="B138" s="36" t="s">
        <v>20</v>
      </c>
      <c r="C138" s="40"/>
      <c r="D138" s="40"/>
      <c r="E138" s="40"/>
      <c r="F138" s="41"/>
      <c r="G138" s="41"/>
      <c r="H138" s="1">
        <f>I138+J138+K138+L138</f>
        <v>127728.1</v>
      </c>
      <c r="I138" s="44">
        <f>SUM(I146,I154,I162,I170,I178,I185,I193,I201,I209,I217,I225,I233)</f>
        <v>2400</v>
      </c>
      <c r="J138" s="44">
        <f t="shared" ref="J138:N139" si="69">SUM(J146,J154,J162,J170,J178,J185,J193,J201,J209,J217,J225,J233)</f>
        <v>19400</v>
      </c>
      <c r="K138" s="44">
        <f t="shared" si="69"/>
        <v>81739.5</v>
      </c>
      <c r="L138" s="44">
        <f t="shared" si="69"/>
        <v>24188.6</v>
      </c>
      <c r="M138" s="44">
        <f t="shared" si="69"/>
        <v>204000</v>
      </c>
      <c r="N138" s="44">
        <f t="shared" si="69"/>
        <v>204000</v>
      </c>
      <c r="O138" s="80"/>
      <c r="P138" s="80"/>
    </row>
    <row r="139" spans="1:16" ht="22.5" x14ac:dyDescent="0.25">
      <c r="A139" s="80"/>
      <c r="B139" s="36" t="s">
        <v>21</v>
      </c>
      <c r="C139" s="40"/>
      <c r="D139" s="40"/>
      <c r="E139" s="40"/>
      <c r="F139" s="41"/>
      <c r="G139" s="41"/>
      <c r="H139" s="1">
        <f t="shared" si="68"/>
        <v>8652</v>
      </c>
      <c r="I139" s="43">
        <f>SUM(I147,I155,I163,I171,I179,I186,I194,I202,I210,I218,I226,I234)</f>
        <v>0</v>
      </c>
      <c r="J139" s="43">
        <f t="shared" si="69"/>
        <v>0</v>
      </c>
      <c r="K139" s="43">
        <f t="shared" si="69"/>
        <v>8652</v>
      </c>
      <c r="L139" s="43">
        <f t="shared" si="69"/>
        <v>0</v>
      </c>
      <c r="M139" s="43">
        <f t="shared" si="69"/>
        <v>4450</v>
      </c>
      <c r="N139" s="43">
        <f t="shared" si="69"/>
        <v>4450</v>
      </c>
      <c r="O139" s="80"/>
      <c r="P139" s="80"/>
    </row>
    <row r="140" spans="1:16" x14ac:dyDescent="0.25">
      <c r="A140" s="81"/>
      <c r="B140" s="19" t="s">
        <v>90</v>
      </c>
      <c r="C140" s="4"/>
      <c r="D140" s="4"/>
      <c r="E140" s="4"/>
      <c r="F140" s="4"/>
      <c r="G140" s="4"/>
      <c r="H140" s="9">
        <f t="shared" si="68"/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81"/>
      <c r="P140" s="81"/>
    </row>
    <row r="141" spans="1:16" ht="33.75" customHeight="1" x14ac:dyDescent="0.25">
      <c r="A141" s="79" t="s">
        <v>114</v>
      </c>
      <c r="B141" s="36" t="s">
        <v>27</v>
      </c>
      <c r="C141" s="40"/>
      <c r="D141" s="40"/>
      <c r="E141" s="40"/>
      <c r="F141" s="41"/>
      <c r="G141" s="41"/>
      <c r="H141" s="1">
        <f t="shared" si="68"/>
        <v>20</v>
      </c>
      <c r="I141" s="43">
        <v>0</v>
      </c>
      <c r="J141" s="45">
        <v>0</v>
      </c>
      <c r="K141" s="43">
        <v>7</v>
      </c>
      <c r="L141" s="43">
        <v>13</v>
      </c>
      <c r="M141" s="43">
        <f>22+2</f>
        <v>24</v>
      </c>
      <c r="N141" s="43">
        <v>22</v>
      </c>
      <c r="O141" s="79" t="s">
        <v>28</v>
      </c>
      <c r="P141" s="100" t="s">
        <v>172</v>
      </c>
    </row>
    <row r="142" spans="1:16" x14ac:dyDescent="0.25">
      <c r="A142" s="80"/>
      <c r="B142" s="36" t="s">
        <v>16</v>
      </c>
      <c r="C142" s="40"/>
      <c r="D142" s="40"/>
      <c r="E142" s="40"/>
      <c r="F142" s="41"/>
      <c r="G142" s="41"/>
      <c r="H142" s="1">
        <f>H143/H141</f>
        <v>604.43000000000006</v>
      </c>
      <c r="I142" s="43" t="s">
        <v>17</v>
      </c>
      <c r="J142" s="43" t="s">
        <v>17</v>
      </c>
      <c r="K142" s="43" t="s">
        <v>17</v>
      </c>
      <c r="L142" s="43" t="s">
        <v>17</v>
      </c>
      <c r="M142" s="43">
        <f>M143/M141</f>
        <v>833.33333333333337</v>
      </c>
      <c r="N142" s="43">
        <f>N143/N141</f>
        <v>545.4545454545455</v>
      </c>
      <c r="O142" s="80"/>
      <c r="P142" s="101"/>
    </row>
    <row r="143" spans="1:16" ht="22.5" x14ac:dyDescent="0.25">
      <c r="A143" s="80"/>
      <c r="B143" s="36" t="s">
        <v>49</v>
      </c>
      <c r="C143" s="40"/>
      <c r="D143" s="40"/>
      <c r="E143" s="40"/>
      <c r="F143" s="41"/>
      <c r="G143" s="41"/>
      <c r="H143" s="1">
        <f>SUM(H144:H148)</f>
        <v>12088.6</v>
      </c>
      <c r="I143" s="1">
        <f t="shared" ref="I143:N143" si="70">SUM(I144:I148)</f>
        <v>0</v>
      </c>
      <c r="J143" s="1">
        <f t="shared" si="70"/>
        <v>0</v>
      </c>
      <c r="K143" s="1">
        <f t="shared" si="70"/>
        <v>4500</v>
      </c>
      <c r="L143" s="1">
        <f t="shared" si="70"/>
        <v>7588.6</v>
      </c>
      <c r="M143" s="1">
        <f t="shared" si="70"/>
        <v>20000</v>
      </c>
      <c r="N143" s="1">
        <f t="shared" si="70"/>
        <v>12000</v>
      </c>
      <c r="O143" s="80"/>
      <c r="P143" s="101"/>
    </row>
    <row r="144" spans="1:16" ht="14.45" customHeight="1" x14ac:dyDescent="0.25">
      <c r="A144" s="80"/>
      <c r="B144" s="46" t="s">
        <v>19</v>
      </c>
      <c r="C144" s="12">
        <v>176</v>
      </c>
      <c r="D144" s="12" t="s">
        <v>52</v>
      </c>
      <c r="E144" s="12" t="s">
        <v>51</v>
      </c>
      <c r="F144" s="12" t="s">
        <v>46</v>
      </c>
      <c r="G144" s="10">
        <v>414</v>
      </c>
      <c r="H144" s="1">
        <f>I144+J144+K144+L144</f>
        <v>800</v>
      </c>
      <c r="I144" s="43">
        <v>0</v>
      </c>
      <c r="J144" s="43">
        <v>0</v>
      </c>
      <c r="K144" s="43">
        <v>0</v>
      </c>
      <c r="L144" s="43">
        <v>800</v>
      </c>
      <c r="M144" s="43">
        <v>8000</v>
      </c>
      <c r="N144" s="43">
        <v>0</v>
      </c>
      <c r="O144" s="80"/>
      <c r="P144" s="101"/>
    </row>
    <row r="145" spans="1:16" ht="22.5" x14ac:dyDescent="0.25">
      <c r="A145" s="80"/>
      <c r="B145" s="36" t="s">
        <v>22</v>
      </c>
      <c r="C145" s="12"/>
      <c r="D145" s="12"/>
      <c r="E145" s="12"/>
      <c r="F145" s="12"/>
      <c r="G145" s="12"/>
      <c r="H145" s="1">
        <f t="shared" ref="H145" si="71">I145+J145+K145+L145</f>
        <v>0</v>
      </c>
      <c r="I145" s="43">
        <v>0</v>
      </c>
      <c r="J145" s="43">
        <v>0</v>
      </c>
      <c r="K145" s="43">
        <v>0</v>
      </c>
      <c r="L145" s="43">
        <v>0</v>
      </c>
      <c r="M145" s="43">
        <v>0</v>
      </c>
      <c r="N145" s="43">
        <v>0</v>
      </c>
      <c r="O145" s="80"/>
      <c r="P145" s="101"/>
    </row>
    <row r="146" spans="1:16" x14ac:dyDescent="0.25">
      <c r="A146" s="80"/>
      <c r="B146" s="38" t="s">
        <v>20</v>
      </c>
      <c r="C146" s="47">
        <v>780</v>
      </c>
      <c r="D146" s="12" t="s">
        <v>52</v>
      </c>
      <c r="E146" s="12" t="s">
        <v>51</v>
      </c>
      <c r="F146" s="12" t="s">
        <v>154</v>
      </c>
      <c r="G146" s="12">
        <v>464</v>
      </c>
      <c r="H146" s="1">
        <f>SUM(I146:L146)</f>
        <v>11288.6</v>
      </c>
      <c r="I146" s="43">
        <v>0</v>
      </c>
      <c r="J146" s="43">
        <v>0</v>
      </c>
      <c r="K146" s="43">
        <v>4500</v>
      </c>
      <c r="L146" s="43">
        <v>6788.6</v>
      </c>
      <c r="M146" s="43">
        <v>12000</v>
      </c>
      <c r="N146" s="43">
        <v>12000</v>
      </c>
      <c r="O146" s="80"/>
      <c r="P146" s="101"/>
    </row>
    <row r="147" spans="1:16" ht="22.5" x14ac:dyDescent="0.25">
      <c r="A147" s="80"/>
      <c r="B147" s="36" t="s">
        <v>21</v>
      </c>
      <c r="C147" s="41"/>
      <c r="D147" s="41"/>
      <c r="E147" s="41"/>
      <c r="F147" s="41"/>
      <c r="G147" s="41"/>
      <c r="H147" s="1">
        <f>I147+J147+K147+L147</f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80"/>
      <c r="P147" s="101"/>
    </row>
    <row r="148" spans="1:16" x14ac:dyDescent="0.25">
      <c r="A148" s="81"/>
      <c r="B148" s="19" t="s">
        <v>90</v>
      </c>
      <c r="C148" s="4"/>
      <c r="D148" s="4"/>
      <c r="E148" s="4"/>
      <c r="F148" s="4"/>
      <c r="G148" s="4"/>
      <c r="H148" s="11">
        <f t="shared" ref="H148:H149" si="72">I148+J148+K148+L148</f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81"/>
      <c r="P148" s="102"/>
    </row>
    <row r="149" spans="1:16" ht="45" customHeight="1" x14ac:dyDescent="0.25">
      <c r="A149" s="79" t="s">
        <v>102</v>
      </c>
      <c r="B149" s="36" t="s">
        <v>29</v>
      </c>
      <c r="C149" s="41"/>
      <c r="D149" s="41"/>
      <c r="E149" s="41"/>
      <c r="F149" s="41"/>
      <c r="G149" s="41"/>
      <c r="H149" s="1">
        <f t="shared" si="72"/>
        <v>5002</v>
      </c>
      <c r="I149" s="1">
        <v>1000</v>
      </c>
      <c r="J149" s="1">
        <v>1000</v>
      </c>
      <c r="K149" s="1">
        <v>2000</v>
      </c>
      <c r="L149" s="1">
        <f>1000+2</f>
        <v>1002</v>
      </c>
      <c r="M149" s="1">
        <f>5000+4</f>
        <v>5004</v>
      </c>
      <c r="N149" s="1">
        <f>5000</f>
        <v>5000</v>
      </c>
      <c r="O149" s="79" t="s">
        <v>71</v>
      </c>
      <c r="P149" s="100" t="s">
        <v>164</v>
      </c>
    </row>
    <row r="150" spans="1:16" x14ac:dyDescent="0.25">
      <c r="A150" s="80"/>
      <c r="B150" s="36" t="s">
        <v>16</v>
      </c>
      <c r="C150" s="41"/>
      <c r="D150" s="41"/>
      <c r="E150" s="41"/>
      <c r="F150" s="41"/>
      <c r="G150" s="41"/>
      <c r="H150" s="1">
        <v>0</v>
      </c>
      <c r="I150" s="1" t="s">
        <v>17</v>
      </c>
      <c r="J150" s="1" t="s">
        <v>17</v>
      </c>
      <c r="K150" s="1" t="s">
        <v>17</v>
      </c>
      <c r="L150" s="1" t="s">
        <v>17</v>
      </c>
      <c r="M150" s="1">
        <v>0</v>
      </c>
      <c r="N150" s="1">
        <v>0</v>
      </c>
      <c r="O150" s="80"/>
      <c r="P150" s="101"/>
    </row>
    <row r="151" spans="1:16" ht="22.5" x14ac:dyDescent="0.25">
      <c r="A151" s="80"/>
      <c r="B151" s="36" t="s">
        <v>49</v>
      </c>
      <c r="C151" s="41"/>
      <c r="D151" s="41"/>
      <c r="E151" s="41"/>
      <c r="F151" s="41"/>
      <c r="G151" s="41"/>
      <c r="H151" s="1">
        <f>SUM(I151:L151)</f>
        <v>16973.5</v>
      </c>
      <c r="I151" s="1">
        <f>SUM(I152,I153,I154,I155,I156)</f>
        <v>2400</v>
      </c>
      <c r="J151" s="1">
        <f>SUM(J152,J153,J154,J155,J156)</f>
        <v>2400</v>
      </c>
      <c r="K151" s="1">
        <f>SUM(K152,K153,K154,K155,K156)</f>
        <v>4800</v>
      </c>
      <c r="L151" s="1">
        <f>SUM(L152,L153,L154,L155,L156)</f>
        <v>7373.5</v>
      </c>
      <c r="M151" s="1">
        <f>SUM(M152,M153,M154,M155)</f>
        <v>27250</v>
      </c>
      <c r="N151" s="1">
        <f>SUM(N152,N153,N154,N155)</f>
        <v>10000</v>
      </c>
      <c r="O151" s="80"/>
      <c r="P151" s="101"/>
    </row>
    <row r="152" spans="1:16" x14ac:dyDescent="0.25">
      <c r="A152" s="80"/>
      <c r="B152" s="46" t="s">
        <v>19</v>
      </c>
      <c r="C152" s="47">
        <v>176</v>
      </c>
      <c r="D152" s="12" t="s">
        <v>52</v>
      </c>
      <c r="E152" s="12" t="s">
        <v>51</v>
      </c>
      <c r="F152" s="12" t="s">
        <v>46</v>
      </c>
      <c r="G152" s="12">
        <v>243</v>
      </c>
      <c r="H152" s="1">
        <f t="shared" ref="H152:H153" si="73">SUM(I152:L152)</f>
        <v>4973.5</v>
      </c>
      <c r="I152" s="1">
        <v>0</v>
      </c>
      <c r="J152" s="1">
        <v>0</v>
      </c>
      <c r="K152" s="1">
        <v>0</v>
      </c>
      <c r="L152" s="1">
        <v>4973.5</v>
      </c>
      <c r="M152" s="1">
        <v>17250</v>
      </c>
      <c r="N152" s="1">
        <v>0</v>
      </c>
      <c r="O152" s="80"/>
      <c r="P152" s="101"/>
    </row>
    <row r="153" spans="1:16" ht="22.5" x14ac:dyDescent="0.25">
      <c r="A153" s="80"/>
      <c r="B153" s="38" t="s">
        <v>22</v>
      </c>
      <c r="C153" s="12"/>
      <c r="D153" s="12"/>
      <c r="E153" s="12"/>
      <c r="F153" s="12"/>
      <c r="G153" s="12"/>
      <c r="H153" s="1">
        <f t="shared" si="73"/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80"/>
      <c r="P153" s="101"/>
    </row>
    <row r="154" spans="1:16" x14ac:dyDescent="0.25">
      <c r="A154" s="80"/>
      <c r="B154" s="46" t="s">
        <v>20</v>
      </c>
      <c r="C154" s="47">
        <v>780</v>
      </c>
      <c r="D154" s="12" t="s">
        <v>52</v>
      </c>
      <c r="E154" s="12" t="s">
        <v>51</v>
      </c>
      <c r="F154" s="12" t="s">
        <v>50</v>
      </c>
      <c r="G154" s="12">
        <v>244</v>
      </c>
      <c r="H154" s="1">
        <f>SUM(I154:L154)</f>
        <v>12000</v>
      </c>
      <c r="I154" s="1">
        <v>2400</v>
      </c>
      <c r="J154" s="1">
        <v>2400</v>
      </c>
      <c r="K154" s="1">
        <v>4800</v>
      </c>
      <c r="L154" s="1">
        <v>2400</v>
      </c>
      <c r="M154" s="1">
        <v>10000</v>
      </c>
      <c r="N154" s="1">
        <v>10000</v>
      </c>
      <c r="O154" s="80"/>
      <c r="P154" s="101"/>
    </row>
    <row r="155" spans="1:16" ht="22.5" x14ac:dyDescent="0.25">
      <c r="A155" s="80"/>
      <c r="B155" s="36" t="s">
        <v>21</v>
      </c>
      <c r="C155" s="41"/>
      <c r="D155" s="41"/>
      <c r="E155" s="41"/>
      <c r="F155" s="41"/>
      <c r="G155" s="41"/>
      <c r="H155" s="1">
        <f t="shared" ref="H155:H156" si="74">SUM(I155:L155)</f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80"/>
      <c r="P155" s="101"/>
    </row>
    <row r="156" spans="1:16" x14ac:dyDescent="0.25">
      <c r="A156" s="81"/>
      <c r="B156" s="19" t="s">
        <v>90</v>
      </c>
      <c r="C156" s="4"/>
      <c r="D156" s="4"/>
      <c r="E156" s="4"/>
      <c r="F156" s="4"/>
      <c r="G156" s="4"/>
      <c r="H156" s="1">
        <f t="shared" si="74"/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81"/>
      <c r="P156" s="102"/>
    </row>
    <row r="157" spans="1:16" ht="22.5" customHeight="1" x14ac:dyDescent="0.25">
      <c r="A157" s="79" t="s">
        <v>103</v>
      </c>
      <c r="B157" s="36" t="s">
        <v>115</v>
      </c>
      <c r="C157" s="41"/>
      <c r="D157" s="41"/>
      <c r="E157" s="41"/>
      <c r="F157" s="41"/>
      <c r="G157" s="41"/>
      <c r="H157" s="1">
        <f>I157+J157+K157+L157</f>
        <v>14.600000000000001</v>
      </c>
      <c r="I157" s="1">
        <v>0</v>
      </c>
      <c r="J157" s="1">
        <v>0</v>
      </c>
      <c r="K157" s="1">
        <f>7.2+6.4</f>
        <v>13.600000000000001</v>
      </c>
      <c r="L157" s="1">
        <f>1</f>
        <v>1</v>
      </c>
      <c r="M157" s="1">
        <f>16.1+6.1</f>
        <v>22.200000000000003</v>
      </c>
      <c r="N157" s="1">
        <f>52.5+5.8</f>
        <v>58.3</v>
      </c>
      <c r="O157" s="79" t="s">
        <v>71</v>
      </c>
      <c r="P157" s="100" t="s">
        <v>171</v>
      </c>
    </row>
    <row r="158" spans="1:16" x14ac:dyDescent="0.25">
      <c r="A158" s="80"/>
      <c r="B158" s="36" t="s">
        <v>16</v>
      </c>
      <c r="C158" s="41"/>
      <c r="D158" s="41"/>
      <c r="E158" s="41"/>
      <c r="F158" s="41"/>
      <c r="G158" s="41"/>
      <c r="H158" s="1">
        <f>H159/H157</f>
        <v>6485.7897260273967</v>
      </c>
      <c r="I158" s="1" t="s">
        <v>17</v>
      </c>
      <c r="J158" s="1" t="s">
        <v>17</v>
      </c>
      <c r="K158" s="1" t="s">
        <v>17</v>
      </c>
      <c r="L158" s="1" t="s">
        <v>17</v>
      </c>
      <c r="M158" s="1">
        <f>M159/M157</f>
        <v>12272.765765765766</v>
      </c>
      <c r="N158" s="1">
        <f>N159/N157</f>
        <v>5162.073756432248</v>
      </c>
      <c r="O158" s="80"/>
      <c r="P158" s="101"/>
    </row>
    <row r="159" spans="1:16" ht="22.5" x14ac:dyDescent="0.25">
      <c r="A159" s="80"/>
      <c r="B159" s="38" t="s">
        <v>49</v>
      </c>
      <c r="C159" s="41"/>
      <c r="D159" s="41"/>
      <c r="E159" s="41"/>
      <c r="F159" s="41"/>
      <c r="G159" s="41"/>
      <c r="H159" s="1">
        <f>I159+J159+K159+L159</f>
        <v>94692.53</v>
      </c>
      <c r="I159" s="1">
        <f>SUM(I160:I164)</f>
        <v>0</v>
      </c>
      <c r="J159" s="1">
        <f t="shared" ref="J159:N159" si="75">SUM(J160:J164)</f>
        <v>0</v>
      </c>
      <c r="K159" s="1">
        <f t="shared" si="75"/>
        <v>89475.510000000009</v>
      </c>
      <c r="L159" s="1">
        <f t="shared" si="75"/>
        <v>5217.0199999999968</v>
      </c>
      <c r="M159" s="1">
        <f t="shared" si="75"/>
        <v>272455.40000000002</v>
      </c>
      <c r="N159" s="1">
        <f t="shared" si="75"/>
        <v>300948.90000000002</v>
      </c>
      <c r="O159" s="80"/>
      <c r="P159" s="101"/>
    </row>
    <row r="160" spans="1:16" x14ac:dyDescent="0.25">
      <c r="A160" s="80"/>
      <c r="B160" s="46" t="s">
        <v>19</v>
      </c>
      <c r="C160" s="47">
        <v>176</v>
      </c>
      <c r="D160" s="12" t="s">
        <v>52</v>
      </c>
      <c r="E160" s="12" t="s">
        <v>51</v>
      </c>
      <c r="F160" s="12" t="s">
        <v>46</v>
      </c>
      <c r="G160" s="41"/>
      <c r="H160" s="1">
        <f t="shared" ref="H160:H172" si="76">I160+J160+K160+L160</f>
        <v>54692.53</v>
      </c>
      <c r="I160" s="1">
        <v>0</v>
      </c>
      <c r="J160" s="1">
        <v>0</v>
      </c>
      <c r="K160" s="1">
        <v>49475.51</v>
      </c>
      <c r="L160" s="1">
        <f>54692.53-K160</f>
        <v>5217.0199999999968</v>
      </c>
      <c r="M160" s="1">
        <v>232455.4</v>
      </c>
      <c r="N160" s="1">
        <v>260948.9</v>
      </c>
      <c r="O160" s="80"/>
      <c r="P160" s="101"/>
    </row>
    <row r="161" spans="1:17" ht="22.5" x14ac:dyDescent="0.25">
      <c r="A161" s="80"/>
      <c r="B161" s="36" t="s">
        <v>22</v>
      </c>
      <c r="C161" s="12"/>
      <c r="D161" s="12"/>
      <c r="E161" s="12"/>
      <c r="F161" s="12"/>
      <c r="G161" s="12"/>
      <c r="H161" s="1">
        <f t="shared" si="76"/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80"/>
      <c r="P161" s="101"/>
    </row>
    <row r="162" spans="1:17" x14ac:dyDescent="0.25">
      <c r="A162" s="80"/>
      <c r="B162" s="36" t="s">
        <v>20</v>
      </c>
      <c r="C162" s="12">
        <v>780</v>
      </c>
      <c r="D162" s="12" t="s">
        <v>52</v>
      </c>
      <c r="E162" s="12" t="s">
        <v>51</v>
      </c>
      <c r="F162" s="12" t="s">
        <v>125</v>
      </c>
      <c r="G162" s="12">
        <v>244</v>
      </c>
      <c r="H162" s="1">
        <f t="shared" si="76"/>
        <v>40000</v>
      </c>
      <c r="I162" s="1">
        <v>0</v>
      </c>
      <c r="J162" s="1">
        <v>0</v>
      </c>
      <c r="K162" s="1">
        <v>40000</v>
      </c>
      <c r="L162" s="1">
        <v>0</v>
      </c>
      <c r="M162" s="1">
        <v>40000</v>
      </c>
      <c r="N162" s="1">
        <v>40000</v>
      </c>
      <c r="O162" s="80"/>
      <c r="P162" s="101"/>
    </row>
    <row r="163" spans="1:17" ht="22.5" x14ac:dyDescent="0.25">
      <c r="A163" s="80"/>
      <c r="B163" s="36" t="s">
        <v>21</v>
      </c>
      <c r="C163" s="41"/>
      <c r="D163" s="41"/>
      <c r="E163" s="41"/>
      <c r="F163" s="41"/>
      <c r="G163" s="41"/>
      <c r="H163" s="1">
        <f t="shared" si="76"/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80"/>
      <c r="P163" s="101"/>
      <c r="Q163" s="3"/>
    </row>
    <row r="164" spans="1:17" x14ac:dyDescent="0.25">
      <c r="A164" s="81"/>
      <c r="B164" s="19" t="s">
        <v>90</v>
      </c>
      <c r="C164" s="4"/>
      <c r="D164" s="4"/>
      <c r="E164" s="4"/>
      <c r="F164" s="4"/>
      <c r="G164" s="4"/>
      <c r="H164" s="1">
        <f t="shared" si="76"/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81"/>
      <c r="P164" s="102"/>
      <c r="Q164" s="3"/>
    </row>
    <row r="165" spans="1:17" ht="20.45" customHeight="1" x14ac:dyDescent="0.25">
      <c r="A165" s="79" t="s">
        <v>104</v>
      </c>
      <c r="B165" s="36" t="s">
        <v>31</v>
      </c>
      <c r="C165" s="41"/>
      <c r="D165" s="41"/>
      <c r="E165" s="41"/>
      <c r="F165" s="41"/>
      <c r="G165" s="41"/>
      <c r="H165" s="1">
        <f t="shared" si="76"/>
        <v>8</v>
      </c>
      <c r="I165" s="1">
        <v>0</v>
      </c>
      <c r="J165" s="1">
        <v>0</v>
      </c>
      <c r="K165" s="1">
        <v>1</v>
      </c>
      <c r="L165" s="1">
        <v>7</v>
      </c>
      <c r="M165" s="1">
        <v>14</v>
      </c>
      <c r="N165" s="1">
        <v>8</v>
      </c>
      <c r="O165" s="79" t="s">
        <v>32</v>
      </c>
      <c r="P165" s="79" t="s">
        <v>163</v>
      </c>
      <c r="Q165" s="20"/>
    </row>
    <row r="166" spans="1:17" x14ac:dyDescent="0.25">
      <c r="A166" s="80"/>
      <c r="B166" s="36" t="s">
        <v>16</v>
      </c>
      <c r="C166" s="41"/>
      <c r="D166" s="41"/>
      <c r="E166" s="41"/>
      <c r="F166" s="41"/>
      <c r="G166" s="41"/>
      <c r="H166" s="1">
        <f>H167/H165</f>
        <v>9711.0162500000006</v>
      </c>
      <c r="I166" s="1" t="s">
        <v>17</v>
      </c>
      <c r="J166" s="1" t="s">
        <v>17</v>
      </c>
      <c r="K166" s="1" t="s">
        <v>17</v>
      </c>
      <c r="L166" s="1" t="s">
        <v>17</v>
      </c>
      <c r="M166" s="1">
        <f>M167/M165</f>
        <v>12477.107142857143</v>
      </c>
      <c r="N166" s="1">
        <f>N167/N165</f>
        <v>6437.5</v>
      </c>
      <c r="O166" s="80"/>
      <c r="P166" s="80"/>
      <c r="Q166" s="20"/>
    </row>
    <row r="167" spans="1:17" ht="22.5" x14ac:dyDescent="0.25">
      <c r="A167" s="80"/>
      <c r="B167" s="36" t="s">
        <v>49</v>
      </c>
      <c r="C167" s="41"/>
      <c r="D167" s="41"/>
      <c r="E167" s="41"/>
      <c r="F167" s="41"/>
      <c r="G167" s="41"/>
      <c r="H167" s="1">
        <f t="shared" si="76"/>
        <v>77688.13</v>
      </c>
      <c r="I167" s="1">
        <f>SUM(I168:I172)</f>
        <v>0</v>
      </c>
      <c r="J167" s="1">
        <f t="shared" ref="J167:N167" si="77">SUM(J168:J172)</f>
        <v>0</v>
      </c>
      <c r="K167" s="1">
        <f>5078.04+1450</f>
        <v>6528.04</v>
      </c>
      <c r="L167" s="1">
        <f t="shared" si="77"/>
        <v>71160.090000000011</v>
      </c>
      <c r="M167" s="1">
        <f t="shared" si="77"/>
        <v>174679.5</v>
      </c>
      <c r="N167" s="1">
        <f t="shared" si="77"/>
        <v>51500</v>
      </c>
      <c r="O167" s="80"/>
      <c r="P167" s="80"/>
      <c r="Q167" s="20"/>
    </row>
    <row r="168" spans="1:17" x14ac:dyDescent="0.25">
      <c r="A168" s="80"/>
      <c r="B168" s="36" t="s">
        <v>19</v>
      </c>
      <c r="C168" s="12">
        <v>176</v>
      </c>
      <c r="D168" s="12" t="s">
        <v>52</v>
      </c>
      <c r="E168" s="12" t="s">
        <v>51</v>
      </c>
      <c r="F168" s="12" t="s">
        <v>46</v>
      </c>
      <c r="G168" s="12"/>
      <c r="H168" s="1">
        <f>SUM(I168:L168)</f>
        <v>77688.13</v>
      </c>
      <c r="I168" s="1">
        <v>0</v>
      </c>
      <c r="J168" s="1">
        <v>0</v>
      </c>
      <c r="K168" s="1">
        <f>5078.04+1450</f>
        <v>6528.04</v>
      </c>
      <c r="L168" s="1">
        <f>77688.13-K168</f>
        <v>71160.090000000011</v>
      </c>
      <c r="M168" s="1">
        <v>174679.5</v>
      </c>
      <c r="N168" s="1">
        <v>51500</v>
      </c>
      <c r="O168" s="80"/>
      <c r="P168" s="80"/>
      <c r="Q168" s="20"/>
    </row>
    <row r="169" spans="1:17" ht="22.5" x14ac:dyDescent="0.25">
      <c r="A169" s="80"/>
      <c r="B169" s="36" t="s">
        <v>22</v>
      </c>
      <c r="C169" s="12"/>
      <c r="D169" s="12"/>
      <c r="E169" s="12"/>
      <c r="F169" s="12"/>
      <c r="G169" s="12"/>
      <c r="H169" s="1">
        <f t="shared" si="76"/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80"/>
      <c r="P169" s="80"/>
      <c r="Q169" s="20"/>
    </row>
    <row r="170" spans="1:17" x14ac:dyDescent="0.25">
      <c r="A170" s="80"/>
      <c r="B170" s="36" t="s">
        <v>20</v>
      </c>
      <c r="C170" s="41"/>
      <c r="D170" s="41"/>
      <c r="E170" s="41"/>
      <c r="F170" s="41"/>
      <c r="G170" s="41"/>
      <c r="H170" s="1">
        <f t="shared" si="76"/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80"/>
      <c r="P170" s="80"/>
      <c r="Q170" s="20"/>
    </row>
    <row r="171" spans="1:17" ht="22.5" x14ac:dyDescent="0.25">
      <c r="A171" s="80"/>
      <c r="B171" s="36" t="s">
        <v>21</v>
      </c>
      <c r="C171" s="41"/>
      <c r="D171" s="41"/>
      <c r="E171" s="41"/>
      <c r="F171" s="41"/>
      <c r="G171" s="41"/>
      <c r="H171" s="1">
        <f t="shared" si="76"/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80"/>
      <c r="P171" s="80"/>
      <c r="Q171" s="20"/>
    </row>
    <row r="172" spans="1:17" x14ac:dyDescent="0.25">
      <c r="A172" s="81"/>
      <c r="B172" s="19" t="s">
        <v>90</v>
      </c>
      <c r="C172" s="4"/>
      <c r="D172" s="4"/>
      <c r="E172" s="4"/>
      <c r="F172" s="4"/>
      <c r="G172" s="4"/>
      <c r="H172" s="1">
        <f t="shared" si="76"/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81"/>
      <c r="P172" s="81"/>
      <c r="Q172" s="20"/>
    </row>
    <row r="173" spans="1:17" ht="22.5" customHeight="1" x14ac:dyDescent="0.25">
      <c r="A173" s="79" t="s">
        <v>105</v>
      </c>
      <c r="B173" s="36" t="s">
        <v>30</v>
      </c>
      <c r="C173" s="41"/>
      <c r="D173" s="41"/>
      <c r="E173" s="41"/>
      <c r="F173" s="41"/>
      <c r="G173" s="41"/>
      <c r="H173" s="1">
        <f>SUM(I173:L173)</f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1.2</v>
      </c>
      <c r="O173" s="79" t="s">
        <v>32</v>
      </c>
      <c r="P173" s="79" t="s">
        <v>162</v>
      </c>
      <c r="Q173" s="20"/>
    </row>
    <row r="174" spans="1:17" x14ac:dyDescent="0.25">
      <c r="A174" s="80"/>
      <c r="B174" s="36" t="s">
        <v>16</v>
      </c>
      <c r="C174" s="41"/>
      <c r="D174" s="41"/>
      <c r="E174" s="41"/>
      <c r="F174" s="41"/>
      <c r="G174" s="41"/>
      <c r="H174" s="1">
        <v>0</v>
      </c>
      <c r="I174" s="1" t="s">
        <v>17</v>
      </c>
      <c r="J174" s="1" t="s">
        <v>17</v>
      </c>
      <c r="K174" s="1" t="s">
        <v>17</v>
      </c>
      <c r="L174" s="1" t="s">
        <v>17</v>
      </c>
      <c r="M174" s="1">
        <v>0</v>
      </c>
      <c r="N174" s="1">
        <f>N175/N173</f>
        <v>25000</v>
      </c>
      <c r="O174" s="80"/>
      <c r="P174" s="80"/>
      <c r="Q174" s="20"/>
    </row>
    <row r="175" spans="1:17" ht="22.5" x14ac:dyDescent="0.25">
      <c r="A175" s="80"/>
      <c r="B175" s="36" t="s">
        <v>49</v>
      </c>
      <c r="C175" s="41"/>
      <c r="D175" s="41"/>
      <c r="E175" s="41"/>
      <c r="F175" s="41"/>
      <c r="G175" s="41"/>
      <c r="H175" s="1">
        <f t="shared" ref="H175:H180" si="78">I175+J175+K175+L175</f>
        <v>5638.08</v>
      </c>
      <c r="I175" s="1">
        <f>SUM(I176:I180)</f>
        <v>0</v>
      </c>
      <c r="J175" s="1">
        <f t="shared" ref="J175:N175" si="79">SUM(J176:J180)</f>
        <v>0</v>
      </c>
      <c r="K175" s="1">
        <f t="shared" si="79"/>
        <v>0</v>
      </c>
      <c r="L175" s="1">
        <f t="shared" si="79"/>
        <v>5638.08</v>
      </c>
      <c r="M175" s="1">
        <f t="shared" si="79"/>
        <v>20000</v>
      </c>
      <c r="N175" s="1">
        <f t="shared" si="79"/>
        <v>30000</v>
      </c>
      <c r="O175" s="80"/>
      <c r="P175" s="80"/>
      <c r="Q175" s="20"/>
    </row>
    <row r="176" spans="1:17" x14ac:dyDescent="0.25">
      <c r="A176" s="80"/>
      <c r="B176" s="36" t="s">
        <v>19</v>
      </c>
      <c r="C176" s="12">
        <v>176</v>
      </c>
      <c r="D176" s="12" t="s">
        <v>52</v>
      </c>
      <c r="E176" s="12" t="s">
        <v>51</v>
      </c>
      <c r="F176" s="12" t="s">
        <v>46</v>
      </c>
      <c r="G176" s="12">
        <v>414</v>
      </c>
      <c r="H176" s="1">
        <f t="shared" si="78"/>
        <v>5638.08</v>
      </c>
      <c r="I176" s="1">
        <v>0</v>
      </c>
      <c r="J176" s="1">
        <v>0</v>
      </c>
      <c r="K176" s="1">
        <v>0</v>
      </c>
      <c r="L176" s="1">
        <v>5638.08</v>
      </c>
      <c r="M176" s="1">
        <v>20000</v>
      </c>
      <c r="N176" s="1">
        <v>30000</v>
      </c>
      <c r="O176" s="80"/>
      <c r="P176" s="80"/>
      <c r="Q176" s="20"/>
    </row>
    <row r="177" spans="1:17" ht="22.5" x14ac:dyDescent="0.25">
      <c r="A177" s="80"/>
      <c r="B177" s="36" t="s">
        <v>22</v>
      </c>
      <c r="C177" s="12"/>
      <c r="D177" s="12"/>
      <c r="E177" s="12"/>
      <c r="F177" s="12"/>
      <c r="G177" s="12"/>
      <c r="H177" s="1">
        <f t="shared" si="78"/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80"/>
      <c r="P177" s="80"/>
      <c r="Q177" s="20"/>
    </row>
    <row r="178" spans="1:17" x14ac:dyDescent="0.25">
      <c r="A178" s="80"/>
      <c r="B178" s="36" t="s">
        <v>20</v>
      </c>
      <c r="C178" s="41"/>
      <c r="D178" s="41"/>
      <c r="E178" s="41"/>
      <c r="F178" s="41"/>
      <c r="G178" s="41"/>
      <c r="H178" s="1">
        <f t="shared" si="78"/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80"/>
      <c r="P178" s="80"/>
      <c r="Q178" s="20"/>
    </row>
    <row r="179" spans="1:17" ht="22.5" x14ac:dyDescent="0.25">
      <c r="A179" s="80"/>
      <c r="B179" s="36" t="s">
        <v>21</v>
      </c>
      <c r="C179" s="41"/>
      <c r="D179" s="41"/>
      <c r="E179" s="41"/>
      <c r="F179" s="41"/>
      <c r="G179" s="41"/>
      <c r="H179" s="1">
        <f t="shared" si="78"/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80"/>
      <c r="P179" s="80"/>
      <c r="Q179" s="20"/>
    </row>
    <row r="180" spans="1:17" x14ac:dyDescent="0.25">
      <c r="A180" s="81"/>
      <c r="B180" s="19" t="s">
        <v>90</v>
      </c>
      <c r="C180" s="4"/>
      <c r="D180" s="4"/>
      <c r="E180" s="4"/>
      <c r="F180" s="4"/>
      <c r="G180" s="4"/>
      <c r="H180" s="1">
        <f t="shared" si="78"/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81"/>
      <c r="P180" s="81"/>
      <c r="Q180" s="3"/>
    </row>
    <row r="181" spans="1:17" ht="33.75" customHeight="1" x14ac:dyDescent="0.25">
      <c r="A181" s="79" t="s">
        <v>106</v>
      </c>
      <c r="B181" s="36" t="s">
        <v>33</v>
      </c>
      <c r="C181" s="41"/>
      <c r="D181" s="41"/>
      <c r="E181" s="41"/>
      <c r="F181" s="41"/>
      <c r="G181" s="41"/>
      <c r="H181" s="1">
        <f>I181+J181+K181+L181</f>
        <v>3</v>
      </c>
      <c r="I181" s="48">
        <v>0</v>
      </c>
      <c r="J181" s="1">
        <v>0</v>
      </c>
      <c r="K181" s="1">
        <v>3</v>
      </c>
      <c r="L181" s="11">
        <v>0</v>
      </c>
      <c r="M181" s="1">
        <v>2</v>
      </c>
      <c r="N181" s="1">
        <v>2</v>
      </c>
      <c r="O181" s="79" t="s">
        <v>72</v>
      </c>
      <c r="P181" s="79" t="s">
        <v>155</v>
      </c>
    </row>
    <row r="182" spans="1:17" x14ac:dyDescent="0.25">
      <c r="A182" s="80"/>
      <c r="B182" s="36" t="s">
        <v>16</v>
      </c>
      <c r="C182" s="41"/>
      <c r="D182" s="41"/>
      <c r="E182" s="41"/>
      <c r="F182" s="41"/>
      <c r="G182" s="41"/>
      <c r="H182" s="1">
        <f>H183/H181</f>
        <v>2884</v>
      </c>
      <c r="I182" s="1" t="s">
        <v>17</v>
      </c>
      <c r="J182" s="1" t="s">
        <v>17</v>
      </c>
      <c r="K182" s="1" t="s">
        <v>17</v>
      </c>
      <c r="L182" s="1" t="s">
        <v>17</v>
      </c>
      <c r="M182" s="1">
        <f>M183/M181</f>
        <v>2225</v>
      </c>
      <c r="N182" s="1">
        <f>N183/N181</f>
        <v>2225</v>
      </c>
      <c r="O182" s="80"/>
      <c r="P182" s="80"/>
    </row>
    <row r="183" spans="1:17" ht="22.5" x14ac:dyDescent="0.25">
      <c r="A183" s="80"/>
      <c r="B183" s="36" t="s">
        <v>49</v>
      </c>
      <c r="C183" s="41"/>
      <c r="D183" s="41"/>
      <c r="E183" s="41"/>
      <c r="F183" s="41"/>
      <c r="G183" s="41"/>
      <c r="H183" s="11">
        <f>SUM(I183:L183)</f>
        <v>8652</v>
      </c>
      <c r="I183" s="11">
        <f>I184+I185+I186</f>
        <v>0</v>
      </c>
      <c r="J183" s="11">
        <f t="shared" ref="J183:M183" si="80">J184+J185+J186</f>
        <v>0</v>
      </c>
      <c r="K183" s="11">
        <f t="shared" si="80"/>
        <v>8652</v>
      </c>
      <c r="L183" s="11">
        <f t="shared" si="80"/>
        <v>0</v>
      </c>
      <c r="M183" s="11">
        <f t="shared" si="80"/>
        <v>4450</v>
      </c>
      <c r="N183" s="11">
        <f>N184+N185+N186</f>
        <v>4450</v>
      </c>
      <c r="O183" s="80"/>
      <c r="P183" s="80"/>
    </row>
    <row r="184" spans="1:17" x14ac:dyDescent="0.25">
      <c r="A184" s="80"/>
      <c r="B184" s="36" t="s">
        <v>19</v>
      </c>
      <c r="C184" s="12"/>
      <c r="D184" s="12"/>
      <c r="E184" s="12"/>
      <c r="F184" s="12"/>
      <c r="G184" s="12"/>
      <c r="H184" s="11">
        <f t="shared" ref="H184:H187" si="81">SUM(I184:L184)</f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80"/>
      <c r="P184" s="80"/>
    </row>
    <row r="185" spans="1:17" x14ac:dyDescent="0.25">
      <c r="A185" s="80"/>
      <c r="B185" s="36" t="s">
        <v>20</v>
      </c>
      <c r="C185" s="41"/>
      <c r="D185" s="41"/>
      <c r="E185" s="41"/>
      <c r="F185" s="41"/>
      <c r="G185" s="41"/>
      <c r="H185" s="11">
        <f t="shared" si="81"/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80"/>
      <c r="P185" s="80"/>
    </row>
    <row r="186" spans="1:17" ht="22.5" x14ac:dyDescent="0.25">
      <c r="A186" s="80"/>
      <c r="B186" s="36" t="s">
        <v>21</v>
      </c>
      <c r="C186" s="41"/>
      <c r="D186" s="41"/>
      <c r="E186" s="41"/>
      <c r="F186" s="41"/>
      <c r="G186" s="41"/>
      <c r="H186" s="11">
        <f t="shared" si="81"/>
        <v>8652</v>
      </c>
      <c r="I186" s="11">
        <v>0</v>
      </c>
      <c r="J186" s="1">
        <v>0</v>
      </c>
      <c r="K186" s="1">
        <v>8652</v>
      </c>
      <c r="L186" s="1">
        <v>0</v>
      </c>
      <c r="M186" s="1">
        <v>4450</v>
      </c>
      <c r="N186" s="1">
        <v>4450</v>
      </c>
      <c r="O186" s="80"/>
      <c r="P186" s="80"/>
    </row>
    <row r="187" spans="1:17" x14ac:dyDescent="0.25">
      <c r="A187" s="81"/>
      <c r="B187" s="19" t="s">
        <v>90</v>
      </c>
      <c r="C187" s="4"/>
      <c r="D187" s="4"/>
      <c r="E187" s="4"/>
      <c r="F187" s="4"/>
      <c r="G187" s="4"/>
      <c r="H187" s="11">
        <f t="shared" si="81"/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81"/>
      <c r="P187" s="81"/>
    </row>
    <row r="188" spans="1:17" ht="22.5" customHeight="1" x14ac:dyDescent="0.25">
      <c r="A188" s="100" t="s">
        <v>107</v>
      </c>
      <c r="B188" s="67" t="s">
        <v>30</v>
      </c>
      <c r="C188" s="68"/>
      <c r="D188" s="68"/>
      <c r="E188" s="68"/>
      <c r="F188" s="68"/>
      <c r="G188" s="68"/>
      <c r="H188" s="69">
        <f t="shared" ref="H188" si="82">I188+J188+K188+L188</f>
        <v>0.9</v>
      </c>
      <c r="I188" s="70">
        <v>0</v>
      </c>
      <c r="J188" s="69">
        <v>0</v>
      </c>
      <c r="K188" s="69">
        <v>0.9</v>
      </c>
      <c r="L188" s="69">
        <v>0</v>
      </c>
      <c r="M188" s="69">
        <v>6.3</v>
      </c>
      <c r="N188" s="69">
        <v>6</v>
      </c>
      <c r="O188" s="100" t="s">
        <v>73</v>
      </c>
      <c r="P188" s="100" t="s">
        <v>173</v>
      </c>
    </row>
    <row r="189" spans="1:17" x14ac:dyDescent="0.25">
      <c r="A189" s="101"/>
      <c r="B189" s="67" t="s">
        <v>16</v>
      </c>
      <c r="C189" s="68"/>
      <c r="D189" s="68"/>
      <c r="E189" s="68"/>
      <c r="F189" s="68"/>
      <c r="G189" s="68"/>
      <c r="H189" s="69">
        <f>H190/H188</f>
        <v>18821.666666666668</v>
      </c>
      <c r="I189" s="69" t="s">
        <v>17</v>
      </c>
      <c r="J189" s="69" t="s">
        <v>17</v>
      </c>
      <c r="K189" s="69" t="s">
        <v>17</v>
      </c>
      <c r="L189" s="69" t="s">
        <v>17</v>
      </c>
      <c r="M189" s="69">
        <f>M190/M188</f>
        <v>15000</v>
      </c>
      <c r="N189" s="69">
        <f>N190/N188</f>
        <v>15750</v>
      </c>
      <c r="O189" s="101"/>
      <c r="P189" s="101"/>
    </row>
    <row r="190" spans="1:17" ht="22.5" x14ac:dyDescent="0.25">
      <c r="A190" s="101"/>
      <c r="B190" s="67" t="s">
        <v>49</v>
      </c>
      <c r="C190" s="68"/>
      <c r="D190" s="68"/>
      <c r="E190" s="68"/>
      <c r="F190" s="68"/>
      <c r="G190" s="68"/>
      <c r="H190" s="69">
        <f>I190+J190+K190+L190</f>
        <v>16939.5</v>
      </c>
      <c r="I190" s="69">
        <f>I191+I192+I193+I194</f>
        <v>0</v>
      </c>
      <c r="J190" s="69">
        <f t="shared" ref="J190:N190" si="83">J191+J192+J193+J194</f>
        <v>0</v>
      </c>
      <c r="K190" s="69">
        <f t="shared" si="83"/>
        <v>16939.5</v>
      </c>
      <c r="L190" s="69">
        <f t="shared" si="83"/>
        <v>0</v>
      </c>
      <c r="M190" s="69">
        <f t="shared" si="83"/>
        <v>94500</v>
      </c>
      <c r="N190" s="69">
        <f t="shared" si="83"/>
        <v>94500</v>
      </c>
      <c r="O190" s="101"/>
      <c r="P190" s="101"/>
    </row>
    <row r="191" spans="1:17" x14ac:dyDescent="0.25">
      <c r="A191" s="101"/>
      <c r="B191" s="67" t="s">
        <v>19</v>
      </c>
      <c r="C191" s="71"/>
      <c r="D191" s="71"/>
      <c r="E191" s="71"/>
      <c r="F191" s="71"/>
      <c r="G191" s="71"/>
      <c r="H191" s="69">
        <f t="shared" ref="H191:L195" si="84">I191+J191+K191+L191</f>
        <v>0</v>
      </c>
      <c r="I191" s="69">
        <f t="shared" si="84"/>
        <v>0</v>
      </c>
      <c r="J191" s="69">
        <f t="shared" si="84"/>
        <v>0</v>
      </c>
      <c r="K191" s="69">
        <f t="shared" si="84"/>
        <v>0</v>
      </c>
      <c r="L191" s="69">
        <f t="shared" si="84"/>
        <v>0</v>
      </c>
      <c r="M191" s="69">
        <f>N191+O191+P191+Q191</f>
        <v>0</v>
      </c>
      <c r="N191" s="69">
        <f>O191+P191+Q191+R191</f>
        <v>0</v>
      </c>
      <c r="O191" s="101"/>
      <c r="P191" s="101"/>
    </row>
    <row r="192" spans="1:17" ht="22.5" x14ac:dyDescent="0.25">
      <c r="A192" s="101"/>
      <c r="B192" s="67" t="s">
        <v>22</v>
      </c>
      <c r="C192" s="71"/>
      <c r="D192" s="71"/>
      <c r="E192" s="71"/>
      <c r="F192" s="71"/>
      <c r="G192" s="71"/>
      <c r="H192" s="69">
        <f t="shared" si="84"/>
        <v>0</v>
      </c>
      <c r="I192" s="69">
        <f t="shared" si="84"/>
        <v>0</v>
      </c>
      <c r="J192" s="69">
        <f t="shared" si="84"/>
        <v>0</v>
      </c>
      <c r="K192" s="69">
        <f t="shared" si="84"/>
        <v>0</v>
      </c>
      <c r="L192" s="69">
        <f t="shared" si="84"/>
        <v>0</v>
      </c>
      <c r="M192" s="69">
        <f>N192+O192+P192+Q192</f>
        <v>0</v>
      </c>
      <c r="N192" s="69">
        <f>O192+P192+Q192+R192</f>
        <v>0</v>
      </c>
      <c r="O192" s="101"/>
      <c r="P192" s="101"/>
    </row>
    <row r="193" spans="1:16" x14ac:dyDescent="0.25">
      <c r="A193" s="101"/>
      <c r="B193" s="67" t="s">
        <v>20</v>
      </c>
      <c r="C193" s="71">
        <v>780</v>
      </c>
      <c r="D193" s="71" t="s">
        <v>52</v>
      </c>
      <c r="E193" s="71" t="s">
        <v>51</v>
      </c>
      <c r="F193" s="71" t="s">
        <v>86</v>
      </c>
      <c r="G193" s="71">
        <v>244</v>
      </c>
      <c r="H193" s="69">
        <f t="shared" si="84"/>
        <v>16939.5</v>
      </c>
      <c r="I193" s="69">
        <v>0</v>
      </c>
      <c r="J193" s="69">
        <v>0</v>
      </c>
      <c r="K193" s="69">
        <v>16939.5</v>
      </c>
      <c r="L193" s="69">
        <v>0</v>
      </c>
      <c r="M193" s="69">
        <v>94500</v>
      </c>
      <c r="N193" s="69">
        <v>94500</v>
      </c>
      <c r="O193" s="101"/>
      <c r="P193" s="101"/>
    </row>
    <row r="194" spans="1:16" ht="22.5" x14ac:dyDescent="0.25">
      <c r="A194" s="101"/>
      <c r="B194" s="67" t="s">
        <v>21</v>
      </c>
      <c r="C194" s="68"/>
      <c r="D194" s="68"/>
      <c r="E194" s="68"/>
      <c r="F194" s="68"/>
      <c r="G194" s="71"/>
      <c r="H194" s="69">
        <f t="shared" si="84"/>
        <v>0</v>
      </c>
      <c r="I194" s="69">
        <v>0</v>
      </c>
      <c r="J194" s="69">
        <v>0</v>
      </c>
      <c r="K194" s="69">
        <v>0</v>
      </c>
      <c r="L194" s="69">
        <v>0</v>
      </c>
      <c r="M194" s="69">
        <v>0</v>
      </c>
      <c r="N194" s="69">
        <v>0</v>
      </c>
      <c r="O194" s="101"/>
      <c r="P194" s="101"/>
    </row>
    <row r="195" spans="1:16" x14ac:dyDescent="0.25">
      <c r="A195" s="102"/>
      <c r="B195" s="67" t="s">
        <v>90</v>
      </c>
      <c r="C195" s="72"/>
      <c r="D195" s="72"/>
      <c r="E195" s="72"/>
      <c r="F195" s="72"/>
      <c r="G195" s="72"/>
      <c r="H195" s="69">
        <f t="shared" si="84"/>
        <v>0</v>
      </c>
      <c r="I195" s="73">
        <v>0</v>
      </c>
      <c r="J195" s="73">
        <v>0</v>
      </c>
      <c r="K195" s="73">
        <v>0</v>
      </c>
      <c r="L195" s="73">
        <v>0</v>
      </c>
      <c r="M195" s="73">
        <v>0</v>
      </c>
      <c r="N195" s="73">
        <v>0</v>
      </c>
      <c r="O195" s="102"/>
      <c r="P195" s="102"/>
    </row>
    <row r="196" spans="1:16" ht="22.5" customHeight="1" x14ac:dyDescent="0.25">
      <c r="A196" s="79" t="s">
        <v>108</v>
      </c>
      <c r="B196" s="36" t="s">
        <v>115</v>
      </c>
      <c r="C196" s="41"/>
      <c r="D196" s="41"/>
      <c r="E196" s="41"/>
      <c r="F196" s="41"/>
      <c r="G196" s="41"/>
      <c r="H196" s="1">
        <f>SUM(I196:L196)</f>
        <v>4725.3</v>
      </c>
      <c r="I196" s="1">
        <v>0</v>
      </c>
      <c r="J196" s="1">
        <v>4725.3</v>
      </c>
      <c r="K196" s="1">
        <v>0</v>
      </c>
      <c r="L196" s="1">
        <v>0</v>
      </c>
      <c r="M196" s="1">
        <v>2000</v>
      </c>
      <c r="N196" s="1">
        <v>0</v>
      </c>
      <c r="O196" s="79" t="s">
        <v>32</v>
      </c>
      <c r="P196" s="79" t="s">
        <v>156</v>
      </c>
    </row>
    <row r="197" spans="1:16" x14ac:dyDescent="0.25">
      <c r="A197" s="80"/>
      <c r="B197" s="36" t="s">
        <v>16</v>
      </c>
      <c r="C197" s="41"/>
      <c r="D197" s="41"/>
      <c r="E197" s="41"/>
      <c r="F197" s="41"/>
      <c r="G197" s="41"/>
      <c r="H197" s="1">
        <f>H198/H196</f>
        <v>5.2641567731149346</v>
      </c>
      <c r="I197" s="1" t="s">
        <v>17</v>
      </c>
      <c r="J197" s="1" t="s">
        <v>17</v>
      </c>
      <c r="K197" s="1" t="s">
        <v>17</v>
      </c>
      <c r="L197" s="1" t="s">
        <v>17</v>
      </c>
      <c r="M197" s="1">
        <f>M198/M196</f>
        <v>5</v>
      </c>
      <c r="N197" s="1">
        <v>0</v>
      </c>
      <c r="O197" s="80"/>
      <c r="P197" s="80"/>
    </row>
    <row r="198" spans="1:16" ht="22.5" x14ac:dyDescent="0.25">
      <c r="A198" s="80"/>
      <c r="B198" s="36" t="s">
        <v>49</v>
      </c>
      <c r="C198" s="41"/>
      <c r="D198" s="41"/>
      <c r="E198" s="41"/>
      <c r="F198" s="41"/>
      <c r="G198" s="41"/>
      <c r="H198" s="1">
        <f>I198+J198+K198+L198</f>
        <v>24874.720000000001</v>
      </c>
      <c r="I198" s="1">
        <f>I199+I200+I201+I202</f>
        <v>0</v>
      </c>
      <c r="J198" s="1">
        <f t="shared" ref="J198:N198" si="85">J199+J200+J201+J202</f>
        <v>24874.720000000001</v>
      </c>
      <c r="K198" s="1">
        <f t="shared" si="85"/>
        <v>0</v>
      </c>
      <c r="L198" s="1">
        <f t="shared" si="85"/>
        <v>0</v>
      </c>
      <c r="M198" s="1">
        <f t="shared" si="85"/>
        <v>10000</v>
      </c>
      <c r="N198" s="1">
        <f t="shared" si="85"/>
        <v>0</v>
      </c>
      <c r="O198" s="80"/>
      <c r="P198" s="80"/>
    </row>
    <row r="199" spans="1:16" x14ac:dyDescent="0.25">
      <c r="A199" s="80"/>
      <c r="B199" s="36" t="s">
        <v>19</v>
      </c>
      <c r="C199" s="12">
        <v>176</v>
      </c>
      <c r="D199" s="12" t="s">
        <v>52</v>
      </c>
      <c r="E199" s="12" t="s">
        <v>51</v>
      </c>
      <c r="F199" s="12" t="s">
        <v>46</v>
      </c>
      <c r="G199" s="12">
        <v>244</v>
      </c>
      <c r="H199" s="1">
        <f t="shared" ref="H199:L203" si="86">I199+J199+K199+L199</f>
        <v>24874.720000000001</v>
      </c>
      <c r="I199" s="1">
        <v>0</v>
      </c>
      <c r="J199" s="11">
        <v>24874.720000000001</v>
      </c>
      <c r="K199" s="48">
        <v>0</v>
      </c>
      <c r="L199" s="11"/>
      <c r="M199" s="1">
        <v>10000</v>
      </c>
      <c r="N199" s="1">
        <v>0</v>
      </c>
      <c r="O199" s="80"/>
      <c r="P199" s="80"/>
    </row>
    <row r="200" spans="1:16" ht="22.5" x14ac:dyDescent="0.25">
      <c r="A200" s="80"/>
      <c r="B200" s="36" t="s">
        <v>22</v>
      </c>
      <c r="C200" s="12"/>
      <c r="D200" s="12"/>
      <c r="E200" s="12"/>
      <c r="F200" s="12"/>
      <c r="G200" s="12"/>
      <c r="H200" s="1">
        <f t="shared" si="86"/>
        <v>0</v>
      </c>
      <c r="I200" s="1">
        <f t="shared" si="86"/>
        <v>0</v>
      </c>
      <c r="J200" s="1">
        <f t="shared" si="86"/>
        <v>0</v>
      </c>
      <c r="K200" s="1">
        <f t="shared" si="86"/>
        <v>0</v>
      </c>
      <c r="L200" s="1">
        <f t="shared" si="86"/>
        <v>0</v>
      </c>
      <c r="M200" s="1">
        <f t="shared" ref="M200:N202" si="87">N200+O200+P200+Q200</f>
        <v>0</v>
      </c>
      <c r="N200" s="1">
        <f t="shared" si="87"/>
        <v>0</v>
      </c>
      <c r="O200" s="80"/>
      <c r="P200" s="80"/>
    </row>
    <row r="201" spans="1:16" x14ac:dyDescent="0.25">
      <c r="A201" s="80"/>
      <c r="B201" s="36" t="s">
        <v>20</v>
      </c>
      <c r="C201" s="41"/>
      <c r="D201" s="41"/>
      <c r="E201" s="41"/>
      <c r="F201" s="41"/>
      <c r="G201" s="41"/>
      <c r="H201" s="1">
        <f t="shared" si="86"/>
        <v>0</v>
      </c>
      <c r="I201" s="1">
        <f t="shared" si="86"/>
        <v>0</v>
      </c>
      <c r="J201" s="1">
        <f t="shared" si="86"/>
        <v>0</v>
      </c>
      <c r="K201" s="1">
        <f t="shared" si="86"/>
        <v>0</v>
      </c>
      <c r="L201" s="1">
        <f t="shared" si="86"/>
        <v>0</v>
      </c>
      <c r="M201" s="1">
        <f t="shared" si="87"/>
        <v>0</v>
      </c>
      <c r="N201" s="1">
        <f t="shared" si="87"/>
        <v>0</v>
      </c>
      <c r="O201" s="80"/>
      <c r="P201" s="80"/>
    </row>
    <row r="202" spans="1:16" ht="22.5" x14ac:dyDescent="0.25">
      <c r="A202" s="80"/>
      <c r="B202" s="36" t="s">
        <v>21</v>
      </c>
      <c r="C202" s="41"/>
      <c r="D202" s="41"/>
      <c r="E202" s="41"/>
      <c r="F202" s="41"/>
      <c r="G202" s="41"/>
      <c r="H202" s="1">
        <f t="shared" si="86"/>
        <v>0</v>
      </c>
      <c r="I202" s="1">
        <f t="shared" si="86"/>
        <v>0</v>
      </c>
      <c r="J202" s="1">
        <f t="shared" si="86"/>
        <v>0</v>
      </c>
      <c r="K202" s="1">
        <f t="shared" si="86"/>
        <v>0</v>
      </c>
      <c r="L202" s="1">
        <f t="shared" si="86"/>
        <v>0</v>
      </c>
      <c r="M202" s="1">
        <f t="shared" si="87"/>
        <v>0</v>
      </c>
      <c r="N202" s="1">
        <f t="shared" si="87"/>
        <v>0</v>
      </c>
      <c r="O202" s="80"/>
      <c r="P202" s="80"/>
    </row>
    <row r="203" spans="1:16" x14ac:dyDescent="0.25">
      <c r="A203" s="81"/>
      <c r="B203" s="19" t="s">
        <v>90</v>
      </c>
      <c r="C203" s="4"/>
      <c r="D203" s="4"/>
      <c r="E203" s="4"/>
      <c r="F203" s="4"/>
      <c r="G203" s="4"/>
      <c r="H203" s="1">
        <f t="shared" si="86"/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81"/>
      <c r="P203" s="81"/>
    </row>
    <row r="204" spans="1:16" ht="22.5" customHeight="1" x14ac:dyDescent="0.25">
      <c r="A204" s="79" t="s">
        <v>117</v>
      </c>
      <c r="B204" s="36" t="s">
        <v>30</v>
      </c>
      <c r="C204" s="41"/>
      <c r="D204" s="41"/>
      <c r="E204" s="41"/>
      <c r="F204" s="41"/>
      <c r="G204" s="41"/>
      <c r="H204" s="1">
        <f>I204+J204+K204+L204</f>
        <v>8.1999999999999993</v>
      </c>
      <c r="I204" s="1">
        <v>0</v>
      </c>
      <c r="J204" s="1">
        <v>0</v>
      </c>
      <c r="K204" s="1">
        <v>7.5</v>
      </c>
      <c r="L204" s="1">
        <v>0.7</v>
      </c>
      <c r="M204" s="1">
        <v>29.8</v>
      </c>
      <c r="N204" s="1">
        <v>25.2</v>
      </c>
      <c r="O204" s="79" t="s">
        <v>32</v>
      </c>
      <c r="P204" s="79" t="s">
        <v>157</v>
      </c>
    </row>
    <row r="205" spans="1:16" x14ac:dyDescent="0.25">
      <c r="A205" s="80"/>
      <c r="B205" s="36" t="s">
        <v>16</v>
      </c>
      <c r="C205" s="41"/>
      <c r="D205" s="41"/>
      <c r="E205" s="41"/>
      <c r="F205" s="41"/>
      <c r="G205" s="41"/>
      <c r="H205" s="1">
        <f>H206/H204</f>
        <v>2985.358536585366</v>
      </c>
      <c r="I205" s="1" t="s">
        <v>17</v>
      </c>
      <c r="J205" s="1" t="s">
        <v>17</v>
      </c>
      <c r="K205" s="1" t="s">
        <v>17</v>
      </c>
      <c r="L205" s="1" t="s">
        <v>17</v>
      </c>
      <c r="M205" s="1">
        <f>M206/M204</f>
        <v>5188.6046979865778</v>
      </c>
      <c r="N205" s="1">
        <f>N206/N204</f>
        <v>3283.7460317460318</v>
      </c>
      <c r="O205" s="80"/>
      <c r="P205" s="80"/>
    </row>
    <row r="206" spans="1:16" ht="22.5" x14ac:dyDescent="0.25">
      <c r="A206" s="80"/>
      <c r="B206" s="36" t="s">
        <v>49</v>
      </c>
      <c r="C206" s="41"/>
      <c r="D206" s="41"/>
      <c r="E206" s="41"/>
      <c r="F206" s="41"/>
      <c r="G206" s="41"/>
      <c r="H206" s="1">
        <f>SUM(I206:L206)</f>
        <v>24479.94</v>
      </c>
      <c r="I206" s="1">
        <f>SUM(I207:I211)</f>
        <v>0</v>
      </c>
      <c r="J206" s="1">
        <f t="shared" ref="J206:N206" si="88">SUM(J207:J211)</f>
        <v>0</v>
      </c>
      <c r="K206" s="1">
        <f t="shared" si="88"/>
        <v>21921.22</v>
      </c>
      <c r="L206" s="1">
        <f t="shared" si="88"/>
        <v>2558.7199999999975</v>
      </c>
      <c r="M206" s="1">
        <f t="shared" si="88"/>
        <v>154620.42000000001</v>
      </c>
      <c r="N206" s="1">
        <f t="shared" si="88"/>
        <v>82750.399999999994</v>
      </c>
      <c r="O206" s="80"/>
      <c r="P206" s="80"/>
    </row>
    <row r="207" spans="1:16" x14ac:dyDescent="0.25">
      <c r="A207" s="80"/>
      <c r="B207" s="36" t="s">
        <v>19</v>
      </c>
      <c r="C207" s="12">
        <v>176</v>
      </c>
      <c r="D207" s="12" t="s">
        <v>52</v>
      </c>
      <c r="E207" s="12" t="s">
        <v>51</v>
      </c>
      <c r="F207" s="12" t="s">
        <v>46</v>
      </c>
      <c r="G207" s="12">
        <v>243</v>
      </c>
      <c r="H207" s="1">
        <f t="shared" ref="H207:H211" si="89">SUM(I207:L207)</f>
        <v>24479.94</v>
      </c>
      <c r="I207" s="1">
        <v>0</v>
      </c>
      <c r="J207" s="1">
        <v>0</v>
      </c>
      <c r="K207" s="1">
        <v>21921.22</v>
      </c>
      <c r="L207" s="1">
        <f>24479.94-K207</f>
        <v>2558.7199999999975</v>
      </c>
      <c r="M207" s="1">
        <v>154620.42000000001</v>
      </c>
      <c r="N207" s="1">
        <v>82750.399999999994</v>
      </c>
      <c r="O207" s="80"/>
      <c r="P207" s="80"/>
    </row>
    <row r="208" spans="1:16" ht="22.5" x14ac:dyDescent="0.25">
      <c r="A208" s="80"/>
      <c r="B208" s="36" t="s">
        <v>22</v>
      </c>
      <c r="C208" s="12"/>
      <c r="D208" s="12"/>
      <c r="E208" s="12"/>
      <c r="F208" s="12"/>
      <c r="G208" s="12"/>
      <c r="H208" s="1">
        <f t="shared" si="89"/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80"/>
      <c r="P208" s="80"/>
    </row>
    <row r="209" spans="1:16" x14ac:dyDescent="0.25">
      <c r="A209" s="80"/>
      <c r="B209" s="36" t="s">
        <v>20</v>
      </c>
      <c r="C209" s="41"/>
      <c r="D209" s="41"/>
      <c r="E209" s="41"/>
      <c r="F209" s="41"/>
      <c r="G209" s="41"/>
      <c r="H209" s="1">
        <f t="shared" si="89"/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80"/>
      <c r="P209" s="80"/>
    </row>
    <row r="210" spans="1:16" ht="22.5" x14ac:dyDescent="0.25">
      <c r="A210" s="80"/>
      <c r="B210" s="36" t="s">
        <v>21</v>
      </c>
      <c r="C210" s="41"/>
      <c r="D210" s="41"/>
      <c r="E210" s="41"/>
      <c r="F210" s="41"/>
      <c r="G210" s="41"/>
      <c r="H210" s="1">
        <f t="shared" si="89"/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80"/>
      <c r="P210" s="80"/>
    </row>
    <row r="211" spans="1:16" x14ac:dyDescent="0.25">
      <c r="A211" s="81"/>
      <c r="B211" s="19" t="s">
        <v>90</v>
      </c>
      <c r="C211" s="4"/>
      <c r="D211" s="4"/>
      <c r="E211" s="4"/>
      <c r="F211" s="4"/>
      <c r="G211" s="4"/>
      <c r="H211" s="1">
        <f t="shared" si="89"/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81"/>
      <c r="P211" s="81"/>
    </row>
    <row r="212" spans="1:16" ht="22.5" customHeight="1" x14ac:dyDescent="0.25">
      <c r="A212" s="79" t="s">
        <v>109</v>
      </c>
      <c r="B212" s="36" t="s">
        <v>30</v>
      </c>
      <c r="C212" s="41"/>
      <c r="D212" s="41"/>
      <c r="E212" s="41"/>
      <c r="F212" s="41"/>
      <c r="G212" s="41"/>
      <c r="H212" s="1">
        <f>I212+J212+K212+L212</f>
        <v>5056.2</v>
      </c>
      <c r="I212" s="1">
        <v>0</v>
      </c>
      <c r="J212" s="1">
        <f>3281+1000</f>
        <v>4281</v>
      </c>
      <c r="K212" s="1">
        <v>775.2</v>
      </c>
      <c r="L212" s="1">
        <v>0</v>
      </c>
      <c r="M212" s="1">
        <f>1775.2+51.79</f>
        <v>1826.99</v>
      </c>
      <c r="N212" s="1">
        <f>1775.2+30</f>
        <v>1805.2</v>
      </c>
      <c r="O212" s="79" t="s">
        <v>71</v>
      </c>
      <c r="P212" s="100" t="s">
        <v>165</v>
      </c>
    </row>
    <row r="213" spans="1:16" x14ac:dyDescent="0.25">
      <c r="A213" s="80"/>
      <c r="B213" s="36" t="s">
        <v>16</v>
      </c>
      <c r="C213" s="41"/>
      <c r="D213" s="41"/>
      <c r="E213" s="41"/>
      <c r="F213" s="41"/>
      <c r="G213" s="41"/>
      <c r="H213" s="1">
        <f>H214/H212</f>
        <v>34.678216842688187</v>
      </c>
      <c r="I213" s="1" t="s">
        <v>17</v>
      </c>
      <c r="J213" s="1" t="s">
        <v>17</v>
      </c>
      <c r="K213" s="1" t="s">
        <v>17</v>
      </c>
      <c r="L213" s="1" t="s">
        <v>17</v>
      </c>
      <c r="M213" s="1">
        <f>M214/M212</f>
        <v>29.830486209557797</v>
      </c>
      <c r="N213" s="1">
        <f>N214/N212</f>
        <v>30.1905606027033</v>
      </c>
      <c r="O213" s="80"/>
      <c r="P213" s="101"/>
    </row>
    <row r="214" spans="1:16" ht="22.5" x14ac:dyDescent="0.25">
      <c r="A214" s="80"/>
      <c r="B214" s="36" t="s">
        <v>49</v>
      </c>
      <c r="C214" s="41"/>
      <c r="D214" s="41"/>
      <c r="E214" s="41"/>
      <c r="F214" s="41"/>
      <c r="G214" s="41"/>
      <c r="H214" s="1">
        <f>I214+J214+K214+L214</f>
        <v>175340</v>
      </c>
      <c r="I214" s="1">
        <f>SUM(I215:I219)</f>
        <v>0</v>
      </c>
      <c r="J214" s="1">
        <f>SUM(J215:J219)</f>
        <v>148552</v>
      </c>
      <c r="K214" s="1">
        <f t="shared" ref="K214:L214" si="90">SUM(K215:K219)</f>
        <v>26788</v>
      </c>
      <c r="L214" s="1">
        <f t="shared" si="90"/>
        <v>0</v>
      </c>
      <c r="M214" s="1">
        <f>SUM(M215:M219)</f>
        <v>54500</v>
      </c>
      <c r="N214" s="1">
        <f t="shared" ref="N214" si="91">SUM(N215:N219)</f>
        <v>54500</v>
      </c>
      <c r="O214" s="80"/>
      <c r="P214" s="101"/>
    </row>
    <row r="215" spans="1:16" x14ac:dyDescent="0.25">
      <c r="A215" s="80"/>
      <c r="B215" s="36" t="s">
        <v>19</v>
      </c>
      <c r="C215" s="12">
        <v>176</v>
      </c>
      <c r="D215" s="12" t="s">
        <v>52</v>
      </c>
      <c r="E215" s="12" t="s">
        <v>51</v>
      </c>
      <c r="F215" s="12" t="s">
        <v>46</v>
      </c>
      <c r="G215" s="12">
        <v>244</v>
      </c>
      <c r="H215" s="1">
        <f t="shared" ref="H215:H227" si="92">I215+J215+K215+L215</f>
        <v>142840</v>
      </c>
      <c r="I215" s="1">
        <v>0</v>
      </c>
      <c r="J215" s="1">
        <f>142840-K215</f>
        <v>131552</v>
      </c>
      <c r="K215" s="1">
        <v>11288</v>
      </c>
      <c r="L215" s="1">
        <v>0</v>
      </c>
      <c r="M215" s="1">
        <v>22000</v>
      </c>
      <c r="N215" s="1">
        <v>22000</v>
      </c>
      <c r="O215" s="80"/>
      <c r="P215" s="101"/>
    </row>
    <row r="216" spans="1:16" ht="22.5" x14ac:dyDescent="0.25">
      <c r="A216" s="80"/>
      <c r="B216" s="38" t="s">
        <v>22</v>
      </c>
      <c r="C216" s="12"/>
      <c r="D216" s="12"/>
      <c r="E216" s="12"/>
      <c r="F216" s="12"/>
      <c r="G216" s="12"/>
      <c r="H216" s="1">
        <f t="shared" si="92"/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80"/>
      <c r="P216" s="101"/>
    </row>
    <row r="217" spans="1:16" x14ac:dyDescent="0.25">
      <c r="A217" s="80"/>
      <c r="B217" s="46" t="s">
        <v>20</v>
      </c>
      <c r="C217" s="47">
        <v>780</v>
      </c>
      <c r="D217" s="12" t="s">
        <v>52</v>
      </c>
      <c r="E217" s="12" t="s">
        <v>51</v>
      </c>
      <c r="F217" s="12"/>
      <c r="G217" s="12"/>
      <c r="H217" s="1">
        <f t="shared" si="92"/>
        <v>32500</v>
      </c>
      <c r="I217" s="1">
        <v>0</v>
      </c>
      <c r="J217" s="1">
        <v>17000</v>
      </c>
      <c r="K217" s="1">
        <v>15500</v>
      </c>
      <c r="L217" s="1">
        <v>0</v>
      </c>
      <c r="M217" s="1">
        <v>32500</v>
      </c>
      <c r="N217" s="1">
        <v>32500</v>
      </c>
      <c r="O217" s="80"/>
      <c r="P217" s="101"/>
    </row>
    <row r="218" spans="1:16" ht="22.5" x14ac:dyDescent="0.25">
      <c r="A218" s="80"/>
      <c r="B218" s="36" t="s">
        <v>21</v>
      </c>
      <c r="C218" s="41"/>
      <c r="D218" s="41"/>
      <c r="E218" s="41"/>
      <c r="F218" s="41"/>
      <c r="G218" s="41"/>
      <c r="H218" s="1">
        <f t="shared" si="92"/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80"/>
      <c r="P218" s="101"/>
    </row>
    <row r="219" spans="1:16" x14ac:dyDescent="0.25">
      <c r="A219" s="81"/>
      <c r="B219" s="19" t="s">
        <v>90</v>
      </c>
      <c r="C219" s="4"/>
      <c r="D219" s="4"/>
      <c r="E219" s="4"/>
      <c r="F219" s="4"/>
      <c r="G219" s="4"/>
      <c r="H219" s="1">
        <f t="shared" si="92"/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81"/>
      <c r="P219" s="102"/>
    </row>
    <row r="220" spans="1:16" ht="22.5" customHeight="1" x14ac:dyDescent="0.25">
      <c r="A220" s="79" t="s">
        <v>110</v>
      </c>
      <c r="B220" s="36" t="s">
        <v>30</v>
      </c>
      <c r="C220" s="41"/>
      <c r="D220" s="41"/>
      <c r="E220" s="41"/>
      <c r="F220" s="41"/>
      <c r="G220" s="41"/>
      <c r="H220" s="1">
        <f t="shared" si="92"/>
        <v>7.8</v>
      </c>
      <c r="I220" s="11">
        <v>0</v>
      </c>
      <c r="J220" s="11">
        <v>0</v>
      </c>
      <c r="K220" s="11">
        <v>0</v>
      </c>
      <c r="L220" s="11">
        <v>7.8</v>
      </c>
      <c r="M220" s="1">
        <v>7.8</v>
      </c>
      <c r="N220" s="1">
        <v>7.8</v>
      </c>
      <c r="O220" s="79" t="s">
        <v>71</v>
      </c>
      <c r="P220" s="100" t="s">
        <v>166</v>
      </c>
    </row>
    <row r="221" spans="1:16" x14ac:dyDescent="0.25">
      <c r="A221" s="80"/>
      <c r="B221" s="36" t="s">
        <v>16</v>
      </c>
      <c r="C221" s="41"/>
      <c r="D221" s="41"/>
      <c r="E221" s="41"/>
      <c r="F221" s="41"/>
      <c r="G221" s="41"/>
      <c r="H221" s="1">
        <f>H222/H220</f>
        <v>1923.0769230769231</v>
      </c>
      <c r="I221" s="1" t="s">
        <v>17</v>
      </c>
      <c r="J221" s="1" t="s">
        <v>17</v>
      </c>
      <c r="K221" s="1" t="s">
        <v>17</v>
      </c>
      <c r="L221" s="1" t="s">
        <v>17</v>
      </c>
      <c r="M221" s="1">
        <f>M222/M220</f>
        <v>1923.0769230769231</v>
      </c>
      <c r="N221" s="1">
        <f>N222/N220</f>
        <v>1923.0769230769231</v>
      </c>
      <c r="O221" s="80"/>
      <c r="P221" s="101"/>
    </row>
    <row r="222" spans="1:16" ht="22.5" x14ac:dyDescent="0.25">
      <c r="A222" s="80"/>
      <c r="B222" s="36" t="s">
        <v>49</v>
      </c>
      <c r="C222" s="41"/>
      <c r="D222" s="41"/>
      <c r="E222" s="41"/>
      <c r="F222" s="41"/>
      <c r="G222" s="41"/>
      <c r="H222" s="1">
        <f t="shared" si="92"/>
        <v>15000</v>
      </c>
      <c r="I222" s="11">
        <f>SUM(I223:I227)</f>
        <v>0</v>
      </c>
      <c r="J222" s="11">
        <f t="shared" ref="J222:L222" si="93">SUM(J223:J227)</f>
        <v>0</v>
      </c>
      <c r="K222" s="11">
        <f t="shared" si="93"/>
        <v>0</v>
      </c>
      <c r="L222" s="11">
        <f t="shared" si="93"/>
        <v>15000</v>
      </c>
      <c r="M222" s="11">
        <f t="shared" ref="M222:N222" si="94">M223+M224+M225+M226</f>
        <v>15000</v>
      </c>
      <c r="N222" s="11">
        <f t="shared" si="94"/>
        <v>15000</v>
      </c>
      <c r="O222" s="80"/>
      <c r="P222" s="101"/>
    </row>
    <row r="223" spans="1:16" x14ac:dyDescent="0.25">
      <c r="A223" s="80"/>
      <c r="B223" s="36" t="s">
        <v>19</v>
      </c>
      <c r="C223" s="12"/>
      <c r="D223" s="12"/>
      <c r="E223" s="12"/>
      <c r="F223" s="12"/>
      <c r="G223" s="12"/>
      <c r="H223" s="1">
        <f t="shared" si="92"/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80"/>
      <c r="P223" s="101"/>
    </row>
    <row r="224" spans="1:16" ht="22.5" x14ac:dyDescent="0.25">
      <c r="A224" s="80"/>
      <c r="B224" s="36" t="s">
        <v>22</v>
      </c>
      <c r="C224" s="12"/>
      <c r="D224" s="12"/>
      <c r="E224" s="12"/>
      <c r="F224" s="12"/>
      <c r="G224" s="12"/>
      <c r="H224" s="1">
        <f t="shared" si="92"/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80"/>
      <c r="P224" s="101"/>
    </row>
    <row r="225" spans="1:16" x14ac:dyDescent="0.25">
      <c r="A225" s="80"/>
      <c r="B225" s="36" t="s">
        <v>20</v>
      </c>
      <c r="C225" s="12">
        <v>780</v>
      </c>
      <c r="D225" s="12" t="s">
        <v>52</v>
      </c>
      <c r="E225" s="12" t="s">
        <v>51</v>
      </c>
      <c r="F225" s="12" t="s">
        <v>87</v>
      </c>
      <c r="G225" s="12">
        <v>244</v>
      </c>
      <c r="H225" s="1">
        <f t="shared" si="92"/>
        <v>15000</v>
      </c>
      <c r="I225" s="11">
        <v>0</v>
      </c>
      <c r="J225" s="1">
        <v>0</v>
      </c>
      <c r="K225" s="1">
        <v>0</v>
      </c>
      <c r="L225" s="1">
        <v>15000</v>
      </c>
      <c r="M225" s="1">
        <v>15000</v>
      </c>
      <c r="N225" s="1">
        <v>15000</v>
      </c>
      <c r="O225" s="80"/>
      <c r="P225" s="101"/>
    </row>
    <row r="226" spans="1:16" ht="22.5" x14ac:dyDescent="0.25">
      <c r="A226" s="80"/>
      <c r="B226" s="36" t="s">
        <v>21</v>
      </c>
      <c r="C226" s="41"/>
      <c r="D226" s="41"/>
      <c r="E226" s="41"/>
      <c r="F226" s="41"/>
      <c r="G226" s="41"/>
      <c r="H226" s="1">
        <f t="shared" si="92"/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80"/>
      <c r="P226" s="101"/>
    </row>
    <row r="227" spans="1:16" x14ac:dyDescent="0.25">
      <c r="A227" s="81"/>
      <c r="B227" s="19" t="s">
        <v>90</v>
      </c>
      <c r="C227" s="4"/>
      <c r="D227" s="4"/>
      <c r="E227" s="4"/>
      <c r="F227" s="4"/>
      <c r="G227" s="4"/>
      <c r="H227" s="1">
        <f t="shared" si="92"/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81"/>
      <c r="P227" s="102"/>
    </row>
    <row r="228" spans="1:16" ht="15" customHeight="1" x14ac:dyDescent="0.25">
      <c r="A228" s="79" t="s">
        <v>118</v>
      </c>
      <c r="B228" s="36" t="s">
        <v>26</v>
      </c>
      <c r="C228" s="41"/>
      <c r="D228" s="41"/>
      <c r="E228" s="41"/>
      <c r="F228" s="41"/>
      <c r="G228" s="41"/>
      <c r="H228" s="1">
        <f>SUM(I228:L228)</f>
        <v>6</v>
      </c>
      <c r="I228" s="48">
        <v>0</v>
      </c>
      <c r="J228" s="48">
        <v>0</v>
      </c>
      <c r="K228" s="1">
        <v>0</v>
      </c>
      <c r="L228" s="1">
        <v>6</v>
      </c>
      <c r="M228" s="1">
        <v>3</v>
      </c>
      <c r="N228" s="1">
        <v>3</v>
      </c>
      <c r="O228" s="79" t="s">
        <v>32</v>
      </c>
      <c r="P228" s="79" t="s">
        <v>158</v>
      </c>
    </row>
    <row r="229" spans="1:16" x14ac:dyDescent="0.25">
      <c r="A229" s="80"/>
      <c r="B229" s="36" t="s">
        <v>16</v>
      </c>
      <c r="C229" s="41"/>
      <c r="D229" s="41"/>
      <c r="E229" s="41"/>
      <c r="F229" s="41"/>
      <c r="G229" s="41"/>
      <c r="H229" s="1">
        <f>H230/H228</f>
        <v>4689.0983333333334</v>
      </c>
      <c r="I229" s="1" t="s">
        <v>17</v>
      </c>
      <c r="J229" s="1" t="s">
        <v>17</v>
      </c>
      <c r="K229" s="1" t="s">
        <v>17</v>
      </c>
      <c r="L229" s="1">
        <f>L230/L228</f>
        <v>4689.0983333333334</v>
      </c>
      <c r="M229" s="1">
        <f t="shared" ref="M229:N229" si="95">M230/M228</f>
        <v>22386.666666666668</v>
      </c>
      <c r="N229" s="1">
        <f t="shared" si="95"/>
        <v>21404.866666666665</v>
      </c>
      <c r="O229" s="80"/>
      <c r="P229" s="80"/>
    </row>
    <row r="230" spans="1:16" ht="22.5" x14ac:dyDescent="0.25">
      <c r="A230" s="80"/>
      <c r="B230" s="36" t="s">
        <v>49</v>
      </c>
      <c r="C230" s="41"/>
      <c r="D230" s="41"/>
      <c r="E230" s="41"/>
      <c r="F230" s="41"/>
      <c r="G230" s="41"/>
      <c r="H230" s="9">
        <f>SUM(I230:L230)</f>
        <v>28134.59</v>
      </c>
      <c r="I230" s="9">
        <f t="shared" ref="I230:L230" si="96">SUM(I231:I235)</f>
        <v>0</v>
      </c>
      <c r="J230" s="9">
        <f t="shared" si="96"/>
        <v>0</v>
      </c>
      <c r="K230" s="9">
        <f t="shared" si="96"/>
        <v>0</v>
      </c>
      <c r="L230" s="9">
        <f t="shared" si="96"/>
        <v>28134.59</v>
      </c>
      <c r="M230" s="11">
        <f t="shared" ref="M230:N230" si="97">M231+M232+M233+M234</f>
        <v>67160</v>
      </c>
      <c r="N230" s="11">
        <f t="shared" si="97"/>
        <v>64214.6</v>
      </c>
      <c r="O230" s="80"/>
      <c r="P230" s="80"/>
    </row>
    <row r="231" spans="1:16" x14ac:dyDescent="0.25">
      <c r="A231" s="80"/>
      <c r="B231" s="36" t="s">
        <v>19</v>
      </c>
      <c r="C231" s="12">
        <v>176</v>
      </c>
      <c r="D231" s="12" t="s">
        <v>52</v>
      </c>
      <c r="E231" s="12" t="s">
        <v>51</v>
      </c>
      <c r="F231" s="12" t="s">
        <v>46</v>
      </c>
      <c r="G231" s="10">
        <v>243</v>
      </c>
      <c r="H231" s="9">
        <f t="shared" ref="H231:H235" si="98">SUM(I231:L231)</f>
        <v>28134.59</v>
      </c>
      <c r="I231" s="9">
        <v>0</v>
      </c>
      <c r="J231" s="9">
        <v>0</v>
      </c>
      <c r="K231" s="9">
        <v>0</v>
      </c>
      <c r="L231" s="9">
        <v>28134.59</v>
      </c>
      <c r="M231" s="9">
        <v>67160</v>
      </c>
      <c r="N231" s="11">
        <v>64214.6</v>
      </c>
      <c r="O231" s="80"/>
      <c r="P231" s="80"/>
    </row>
    <row r="232" spans="1:16" ht="22.5" x14ac:dyDescent="0.25">
      <c r="A232" s="80"/>
      <c r="B232" s="36" t="s">
        <v>22</v>
      </c>
      <c r="C232" s="12"/>
      <c r="D232" s="12"/>
      <c r="E232" s="12"/>
      <c r="F232" s="12"/>
      <c r="G232" s="10"/>
      <c r="H232" s="9">
        <f t="shared" si="98"/>
        <v>0</v>
      </c>
      <c r="I232" s="9">
        <f t="shared" ref="I232:L234" si="99">J232+K232+L232+M232</f>
        <v>0</v>
      </c>
      <c r="J232" s="9">
        <f t="shared" si="99"/>
        <v>0</v>
      </c>
      <c r="K232" s="9">
        <f t="shared" si="99"/>
        <v>0</v>
      </c>
      <c r="L232" s="9">
        <f t="shared" si="99"/>
        <v>0</v>
      </c>
      <c r="M232" s="9">
        <f t="shared" ref="M232:N234" si="100">N232+O232+P232+Q232</f>
        <v>0</v>
      </c>
      <c r="N232" s="9">
        <f t="shared" si="100"/>
        <v>0</v>
      </c>
      <c r="O232" s="80"/>
      <c r="P232" s="80"/>
    </row>
    <row r="233" spans="1:16" x14ac:dyDescent="0.25">
      <c r="A233" s="80"/>
      <c r="B233" s="36" t="s">
        <v>20</v>
      </c>
      <c r="C233" s="41"/>
      <c r="D233" s="41"/>
      <c r="E233" s="41"/>
      <c r="F233" s="41"/>
      <c r="G233" s="41"/>
      <c r="H233" s="9">
        <f t="shared" si="98"/>
        <v>0</v>
      </c>
      <c r="I233" s="9">
        <f t="shared" si="99"/>
        <v>0</v>
      </c>
      <c r="J233" s="9">
        <f t="shared" si="99"/>
        <v>0</v>
      </c>
      <c r="K233" s="9">
        <f t="shared" si="99"/>
        <v>0</v>
      </c>
      <c r="L233" s="9">
        <f t="shared" si="99"/>
        <v>0</v>
      </c>
      <c r="M233" s="9">
        <f t="shared" si="100"/>
        <v>0</v>
      </c>
      <c r="N233" s="9">
        <f t="shared" si="100"/>
        <v>0</v>
      </c>
      <c r="O233" s="80"/>
      <c r="P233" s="80"/>
    </row>
    <row r="234" spans="1:16" ht="22.5" x14ac:dyDescent="0.25">
      <c r="A234" s="80"/>
      <c r="B234" s="36" t="s">
        <v>21</v>
      </c>
      <c r="C234" s="41"/>
      <c r="D234" s="41"/>
      <c r="E234" s="41"/>
      <c r="F234" s="41"/>
      <c r="G234" s="41"/>
      <c r="H234" s="9">
        <f t="shared" si="98"/>
        <v>0</v>
      </c>
      <c r="I234" s="9">
        <f t="shared" si="99"/>
        <v>0</v>
      </c>
      <c r="J234" s="9">
        <f t="shared" si="99"/>
        <v>0</v>
      </c>
      <c r="K234" s="9">
        <f t="shared" si="99"/>
        <v>0</v>
      </c>
      <c r="L234" s="9">
        <f t="shared" si="99"/>
        <v>0</v>
      </c>
      <c r="M234" s="9">
        <f t="shared" si="100"/>
        <v>0</v>
      </c>
      <c r="N234" s="9">
        <f t="shared" si="100"/>
        <v>0</v>
      </c>
      <c r="O234" s="80"/>
      <c r="P234" s="80"/>
    </row>
    <row r="235" spans="1:16" ht="15.75" thickBot="1" x14ac:dyDescent="0.3">
      <c r="A235" s="80"/>
      <c r="B235" s="39" t="s">
        <v>90</v>
      </c>
      <c r="C235" s="13"/>
      <c r="D235" s="13"/>
      <c r="E235" s="13"/>
      <c r="F235" s="13"/>
      <c r="G235" s="13"/>
      <c r="H235" s="9">
        <f t="shared" si="98"/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80"/>
      <c r="P235" s="80"/>
    </row>
    <row r="236" spans="1:16" ht="33.75" customHeight="1" x14ac:dyDescent="0.25">
      <c r="A236" s="85" t="s">
        <v>111</v>
      </c>
      <c r="B236" s="21" t="s">
        <v>23</v>
      </c>
      <c r="C236" s="22"/>
      <c r="D236" s="22"/>
      <c r="E236" s="22"/>
      <c r="F236" s="22"/>
      <c r="G236" s="22"/>
      <c r="H236" s="23"/>
      <c r="I236" s="24"/>
      <c r="J236" s="23"/>
      <c r="K236" s="23"/>
      <c r="L236" s="24"/>
      <c r="M236" s="23"/>
      <c r="N236" s="25"/>
      <c r="O236" s="88" t="s">
        <v>32</v>
      </c>
      <c r="P236" s="91" t="s">
        <v>121</v>
      </c>
    </row>
    <row r="237" spans="1:16" x14ac:dyDescent="0.25">
      <c r="A237" s="86"/>
      <c r="B237" s="19" t="s">
        <v>16</v>
      </c>
      <c r="C237" s="4"/>
      <c r="D237" s="4"/>
      <c r="E237" s="4"/>
      <c r="F237" s="4"/>
      <c r="G237" s="4"/>
      <c r="H237" s="9"/>
      <c r="I237" s="9" t="s">
        <v>17</v>
      </c>
      <c r="J237" s="9" t="s">
        <v>17</v>
      </c>
      <c r="K237" s="9" t="s">
        <v>17</v>
      </c>
      <c r="L237" s="9" t="s">
        <v>17</v>
      </c>
      <c r="M237" s="9"/>
      <c r="N237" s="9"/>
      <c r="O237" s="89"/>
      <c r="P237" s="92"/>
    </row>
    <row r="238" spans="1:16" ht="22.5" x14ac:dyDescent="0.25">
      <c r="A238" s="86"/>
      <c r="B238" s="19" t="s">
        <v>18</v>
      </c>
      <c r="C238" s="4"/>
      <c r="D238" s="4"/>
      <c r="E238" s="4"/>
      <c r="F238" s="4"/>
      <c r="G238" s="4"/>
      <c r="H238" s="9">
        <f>H239+H240+H241+H242</f>
        <v>149147.70000000001</v>
      </c>
      <c r="I238" s="9">
        <f t="shared" ref="I238:J238" si="101">I239+I240+I241+I242</f>
        <v>0</v>
      </c>
      <c r="J238" s="9">
        <f t="shared" si="101"/>
        <v>0</v>
      </c>
      <c r="K238" s="9">
        <f>K239+K240+K241+K242</f>
        <v>125000</v>
      </c>
      <c r="L238" s="9">
        <f t="shared" ref="L238:N238" si="102">L239+L240+L241+L242</f>
        <v>24147.7</v>
      </c>
      <c r="M238" s="9">
        <f t="shared" si="102"/>
        <v>80000</v>
      </c>
      <c r="N238" s="9">
        <f t="shared" si="102"/>
        <v>90000</v>
      </c>
      <c r="O238" s="89"/>
      <c r="P238" s="92"/>
    </row>
    <row r="239" spans="1:16" x14ac:dyDescent="0.25">
      <c r="A239" s="86"/>
      <c r="B239" s="19" t="s">
        <v>19</v>
      </c>
      <c r="C239" s="12">
        <v>176</v>
      </c>
      <c r="D239" s="12" t="s">
        <v>52</v>
      </c>
      <c r="E239" s="12" t="s">
        <v>51</v>
      </c>
      <c r="F239" s="10" t="s">
        <v>160</v>
      </c>
      <c r="G239" s="12"/>
      <c r="H239" s="9">
        <f>I239+J239+K239+L239</f>
        <v>149147.70000000001</v>
      </c>
      <c r="I239" s="9">
        <f>I247</f>
        <v>0</v>
      </c>
      <c r="J239" s="9">
        <f t="shared" ref="J239:N239" si="103">J247</f>
        <v>0</v>
      </c>
      <c r="K239" s="9">
        <f t="shared" si="103"/>
        <v>125000</v>
      </c>
      <c r="L239" s="9">
        <f t="shared" si="103"/>
        <v>24147.7</v>
      </c>
      <c r="M239" s="9">
        <f t="shared" si="103"/>
        <v>80000</v>
      </c>
      <c r="N239" s="9">
        <f t="shared" si="103"/>
        <v>90000</v>
      </c>
      <c r="O239" s="89"/>
      <c r="P239" s="92"/>
    </row>
    <row r="240" spans="1:16" ht="22.5" x14ac:dyDescent="0.25">
      <c r="A240" s="86"/>
      <c r="B240" s="19" t="s">
        <v>22</v>
      </c>
      <c r="C240" s="10"/>
      <c r="D240" s="10"/>
      <c r="E240" s="10"/>
      <c r="F240" s="10"/>
      <c r="G240" s="10"/>
      <c r="H240" s="9">
        <f t="shared" ref="H240:H243" si="104">I240+J240+K240+L240</f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89"/>
      <c r="P240" s="92"/>
    </row>
    <row r="241" spans="1:16" x14ac:dyDescent="0.25">
      <c r="A241" s="86"/>
      <c r="B241" s="19" t="s">
        <v>20</v>
      </c>
      <c r="C241" s="4"/>
      <c r="D241" s="4"/>
      <c r="E241" s="4"/>
      <c r="F241" s="4"/>
      <c r="G241" s="4"/>
      <c r="H241" s="9">
        <f t="shared" si="104"/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89"/>
      <c r="P241" s="92"/>
    </row>
    <row r="242" spans="1:16" ht="22.5" x14ac:dyDescent="0.25">
      <c r="A242" s="86"/>
      <c r="B242" s="19" t="s">
        <v>21</v>
      </c>
      <c r="C242" s="4"/>
      <c r="D242" s="4"/>
      <c r="E242" s="4"/>
      <c r="F242" s="4"/>
      <c r="G242" s="4"/>
      <c r="H242" s="9">
        <f t="shared" si="104"/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89"/>
      <c r="P242" s="92"/>
    </row>
    <row r="243" spans="1:16" x14ac:dyDescent="0.25">
      <c r="A243" s="87"/>
      <c r="B243" s="19" t="s">
        <v>90</v>
      </c>
      <c r="C243" s="4"/>
      <c r="D243" s="4"/>
      <c r="E243" s="4"/>
      <c r="F243" s="4"/>
      <c r="G243" s="4"/>
      <c r="H243" s="9">
        <f t="shared" si="104"/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90"/>
      <c r="P243" s="93"/>
    </row>
    <row r="244" spans="1:16" ht="22.5" customHeight="1" x14ac:dyDescent="0.25">
      <c r="A244" s="157" t="s">
        <v>119</v>
      </c>
      <c r="B244" s="36" t="s">
        <v>120</v>
      </c>
      <c r="C244" s="4"/>
      <c r="D244" s="4"/>
      <c r="E244" s="4"/>
      <c r="F244" s="4"/>
      <c r="G244" s="4"/>
      <c r="H244" s="1">
        <f>SUM(I244:L244)</f>
        <v>6</v>
      </c>
      <c r="I244" s="1">
        <v>0</v>
      </c>
      <c r="J244" s="1">
        <v>0</v>
      </c>
      <c r="K244" s="1">
        <v>5</v>
      </c>
      <c r="L244" s="1">
        <v>1</v>
      </c>
      <c r="M244" s="1">
        <v>3</v>
      </c>
      <c r="N244" s="26">
        <v>3</v>
      </c>
      <c r="O244" s="79" t="s">
        <v>32</v>
      </c>
      <c r="P244" s="158" t="s">
        <v>159</v>
      </c>
    </row>
    <row r="245" spans="1:16" ht="20.45" customHeight="1" x14ac:dyDescent="0.25">
      <c r="A245" s="157"/>
      <c r="B245" s="36" t="s">
        <v>16</v>
      </c>
      <c r="C245" s="4"/>
      <c r="D245" s="4"/>
      <c r="E245" s="4"/>
      <c r="F245" s="4"/>
      <c r="G245" s="4"/>
      <c r="H245" s="1">
        <f>H246/H244</f>
        <v>24857.95</v>
      </c>
      <c r="I245" s="1" t="s">
        <v>17</v>
      </c>
      <c r="J245" s="1" t="s">
        <v>17</v>
      </c>
      <c r="K245" s="1" t="s">
        <v>17</v>
      </c>
      <c r="L245" s="1" t="s">
        <v>17</v>
      </c>
      <c r="M245" s="1">
        <f>M246/M244</f>
        <v>26666.666666666668</v>
      </c>
      <c r="N245" s="1">
        <f>N246/N244</f>
        <v>30000</v>
      </c>
      <c r="O245" s="80"/>
      <c r="P245" s="159"/>
    </row>
    <row r="246" spans="1:16" ht="22.5" x14ac:dyDescent="0.25">
      <c r="A246" s="157"/>
      <c r="B246" s="36" t="s">
        <v>49</v>
      </c>
      <c r="C246" s="4"/>
      <c r="D246" s="4"/>
      <c r="E246" s="4"/>
      <c r="F246" s="4"/>
      <c r="G246" s="4"/>
      <c r="H246" s="1">
        <f>I246+J246+K246+L246</f>
        <v>149147.70000000001</v>
      </c>
      <c r="I246" s="1">
        <f>SUM(I247:I251)</f>
        <v>0</v>
      </c>
      <c r="J246" s="1">
        <f t="shared" ref="J246:L246" si="105">SUM(J247:J251)</f>
        <v>0</v>
      </c>
      <c r="K246" s="1">
        <f t="shared" si="105"/>
        <v>125000</v>
      </c>
      <c r="L246" s="1">
        <f t="shared" si="105"/>
        <v>24147.7</v>
      </c>
      <c r="M246" s="1">
        <f t="shared" ref="M246:N246" si="106">M247</f>
        <v>80000</v>
      </c>
      <c r="N246" s="1">
        <f t="shared" si="106"/>
        <v>90000</v>
      </c>
      <c r="O246" s="80"/>
      <c r="P246" s="159"/>
    </row>
    <row r="247" spans="1:16" x14ac:dyDescent="0.25">
      <c r="A247" s="157"/>
      <c r="B247" s="38" t="s">
        <v>19</v>
      </c>
      <c r="C247" s="12">
        <v>176</v>
      </c>
      <c r="D247" s="12" t="s">
        <v>52</v>
      </c>
      <c r="E247" s="12" t="s">
        <v>51</v>
      </c>
      <c r="F247" s="10" t="s">
        <v>79</v>
      </c>
      <c r="G247" s="12">
        <v>243</v>
      </c>
      <c r="H247" s="1">
        <f>I247+J247+K247+L247</f>
        <v>149147.70000000001</v>
      </c>
      <c r="I247" s="11">
        <v>0</v>
      </c>
      <c r="J247" s="11">
        <v>0</v>
      </c>
      <c r="K247" s="11">
        <v>125000</v>
      </c>
      <c r="L247" s="1">
        <v>24147.7</v>
      </c>
      <c r="M247" s="1">
        <v>80000</v>
      </c>
      <c r="N247" s="1">
        <v>90000</v>
      </c>
      <c r="O247" s="80"/>
      <c r="P247" s="159"/>
    </row>
    <row r="248" spans="1:16" ht="22.5" x14ac:dyDescent="0.25">
      <c r="A248" s="157"/>
      <c r="B248" s="36" t="s">
        <v>22</v>
      </c>
      <c r="C248" s="12"/>
      <c r="D248" s="12"/>
      <c r="E248" s="12"/>
      <c r="F248" s="12"/>
      <c r="G248" s="12"/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80"/>
      <c r="P248" s="159"/>
    </row>
    <row r="249" spans="1:16" x14ac:dyDescent="0.25">
      <c r="A249" s="157"/>
      <c r="B249" s="36" t="s">
        <v>20</v>
      </c>
      <c r="C249" s="4"/>
      <c r="D249" s="4"/>
      <c r="E249" s="4"/>
      <c r="F249" s="4"/>
      <c r="G249" s="4"/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80"/>
      <c r="P249" s="159"/>
    </row>
    <row r="250" spans="1:16" ht="22.5" x14ac:dyDescent="0.25">
      <c r="A250" s="157"/>
      <c r="B250" s="38" t="s">
        <v>21</v>
      </c>
      <c r="C250" s="13"/>
      <c r="D250" s="13"/>
      <c r="E250" s="13"/>
      <c r="F250" s="13"/>
      <c r="G250" s="13"/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80"/>
      <c r="P250" s="159"/>
    </row>
    <row r="251" spans="1:16" ht="15.75" thickBot="1" x14ac:dyDescent="0.3">
      <c r="A251" s="157"/>
      <c r="B251" s="19" t="s">
        <v>90</v>
      </c>
      <c r="C251" s="4"/>
      <c r="D251" s="4"/>
      <c r="E251" s="4"/>
      <c r="F251" s="4"/>
      <c r="G251" s="4"/>
      <c r="H251" s="11">
        <f t="shared" ref="H251" si="107">I251+J251+K251+L251</f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81"/>
      <c r="P251" s="116"/>
    </row>
    <row r="252" spans="1:16" ht="21" customHeight="1" x14ac:dyDescent="0.25">
      <c r="A252" s="151" t="s">
        <v>61</v>
      </c>
      <c r="B252" s="17" t="s">
        <v>25</v>
      </c>
      <c r="C252" s="56"/>
      <c r="D252" s="56"/>
      <c r="E252" s="56"/>
      <c r="F252" s="56"/>
      <c r="G252" s="56"/>
      <c r="H252" s="18">
        <f>H253+H254+H255+H256</f>
        <v>649649.29</v>
      </c>
      <c r="I252" s="18">
        <f t="shared" ref="I252:N252" si="108">I253+I254+I255+I256</f>
        <v>2400</v>
      </c>
      <c r="J252" s="18">
        <f t="shared" si="108"/>
        <v>175826.72</v>
      </c>
      <c r="K252" s="18">
        <f t="shared" si="108"/>
        <v>304604.27</v>
      </c>
      <c r="L252" s="18">
        <f t="shared" si="108"/>
        <v>166818.30000000002</v>
      </c>
      <c r="M252" s="18">
        <f t="shared" si="108"/>
        <v>994615.32000000007</v>
      </c>
      <c r="N252" s="18">
        <f t="shared" si="108"/>
        <v>809863.9</v>
      </c>
      <c r="O252" s="94"/>
      <c r="P252" s="154"/>
    </row>
    <row r="253" spans="1:16" x14ac:dyDescent="0.25">
      <c r="A253" s="152"/>
      <c r="B253" s="37" t="s">
        <v>36</v>
      </c>
      <c r="C253" s="57"/>
      <c r="D253" s="57"/>
      <c r="E253" s="57"/>
      <c r="F253" s="57"/>
      <c r="G253" s="57"/>
      <c r="H253" s="15">
        <f t="shared" ref="H253:N256" si="109">H136+H239</f>
        <v>513269.19</v>
      </c>
      <c r="I253" s="15">
        <f t="shared" si="109"/>
        <v>0</v>
      </c>
      <c r="J253" s="15">
        <f t="shared" si="109"/>
        <v>156426.72</v>
      </c>
      <c r="K253" s="15">
        <f t="shared" si="109"/>
        <v>214212.77000000002</v>
      </c>
      <c r="L253" s="15">
        <f t="shared" si="109"/>
        <v>142629.70000000001</v>
      </c>
      <c r="M253" s="15">
        <f t="shared" si="109"/>
        <v>786165.32000000007</v>
      </c>
      <c r="N253" s="15">
        <f t="shared" si="109"/>
        <v>601413.9</v>
      </c>
      <c r="O253" s="95"/>
      <c r="P253" s="155"/>
    </row>
    <row r="254" spans="1:16" ht="19.899999999999999" customHeight="1" x14ac:dyDescent="0.25">
      <c r="A254" s="152"/>
      <c r="B254" s="37" t="s">
        <v>53</v>
      </c>
      <c r="C254" s="57"/>
      <c r="D254" s="57"/>
      <c r="E254" s="57"/>
      <c r="F254" s="57"/>
      <c r="G254" s="57"/>
      <c r="H254" s="15">
        <f>H137+H240</f>
        <v>0</v>
      </c>
      <c r="I254" s="15">
        <f t="shared" si="109"/>
        <v>0</v>
      </c>
      <c r="J254" s="15">
        <f t="shared" si="109"/>
        <v>0</v>
      </c>
      <c r="K254" s="15">
        <f t="shared" si="109"/>
        <v>0</v>
      </c>
      <c r="L254" s="15">
        <f t="shared" si="109"/>
        <v>0</v>
      </c>
      <c r="M254" s="15">
        <f t="shared" si="109"/>
        <v>0</v>
      </c>
      <c r="N254" s="15">
        <f t="shared" si="109"/>
        <v>0</v>
      </c>
      <c r="O254" s="95"/>
      <c r="P254" s="155"/>
    </row>
    <row r="255" spans="1:16" x14ac:dyDescent="0.25">
      <c r="A255" s="152"/>
      <c r="B255" s="37" t="s">
        <v>20</v>
      </c>
      <c r="C255" s="57"/>
      <c r="D255" s="57"/>
      <c r="E255" s="57"/>
      <c r="F255" s="57"/>
      <c r="G255" s="57"/>
      <c r="H255" s="15">
        <f>H138+H241</f>
        <v>127728.1</v>
      </c>
      <c r="I255" s="15">
        <f t="shared" si="109"/>
        <v>2400</v>
      </c>
      <c r="J255" s="15">
        <f t="shared" si="109"/>
        <v>19400</v>
      </c>
      <c r="K255" s="15">
        <f t="shared" si="109"/>
        <v>81739.5</v>
      </c>
      <c r="L255" s="15">
        <f t="shared" si="109"/>
        <v>24188.6</v>
      </c>
      <c r="M255" s="15">
        <f t="shared" si="109"/>
        <v>204000</v>
      </c>
      <c r="N255" s="15">
        <f t="shared" si="109"/>
        <v>204000</v>
      </c>
      <c r="O255" s="95"/>
      <c r="P255" s="155"/>
    </row>
    <row r="256" spans="1:16" ht="21" x14ac:dyDescent="0.25">
      <c r="A256" s="152"/>
      <c r="B256" s="37" t="s">
        <v>21</v>
      </c>
      <c r="C256" s="57"/>
      <c r="D256" s="57"/>
      <c r="E256" s="57"/>
      <c r="F256" s="57"/>
      <c r="G256" s="57"/>
      <c r="H256" s="15">
        <f>H139+H242</f>
        <v>8652</v>
      </c>
      <c r="I256" s="15">
        <f t="shared" si="109"/>
        <v>0</v>
      </c>
      <c r="J256" s="15">
        <f t="shared" si="109"/>
        <v>0</v>
      </c>
      <c r="K256" s="15">
        <f t="shared" si="109"/>
        <v>8652</v>
      </c>
      <c r="L256" s="15">
        <f t="shared" si="109"/>
        <v>0</v>
      </c>
      <c r="M256" s="15">
        <f t="shared" si="109"/>
        <v>4450</v>
      </c>
      <c r="N256" s="15">
        <f t="shared" si="109"/>
        <v>4450</v>
      </c>
      <c r="O256" s="95"/>
      <c r="P256" s="155"/>
    </row>
    <row r="257" spans="1:16" ht="21.75" thickBot="1" x14ac:dyDescent="0.3">
      <c r="A257" s="153"/>
      <c r="B257" s="58" t="s">
        <v>90</v>
      </c>
      <c r="C257" s="59"/>
      <c r="D257" s="59"/>
      <c r="E257" s="59"/>
      <c r="F257" s="59"/>
      <c r="G257" s="59"/>
      <c r="H257" s="60">
        <f t="shared" ref="H257" si="110">I257+J257+K257+L257</f>
        <v>0</v>
      </c>
      <c r="I257" s="60">
        <v>0</v>
      </c>
      <c r="J257" s="60">
        <v>0</v>
      </c>
      <c r="K257" s="60">
        <v>0</v>
      </c>
      <c r="L257" s="60">
        <v>0</v>
      </c>
      <c r="M257" s="15">
        <f>M140+M243</f>
        <v>0</v>
      </c>
      <c r="N257" s="15">
        <f>N140+N243</f>
        <v>0</v>
      </c>
      <c r="O257" s="96"/>
      <c r="P257" s="156"/>
    </row>
    <row r="258" spans="1:16" ht="13.9" customHeight="1" x14ac:dyDescent="0.25">
      <c r="A258" s="116" t="s">
        <v>57</v>
      </c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8"/>
    </row>
    <row r="259" spans="1:16" ht="22.5" customHeight="1" x14ac:dyDescent="0.25">
      <c r="A259" s="79" t="s">
        <v>34</v>
      </c>
      <c r="B259" s="36" t="s">
        <v>35</v>
      </c>
      <c r="C259" s="41"/>
      <c r="D259" s="41"/>
      <c r="E259" s="41"/>
      <c r="F259" s="41"/>
      <c r="G259" s="41"/>
      <c r="H259" s="12">
        <v>530</v>
      </c>
      <c r="I259" s="12">
        <v>132</v>
      </c>
      <c r="J259" s="12">
        <v>132</v>
      </c>
      <c r="K259" s="12">
        <v>133</v>
      </c>
      <c r="L259" s="12">
        <v>133</v>
      </c>
      <c r="M259" s="12">
        <v>530</v>
      </c>
      <c r="N259" s="12">
        <v>530</v>
      </c>
      <c r="O259" s="79" t="s">
        <v>74</v>
      </c>
      <c r="P259" s="79" t="s">
        <v>178</v>
      </c>
    </row>
    <row r="260" spans="1:16" ht="21" customHeight="1" x14ac:dyDescent="0.25">
      <c r="A260" s="80"/>
      <c r="B260" s="36" t="s">
        <v>16</v>
      </c>
      <c r="C260" s="41"/>
      <c r="D260" s="41"/>
      <c r="E260" s="41"/>
      <c r="F260" s="41"/>
      <c r="G260" s="41"/>
      <c r="H260" s="9">
        <f t="shared" ref="H260:H269" si="111">I260+J260+K260+L260</f>
        <v>0</v>
      </c>
      <c r="I260" s="9">
        <f t="shared" ref="I260:I269" si="112">J260+K260+L260+M260</f>
        <v>0</v>
      </c>
      <c r="J260" s="9">
        <f t="shared" ref="J260:J269" si="113">K260+L260+M260+N260</f>
        <v>0</v>
      </c>
      <c r="K260" s="9">
        <f t="shared" ref="K260:K269" si="114">L260+M260+N260+O260</f>
        <v>0</v>
      </c>
      <c r="L260" s="9">
        <f t="shared" ref="L260:L269" si="115">M260+N260+O260+P260</f>
        <v>0</v>
      </c>
      <c r="M260" s="9">
        <f t="shared" ref="M260:N265" si="116">N260+O260+P260+Q260</f>
        <v>0</v>
      </c>
      <c r="N260" s="9">
        <f t="shared" si="116"/>
        <v>0</v>
      </c>
      <c r="O260" s="80"/>
      <c r="P260" s="80"/>
    </row>
    <row r="261" spans="1:16" ht="31.15" customHeight="1" x14ac:dyDescent="0.25">
      <c r="A261" s="80"/>
      <c r="B261" s="36" t="s">
        <v>49</v>
      </c>
      <c r="C261" s="41"/>
      <c r="D261" s="41"/>
      <c r="E261" s="41"/>
      <c r="F261" s="41"/>
      <c r="G261" s="41"/>
      <c r="H261" s="9">
        <f t="shared" si="111"/>
        <v>0</v>
      </c>
      <c r="I261" s="9">
        <f t="shared" si="112"/>
        <v>0</v>
      </c>
      <c r="J261" s="9">
        <f t="shared" si="113"/>
        <v>0</v>
      </c>
      <c r="K261" s="9">
        <f t="shared" si="114"/>
        <v>0</v>
      </c>
      <c r="L261" s="9">
        <f t="shared" si="115"/>
        <v>0</v>
      </c>
      <c r="M261" s="9">
        <f t="shared" si="116"/>
        <v>0</v>
      </c>
      <c r="N261" s="9">
        <f t="shared" si="116"/>
        <v>0</v>
      </c>
      <c r="O261" s="80"/>
      <c r="P261" s="80"/>
    </row>
    <row r="262" spans="1:16" ht="21" customHeight="1" x14ac:dyDescent="0.25">
      <c r="A262" s="80"/>
      <c r="B262" s="36" t="s">
        <v>19</v>
      </c>
      <c r="C262" s="41"/>
      <c r="D262" s="41"/>
      <c r="E262" s="41"/>
      <c r="F262" s="41"/>
      <c r="G262" s="41"/>
      <c r="H262" s="9">
        <f t="shared" si="111"/>
        <v>0</v>
      </c>
      <c r="I262" s="9">
        <f t="shared" si="112"/>
        <v>0</v>
      </c>
      <c r="J262" s="9">
        <f t="shared" si="113"/>
        <v>0</v>
      </c>
      <c r="K262" s="9">
        <f t="shared" si="114"/>
        <v>0</v>
      </c>
      <c r="L262" s="9">
        <f t="shared" si="115"/>
        <v>0</v>
      </c>
      <c r="M262" s="9">
        <f t="shared" si="116"/>
        <v>0</v>
      </c>
      <c r="N262" s="9">
        <f t="shared" si="116"/>
        <v>0</v>
      </c>
      <c r="O262" s="80"/>
      <c r="P262" s="80"/>
    </row>
    <row r="263" spans="1:16" ht="22.5" x14ac:dyDescent="0.25">
      <c r="A263" s="80"/>
      <c r="B263" s="36" t="s">
        <v>22</v>
      </c>
      <c r="C263" s="41"/>
      <c r="D263" s="41"/>
      <c r="E263" s="41"/>
      <c r="F263" s="41"/>
      <c r="G263" s="41"/>
      <c r="H263" s="9">
        <f t="shared" si="111"/>
        <v>0</v>
      </c>
      <c r="I263" s="9">
        <f t="shared" si="112"/>
        <v>0</v>
      </c>
      <c r="J263" s="9">
        <f t="shared" si="113"/>
        <v>0</v>
      </c>
      <c r="K263" s="9">
        <f t="shared" si="114"/>
        <v>0</v>
      </c>
      <c r="L263" s="9">
        <f t="shared" si="115"/>
        <v>0</v>
      </c>
      <c r="M263" s="9">
        <f t="shared" si="116"/>
        <v>0</v>
      </c>
      <c r="N263" s="9">
        <f t="shared" si="116"/>
        <v>0</v>
      </c>
      <c r="O263" s="80"/>
      <c r="P263" s="80"/>
    </row>
    <row r="264" spans="1:16" ht="21" customHeight="1" x14ac:dyDescent="0.25">
      <c r="A264" s="80"/>
      <c r="B264" s="36" t="s">
        <v>20</v>
      </c>
      <c r="C264" s="41"/>
      <c r="D264" s="41"/>
      <c r="E264" s="41"/>
      <c r="F264" s="41"/>
      <c r="G264" s="41"/>
      <c r="H264" s="9">
        <f t="shared" si="111"/>
        <v>0</v>
      </c>
      <c r="I264" s="9">
        <f t="shared" si="112"/>
        <v>0</v>
      </c>
      <c r="J264" s="9">
        <f t="shared" si="113"/>
        <v>0</v>
      </c>
      <c r="K264" s="9">
        <f t="shared" si="114"/>
        <v>0</v>
      </c>
      <c r="L264" s="9">
        <f t="shared" si="115"/>
        <v>0</v>
      </c>
      <c r="M264" s="9">
        <f t="shared" si="116"/>
        <v>0</v>
      </c>
      <c r="N264" s="9">
        <f t="shared" si="116"/>
        <v>0</v>
      </c>
      <c r="O264" s="80"/>
      <c r="P264" s="80"/>
    </row>
    <row r="265" spans="1:16" ht="31.15" customHeight="1" x14ac:dyDescent="0.25">
      <c r="A265" s="80"/>
      <c r="B265" s="36" t="s">
        <v>21</v>
      </c>
      <c r="C265" s="41"/>
      <c r="D265" s="41"/>
      <c r="E265" s="41"/>
      <c r="F265" s="41"/>
      <c r="G265" s="41"/>
      <c r="H265" s="9">
        <f t="shared" si="111"/>
        <v>0</v>
      </c>
      <c r="I265" s="9">
        <f t="shared" si="112"/>
        <v>0</v>
      </c>
      <c r="J265" s="9">
        <f t="shared" si="113"/>
        <v>0</v>
      </c>
      <c r="K265" s="9">
        <f t="shared" si="114"/>
        <v>0</v>
      </c>
      <c r="L265" s="9">
        <f t="shared" si="115"/>
        <v>0</v>
      </c>
      <c r="M265" s="9">
        <f t="shared" si="116"/>
        <v>0</v>
      </c>
      <c r="N265" s="9">
        <f t="shared" si="116"/>
        <v>0</v>
      </c>
      <c r="O265" s="80"/>
      <c r="P265" s="80"/>
    </row>
    <row r="266" spans="1:16" x14ac:dyDescent="0.25">
      <c r="A266" s="81"/>
      <c r="B266" s="19" t="s">
        <v>90</v>
      </c>
      <c r="C266" s="4"/>
      <c r="D266" s="4"/>
      <c r="E266" s="4"/>
      <c r="F266" s="4"/>
      <c r="G266" s="4"/>
      <c r="H266" s="9">
        <f t="shared" si="111"/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81"/>
      <c r="P266" s="81"/>
    </row>
    <row r="267" spans="1:16" ht="21" customHeight="1" x14ac:dyDescent="0.25">
      <c r="A267" s="79" t="s">
        <v>60</v>
      </c>
      <c r="B267" s="36" t="s">
        <v>25</v>
      </c>
      <c r="C267" s="41"/>
      <c r="D267" s="41"/>
      <c r="E267" s="41"/>
      <c r="F267" s="41"/>
      <c r="G267" s="41"/>
      <c r="H267" s="9">
        <f t="shared" si="111"/>
        <v>0</v>
      </c>
      <c r="I267" s="9">
        <f t="shared" si="112"/>
        <v>0</v>
      </c>
      <c r="J267" s="9">
        <f t="shared" si="113"/>
        <v>0</v>
      </c>
      <c r="K267" s="9">
        <f t="shared" si="114"/>
        <v>0</v>
      </c>
      <c r="L267" s="9">
        <f t="shared" si="115"/>
        <v>0</v>
      </c>
      <c r="M267" s="9">
        <f t="shared" ref="M267:N271" si="117">N267+O267+P267+Q267</f>
        <v>0</v>
      </c>
      <c r="N267" s="9">
        <f t="shared" si="117"/>
        <v>0</v>
      </c>
      <c r="O267" s="76"/>
      <c r="P267" s="76"/>
    </row>
    <row r="268" spans="1:16" x14ac:dyDescent="0.25">
      <c r="A268" s="80"/>
      <c r="B268" s="36" t="s">
        <v>36</v>
      </c>
      <c r="C268" s="41"/>
      <c r="D268" s="41"/>
      <c r="E268" s="41"/>
      <c r="F268" s="41"/>
      <c r="G268" s="41"/>
      <c r="H268" s="9">
        <f t="shared" si="111"/>
        <v>0</v>
      </c>
      <c r="I268" s="9">
        <f t="shared" si="112"/>
        <v>0</v>
      </c>
      <c r="J268" s="9">
        <f t="shared" si="113"/>
        <v>0</v>
      </c>
      <c r="K268" s="9">
        <f t="shared" si="114"/>
        <v>0</v>
      </c>
      <c r="L268" s="9">
        <f t="shared" si="115"/>
        <v>0</v>
      </c>
      <c r="M268" s="9">
        <f t="shared" si="117"/>
        <v>0</v>
      </c>
      <c r="N268" s="9">
        <f t="shared" si="117"/>
        <v>0</v>
      </c>
      <c r="O268" s="77"/>
      <c r="P268" s="77"/>
    </row>
    <row r="269" spans="1:16" ht="22.5" x14ac:dyDescent="0.25">
      <c r="A269" s="80"/>
      <c r="B269" s="36" t="s">
        <v>22</v>
      </c>
      <c r="C269" s="41"/>
      <c r="D269" s="41"/>
      <c r="E269" s="41"/>
      <c r="F269" s="41"/>
      <c r="G269" s="41"/>
      <c r="H269" s="9">
        <f t="shared" si="111"/>
        <v>0</v>
      </c>
      <c r="I269" s="9">
        <f t="shared" si="112"/>
        <v>0</v>
      </c>
      <c r="J269" s="9">
        <f t="shared" si="113"/>
        <v>0</v>
      </c>
      <c r="K269" s="9">
        <f t="shared" si="114"/>
        <v>0</v>
      </c>
      <c r="L269" s="9">
        <f t="shared" si="115"/>
        <v>0</v>
      </c>
      <c r="M269" s="9">
        <f t="shared" si="117"/>
        <v>0</v>
      </c>
      <c r="N269" s="9">
        <f t="shared" si="117"/>
        <v>0</v>
      </c>
      <c r="O269" s="77"/>
      <c r="P269" s="77"/>
    </row>
    <row r="270" spans="1:16" x14ac:dyDescent="0.25">
      <c r="A270" s="80"/>
      <c r="B270" s="36" t="s">
        <v>20</v>
      </c>
      <c r="C270" s="41"/>
      <c r="D270" s="41"/>
      <c r="E270" s="41"/>
      <c r="F270" s="41"/>
      <c r="G270" s="41"/>
      <c r="H270" s="9">
        <f t="shared" ref="H270:H272" si="118">I270+J270+K270+L270</f>
        <v>0</v>
      </c>
      <c r="I270" s="9">
        <f t="shared" ref="I270:I271" si="119">J270+K270+L270+M270</f>
        <v>0</v>
      </c>
      <c r="J270" s="9">
        <f t="shared" ref="J270:J271" si="120">K270+L270+M270+N270</f>
        <v>0</v>
      </c>
      <c r="K270" s="9">
        <f t="shared" ref="K270:K271" si="121">L270+M270+N270+O270</f>
        <v>0</v>
      </c>
      <c r="L270" s="9">
        <f t="shared" ref="L270:L271" si="122">M270+N270+O270+P270</f>
        <v>0</v>
      </c>
      <c r="M270" s="9">
        <f t="shared" si="117"/>
        <v>0</v>
      </c>
      <c r="N270" s="9">
        <f t="shared" si="117"/>
        <v>0</v>
      </c>
      <c r="O270" s="77"/>
      <c r="P270" s="77"/>
    </row>
    <row r="271" spans="1:16" ht="22.5" x14ac:dyDescent="0.25">
      <c r="A271" s="80"/>
      <c r="B271" s="36" t="s">
        <v>21</v>
      </c>
      <c r="C271" s="41"/>
      <c r="D271" s="41"/>
      <c r="E271" s="41"/>
      <c r="F271" s="41"/>
      <c r="G271" s="41"/>
      <c r="H271" s="9">
        <f t="shared" si="118"/>
        <v>0</v>
      </c>
      <c r="I271" s="9">
        <f t="shared" si="119"/>
        <v>0</v>
      </c>
      <c r="J271" s="9">
        <f t="shared" si="120"/>
        <v>0</v>
      </c>
      <c r="K271" s="9">
        <f t="shared" si="121"/>
        <v>0</v>
      </c>
      <c r="L271" s="9">
        <f t="shared" si="122"/>
        <v>0</v>
      </c>
      <c r="M271" s="9">
        <f t="shared" si="117"/>
        <v>0</v>
      </c>
      <c r="N271" s="9">
        <f t="shared" si="117"/>
        <v>0</v>
      </c>
      <c r="O271" s="77"/>
      <c r="P271" s="77"/>
    </row>
    <row r="272" spans="1:16" x14ac:dyDescent="0.25">
      <c r="A272" s="81"/>
      <c r="B272" s="19" t="s">
        <v>90</v>
      </c>
      <c r="C272" s="4"/>
      <c r="D272" s="4"/>
      <c r="E272" s="4"/>
      <c r="F272" s="4"/>
      <c r="G272" s="4"/>
      <c r="H272" s="9">
        <f t="shared" si="118"/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78"/>
      <c r="P272" s="78"/>
    </row>
    <row r="273" spans="1:16" ht="15" customHeight="1" x14ac:dyDescent="0.25">
      <c r="A273" s="79" t="s">
        <v>37</v>
      </c>
      <c r="B273" s="36" t="s">
        <v>25</v>
      </c>
      <c r="C273" s="41"/>
      <c r="D273" s="41"/>
      <c r="E273" s="41"/>
      <c r="F273" s="41"/>
      <c r="G273" s="41"/>
      <c r="H273" s="1">
        <f t="shared" ref="H273" si="123">I273+J273+K273+L273</f>
        <v>766543.78224999993</v>
      </c>
      <c r="I273" s="1">
        <f>I274+I275+I276+I277</f>
        <v>22020.300000000003</v>
      </c>
      <c r="J273" s="1">
        <f t="shared" ref="J273:N273" si="124">J274+J275+J276+J277</f>
        <v>198955.41224999999</v>
      </c>
      <c r="K273" s="1">
        <f t="shared" si="124"/>
        <v>335249.87</v>
      </c>
      <c r="L273" s="1">
        <f t="shared" si="124"/>
        <v>210318.2</v>
      </c>
      <c r="M273" s="1">
        <f t="shared" si="124"/>
        <v>1104650.42</v>
      </c>
      <c r="N273" s="1">
        <f t="shared" si="124"/>
        <v>934948.5</v>
      </c>
      <c r="O273" s="82"/>
      <c r="P273" s="76"/>
    </row>
    <row r="274" spans="1:16" x14ac:dyDescent="0.25">
      <c r="A274" s="80"/>
      <c r="B274" s="36" t="s">
        <v>19</v>
      </c>
      <c r="C274" s="41"/>
      <c r="D274" s="41"/>
      <c r="E274" s="41"/>
      <c r="F274" s="41"/>
      <c r="G274" s="41"/>
      <c r="H274" s="1">
        <f>I274+J274+K274+L274</f>
        <v>630163.68224999995</v>
      </c>
      <c r="I274" s="1">
        <f t="shared" ref="I274:N277" si="125">I268+I253+I127</f>
        <v>19620.300000000003</v>
      </c>
      <c r="J274" s="1">
        <f t="shared" si="125"/>
        <v>179555.41224999999</v>
      </c>
      <c r="K274" s="1">
        <f t="shared" si="125"/>
        <v>244858.37000000002</v>
      </c>
      <c r="L274" s="1">
        <f t="shared" si="125"/>
        <v>186129.6</v>
      </c>
      <c r="M274" s="1">
        <f t="shared" si="125"/>
        <v>896200.42</v>
      </c>
      <c r="N274" s="1">
        <f t="shared" si="125"/>
        <v>726498.5</v>
      </c>
      <c r="O274" s="83"/>
      <c r="P274" s="77"/>
    </row>
    <row r="275" spans="1:16" ht="22.5" x14ac:dyDescent="0.25">
      <c r="A275" s="80"/>
      <c r="B275" s="36" t="s">
        <v>22</v>
      </c>
      <c r="C275" s="41"/>
      <c r="D275" s="41"/>
      <c r="E275" s="41"/>
      <c r="F275" s="41"/>
      <c r="G275" s="41"/>
      <c r="H275" s="1">
        <f>I275+J275+K275+L275</f>
        <v>0</v>
      </c>
      <c r="I275" s="1">
        <f t="shared" si="125"/>
        <v>0</v>
      </c>
      <c r="J275" s="1">
        <f t="shared" si="125"/>
        <v>0</v>
      </c>
      <c r="K275" s="1">
        <f t="shared" si="125"/>
        <v>0</v>
      </c>
      <c r="L275" s="1">
        <f t="shared" si="125"/>
        <v>0</v>
      </c>
      <c r="M275" s="1">
        <f t="shared" si="125"/>
        <v>0</v>
      </c>
      <c r="N275" s="1">
        <f t="shared" si="125"/>
        <v>0</v>
      </c>
      <c r="O275" s="83"/>
      <c r="P275" s="77"/>
    </row>
    <row r="276" spans="1:16" x14ac:dyDescent="0.25">
      <c r="A276" s="80"/>
      <c r="B276" s="36" t="s">
        <v>20</v>
      </c>
      <c r="C276" s="41"/>
      <c r="D276" s="41"/>
      <c r="E276" s="41"/>
      <c r="F276" s="41"/>
      <c r="G276" s="41"/>
      <c r="H276" s="1">
        <f>I276+J276+K276+L276</f>
        <v>127728.1</v>
      </c>
      <c r="I276" s="1">
        <f t="shared" si="125"/>
        <v>2400</v>
      </c>
      <c r="J276" s="1">
        <f t="shared" si="125"/>
        <v>19400</v>
      </c>
      <c r="K276" s="1">
        <f t="shared" si="125"/>
        <v>81739.5</v>
      </c>
      <c r="L276" s="1">
        <f t="shared" si="125"/>
        <v>24188.6</v>
      </c>
      <c r="M276" s="1">
        <f t="shared" si="125"/>
        <v>204000</v>
      </c>
      <c r="N276" s="1">
        <f t="shared" si="125"/>
        <v>204000</v>
      </c>
      <c r="O276" s="83"/>
      <c r="P276" s="77"/>
    </row>
    <row r="277" spans="1:16" ht="22.5" x14ac:dyDescent="0.25">
      <c r="A277" s="80"/>
      <c r="B277" s="36" t="s">
        <v>21</v>
      </c>
      <c r="C277" s="41"/>
      <c r="D277" s="41"/>
      <c r="E277" s="41"/>
      <c r="F277" s="41"/>
      <c r="G277" s="41"/>
      <c r="H277" s="1">
        <f>I277+J277+K277+L277</f>
        <v>8652</v>
      </c>
      <c r="I277" s="1">
        <f t="shared" si="125"/>
        <v>0</v>
      </c>
      <c r="J277" s="1">
        <f t="shared" si="125"/>
        <v>0</v>
      </c>
      <c r="K277" s="1">
        <f t="shared" si="125"/>
        <v>8652</v>
      </c>
      <c r="L277" s="1">
        <f t="shared" si="125"/>
        <v>0</v>
      </c>
      <c r="M277" s="1">
        <f t="shared" si="125"/>
        <v>4450</v>
      </c>
      <c r="N277" s="1">
        <f t="shared" si="125"/>
        <v>4450</v>
      </c>
      <c r="O277" s="83"/>
      <c r="P277" s="77"/>
    </row>
    <row r="278" spans="1:16" x14ac:dyDescent="0.25">
      <c r="A278" s="81"/>
      <c r="B278" s="19" t="s">
        <v>90</v>
      </c>
      <c r="C278" s="4"/>
      <c r="D278" s="4"/>
      <c r="E278" s="4"/>
      <c r="F278" s="4"/>
      <c r="G278" s="4"/>
      <c r="H278" s="9">
        <f t="shared" ref="H278" si="126">I278+J278+K278+L278</f>
        <v>0</v>
      </c>
      <c r="I278" s="11">
        <v>0</v>
      </c>
      <c r="J278" s="11">
        <v>0</v>
      </c>
      <c r="K278" s="11">
        <v>0</v>
      </c>
      <c r="L278" s="11">
        <v>0</v>
      </c>
      <c r="M278" s="11">
        <v>0</v>
      </c>
      <c r="N278" s="11">
        <v>0</v>
      </c>
      <c r="O278" s="84"/>
      <c r="P278" s="78"/>
    </row>
    <row r="279" spans="1:16" ht="20.45" customHeight="1" x14ac:dyDescent="0.25">
      <c r="A279" s="110" t="s">
        <v>58</v>
      </c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2"/>
    </row>
    <row r="280" spans="1:16" ht="13.9" customHeight="1" x14ac:dyDescent="0.25">
      <c r="A280" s="110" t="s">
        <v>59</v>
      </c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2"/>
    </row>
    <row r="281" spans="1:16" ht="33.75" customHeight="1" x14ac:dyDescent="0.25">
      <c r="A281" s="79" t="s">
        <v>38</v>
      </c>
      <c r="B281" s="36" t="s">
        <v>23</v>
      </c>
      <c r="C281" s="41"/>
      <c r="D281" s="41"/>
      <c r="E281" s="41"/>
      <c r="F281" s="41"/>
      <c r="G281" s="41"/>
      <c r="H281" s="61"/>
      <c r="I281" s="50"/>
      <c r="J281" s="50"/>
      <c r="K281" s="62"/>
      <c r="L281" s="62"/>
      <c r="M281" s="50"/>
      <c r="N281" s="50"/>
      <c r="O281" s="79" t="s">
        <v>81</v>
      </c>
      <c r="P281" s="79" t="s">
        <v>99</v>
      </c>
    </row>
    <row r="282" spans="1:16" x14ac:dyDescent="0.25">
      <c r="A282" s="80"/>
      <c r="B282" s="36" t="s">
        <v>16</v>
      </c>
      <c r="C282" s="41"/>
      <c r="D282" s="41"/>
      <c r="E282" s="41"/>
      <c r="F282" s="41"/>
      <c r="G282" s="41"/>
      <c r="H282" s="12"/>
      <c r="I282" s="1" t="s">
        <v>17</v>
      </c>
      <c r="J282" s="1" t="s">
        <v>17</v>
      </c>
      <c r="K282" s="1" t="s">
        <v>17</v>
      </c>
      <c r="L282" s="1" t="s">
        <v>17</v>
      </c>
      <c r="M282" s="1"/>
      <c r="N282" s="1"/>
      <c r="O282" s="80"/>
      <c r="P282" s="80"/>
    </row>
    <row r="283" spans="1:16" ht="22.5" x14ac:dyDescent="0.25">
      <c r="A283" s="80"/>
      <c r="B283" s="36" t="s">
        <v>49</v>
      </c>
      <c r="C283" s="41"/>
      <c r="D283" s="41"/>
      <c r="E283" s="41"/>
      <c r="F283" s="41"/>
      <c r="G283" s="41"/>
      <c r="H283" s="1">
        <f>I283+J283+K283+L283</f>
        <v>0</v>
      </c>
      <c r="I283" s="1">
        <f t="shared" ref="I283:L283" si="127">I284+I285+I286+I287</f>
        <v>0</v>
      </c>
      <c r="J283" s="1">
        <f t="shared" si="127"/>
        <v>0</v>
      </c>
      <c r="K283" s="1">
        <f>SUM(K284:K288)</f>
        <v>0</v>
      </c>
      <c r="L283" s="1">
        <f t="shared" si="127"/>
        <v>0</v>
      </c>
      <c r="M283" s="1">
        <f>M284+M285+M286+M287</f>
        <v>0</v>
      </c>
      <c r="N283" s="1">
        <f>N284+N285+N286+N287</f>
        <v>0</v>
      </c>
      <c r="O283" s="80"/>
      <c r="P283" s="80"/>
    </row>
    <row r="284" spans="1:16" x14ac:dyDescent="0.25">
      <c r="A284" s="80"/>
      <c r="B284" s="36" t="s">
        <v>19</v>
      </c>
      <c r="C284" s="41"/>
      <c r="D284" s="41"/>
      <c r="E284" s="41"/>
      <c r="F284" s="41"/>
      <c r="G284" s="41"/>
      <c r="H284" s="1">
        <f t="shared" ref="H284:H288" si="128">I284+J284+K284+L284</f>
        <v>0</v>
      </c>
      <c r="I284" s="1">
        <f>I292+I300+I308</f>
        <v>0</v>
      </c>
      <c r="J284" s="1">
        <f t="shared" ref="J284:L284" si="129">J292+J300+J308</f>
        <v>0</v>
      </c>
      <c r="K284" s="1">
        <f t="shared" si="129"/>
        <v>0</v>
      </c>
      <c r="L284" s="1">
        <f t="shared" si="129"/>
        <v>0</v>
      </c>
      <c r="M284" s="1">
        <v>0</v>
      </c>
      <c r="N284" s="1">
        <f t="shared" ref="N284" si="130">N292</f>
        <v>0</v>
      </c>
      <c r="O284" s="80"/>
      <c r="P284" s="80"/>
    </row>
    <row r="285" spans="1:16" ht="22.5" x14ac:dyDescent="0.25">
      <c r="A285" s="80"/>
      <c r="B285" s="36" t="s">
        <v>22</v>
      </c>
      <c r="C285" s="41"/>
      <c r="D285" s="41"/>
      <c r="E285" s="41"/>
      <c r="F285" s="41"/>
      <c r="G285" s="41"/>
      <c r="H285" s="1">
        <f t="shared" si="128"/>
        <v>0</v>
      </c>
      <c r="I285" s="1">
        <f>I301+I309+I293</f>
        <v>0</v>
      </c>
      <c r="J285" s="1">
        <f t="shared" ref="J285:L285" si="131">J301+J309+J293</f>
        <v>0</v>
      </c>
      <c r="K285" s="1">
        <f t="shared" si="131"/>
        <v>0</v>
      </c>
      <c r="L285" s="1">
        <f t="shared" si="131"/>
        <v>0</v>
      </c>
      <c r="M285" s="1">
        <v>0</v>
      </c>
      <c r="N285" s="1">
        <f t="shared" ref="N285" si="132">N293</f>
        <v>0</v>
      </c>
      <c r="O285" s="80"/>
      <c r="P285" s="80"/>
    </row>
    <row r="286" spans="1:16" x14ac:dyDescent="0.25">
      <c r="A286" s="80"/>
      <c r="B286" s="36" t="s">
        <v>20</v>
      </c>
      <c r="C286" s="41"/>
      <c r="D286" s="41"/>
      <c r="E286" s="41"/>
      <c r="F286" s="41"/>
      <c r="G286" s="41"/>
      <c r="H286" s="1">
        <f t="shared" si="128"/>
        <v>0</v>
      </c>
      <c r="I286" s="1">
        <f>I294+I302+I310</f>
        <v>0</v>
      </c>
      <c r="J286" s="1">
        <f t="shared" ref="J286:L286" si="133">J294+J302+J310</f>
        <v>0</v>
      </c>
      <c r="K286" s="1">
        <f t="shared" si="133"/>
        <v>0</v>
      </c>
      <c r="L286" s="1">
        <f t="shared" si="133"/>
        <v>0</v>
      </c>
      <c r="M286" s="1">
        <v>0</v>
      </c>
      <c r="N286" s="1">
        <f t="shared" ref="N286" si="134">N294</f>
        <v>0</v>
      </c>
      <c r="O286" s="80"/>
      <c r="P286" s="80"/>
    </row>
    <row r="287" spans="1:16" ht="22.5" x14ac:dyDescent="0.25">
      <c r="A287" s="80"/>
      <c r="B287" s="36" t="s">
        <v>21</v>
      </c>
      <c r="C287" s="41"/>
      <c r="D287" s="41"/>
      <c r="E287" s="41"/>
      <c r="F287" s="41"/>
      <c r="G287" s="41"/>
      <c r="H287" s="1">
        <f t="shared" si="128"/>
        <v>0</v>
      </c>
      <c r="I287" s="1">
        <f>I295+I303+I311</f>
        <v>0</v>
      </c>
      <c r="J287" s="1">
        <f t="shared" ref="J287:L287" si="135">J295+J303+J311</f>
        <v>0</v>
      </c>
      <c r="K287" s="1">
        <f t="shared" si="135"/>
        <v>0</v>
      </c>
      <c r="L287" s="1">
        <f t="shared" si="135"/>
        <v>0</v>
      </c>
      <c r="M287" s="1">
        <f t="shared" ref="M287:N287" si="136">M295</f>
        <v>0</v>
      </c>
      <c r="N287" s="1">
        <f t="shared" si="136"/>
        <v>0</v>
      </c>
      <c r="O287" s="80"/>
      <c r="P287" s="80"/>
    </row>
    <row r="288" spans="1:16" x14ac:dyDescent="0.25">
      <c r="A288" s="81"/>
      <c r="B288" s="19" t="s">
        <v>90</v>
      </c>
      <c r="C288" s="4"/>
      <c r="D288" s="4"/>
      <c r="E288" s="4"/>
      <c r="F288" s="4"/>
      <c r="G288" s="4"/>
      <c r="H288" s="1">
        <f t="shared" si="128"/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81"/>
      <c r="P288" s="81"/>
    </row>
    <row r="289" spans="1:16" ht="22.5" x14ac:dyDescent="0.25">
      <c r="A289" s="79" t="s">
        <v>112</v>
      </c>
      <c r="B289" s="36" t="s">
        <v>39</v>
      </c>
      <c r="C289" s="41"/>
      <c r="D289" s="41"/>
      <c r="E289" s="41"/>
      <c r="F289" s="41"/>
      <c r="G289" s="41"/>
      <c r="H289" s="1">
        <f>-SUM(I289:L289)</f>
        <v>0</v>
      </c>
      <c r="I289" s="48">
        <v>0</v>
      </c>
      <c r="J289" s="63">
        <v>0</v>
      </c>
      <c r="K289" s="11">
        <v>0</v>
      </c>
      <c r="L289" s="48">
        <v>0</v>
      </c>
      <c r="M289" s="1">
        <v>0</v>
      </c>
      <c r="N289" s="1">
        <v>1</v>
      </c>
      <c r="O289" s="79" t="s">
        <v>113</v>
      </c>
      <c r="P289" s="79" t="s">
        <v>167</v>
      </c>
    </row>
    <row r="290" spans="1:16" ht="14.25" customHeight="1" x14ac:dyDescent="0.25">
      <c r="A290" s="80"/>
      <c r="B290" s="36" t="s">
        <v>16</v>
      </c>
      <c r="C290" s="41"/>
      <c r="D290" s="41"/>
      <c r="E290" s="41"/>
      <c r="F290" s="41"/>
      <c r="G290" s="41"/>
      <c r="H290" s="44" t="s">
        <v>42</v>
      </c>
      <c r="I290" s="1" t="s">
        <v>17</v>
      </c>
      <c r="J290" s="1" t="s">
        <v>17</v>
      </c>
      <c r="K290" s="1" t="s">
        <v>17</v>
      </c>
      <c r="L290" s="1" t="s">
        <v>17</v>
      </c>
      <c r="M290" s="1">
        <v>0</v>
      </c>
      <c r="N290" s="1">
        <v>0</v>
      </c>
      <c r="O290" s="80"/>
      <c r="P290" s="80"/>
    </row>
    <row r="291" spans="1:16" ht="22.5" x14ac:dyDescent="0.25">
      <c r="A291" s="80"/>
      <c r="B291" s="36" t="s">
        <v>49</v>
      </c>
      <c r="C291" s="41"/>
      <c r="D291" s="41"/>
      <c r="E291" s="41"/>
      <c r="F291" s="41"/>
      <c r="G291" s="41"/>
      <c r="H291" s="1">
        <f t="shared" ref="H291:L291" si="137">H292+H293+H294+H295</f>
        <v>0</v>
      </c>
      <c r="I291" s="1">
        <f t="shared" si="137"/>
        <v>0</v>
      </c>
      <c r="J291" s="1">
        <f t="shared" si="137"/>
        <v>0</v>
      </c>
      <c r="K291" s="1">
        <f t="shared" si="137"/>
        <v>0</v>
      </c>
      <c r="L291" s="1">
        <f t="shared" si="137"/>
        <v>0</v>
      </c>
      <c r="M291" s="1">
        <f>M292+M293+M294+M295</f>
        <v>0</v>
      </c>
      <c r="N291" s="1">
        <f>N292+N293+N294+N295</f>
        <v>0</v>
      </c>
      <c r="O291" s="80"/>
      <c r="P291" s="80"/>
    </row>
    <row r="292" spans="1:16" ht="14.25" customHeight="1" x14ac:dyDescent="0.25">
      <c r="A292" s="80"/>
      <c r="B292" s="36" t="s">
        <v>19</v>
      </c>
      <c r="C292" s="12"/>
      <c r="D292" s="12"/>
      <c r="E292" s="12"/>
      <c r="F292" s="12"/>
      <c r="G292" s="12"/>
      <c r="H292" s="1">
        <f t="shared" ref="H292:H294" si="138">I292+J292+K292+L292</f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80"/>
      <c r="P292" s="80"/>
    </row>
    <row r="293" spans="1:16" ht="14.25" customHeight="1" x14ac:dyDescent="0.25">
      <c r="A293" s="80"/>
      <c r="B293" s="36" t="s">
        <v>22</v>
      </c>
      <c r="C293" s="41"/>
      <c r="D293" s="41"/>
      <c r="E293" s="41"/>
      <c r="F293" s="41"/>
      <c r="G293" s="41"/>
      <c r="H293" s="1">
        <f t="shared" si="138"/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80"/>
      <c r="P293" s="80"/>
    </row>
    <row r="294" spans="1:16" ht="14.25" customHeight="1" x14ac:dyDescent="0.25">
      <c r="A294" s="80"/>
      <c r="B294" s="36" t="s">
        <v>20</v>
      </c>
      <c r="C294" s="41"/>
      <c r="D294" s="41"/>
      <c r="E294" s="41"/>
      <c r="F294" s="41"/>
      <c r="G294" s="41"/>
      <c r="H294" s="1">
        <f t="shared" si="138"/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80"/>
      <c r="P294" s="80"/>
    </row>
    <row r="295" spans="1:16" ht="22.5" x14ac:dyDescent="0.25">
      <c r="A295" s="80"/>
      <c r="B295" s="36" t="s">
        <v>21</v>
      </c>
      <c r="C295" s="41"/>
      <c r="D295" s="41"/>
      <c r="E295" s="41"/>
      <c r="F295" s="41"/>
      <c r="G295" s="41"/>
      <c r="H295" s="1">
        <f>-SUM(I295:L295)</f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80"/>
      <c r="P295" s="80"/>
    </row>
    <row r="296" spans="1:16" ht="14.25" customHeight="1" x14ac:dyDescent="0.25">
      <c r="A296" s="81"/>
      <c r="B296" s="19" t="s">
        <v>90</v>
      </c>
      <c r="C296" s="4"/>
      <c r="D296" s="4"/>
      <c r="E296" s="4"/>
      <c r="F296" s="4"/>
      <c r="G296" s="4"/>
      <c r="H296" s="9">
        <f t="shared" ref="H296" si="139">I296+J296+K296+L296</f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81"/>
      <c r="P296" s="81"/>
    </row>
    <row r="297" spans="1:16" ht="37.5" customHeight="1" x14ac:dyDescent="0.25">
      <c r="A297" s="79" t="s">
        <v>40</v>
      </c>
      <c r="B297" s="36" t="s">
        <v>41</v>
      </c>
      <c r="C297" s="12"/>
      <c r="D297" s="12"/>
      <c r="E297" s="12"/>
      <c r="F297" s="12"/>
      <c r="G297" s="12"/>
      <c r="H297" s="64">
        <f>SUM(I297:L297)</f>
        <v>2</v>
      </c>
      <c r="I297" s="1">
        <v>0</v>
      </c>
      <c r="J297" s="1">
        <v>1</v>
      </c>
      <c r="K297" s="1">
        <v>0</v>
      </c>
      <c r="L297" s="1">
        <v>1</v>
      </c>
      <c r="M297" s="1">
        <v>2</v>
      </c>
      <c r="N297" s="1">
        <v>2</v>
      </c>
      <c r="O297" s="79" t="s">
        <v>88</v>
      </c>
      <c r="P297" s="79" t="s">
        <v>168</v>
      </c>
    </row>
    <row r="298" spans="1:16" ht="21" customHeight="1" x14ac:dyDescent="0.25">
      <c r="A298" s="80"/>
      <c r="B298" s="36" t="s">
        <v>16</v>
      </c>
      <c r="C298" s="12"/>
      <c r="D298" s="12"/>
      <c r="E298" s="12"/>
      <c r="F298" s="12"/>
      <c r="G298" s="12"/>
      <c r="H298" s="1">
        <v>0</v>
      </c>
      <c r="I298" s="1" t="s">
        <v>42</v>
      </c>
      <c r="J298" s="1" t="s">
        <v>42</v>
      </c>
      <c r="K298" s="1" t="s">
        <v>42</v>
      </c>
      <c r="L298" s="1" t="s">
        <v>42</v>
      </c>
      <c r="M298" s="1">
        <v>0</v>
      </c>
      <c r="N298" s="1">
        <v>0</v>
      </c>
      <c r="O298" s="80"/>
      <c r="P298" s="80"/>
    </row>
    <row r="299" spans="1:16" ht="21" customHeight="1" x14ac:dyDescent="0.25">
      <c r="A299" s="80"/>
      <c r="B299" s="36" t="s">
        <v>49</v>
      </c>
      <c r="C299" s="12"/>
      <c r="D299" s="12"/>
      <c r="E299" s="12"/>
      <c r="F299" s="12"/>
      <c r="G299" s="12"/>
      <c r="H299" s="1">
        <f>I299+J299+K299+L299</f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80"/>
      <c r="P299" s="80"/>
    </row>
    <row r="300" spans="1:16" ht="21" customHeight="1" x14ac:dyDescent="0.25">
      <c r="A300" s="80"/>
      <c r="B300" s="36" t="s">
        <v>19</v>
      </c>
      <c r="C300" s="12"/>
      <c r="D300" s="12"/>
      <c r="E300" s="12"/>
      <c r="F300" s="12"/>
      <c r="G300" s="12"/>
      <c r="H300" s="1">
        <f t="shared" ref="H300:H301" si="140">I300+J300+K300+L300</f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80"/>
      <c r="P300" s="80"/>
    </row>
    <row r="301" spans="1:16" ht="21" customHeight="1" x14ac:dyDescent="0.25">
      <c r="A301" s="80"/>
      <c r="B301" s="36" t="s">
        <v>22</v>
      </c>
      <c r="C301" s="12"/>
      <c r="D301" s="12"/>
      <c r="E301" s="12"/>
      <c r="F301" s="12"/>
      <c r="G301" s="12"/>
      <c r="H301" s="1">
        <f t="shared" si="140"/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80"/>
      <c r="P301" s="80"/>
    </row>
    <row r="302" spans="1:16" ht="21" customHeight="1" x14ac:dyDescent="0.25">
      <c r="A302" s="80"/>
      <c r="B302" s="36" t="s">
        <v>20</v>
      </c>
      <c r="C302" s="12"/>
      <c r="D302" s="12"/>
      <c r="E302" s="12"/>
      <c r="F302" s="12"/>
      <c r="G302" s="12"/>
      <c r="H302" s="1">
        <f t="shared" ref="H302:H304" si="141">I302+J302+K302+L302</f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80"/>
      <c r="P302" s="80"/>
    </row>
    <row r="303" spans="1:16" ht="21" customHeight="1" x14ac:dyDescent="0.25">
      <c r="A303" s="80"/>
      <c r="B303" s="36" t="s">
        <v>21</v>
      </c>
      <c r="C303" s="12"/>
      <c r="D303" s="12"/>
      <c r="E303" s="12"/>
      <c r="F303" s="12"/>
      <c r="G303" s="12"/>
      <c r="H303" s="1">
        <f t="shared" si="141"/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80"/>
      <c r="P303" s="80"/>
    </row>
    <row r="304" spans="1:16" ht="21" customHeight="1" x14ac:dyDescent="0.25">
      <c r="A304" s="81"/>
      <c r="B304" s="19" t="s">
        <v>90</v>
      </c>
      <c r="C304" s="4"/>
      <c r="D304" s="4"/>
      <c r="E304" s="4"/>
      <c r="F304" s="4"/>
      <c r="G304" s="4"/>
      <c r="H304" s="9">
        <f t="shared" si="141"/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81"/>
      <c r="P304" s="81"/>
    </row>
    <row r="305" spans="1:16" ht="48" customHeight="1" x14ac:dyDescent="0.25">
      <c r="A305" s="79" t="s">
        <v>122</v>
      </c>
      <c r="B305" s="36" t="s">
        <v>123</v>
      </c>
      <c r="C305" s="41"/>
      <c r="D305" s="41"/>
      <c r="E305" s="41"/>
      <c r="F305" s="41"/>
      <c r="G305" s="41"/>
      <c r="H305" s="1">
        <v>0</v>
      </c>
      <c r="I305" s="11">
        <v>0</v>
      </c>
      <c r="J305" s="11">
        <v>0</v>
      </c>
      <c r="K305" s="11">
        <v>0</v>
      </c>
      <c r="L305" s="11">
        <v>0</v>
      </c>
      <c r="M305" s="1">
        <v>0</v>
      </c>
      <c r="N305" s="1">
        <v>0</v>
      </c>
      <c r="O305" s="79" t="s">
        <v>73</v>
      </c>
      <c r="P305" s="79" t="s">
        <v>169</v>
      </c>
    </row>
    <row r="306" spans="1:16" ht="24" customHeight="1" x14ac:dyDescent="0.25">
      <c r="A306" s="80"/>
      <c r="B306" s="36" t="s">
        <v>16</v>
      </c>
      <c r="C306" s="41"/>
      <c r="D306" s="41"/>
      <c r="E306" s="41"/>
      <c r="F306" s="41"/>
      <c r="G306" s="41"/>
      <c r="H306" s="1">
        <v>0</v>
      </c>
      <c r="I306" s="1" t="s">
        <v>17</v>
      </c>
      <c r="J306" s="1" t="s">
        <v>17</v>
      </c>
      <c r="K306" s="1" t="s">
        <v>17</v>
      </c>
      <c r="L306" s="1" t="s">
        <v>17</v>
      </c>
      <c r="M306" s="1">
        <v>0</v>
      </c>
      <c r="N306" s="1">
        <v>0</v>
      </c>
      <c r="O306" s="80"/>
      <c r="P306" s="80"/>
    </row>
    <row r="307" spans="1:16" ht="24" customHeight="1" x14ac:dyDescent="0.25">
      <c r="A307" s="80"/>
      <c r="B307" s="36" t="s">
        <v>49</v>
      </c>
      <c r="C307" s="41"/>
      <c r="D307" s="41"/>
      <c r="E307" s="41"/>
      <c r="F307" s="41"/>
      <c r="G307" s="41"/>
      <c r="H307" s="1">
        <f>I307+J307+K307+L307</f>
        <v>0</v>
      </c>
      <c r="I307" s="1">
        <f>SUM(I308:I311)</f>
        <v>0</v>
      </c>
      <c r="J307" s="1">
        <f t="shared" ref="J307:N307" si="142">SUM(J308:J311)</f>
        <v>0</v>
      </c>
      <c r="K307" s="1">
        <f t="shared" si="142"/>
        <v>0</v>
      </c>
      <c r="L307" s="1">
        <v>0</v>
      </c>
      <c r="M307" s="1">
        <v>0</v>
      </c>
      <c r="N307" s="1">
        <f t="shared" si="142"/>
        <v>0</v>
      </c>
      <c r="O307" s="80"/>
      <c r="P307" s="80"/>
    </row>
    <row r="308" spans="1:16" ht="24" customHeight="1" x14ac:dyDescent="0.25">
      <c r="A308" s="80"/>
      <c r="B308" s="36" t="s">
        <v>19</v>
      </c>
      <c r="C308" s="12"/>
      <c r="D308" s="12"/>
      <c r="E308" s="12"/>
      <c r="F308" s="12"/>
      <c r="G308" s="12"/>
      <c r="H308" s="1">
        <f>I308+J308+K308+L308</f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f>O308+P308+Q308+R308</f>
        <v>0</v>
      </c>
      <c r="O308" s="80"/>
      <c r="P308" s="80"/>
    </row>
    <row r="309" spans="1:16" ht="24" customHeight="1" x14ac:dyDescent="0.25">
      <c r="A309" s="80"/>
      <c r="B309" s="36" t="s">
        <v>22</v>
      </c>
      <c r="C309" s="41"/>
      <c r="D309" s="41"/>
      <c r="E309" s="41"/>
      <c r="F309" s="41"/>
      <c r="G309" s="41"/>
      <c r="H309" s="1">
        <f t="shared" ref="H309:H312" si="143">I309+J309+K309+L309</f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f>O309+P309+Q309+R309</f>
        <v>0</v>
      </c>
      <c r="O309" s="80"/>
      <c r="P309" s="80"/>
    </row>
    <row r="310" spans="1:16" ht="24" customHeight="1" x14ac:dyDescent="0.25">
      <c r="A310" s="80"/>
      <c r="B310" s="36" t="s">
        <v>20</v>
      </c>
      <c r="C310" s="41"/>
      <c r="D310" s="41"/>
      <c r="E310" s="41"/>
      <c r="F310" s="41"/>
      <c r="G310" s="41"/>
      <c r="H310" s="1">
        <f t="shared" si="143"/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f>O310+P310+Q310+R310</f>
        <v>0</v>
      </c>
      <c r="O310" s="80"/>
      <c r="P310" s="80"/>
    </row>
    <row r="311" spans="1:16" ht="24" customHeight="1" x14ac:dyDescent="0.25">
      <c r="A311" s="80"/>
      <c r="B311" s="36" t="s">
        <v>21</v>
      </c>
      <c r="C311" s="41"/>
      <c r="D311" s="41"/>
      <c r="E311" s="41"/>
      <c r="F311" s="41"/>
      <c r="G311" s="41"/>
      <c r="H311" s="1">
        <f t="shared" si="143"/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80"/>
      <c r="P311" s="80"/>
    </row>
    <row r="312" spans="1:16" ht="24" customHeight="1" x14ac:dyDescent="0.25">
      <c r="A312" s="81"/>
      <c r="B312" s="19" t="s">
        <v>90</v>
      </c>
      <c r="C312" s="4"/>
      <c r="D312" s="4"/>
      <c r="E312" s="4"/>
      <c r="F312" s="4"/>
      <c r="G312" s="4"/>
      <c r="H312" s="9">
        <f t="shared" si="143"/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81"/>
      <c r="P312" s="81"/>
    </row>
    <row r="313" spans="1:16" ht="15" customHeight="1" x14ac:dyDescent="0.25">
      <c r="A313" s="79" t="s">
        <v>63</v>
      </c>
      <c r="B313" s="36" t="s">
        <v>25</v>
      </c>
      <c r="C313" s="41"/>
      <c r="D313" s="41"/>
      <c r="E313" s="41"/>
      <c r="F313" s="41"/>
      <c r="G313" s="41"/>
      <c r="H313" s="1">
        <f>I313+J313+K313+L313</f>
        <v>0</v>
      </c>
      <c r="I313" s="1">
        <f>I314+I315+I316+I317</f>
        <v>0</v>
      </c>
      <c r="J313" s="1">
        <f>J314+J315+J316+J317</f>
        <v>0</v>
      </c>
      <c r="K313" s="1">
        <f t="shared" ref="K313:L313" si="144">K314+K315+K316+K317</f>
        <v>0</v>
      </c>
      <c r="L313" s="1">
        <f t="shared" si="144"/>
        <v>0</v>
      </c>
      <c r="M313" s="1">
        <f>M314+M315+M316+M317</f>
        <v>0</v>
      </c>
      <c r="N313" s="1">
        <f>N314+N315+N316+N317</f>
        <v>0</v>
      </c>
      <c r="O313" s="147"/>
      <c r="P313" s="150"/>
    </row>
    <row r="314" spans="1:16" x14ac:dyDescent="0.25">
      <c r="A314" s="80"/>
      <c r="B314" s="36" t="s">
        <v>36</v>
      </c>
      <c r="C314" s="41"/>
      <c r="D314" s="41"/>
      <c r="E314" s="41"/>
      <c r="F314" s="41"/>
      <c r="G314" s="41"/>
      <c r="H314" s="1">
        <f t="shared" ref="H314:H316" si="145">I314+J314+K314+L314</f>
        <v>0</v>
      </c>
      <c r="I314" s="1">
        <f>I292+I300+I308</f>
        <v>0</v>
      </c>
      <c r="J314" s="1">
        <f t="shared" ref="J314:L314" si="146">J292+J300+J308</f>
        <v>0</v>
      </c>
      <c r="K314" s="1">
        <f t="shared" si="146"/>
        <v>0</v>
      </c>
      <c r="L314" s="1">
        <f t="shared" si="146"/>
        <v>0</v>
      </c>
      <c r="M314" s="1">
        <f>M292+M300+M308</f>
        <v>0</v>
      </c>
      <c r="N314" s="1">
        <f>N292+N300+N308</f>
        <v>0</v>
      </c>
      <c r="O314" s="148"/>
      <c r="P314" s="150"/>
    </row>
    <row r="315" spans="1:16" ht="22.5" x14ac:dyDescent="0.25">
      <c r="A315" s="80"/>
      <c r="B315" s="36" t="s">
        <v>22</v>
      </c>
      <c r="C315" s="41"/>
      <c r="D315" s="41"/>
      <c r="E315" s="41"/>
      <c r="F315" s="41"/>
      <c r="G315" s="41"/>
      <c r="H315" s="1">
        <f t="shared" si="145"/>
        <v>0</v>
      </c>
      <c r="I315" s="1">
        <f t="shared" ref="I315:M315" si="147">I293+I301+I309</f>
        <v>0</v>
      </c>
      <c r="J315" s="1">
        <f t="shared" si="147"/>
        <v>0</v>
      </c>
      <c r="K315" s="1">
        <f t="shared" si="147"/>
        <v>0</v>
      </c>
      <c r="L315" s="1">
        <f t="shared" si="147"/>
        <v>0</v>
      </c>
      <c r="M315" s="1">
        <f t="shared" si="147"/>
        <v>0</v>
      </c>
      <c r="N315" s="1">
        <f>N293</f>
        <v>0</v>
      </c>
      <c r="O315" s="148"/>
      <c r="P315" s="150"/>
    </row>
    <row r="316" spans="1:16" x14ac:dyDescent="0.25">
      <c r="A316" s="80"/>
      <c r="B316" s="36" t="s">
        <v>20</v>
      </c>
      <c r="C316" s="41"/>
      <c r="D316" s="41"/>
      <c r="E316" s="41"/>
      <c r="F316" s="41"/>
      <c r="G316" s="41"/>
      <c r="H316" s="1">
        <f t="shared" si="145"/>
        <v>0</v>
      </c>
      <c r="I316" s="1">
        <f t="shared" ref="I316:M316" si="148">I294+I302+I310</f>
        <v>0</v>
      </c>
      <c r="J316" s="1">
        <f t="shared" si="148"/>
        <v>0</v>
      </c>
      <c r="K316" s="1">
        <f t="shared" si="148"/>
        <v>0</v>
      </c>
      <c r="L316" s="1">
        <f t="shared" si="148"/>
        <v>0</v>
      </c>
      <c r="M316" s="1">
        <f t="shared" si="148"/>
        <v>0</v>
      </c>
      <c r="N316" s="1">
        <f>N294</f>
        <v>0</v>
      </c>
      <c r="O316" s="148"/>
      <c r="P316" s="150"/>
    </row>
    <row r="317" spans="1:16" ht="22.5" x14ac:dyDescent="0.25">
      <c r="A317" s="80"/>
      <c r="B317" s="36" t="s">
        <v>21</v>
      </c>
      <c r="C317" s="41"/>
      <c r="D317" s="41"/>
      <c r="E317" s="41"/>
      <c r="F317" s="41"/>
      <c r="G317" s="41"/>
      <c r="H317" s="1">
        <f>I317+J317+K317+L317</f>
        <v>0</v>
      </c>
      <c r="I317" s="1">
        <f t="shared" ref="I317:M317" si="149">I295+I303+I311</f>
        <v>0</v>
      </c>
      <c r="J317" s="1">
        <f t="shared" si="149"/>
        <v>0</v>
      </c>
      <c r="K317" s="1">
        <f t="shared" si="149"/>
        <v>0</v>
      </c>
      <c r="L317" s="1">
        <f t="shared" si="149"/>
        <v>0</v>
      </c>
      <c r="M317" s="1">
        <f t="shared" si="149"/>
        <v>0</v>
      </c>
      <c r="N317" s="1">
        <f>N295</f>
        <v>0</v>
      </c>
      <c r="O317" s="148"/>
      <c r="P317" s="150"/>
    </row>
    <row r="318" spans="1:16" x14ac:dyDescent="0.25">
      <c r="A318" s="81"/>
      <c r="B318" s="19" t="s">
        <v>90</v>
      </c>
      <c r="C318" s="4"/>
      <c r="D318" s="4"/>
      <c r="E318" s="4"/>
      <c r="F318" s="4"/>
      <c r="G318" s="4"/>
      <c r="H318" s="9">
        <f t="shared" ref="H318" si="150">I318+J318+K318+L318</f>
        <v>0</v>
      </c>
      <c r="I318" s="1">
        <f t="shared" ref="I318:M318" si="151">I296+I304+I312</f>
        <v>0</v>
      </c>
      <c r="J318" s="1">
        <f t="shared" si="151"/>
        <v>0</v>
      </c>
      <c r="K318" s="1">
        <f t="shared" si="151"/>
        <v>0</v>
      </c>
      <c r="L318" s="1">
        <f t="shared" si="151"/>
        <v>0</v>
      </c>
      <c r="M318" s="1">
        <f t="shared" si="151"/>
        <v>0</v>
      </c>
      <c r="N318" s="11">
        <v>0</v>
      </c>
      <c r="O318" s="149"/>
      <c r="P318" s="150"/>
    </row>
    <row r="319" spans="1:16" ht="13.9" customHeight="1" x14ac:dyDescent="0.25">
      <c r="A319" s="110" t="s">
        <v>64</v>
      </c>
      <c r="B319" s="111"/>
      <c r="C319" s="111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2"/>
    </row>
    <row r="320" spans="1:16" ht="33.75" customHeight="1" x14ac:dyDescent="0.25">
      <c r="A320" s="79" t="s">
        <v>89</v>
      </c>
      <c r="B320" s="36" t="s">
        <v>43</v>
      </c>
      <c r="C320" s="41"/>
      <c r="D320" s="41"/>
      <c r="E320" s="41"/>
      <c r="F320" s="41"/>
      <c r="G320" s="41"/>
      <c r="H320" s="12">
        <v>4</v>
      </c>
      <c r="I320" s="12">
        <v>1</v>
      </c>
      <c r="J320" s="12">
        <v>1</v>
      </c>
      <c r="K320" s="12">
        <v>1</v>
      </c>
      <c r="L320" s="12">
        <v>1</v>
      </c>
      <c r="M320" s="12">
        <v>4</v>
      </c>
      <c r="N320" s="12">
        <v>4</v>
      </c>
      <c r="O320" s="79" t="s">
        <v>76</v>
      </c>
      <c r="P320" s="79" t="s">
        <v>100</v>
      </c>
    </row>
    <row r="321" spans="1:16" x14ac:dyDescent="0.25">
      <c r="A321" s="80"/>
      <c r="B321" s="36" t="s">
        <v>16</v>
      </c>
      <c r="C321" s="41"/>
      <c r="D321" s="41"/>
      <c r="E321" s="41"/>
      <c r="F321" s="41"/>
      <c r="G321" s="41"/>
      <c r="H321" s="41"/>
      <c r="I321" s="65" t="s">
        <v>65</v>
      </c>
      <c r="J321" s="65" t="s">
        <v>65</v>
      </c>
      <c r="K321" s="65" t="s">
        <v>65</v>
      </c>
      <c r="L321" s="65" t="s">
        <v>65</v>
      </c>
      <c r="M321" s="41"/>
      <c r="N321" s="41"/>
      <c r="O321" s="80"/>
      <c r="P321" s="80"/>
    </row>
    <row r="322" spans="1:16" ht="22.5" x14ac:dyDescent="0.25">
      <c r="A322" s="80"/>
      <c r="B322" s="36" t="s">
        <v>49</v>
      </c>
      <c r="C322" s="41"/>
      <c r="D322" s="41"/>
      <c r="E322" s="41"/>
      <c r="F322" s="41"/>
      <c r="G322" s="41"/>
      <c r="H322" s="1">
        <f t="shared" ref="H322:H324" si="152">I322+J322+K322+L322</f>
        <v>0</v>
      </c>
      <c r="I322" s="1">
        <f t="shared" ref="I322:I324" si="153">J322+K322+L322+M322</f>
        <v>0</v>
      </c>
      <c r="J322" s="1">
        <f t="shared" ref="J322:J324" si="154">K322+L322+M322+N322</f>
        <v>0</v>
      </c>
      <c r="K322" s="1">
        <f t="shared" ref="K322:K324" si="155">L322+M322+N322+O322</f>
        <v>0</v>
      </c>
      <c r="L322" s="1">
        <f t="shared" ref="L322:L324" si="156">M322+N322+O322+P322</f>
        <v>0</v>
      </c>
      <c r="M322" s="1">
        <f t="shared" ref="M322:N326" si="157">N322+O322+P322+Q322</f>
        <v>0</v>
      </c>
      <c r="N322" s="1">
        <f t="shared" si="157"/>
        <v>0</v>
      </c>
      <c r="O322" s="80"/>
      <c r="P322" s="80"/>
    </row>
    <row r="323" spans="1:16" x14ac:dyDescent="0.25">
      <c r="A323" s="80"/>
      <c r="B323" s="36" t="s">
        <v>19</v>
      </c>
      <c r="C323" s="41"/>
      <c r="D323" s="41"/>
      <c r="E323" s="41"/>
      <c r="F323" s="41"/>
      <c r="G323" s="41"/>
      <c r="H323" s="1">
        <f t="shared" si="152"/>
        <v>0</v>
      </c>
      <c r="I323" s="1">
        <f t="shared" si="153"/>
        <v>0</v>
      </c>
      <c r="J323" s="1">
        <f t="shared" si="154"/>
        <v>0</v>
      </c>
      <c r="K323" s="1">
        <f t="shared" si="155"/>
        <v>0</v>
      </c>
      <c r="L323" s="1">
        <f t="shared" si="156"/>
        <v>0</v>
      </c>
      <c r="M323" s="1">
        <f t="shared" si="157"/>
        <v>0</v>
      </c>
      <c r="N323" s="1">
        <f t="shared" si="157"/>
        <v>0</v>
      </c>
      <c r="O323" s="80"/>
      <c r="P323" s="80"/>
    </row>
    <row r="324" spans="1:16" ht="22.5" x14ac:dyDescent="0.25">
      <c r="A324" s="80"/>
      <c r="B324" s="36" t="s">
        <v>22</v>
      </c>
      <c r="C324" s="41"/>
      <c r="D324" s="41"/>
      <c r="E324" s="41"/>
      <c r="F324" s="41"/>
      <c r="G324" s="41"/>
      <c r="H324" s="1">
        <f t="shared" si="152"/>
        <v>0</v>
      </c>
      <c r="I324" s="1">
        <f t="shared" si="153"/>
        <v>0</v>
      </c>
      <c r="J324" s="1">
        <f t="shared" si="154"/>
        <v>0</v>
      </c>
      <c r="K324" s="1">
        <f t="shared" si="155"/>
        <v>0</v>
      </c>
      <c r="L324" s="1">
        <f t="shared" si="156"/>
        <v>0</v>
      </c>
      <c r="M324" s="1">
        <f t="shared" si="157"/>
        <v>0</v>
      </c>
      <c r="N324" s="1">
        <f t="shared" si="157"/>
        <v>0</v>
      </c>
      <c r="O324" s="80"/>
      <c r="P324" s="80"/>
    </row>
    <row r="325" spans="1:16" x14ac:dyDescent="0.25">
      <c r="A325" s="80"/>
      <c r="B325" s="36" t="s">
        <v>20</v>
      </c>
      <c r="C325" s="41"/>
      <c r="D325" s="41"/>
      <c r="E325" s="41"/>
      <c r="F325" s="41"/>
      <c r="G325" s="41"/>
      <c r="H325" s="1">
        <f t="shared" ref="H325:H327" si="158">I325+J325+K325+L325</f>
        <v>0</v>
      </c>
      <c r="I325" s="1">
        <f t="shared" ref="I325:I326" si="159">J325+K325+L325+M325</f>
        <v>0</v>
      </c>
      <c r="J325" s="1">
        <f t="shared" ref="J325:J326" si="160">K325+L325+M325+N325</f>
        <v>0</v>
      </c>
      <c r="K325" s="1">
        <f t="shared" ref="K325:K326" si="161">L325+M325+N325+O325</f>
        <v>0</v>
      </c>
      <c r="L325" s="1">
        <f t="shared" ref="L325:L326" si="162">M325+N325+O325+P325</f>
        <v>0</v>
      </c>
      <c r="M325" s="1">
        <f t="shared" si="157"/>
        <v>0</v>
      </c>
      <c r="N325" s="1">
        <f t="shared" si="157"/>
        <v>0</v>
      </c>
      <c r="O325" s="80"/>
      <c r="P325" s="80"/>
    </row>
    <row r="326" spans="1:16" ht="22.5" x14ac:dyDescent="0.25">
      <c r="A326" s="80"/>
      <c r="B326" s="36" t="s">
        <v>21</v>
      </c>
      <c r="C326" s="41"/>
      <c r="D326" s="41"/>
      <c r="E326" s="41"/>
      <c r="F326" s="41"/>
      <c r="G326" s="41"/>
      <c r="H326" s="1">
        <f t="shared" si="158"/>
        <v>0</v>
      </c>
      <c r="I326" s="1">
        <f t="shared" si="159"/>
        <v>0</v>
      </c>
      <c r="J326" s="1">
        <f t="shared" si="160"/>
        <v>0</v>
      </c>
      <c r="K326" s="1">
        <f t="shared" si="161"/>
        <v>0</v>
      </c>
      <c r="L326" s="1">
        <f t="shared" si="162"/>
        <v>0</v>
      </c>
      <c r="M326" s="1">
        <f t="shared" si="157"/>
        <v>0</v>
      </c>
      <c r="N326" s="1">
        <f t="shared" si="157"/>
        <v>0</v>
      </c>
      <c r="O326" s="80"/>
      <c r="P326" s="80"/>
    </row>
    <row r="327" spans="1:16" x14ac:dyDescent="0.25">
      <c r="A327" s="81"/>
      <c r="B327" s="19" t="s">
        <v>90</v>
      </c>
      <c r="C327" s="4"/>
      <c r="D327" s="4"/>
      <c r="E327" s="4"/>
      <c r="F327" s="4"/>
      <c r="G327" s="4"/>
      <c r="H327" s="9">
        <f t="shared" si="158"/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81"/>
      <c r="P327" s="81"/>
    </row>
    <row r="328" spans="1:16" ht="33.75" customHeight="1" x14ac:dyDescent="0.25">
      <c r="A328" s="79" t="s">
        <v>68</v>
      </c>
      <c r="B328" s="36" t="s">
        <v>43</v>
      </c>
      <c r="C328" s="41"/>
      <c r="D328" s="41"/>
      <c r="E328" s="41"/>
      <c r="F328" s="41"/>
      <c r="G328" s="41"/>
      <c r="H328" s="12">
        <v>4</v>
      </c>
      <c r="I328" s="12">
        <v>1</v>
      </c>
      <c r="J328" s="12">
        <v>1</v>
      </c>
      <c r="K328" s="12">
        <v>1</v>
      </c>
      <c r="L328" s="12">
        <v>1</v>
      </c>
      <c r="M328" s="12">
        <v>4</v>
      </c>
      <c r="N328" s="12">
        <v>4</v>
      </c>
      <c r="O328" s="79" t="s">
        <v>76</v>
      </c>
      <c r="P328" s="79" t="s">
        <v>170</v>
      </c>
    </row>
    <row r="329" spans="1:16" x14ac:dyDescent="0.25">
      <c r="A329" s="80"/>
      <c r="B329" s="36" t="s">
        <v>16</v>
      </c>
      <c r="C329" s="41"/>
      <c r="D329" s="41"/>
      <c r="E329" s="41"/>
      <c r="F329" s="41"/>
      <c r="G329" s="41"/>
      <c r="H329" s="12"/>
      <c r="I329" s="12" t="s">
        <v>65</v>
      </c>
      <c r="J329" s="12" t="s">
        <v>65</v>
      </c>
      <c r="K329" s="12" t="s">
        <v>65</v>
      </c>
      <c r="L329" s="12" t="s">
        <v>65</v>
      </c>
      <c r="M329" s="40"/>
      <c r="N329" s="40"/>
      <c r="O329" s="80"/>
      <c r="P329" s="80"/>
    </row>
    <row r="330" spans="1:16" ht="22.5" x14ac:dyDescent="0.25">
      <c r="A330" s="80"/>
      <c r="B330" s="36" t="s">
        <v>49</v>
      </c>
      <c r="C330" s="41"/>
      <c r="D330" s="41"/>
      <c r="E330" s="41"/>
      <c r="F330" s="41"/>
      <c r="G330" s="41"/>
      <c r="H330" s="1">
        <f t="shared" ref="H330:H332" si="163">I330+J330+K330+L330</f>
        <v>0</v>
      </c>
      <c r="I330" s="1">
        <f t="shared" ref="I330:I332" si="164">J330+K330+L330+M330</f>
        <v>0</v>
      </c>
      <c r="J330" s="1">
        <f t="shared" ref="J330:J332" si="165">K330+L330+M330+N330</f>
        <v>0</v>
      </c>
      <c r="K330" s="1">
        <f t="shared" ref="K330:K332" si="166">L330+M330+N330+O330</f>
        <v>0</v>
      </c>
      <c r="L330" s="1">
        <f t="shared" ref="L330:L332" si="167">M330+N330+O330+P330</f>
        <v>0</v>
      </c>
      <c r="M330" s="1">
        <f t="shared" ref="M330:N334" si="168">N330+O330+P330+Q330</f>
        <v>0</v>
      </c>
      <c r="N330" s="1">
        <f t="shared" si="168"/>
        <v>0</v>
      </c>
      <c r="O330" s="80"/>
      <c r="P330" s="80"/>
    </row>
    <row r="331" spans="1:16" x14ac:dyDescent="0.25">
      <c r="A331" s="80"/>
      <c r="B331" s="36" t="s">
        <v>19</v>
      </c>
      <c r="C331" s="41"/>
      <c r="D331" s="41"/>
      <c r="E331" s="41"/>
      <c r="F331" s="41"/>
      <c r="G331" s="41"/>
      <c r="H331" s="1">
        <f t="shared" si="163"/>
        <v>0</v>
      </c>
      <c r="I331" s="1">
        <f t="shared" si="164"/>
        <v>0</v>
      </c>
      <c r="J331" s="1">
        <f t="shared" si="165"/>
        <v>0</v>
      </c>
      <c r="K331" s="1">
        <f t="shared" si="166"/>
        <v>0</v>
      </c>
      <c r="L331" s="1">
        <f t="shared" si="167"/>
        <v>0</v>
      </c>
      <c r="M331" s="1">
        <f t="shared" si="168"/>
        <v>0</v>
      </c>
      <c r="N331" s="1">
        <f t="shared" si="168"/>
        <v>0</v>
      </c>
      <c r="O331" s="80"/>
      <c r="P331" s="80"/>
    </row>
    <row r="332" spans="1:16" ht="22.5" x14ac:dyDescent="0.25">
      <c r="A332" s="80"/>
      <c r="B332" s="36" t="s">
        <v>22</v>
      </c>
      <c r="C332" s="41"/>
      <c r="D332" s="41"/>
      <c r="E332" s="41"/>
      <c r="F332" s="41"/>
      <c r="G332" s="41"/>
      <c r="H332" s="1">
        <f t="shared" si="163"/>
        <v>0</v>
      </c>
      <c r="I332" s="1">
        <f t="shared" si="164"/>
        <v>0</v>
      </c>
      <c r="J332" s="1">
        <f t="shared" si="165"/>
        <v>0</v>
      </c>
      <c r="K332" s="1">
        <f t="shared" si="166"/>
        <v>0</v>
      </c>
      <c r="L332" s="1">
        <f t="shared" si="167"/>
        <v>0</v>
      </c>
      <c r="M332" s="1">
        <f t="shared" si="168"/>
        <v>0</v>
      </c>
      <c r="N332" s="1">
        <f t="shared" si="168"/>
        <v>0</v>
      </c>
      <c r="O332" s="80"/>
      <c r="P332" s="80"/>
    </row>
    <row r="333" spans="1:16" x14ac:dyDescent="0.25">
      <c r="A333" s="80"/>
      <c r="B333" s="36" t="s">
        <v>20</v>
      </c>
      <c r="C333" s="41"/>
      <c r="D333" s="41"/>
      <c r="E333" s="41"/>
      <c r="F333" s="41"/>
      <c r="G333" s="41"/>
      <c r="H333" s="1">
        <f t="shared" ref="H333:H338" si="169">I333+J333+K333+L333</f>
        <v>0</v>
      </c>
      <c r="I333" s="1">
        <f t="shared" ref="I333:I338" si="170">J333+K333+L333+M333</f>
        <v>0</v>
      </c>
      <c r="J333" s="1">
        <f t="shared" ref="J333:J338" si="171">K333+L333+M333+N333</f>
        <v>0</v>
      </c>
      <c r="K333" s="1">
        <f t="shared" ref="K333:K338" si="172">L333+M333+N333+O333</f>
        <v>0</v>
      </c>
      <c r="L333" s="1">
        <f t="shared" ref="L333:L338" si="173">M333+N333+O333+P333</f>
        <v>0</v>
      </c>
      <c r="M333" s="1">
        <f t="shared" si="168"/>
        <v>0</v>
      </c>
      <c r="N333" s="1">
        <f t="shared" si="168"/>
        <v>0</v>
      </c>
      <c r="O333" s="80"/>
      <c r="P333" s="80"/>
    </row>
    <row r="334" spans="1:16" ht="22.5" x14ac:dyDescent="0.25">
      <c r="A334" s="80"/>
      <c r="B334" s="36" t="s">
        <v>21</v>
      </c>
      <c r="C334" s="41"/>
      <c r="D334" s="41"/>
      <c r="E334" s="41"/>
      <c r="F334" s="41"/>
      <c r="G334" s="41"/>
      <c r="H334" s="1">
        <f t="shared" si="169"/>
        <v>0</v>
      </c>
      <c r="I334" s="1">
        <f t="shared" si="170"/>
        <v>0</v>
      </c>
      <c r="J334" s="1">
        <f t="shared" si="171"/>
        <v>0</v>
      </c>
      <c r="K334" s="1">
        <f t="shared" si="172"/>
        <v>0</v>
      </c>
      <c r="L334" s="1">
        <f t="shared" si="173"/>
        <v>0</v>
      </c>
      <c r="M334" s="1">
        <f t="shared" si="168"/>
        <v>0</v>
      </c>
      <c r="N334" s="1">
        <f t="shared" si="168"/>
        <v>0</v>
      </c>
      <c r="O334" s="80"/>
      <c r="P334" s="80"/>
    </row>
    <row r="335" spans="1:16" x14ac:dyDescent="0.25">
      <c r="A335" s="81"/>
      <c r="B335" s="19" t="s">
        <v>90</v>
      </c>
      <c r="C335" s="4"/>
      <c r="D335" s="4"/>
      <c r="E335" s="4"/>
      <c r="F335" s="4"/>
      <c r="G335" s="4"/>
      <c r="H335" s="9">
        <f t="shared" si="169"/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81"/>
      <c r="P335" s="81"/>
    </row>
    <row r="336" spans="1:16" ht="15" customHeight="1" x14ac:dyDescent="0.25">
      <c r="A336" s="79" t="s">
        <v>66</v>
      </c>
      <c r="B336" s="36" t="s">
        <v>25</v>
      </c>
      <c r="C336" s="41"/>
      <c r="D336" s="41"/>
      <c r="E336" s="41"/>
      <c r="F336" s="41"/>
      <c r="G336" s="41"/>
      <c r="H336" s="1">
        <f t="shared" si="169"/>
        <v>0</v>
      </c>
      <c r="I336" s="1">
        <f t="shared" si="170"/>
        <v>0</v>
      </c>
      <c r="J336" s="1">
        <f t="shared" si="171"/>
        <v>0</v>
      </c>
      <c r="K336" s="1">
        <f t="shared" si="172"/>
        <v>0</v>
      </c>
      <c r="L336" s="1">
        <f t="shared" si="173"/>
        <v>0</v>
      </c>
      <c r="M336" s="1">
        <f t="shared" ref="M336:N340" si="174">N336+O336+P336+Q336</f>
        <v>0</v>
      </c>
      <c r="N336" s="1">
        <f t="shared" si="174"/>
        <v>0</v>
      </c>
      <c r="O336" s="113"/>
      <c r="P336" s="113"/>
    </row>
    <row r="337" spans="1:16" x14ac:dyDescent="0.25">
      <c r="A337" s="80"/>
      <c r="B337" s="36" t="s">
        <v>19</v>
      </c>
      <c r="C337" s="41"/>
      <c r="D337" s="41"/>
      <c r="E337" s="41"/>
      <c r="F337" s="41"/>
      <c r="G337" s="41"/>
      <c r="H337" s="1">
        <f t="shared" si="169"/>
        <v>0</v>
      </c>
      <c r="I337" s="1">
        <f t="shared" si="170"/>
        <v>0</v>
      </c>
      <c r="J337" s="1">
        <f t="shared" si="171"/>
        <v>0</v>
      </c>
      <c r="K337" s="1">
        <f t="shared" si="172"/>
        <v>0</v>
      </c>
      <c r="L337" s="1">
        <f t="shared" si="173"/>
        <v>0</v>
      </c>
      <c r="M337" s="1">
        <f t="shared" si="174"/>
        <v>0</v>
      </c>
      <c r="N337" s="1">
        <f t="shared" si="174"/>
        <v>0</v>
      </c>
      <c r="O337" s="114"/>
      <c r="P337" s="114"/>
    </row>
    <row r="338" spans="1:16" ht="22.5" x14ac:dyDescent="0.25">
      <c r="A338" s="80"/>
      <c r="B338" s="36" t="s">
        <v>22</v>
      </c>
      <c r="C338" s="41"/>
      <c r="D338" s="41"/>
      <c r="E338" s="41"/>
      <c r="F338" s="41"/>
      <c r="G338" s="41"/>
      <c r="H338" s="1">
        <f t="shared" si="169"/>
        <v>0</v>
      </c>
      <c r="I338" s="1">
        <f t="shared" si="170"/>
        <v>0</v>
      </c>
      <c r="J338" s="1">
        <f t="shared" si="171"/>
        <v>0</v>
      </c>
      <c r="K338" s="1">
        <f t="shared" si="172"/>
        <v>0</v>
      </c>
      <c r="L338" s="1">
        <f t="shared" si="173"/>
        <v>0</v>
      </c>
      <c r="M338" s="1">
        <f t="shared" si="174"/>
        <v>0</v>
      </c>
      <c r="N338" s="1">
        <f t="shared" si="174"/>
        <v>0</v>
      </c>
      <c r="O338" s="114"/>
      <c r="P338" s="114"/>
    </row>
    <row r="339" spans="1:16" x14ac:dyDescent="0.25">
      <c r="A339" s="80"/>
      <c r="B339" s="36" t="s">
        <v>20</v>
      </c>
      <c r="C339" s="41"/>
      <c r="D339" s="41"/>
      <c r="E339" s="41"/>
      <c r="F339" s="41"/>
      <c r="G339" s="41"/>
      <c r="H339" s="1">
        <f t="shared" ref="H339:H341" si="175">I339+J339+K339+L339</f>
        <v>0</v>
      </c>
      <c r="I339" s="1">
        <f t="shared" ref="I339:I340" si="176">J339+K339+L339+M339</f>
        <v>0</v>
      </c>
      <c r="J339" s="1">
        <f t="shared" ref="J339:J340" si="177">K339+L339+M339+N339</f>
        <v>0</v>
      </c>
      <c r="K339" s="1">
        <f t="shared" ref="K339:K340" si="178">L339+M339+N339+O339</f>
        <v>0</v>
      </c>
      <c r="L339" s="1">
        <f t="shared" ref="L339:L340" si="179">M339+N339+O339+P339</f>
        <v>0</v>
      </c>
      <c r="M339" s="1">
        <f t="shared" si="174"/>
        <v>0</v>
      </c>
      <c r="N339" s="1">
        <f t="shared" si="174"/>
        <v>0</v>
      </c>
      <c r="O339" s="114"/>
      <c r="P339" s="114"/>
    </row>
    <row r="340" spans="1:16" ht="22.5" x14ac:dyDescent="0.25">
      <c r="A340" s="80"/>
      <c r="B340" s="36" t="s">
        <v>21</v>
      </c>
      <c r="C340" s="41"/>
      <c r="D340" s="41"/>
      <c r="E340" s="41"/>
      <c r="F340" s="41"/>
      <c r="G340" s="41"/>
      <c r="H340" s="1">
        <f t="shared" si="175"/>
        <v>0</v>
      </c>
      <c r="I340" s="1">
        <f t="shared" si="176"/>
        <v>0</v>
      </c>
      <c r="J340" s="1">
        <f t="shared" si="177"/>
        <v>0</v>
      </c>
      <c r="K340" s="1">
        <f t="shared" si="178"/>
        <v>0</v>
      </c>
      <c r="L340" s="1">
        <f t="shared" si="179"/>
        <v>0</v>
      </c>
      <c r="M340" s="1">
        <f t="shared" si="174"/>
        <v>0</v>
      </c>
      <c r="N340" s="1">
        <f t="shared" si="174"/>
        <v>0</v>
      </c>
      <c r="O340" s="114"/>
      <c r="P340" s="114"/>
    </row>
    <row r="341" spans="1:16" x14ac:dyDescent="0.25">
      <c r="A341" s="81"/>
      <c r="B341" s="19" t="s">
        <v>90</v>
      </c>
      <c r="C341" s="4"/>
      <c r="D341" s="4"/>
      <c r="E341" s="4"/>
      <c r="F341" s="4"/>
      <c r="G341" s="4"/>
      <c r="H341" s="9">
        <f t="shared" si="175"/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5"/>
      <c r="P341" s="115"/>
    </row>
    <row r="342" spans="1:16" ht="15" customHeight="1" x14ac:dyDescent="0.25">
      <c r="A342" s="79" t="s">
        <v>44</v>
      </c>
      <c r="B342" s="66" t="s">
        <v>25</v>
      </c>
      <c r="C342" s="41"/>
      <c r="D342" s="41"/>
      <c r="E342" s="41"/>
      <c r="F342" s="41"/>
      <c r="G342" s="41"/>
      <c r="H342" s="1">
        <f>H343+H344+H345+H346</f>
        <v>0</v>
      </c>
      <c r="I342" s="1">
        <f>I343+I344+I345+I346</f>
        <v>0</v>
      </c>
      <c r="J342" s="1">
        <f t="shared" ref="J342:N342" si="180">J343+J344+J345+J346</f>
        <v>0</v>
      </c>
      <c r="K342" s="1">
        <f t="shared" si="180"/>
        <v>0</v>
      </c>
      <c r="L342" s="1">
        <f t="shared" si="180"/>
        <v>0</v>
      </c>
      <c r="M342" s="1">
        <f t="shared" si="180"/>
        <v>0</v>
      </c>
      <c r="N342" s="1">
        <f t="shared" si="180"/>
        <v>0</v>
      </c>
      <c r="O342" s="113"/>
      <c r="P342" s="113"/>
    </row>
    <row r="343" spans="1:16" x14ac:dyDescent="0.25">
      <c r="A343" s="80"/>
      <c r="B343" s="66" t="s">
        <v>19</v>
      </c>
      <c r="C343" s="41"/>
      <c r="D343" s="41"/>
      <c r="E343" s="41"/>
      <c r="F343" s="41"/>
      <c r="G343" s="41"/>
      <c r="H343" s="1">
        <f t="shared" ref="H343:H345" si="181">I343+J343+K343+L343</f>
        <v>0</v>
      </c>
      <c r="I343" s="1">
        <f>I323+I314</f>
        <v>0</v>
      </c>
      <c r="J343" s="1">
        <f t="shared" ref="J343:N343" si="182">J323+J314</f>
        <v>0</v>
      </c>
      <c r="K343" s="1">
        <f t="shared" si="182"/>
        <v>0</v>
      </c>
      <c r="L343" s="1">
        <f t="shared" si="182"/>
        <v>0</v>
      </c>
      <c r="M343" s="1">
        <f t="shared" si="182"/>
        <v>0</v>
      </c>
      <c r="N343" s="1">
        <f t="shared" si="182"/>
        <v>0</v>
      </c>
      <c r="O343" s="114"/>
      <c r="P343" s="114"/>
    </row>
    <row r="344" spans="1:16" ht="22.5" x14ac:dyDescent="0.25">
      <c r="A344" s="80"/>
      <c r="B344" s="66" t="s">
        <v>22</v>
      </c>
      <c r="C344" s="41"/>
      <c r="D344" s="41"/>
      <c r="E344" s="41"/>
      <c r="F344" s="41"/>
      <c r="G344" s="41"/>
      <c r="H344" s="1">
        <f t="shared" si="181"/>
        <v>0</v>
      </c>
      <c r="I344" s="1">
        <f>I324+I315</f>
        <v>0</v>
      </c>
      <c r="J344" s="1">
        <f t="shared" ref="J344:N346" si="183">J324+J315</f>
        <v>0</v>
      </c>
      <c r="K344" s="1">
        <f t="shared" si="183"/>
        <v>0</v>
      </c>
      <c r="L344" s="1">
        <f t="shared" si="183"/>
        <v>0</v>
      </c>
      <c r="M344" s="1">
        <f t="shared" si="183"/>
        <v>0</v>
      </c>
      <c r="N344" s="1">
        <f t="shared" si="183"/>
        <v>0</v>
      </c>
      <c r="O344" s="114"/>
      <c r="P344" s="114"/>
    </row>
    <row r="345" spans="1:16" x14ac:dyDescent="0.25">
      <c r="A345" s="80"/>
      <c r="B345" s="66" t="s">
        <v>20</v>
      </c>
      <c r="C345" s="41"/>
      <c r="D345" s="41"/>
      <c r="E345" s="41"/>
      <c r="F345" s="41"/>
      <c r="G345" s="41"/>
      <c r="H345" s="1">
        <f t="shared" si="181"/>
        <v>0</v>
      </c>
      <c r="I345" s="1">
        <f>I325+I316</f>
        <v>0</v>
      </c>
      <c r="J345" s="1">
        <f t="shared" si="183"/>
        <v>0</v>
      </c>
      <c r="K345" s="1">
        <f t="shared" si="183"/>
        <v>0</v>
      </c>
      <c r="L345" s="1">
        <f t="shared" si="183"/>
        <v>0</v>
      </c>
      <c r="M345" s="1">
        <f t="shared" si="183"/>
        <v>0</v>
      </c>
      <c r="N345" s="1">
        <f t="shared" si="183"/>
        <v>0</v>
      </c>
      <c r="O345" s="114"/>
      <c r="P345" s="114"/>
    </row>
    <row r="346" spans="1:16" ht="22.5" x14ac:dyDescent="0.25">
      <c r="A346" s="80"/>
      <c r="B346" s="66" t="s">
        <v>21</v>
      </c>
      <c r="C346" s="41"/>
      <c r="D346" s="41"/>
      <c r="E346" s="41"/>
      <c r="F346" s="41"/>
      <c r="G346" s="41"/>
      <c r="H346" s="1">
        <f>I346+J346+K346+L346</f>
        <v>0</v>
      </c>
      <c r="I346" s="1">
        <f>I326+I317</f>
        <v>0</v>
      </c>
      <c r="J346" s="1">
        <f t="shared" si="183"/>
        <v>0</v>
      </c>
      <c r="K346" s="1">
        <f t="shared" si="183"/>
        <v>0</v>
      </c>
      <c r="L346" s="1">
        <f t="shared" si="183"/>
        <v>0</v>
      </c>
      <c r="M346" s="1">
        <f t="shared" si="183"/>
        <v>0</v>
      </c>
      <c r="N346" s="1">
        <f t="shared" si="183"/>
        <v>0</v>
      </c>
      <c r="O346" s="114"/>
      <c r="P346" s="114"/>
    </row>
    <row r="347" spans="1:16" x14ac:dyDescent="0.25">
      <c r="A347" s="81"/>
      <c r="B347" s="19" t="s">
        <v>90</v>
      </c>
      <c r="C347" s="4"/>
      <c r="D347" s="4"/>
      <c r="E347" s="4"/>
      <c r="F347" s="4"/>
      <c r="G347" s="4"/>
      <c r="H347" s="9">
        <f t="shared" ref="H347" si="184">I347+J347+K347+L347</f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5"/>
      <c r="P347" s="115"/>
    </row>
    <row r="348" spans="1:16" ht="21" x14ac:dyDescent="0.25">
      <c r="A348" s="74" t="s">
        <v>45</v>
      </c>
      <c r="B348" s="37" t="s">
        <v>25</v>
      </c>
      <c r="C348" s="57"/>
      <c r="D348" s="57"/>
      <c r="E348" s="57"/>
      <c r="F348" s="57"/>
      <c r="G348" s="57"/>
      <c r="H348" s="15">
        <f>I348+J348+K348+L348</f>
        <v>766543.78224999993</v>
      </c>
      <c r="I348" s="15">
        <f t="shared" ref="I348:N348" si="185">I349+I350+I351+I352</f>
        <v>22020.300000000003</v>
      </c>
      <c r="J348" s="15">
        <f t="shared" si="185"/>
        <v>198955.41224999999</v>
      </c>
      <c r="K348" s="15">
        <f t="shared" si="185"/>
        <v>335249.87</v>
      </c>
      <c r="L348" s="15">
        <f t="shared" si="185"/>
        <v>210318.2</v>
      </c>
      <c r="M348" s="15">
        <f t="shared" si="185"/>
        <v>1104650.42</v>
      </c>
      <c r="N348" s="15">
        <f t="shared" si="185"/>
        <v>934948.5</v>
      </c>
      <c r="O348" s="75"/>
      <c r="P348" s="75"/>
    </row>
    <row r="349" spans="1:16" x14ac:dyDescent="0.25">
      <c r="A349" s="74"/>
      <c r="B349" s="37" t="s">
        <v>19</v>
      </c>
      <c r="C349" s="57"/>
      <c r="D349" s="57"/>
      <c r="E349" s="57"/>
      <c r="F349" s="57"/>
      <c r="G349" s="57"/>
      <c r="H349" s="15">
        <f>I349+J349+K349+L349</f>
        <v>630163.68224999995</v>
      </c>
      <c r="I349" s="15">
        <f t="shared" ref="I349:L352" si="186">I274+I343</f>
        <v>19620.300000000003</v>
      </c>
      <c r="J349" s="15">
        <f t="shared" si="186"/>
        <v>179555.41224999999</v>
      </c>
      <c r="K349" s="15">
        <f t="shared" ref="K349:M349" si="187">K274+K343</f>
        <v>244858.37000000002</v>
      </c>
      <c r="L349" s="15">
        <f t="shared" si="187"/>
        <v>186129.6</v>
      </c>
      <c r="M349" s="15">
        <f t="shared" si="187"/>
        <v>896200.42</v>
      </c>
      <c r="N349" s="15">
        <f>N274+N343</f>
        <v>726498.5</v>
      </c>
      <c r="O349" s="75"/>
      <c r="P349" s="75"/>
    </row>
    <row r="350" spans="1:16" ht="21" customHeight="1" x14ac:dyDescent="0.25">
      <c r="A350" s="74"/>
      <c r="B350" s="37" t="s">
        <v>22</v>
      </c>
      <c r="C350" s="16"/>
      <c r="D350" s="16"/>
      <c r="E350" s="16"/>
      <c r="F350" s="16"/>
      <c r="G350" s="16"/>
      <c r="H350" s="15">
        <f t="shared" ref="H350" si="188">I350+J350+K350+L350</f>
        <v>0</v>
      </c>
      <c r="I350" s="15">
        <f t="shared" si="186"/>
        <v>0</v>
      </c>
      <c r="J350" s="15">
        <f t="shared" si="186"/>
        <v>0</v>
      </c>
      <c r="K350" s="15">
        <f t="shared" ref="K350:M352" si="189">K275+K344</f>
        <v>0</v>
      </c>
      <c r="L350" s="15">
        <f t="shared" si="189"/>
        <v>0</v>
      </c>
      <c r="M350" s="15">
        <f t="shared" si="189"/>
        <v>0</v>
      </c>
      <c r="N350" s="15">
        <f>N275+N344</f>
        <v>0</v>
      </c>
      <c r="O350" s="75"/>
      <c r="P350" s="75"/>
    </row>
    <row r="351" spans="1:16" x14ac:dyDescent="0.25">
      <c r="A351" s="74"/>
      <c r="B351" s="37" t="s">
        <v>20</v>
      </c>
      <c r="C351" s="57"/>
      <c r="D351" s="57"/>
      <c r="E351" s="57"/>
      <c r="F351" s="57"/>
      <c r="G351" s="57"/>
      <c r="H351" s="15">
        <f>I351+J351+K351+L351</f>
        <v>127728.1</v>
      </c>
      <c r="I351" s="15">
        <f t="shared" si="186"/>
        <v>2400</v>
      </c>
      <c r="J351" s="15">
        <f t="shared" si="186"/>
        <v>19400</v>
      </c>
      <c r="K351" s="15">
        <f t="shared" si="186"/>
        <v>81739.5</v>
      </c>
      <c r="L351" s="15">
        <f t="shared" si="186"/>
        <v>24188.6</v>
      </c>
      <c r="M351" s="15">
        <f t="shared" si="189"/>
        <v>204000</v>
      </c>
      <c r="N351" s="15">
        <f>N276+N345</f>
        <v>204000</v>
      </c>
      <c r="O351" s="75"/>
      <c r="P351" s="75"/>
    </row>
    <row r="352" spans="1:16" ht="21" x14ac:dyDescent="0.25">
      <c r="A352" s="74"/>
      <c r="B352" s="37" t="s">
        <v>21</v>
      </c>
      <c r="C352" s="57"/>
      <c r="D352" s="57"/>
      <c r="E352" s="57"/>
      <c r="F352" s="57"/>
      <c r="G352" s="57"/>
      <c r="H352" s="15">
        <f>I352+J352+K352+L352</f>
        <v>8652</v>
      </c>
      <c r="I352" s="15">
        <f t="shared" si="186"/>
        <v>0</v>
      </c>
      <c r="J352" s="15">
        <f t="shared" si="186"/>
        <v>0</v>
      </c>
      <c r="K352" s="15">
        <f t="shared" si="189"/>
        <v>8652</v>
      </c>
      <c r="L352" s="15">
        <f t="shared" si="189"/>
        <v>0</v>
      </c>
      <c r="M352" s="15">
        <f t="shared" si="189"/>
        <v>4450</v>
      </c>
      <c r="N352" s="15">
        <f>N277+N346</f>
        <v>4450</v>
      </c>
      <c r="O352" s="75"/>
      <c r="P352" s="75"/>
    </row>
    <row r="353" spans="1:16" ht="21" x14ac:dyDescent="0.25">
      <c r="A353" s="74"/>
      <c r="B353" s="37" t="s">
        <v>90</v>
      </c>
      <c r="C353" s="57"/>
      <c r="D353" s="57"/>
      <c r="E353" s="57"/>
      <c r="F353" s="57"/>
      <c r="G353" s="57"/>
      <c r="H353" s="15">
        <f>I353+J353+K353+L353</f>
        <v>0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15">
        <v>0</v>
      </c>
      <c r="O353" s="75"/>
      <c r="P353" s="75"/>
    </row>
    <row r="354" spans="1:16" ht="60.75" customHeight="1" x14ac:dyDescent="0.25">
      <c r="A354" s="109" t="s">
        <v>75</v>
      </c>
      <c r="B354" s="109"/>
      <c r="C354" s="109"/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</row>
    <row r="355" spans="1:16" ht="18" customHeight="1" x14ac:dyDescent="0.25">
      <c r="A355" s="109"/>
      <c r="B355" s="109"/>
      <c r="C355" s="109"/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</row>
    <row r="356" spans="1:16" ht="18" customHeight="1" x14ac:dyDescent="0.25">
      <c r="A356" s="109"/>
      <c r="B356" s="109"/>
      <c r="C356" s="109"/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</row>
    <row r="357" spans="1:16" ht="18" customHeight="1" x14ac:dyDescent="0.25">
      <c r="A357" s="109"/>
      <c r="B357" s="109"/>
      <c r="C357" s="109"/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</row>
    <row r="358" spans="1:16" ht="18" customHeight="1" x14ac:dyDescent="0.25">
      <c r="A358" s="109"/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</row>
    <row r="359" spans="1:16" ht="18" customHeight="1" x14ac:dyDescent="0.25">
      <c r="A359" s="109"/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</row>
    <row r="360" spans="1:16" ht="18" customHeight="1" x14ac:dyDescent="0.25">
      <c r="A360" s="109"/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</row>
    <row r="361" spans="1:16" ht="18" customHeight="1" x14ac:dyDescent="0.25">
      <c r="A361" s="109"/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</row>
    <row r="362" spans="1:16" ht="18" customHeight="1" x14ac:dyDescent="0.25">
      <c r="A362" s="109"/>
      <c r="B362" s="109"/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</row>
    <row r="363" spans="1:16" ht="18" customHeight="1" x14ac:dyDescent="0.25">
      <c r="A363" s="109"/>
      <c r="B363" s="109"/>
      <c r="C363" s="109"/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</row>
    <row r="364" spans="1:16" ht="18" customHeight="1" x14ac:dyDescent="0.25">
      <c r="A364" s="109"/>
      <c r="B364" s="109"/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</row>
    <row r="365" spans="1:16" ht="18" customHeight="1" x14ac:dyDescent="0.25">
      <c r="A365" s="109"/>
      <c r="B365" s="109"/>
      <c r="C365" s="109"/>
      <c r="D365" s="109"/>
      <c r="E365" s="109"/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</row>
    <row r="366" spans="1:16" ht="18" customHeight="1" x14ac:dyDescent="0.25">
      <c r="A366" s="109"/>
      <c r="B366" s="109"/>
      <c r="C366" s="109"/>
      <c r="D366" s="109"/>
      <c r="E366" s="109"/>
      <c r="F366" s="109"/>
      <c r="G366" s="109"/>
      <c r="H366" s="109"/>
      <c r="I366" s="109"/>
      <c r="J366" s="109"/>
      <c r="K366" s="109"/>
      <c r="L366" s="109"/>
      <c r="M366" s="109"/>
      <c r="N366" s="109"/>
      <c r="O366" s="109"/>
      <c r="P366" s="109"/>
    </row>
    <row r="367" spans="1:16" ht="18" customHeight="1" x14ac:dyDescent="0.25">
      <c r="A367" s="109"/>
      <c r="B367" s="109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</row>
    <row r="368" spans="1:16" ht="10.15" customHeight="1" x14ac:dyDescent="0.25">
      <c r="A368" s="109"/>
      <c r="B368" s="109"/>
      <c r="C368" s="109"/>
      <c r="D368" s="109"/>
      <c r="E368" s="109"/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  <c r="P368" s="109"/>
    </row>
    <row r="369" spans="1:16" ht="4.9000000000000004" customHeight="1" x14ac:dyDescent="0.25">
      <c r="A369" s="109"/>
      <c r="B369" s="109"/>
      <c r="C369" s="109"/>
      <c r="D369" s="109"/>
      <c r="E369" s="109"/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  <c r="P369" s="109"/>
    </row>
  </sheetData>
  <autoFilter ref="A11:P352"/>
  <mergeCells count="155">
    <mergeCell ref="O165:O172"/>
    <mergeCell ref="P165:P172"/>
    <mergeCell ref="A165:A172"/>
    <mergeCell ref="A149:A156"/>
    <mergeCell ref="O149:O156"/>
    <mergeCell ref="P149:P156"/>
    <mergeCell ref="A126:A131"/>
    <mergeCell ref="O141:O148"/>
    <mergeCell ref="P141:P148"/>
    <mergeCell ref="A141:A148"/>
    <mergeCell ref="A133:A140"/>
    <mergeCell ref="O133:O140"/>
    <mergeCell ref="P133:P140"/>
    <mergeCell ref="A157:A164"/>
    <mergeCell ref="O157:O164"/>
    <mergeCell ref="P157:P164"/>
    <mergeCell ref="A252:A257"/>
    <mergeCell ref="O252:O257"/>
    <mergeCell ref="P252:P257"/>
    <mergeCell ref="A236:A243"/>
    <mergeCell ref="O236:O243"/>
    <mergeCell ref="P236:P243"/>
    <mergeCell ref="A244:A251"/>
    <mergeCell ref="O244:O251"/>
    <mergeCell ref="P244:P251"/>
    <mergeCell ref="O228:O235"/>
    <mergeCell ref="P228:P235"/>
    <mergeCell ref="A204:A211"/>
    <mergeCell ref="O204:O211"/>
    <mergeCell ref="P204:P211"/>
    <mergeCell ref="A212:A219"/>
    <mergeCell ref="O212:O219"/>
    <mergeCell ref="P212:P219"/>
    <mergeCell ref="A220:A227"/>
    <mergeCell ref="O220:O227"/>
    <mergeCell ref="D9:D10"/>
    <mergeCell ref="P289:P296"/>
    <mergeCell ref="O289:O296"/>
    <mergeCell ref="A313:A318"/>
    <mergeCell ref="O313:O318"/>
    <mergeCell ref="P313:P318"/>
    <mergeCell ref="A297:A304"/>
    <mergeCell ref="P328:P335"/>
    <mergeCell ref="A305:A312"/>
    <mergeCell ref="O305:O312"/>
    <mergeCell ref="P305:P312"/>
    <mergeCell ref="O320:O327"/>
    <mergeCell ref="P320:P327"/>
    <mergeCell ref="A281:A288"/>
    <mergeCell ref="O281:O288"/>
    <mergeCell ref="P281:P288"/>
    <mergeCell ref="A181:A187"/>
    <mergeCell ref="O181:O187"/>
    <mergeCell ref="P181:P187"/>
    <mergeCell ref="A188:A195"/>
    <mergeCell ref="O188:O195"/>
    <mergeCell ref="P188:P195"/>
    <mergeCell ref="A196:A203"/>
    <mergeCell ref="O259:O266"/>
    <mergeCell ref="P54:P61"/>
    <mergeCell ref="A6:P6"/>
    <mergeCell ref="A132:P132"/>
    <mergeCell ref="H8:H10"/>
    <mergeCell ref="M8:M10"/>
    <mergeCell ref="N8:N10"/>
    <mergeCell ref="I8:L9"/>
    <mergeCell ref="P46:P53"/>
    <mergeCell ref="A70:A77"/>
    <mergeCell ref="O70:O77"/>
    <mergeCell ref="P70:P77"/>
    <mergeCell ref="A86:A93"/>
    <mergeCell ref="O86:O93"/>
    <mergeCell ref="P86:P93"/>
    <mergeCell ref="A94:A101"/>
    <mergeCell ref="P8:P10"/>
    <mergeCell ref="C9:C10"/>
    <mergeCell ref="P22:P29"/>
    <mergeCell ref="A46:A53"/>
    <mergeCell ref="P30:P37"/>
    <mergeCell ref="O46:O53"/>
    <mergeCell ref="A118:A125"/>
    <mergeCell ref="O118:O125"/>
    <mergeCell ref="P118:P125"/>
    <mergeCell ref="A102:A109"/>
    <mergeCell ref="O102:O109"/>
    <mergeCell ref="P102:P109"/>
    <mergeCell ref="F9:F10"/>
    <mergeCell ref="G9:G10"/>
    <mergeCell ref="E9:E10"/>
    <mergeCell ref="A8:A10"/>
    <mergeCell ref="B8:B10"/>
    <mergeCell ref="C8:G8"/>
    <mergeCell ref="O8:O10"/>
    <mergeCell ref="A54:A61"/>
    <mergeCell ref="O54:O61"/>
    <mergeCell ref="A12:P12"/>
    <mergeCell ref="A13:P13"/>
    <mergeCell ref="A14:A21"/>
    <mergeCell ref="O14:O21"/>
    <mergeCell ref="P14:P21"/>
    <mergeCell ref="A22:A29"/>
    <mergeCell ref="O22:O29"/>
    <mergeCell ref="A30:A37"/>
    <mergeCell ref="O30:O37"/>
    <mergeCell ref="A38:A45"/>
    <mergeCell ref="O38:O45"/>
    <mergeCell ref="P38:P45"/>
    <mergeCell ref="A354:P369"/>
    <mergeCell ref="A280:P280"/>
    <mergeCell ref="A336:A341"/>
    <mergeCell ref="O336:O341"/>
    <mergeCell ref="P336:P341"/>
    <mergeCell ref="A342:A347"/>
    <mergeCell ref="O342:O347"/>
    <mergeCell ref="P342:P347"/>
    <mergeCell ref="A173:A180"/>
    <mergeCell ref="O173:O180"/>
    <mergeCell ref="P173:P180"/>
    <mergeCell ref="A258:P258"/>
    <mergeCell ref="A279:P279"/>
    <mergeCell ref="A319:P319"/>
    <mergeCell ref="A259:A266"/>
    <mergeCell ref="O297:O304"/>
    <mergeCell ref="P297:P304"/>
    <mergeCell ref="A328:A335"/>
    <mergeCell ref="O328:O335"/>
    <mergeCell ref="A320:A327"/>
    <mergeCell ref="P259:P266"/>
    <mergeCell ref="O196:O203"/>
    <mergeCell ref="P196:P203"/>
    <mergeCell ref="A228:A235"/>
    <mergeCell ref="A348:A353"/>
    <mergeCell ref="O348:O353"/>
    <mergeCell ref="P348:P353"/>
    <mergeCell ref="P267:P272"/>
    <mergeCell ref="A273:A278"/>
    <mergeCell ref="O273:O278"/>
    <mergeCell ref="P273:P278"/>
    <mergeCell ref="A289:A296"/>
    <mergeCell ref="A62:A69"/>
    <mergeCell ref="O62:O69"/>
    <mergeCell ref="P62:P69"/>
    <mergeCell ref="O126:O131"/>
    <mergeCell ref="P126:P131"/>
    <mergeCell ref="P220:P227"/>
    <mergeCell ref="A267:A272"/>
    <mergeCell ref="O267:O272"/>
    <mergeCell ref="A78:A85"/>
    <mergeCell ref="O78:O85"/>
    <mergeCell ref="P78:P85"/>
    <mergeCell ref="A110:A117"/>
    <mergeCell ref="O110:O117"/>
    <mergeCell ref="P110:P117"/>
    <mergeCell ref="O94:O101"/>
    <mergeCell ref="P94:P101"/>
  </mergeCells>
  <pageMargins left="0.25" right="0.25" top="0.75" bottom="0.75" header="0.3" footer="0.3"/>
  <pageSetup paperSize="9" scale="69" fitToHeight="0" orientation="landscape" r:id="rId1"/>
  <rowBreaks count="13" manualBreakCount="13">
    <brk id="29" max="15" man="1"/>
    <brk id="45" max="15" man="1"/>
    <brk id="77" max="15" man="1"/>
    <brk id="85" max="15" man="1"/>
    <brk id="117" max="15" man="1"/>
    <brk id="140" max="15" man="1"/>
    <brk id="172" max="15" man="1"/>
    <brk id="203" max="15" man="1"/>
    <brk id="235" max="15" man="1"/>
    <brk id="266" max="15" man="1"/>
    <brk id="296" max="15" man="1"/>
    <brk id="318" max="15" man="1"/>
    <brk id="353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Таблица3</vt:lpstr>
      <vt:lpstr>Таблица3!Область_печати</vt:lpstr>
    </vt:vector>
  </TitlesOfParts>
  <Company>PNO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Неустроева Екатерина Александровна</dc:creator>
  <cp:lastModifiedBy>Кузнецов Роман Вячеславович</cp:lastModifiedBy>
  <cp:lastPrinted>2020-04-30T02:36:29Z</cp:lastPrinted>
  <dcterms:created xsi:type="dcterms:W3CDTF">2019-01-23T06:56:37Z</dcterms:created>
  <dcterms:modified xsi:type="dcterms:W3CDTF">2021-03-01T12:11:31Z</dcterms:modified>
</cp:coreProperties>
</file>