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rv\Рабочий стол\Изменения в ГП\"/>
    </mc:Choice>
  </mc:AlternateContent>
  <bookViews>
    <workbookView xWindow="0" yWindow="0" windowWidth="28800" windowHeight="11700"/>
  </bookViews>
  <sheets>
    <sheet name="Таблица3" sheetId="1" r:id="rId1"/>
  </sheets>
  <definedNames>
    <definedName name="_xlnm._FilterDatabase" localSheetId="0" hidden="1">Таблица3!$A$11:$P$374</definedName>
    <definedName name="_xlnm.Print_Area" localSheetId="0">Таблица3!$A$1:$P$374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9" i="1" l="1"/>
  <c r="L143" i="1" l="1"/>
  <c r="M143" i="1" l="1"/>
  <c r="H102" i="1" l="1"/>
  <c r="N159" i="1" l="1"/>
  <c r="L151" i="1" l="1"/>
  <c r="I258" i="1" l="1"/>
  <c r="J258" i="1"/>
  <c r="M258" i="1"/>
  <c r="N258" i="1"/>
  <c r="I235" i="1"/>
  <c r="J235" i="1"/>
  <c r="K235" i="1"/>
  <c r="L235" i="1"/>
  <c r="M235" i="1"/>
  <c r="N235" i="1"/>
  <c r="I227" i="1"/>
  <c r="J227" i="1"/>
  <c r="K227" i="1"/>
  <c r="L227" i="1"/>
  <c r="M227" i="1"/>
  <c r="N227" i="1"/>
  <c r="H227" i="1"/>
  <c r="I219" i="1"/>
  <c r="J219" i="1"/>
  <c r="K219" i="1"/>
  <c r="L219" i="1"/>
  <c r="M219" i="1"/>
  <c r="N219" i="1"/>
  <c r="H219" i="1"/>
  <c r="I210" i="1"/>
  <c r="J210" i="1"/>
  <c r="K210" i="1"/>
  <c r="L210" i="1"/>
  <c r="M210" i="1"/>
  <c r="N210" i="1"/>
  <c r="H210" i="1"/>
  <c r="I202" i="1"/>
  <c r="J202" i="1"/>
  <c r="K202" i="1"/>
  <c r="L202" i="1"/>
  <c r="M202" i="1"/>
  <c r="N202" i="1"/>
  <c r="H202" i="1"/>
  <c r="I194" i="1"/>
  <c r="J194" i="1"/>
  <c r="K194" i="1"/>
  <c r="L194" i="1"/>
  <c r="M194" i="1"/>
  <c r="N194" i="1"/>
  <c r="H194" i="1"/>
  <c r="I187" i="1"/>
  <c r="J187" i="1"/>
  <c r="K187" i="1"/>
  <c r="L187" i="1"/>
  <c r="M187" i="1"/>
  <c r="N187" i="1"/>
  <c r="H187" i="1"/>
  <c r="I179" i="1"/>
  <c r="J179" i="1"/>
  <c r="K179" i="1"/>
  <c r="L179" i="1"/>
  <c r="M179" i="1"/>
  <c r="N179" i="1"/>
  <c r="H179" i="1"/>
  <c r="I170" i="1"/>
  <c r="J170" i="1"/>
  <c r="K170" i="1"/>
  <c r="L170" i="1"/>
  <c r="M170" i="1"/>
  <c r="N170" i="1"/>
  <c r="I161" i="1"/>
  <c r="J161" i="1"/>
  <c r="K161" i="1"/>
  <c r="L161" i="1"/>
  <c r="M161" i="1"/>
  <c r="N161" i="1"/>
  <c r="I153" i="1"/>
  <c r="J153" i="1"/>
  <c r="K153" i="1"/>
  <c r="L153" i="1"/>
  <c r="M153" i="1"/>
  <c r="N153" i="1"/>
  <c r="H153" i="1"/>
  <c r="I145" i="1"/>
  <c r="J145" i="1"/>
  <c r="K145" i="1"/>
  <c r="L145" i="1"/>
  <c r="M145" i="1"/>
  <c r="N145" i="1"/>
  <c r="M138" i="1"/>
  <c r="M136" i="1" l="1"/>
  <c r="N136" i="1"/>
  <c r="N138" i="1"/>
  <c r="M137" i="1"/>
  <c r="N137" i="1"/>
  <c r="I135" i="1"/>
  <c r="J135" i="1"/>
  <c r="J137" i="1"/>
  <c r="K137" i="1"/>
  <c r="L137" i="1"/>
  <c r="I137" i="1"/>
  <c r="J138" i="1"/>
  <c r="K138" i="1"/>
  <c r="K258" i="1" s="1"/>
  <c r="L138" i="1"/>
  <c r="I138" i="1"/>
  <c r="J136" i="1"/>
  <c r="K136" i="1"/>
  <c r="L136" i="1"/>
  <c r="I136" i="1"/>
  <c r="L258" i="1" l="1"/>
  <c r="L135" i="1"/>
  <c r="K135" i="1"/>
  <c r="H138" i="1"/>
  <c r="N135" i="1"/>
  <c r="M135" i="1"/>
  <c r="H137" i="1"/>
  <c r="L211" i="1"/>
  <c r="M146" i="1"/>
  <c r="L148" i="1" l="1"/>
  <c r="H212" i="1" l="1"/>
  <c r="H211" i="1"/>
  <c r="H172" i="1" l="1"/>
  <c r="H163" i="1"/>
  <c r="J251" i="1" l="1"/>
  <c r="K251" i="1"/>
  <c r="L251" i="1"/>
  <c r="I251" i="1"/>
  <c r="H200" i="1"/>
  <c r="H38" i="1"/>
  <c r="K159" i="1" l="1"/>
  <c r="N217" i="1" l="1"/>
  <c r="M217" i="1"/>
  <c r="H156" i="1"/>
  <c r="L120" i="1" l="1"/>
  <c r="K120" i="1"/>
  <c r="J120" i="1"/>
  <c r="I120" i="1"/>
  <c r="L112" i="1"/>
  <c r="K112" i="1"/>
  <c r="J112" i="1"/>
  <c r="I112" i="1"/>
  <c r="L104" i="1"/>
  <c r="K104" i="1"/>
  <c r="J104" i="1"/>
  <c r="I104" i="1"/>
  <c r="L96" i="1"/>
  <c r="K96" i="1"/>
  <c r="J96" i="1"/>
  <c r="I96" i="1"/>
  <c r="L88" i="1"/>
  <c r="K88" i="1"/>
  <c r="J88" i="1"/>
  <c r="I88" i="1"/>
  <c r="L75" i="1"/>
  <c r="K75" i="1" s="1"/>
  <c r="J75" i="1" s="1"/>
  <c r="I75" i="1" s="1"/>
  <c r="H240" i="1" l="1"/>
  <c r="N239" i="1"/>
  <c r="M239" i="1" s="1"/>
  <c r="L239" i="1" s="1"/>
  <c r="K239" i="1" s="1"/>
  <c r="J239" i="1" s="1"/>
  <c r="I239" i="1" s="1"/>
  <c r="H239" i="1" s="1"/>
  <c r="N238" i="1"/>
  <c r="M238" i="1" s="1"/>
  <c r="L238" i="1" s="1"/>
  <c r="K238" i="1" s="1"/>
  <c r="J238" i="1" s="1"/>
  <c r="I238" i="1" s="1"/>
  <c r="H238" i="1" s="1"/>
  <c r="N237" i="1"/>
  <c r="M237" i="1" s="1"/>
  <c r="H236" i="1"/>
  <c r="H235" i="1" s="1"/>
  <c r="H233" i="1"/>
  <c r="H232" i="1"/>
  <c r="H231" i="1"/>
  <c r="H230" i="1"/>
  <c r="H229" i="1"/>
  <c r="H228" i="1"/>
  <c r="N226" i="1"/>
  <c r="M226" i="1"/>
  <c r="H225" i="1"/>
  <c r="H224" i="1"/>
  <c r="H223" i="1"/>
  <c r="H222" i="1"/>
  <c r="H221" i="1"/>
  <c r="J220" i="1"/>
  <c r="N218" i="1"/>
  <c r="M218" i="1"/>
  <c r="J217" i="1"/>
  <c r="H217" i="1" s="1"/>
  <c r="H216" i="1"/>
  <c r="H215" i="1"/>
  <c r="H214" i="1"/>
  <c r="H213" i="1"/>
  <c r="N209" i="1"/>
  <c r="M209" i="1"/>
  <c r="H208" i="1"/>
  <c r="H207" i="1"/>
  <c r="N206" i="1"/>
  <c r="M206" i="1" s="1"/>
  <c r="N205" i="1"/>
  <c r="M205" i="1" s="1"/>
  <c r="N204" i="1"/>
  <c r="M204" i="1" s="1"/>
  <c r="H203" i="1"/>
  <c r="H199" i="1"/>
  <c r="H198" i="1"/>
  <c r="H197" i="1"/>
  <c r="N196" i="1"/>
  <c r="M196" i="1" s="1"/>
  <c r="L196" i="1" s="1"/>
  <c r="K196" i="1" s="1"/>
  <c r="J196" i="1" s="1"/>
  <c r="I196" i="1" s="1"/>
  <c r="H196" i="1" s="1"/>
  <c r="N195" i="1"/>
  <c r="H192" i="1"/>
  <c r="H191" i="1"/>
  <c r="H190" i="1"/>
  <c r="H189" i="1"/>
  <c r="H188" i="1"/>
  <c r="N186" i="1"/>
  <c r="M186" i="1"/>
  <c r="H185" i="1"/>
  <c r="H184" i="1"/>
  <c r="H183" i="1"/>
  <c r="H182" i="1"/>
  <c r="H181" i="1"/>
  <c r="H180" i="1"/>
  <c r="N178" i="1"/>
  <c r="H177" i="1"/>
  <c r="H176" i="1"/>
  <c r="H175" i="1"/>
  <c r="H174" i="1"/>
  <c r="H173" i="1"/>
  <c r="N169" i="1"/>
  <c r="M169" i="1"/>
  <c r="H168" i="1"/>
  <c r="H167" i="1"/>
  <c r="H166" i="1"/>
  <c r="H165" i="1"/>
  <c r="H164" i="1"/>
  <c r="M160" i="1"/>
  <c r="H159" i="1"/>
  <c r="H158" i="1"/>
  <c r="H157" i="1"/>
  <c r="H155" i="1"/>
  <c r="H154" i="1"/>
  <c r="N151" i="1"/>
  <c r="M151" i="1"/>
  <c r="H151" i="1"/>
  <c r="H150" i="1"/>
  <c r="H149" i="1"/>
  <c r="H148" i="1"/>
  <c r="H147" i="1"/>
  <c r="H146" i="1"/>
  <c r="N144" i="1"/>
  <c r="M144" i="1"/>
  <c r="H143" i="1"/>
  <c r="H142" i="1"/>
  <c r="N139" i="1"/>
  <c r="M139" i="1" s="1"/>
  <c r="L139" i="1" s="1"/>
  <c r="K139" i="1" s="1"/>
  <c r="J139" i="1" s="1"/>
  <c r="I139" i="1" s="1"/>
  <c r="H139" i="1" s="1"/>
  <c r="N141" i="1" l="1"/>
  <c r="N193" i="1"/>
  <c r="L205" i="1"/>
  <c r="K205" i="1" s="1"/>
  <c r="M140" i="1"/>
  <c r="N140" i="1"/>
  <c r="M141" i="1"/>
  <c r="L206" i="1"/>
  <c r="H186" i="1"/>
  <c r="H145" i="1"/>
  <c r="H144" i="1" s="1"/>
  <c r="M195" i="1"/>
  <c r="H226" i="1"/>
  <c r="N160" i="1"/>
  <c r="M201" i="1"/>
  <c r="L204" i="1"/>
  <c r="H162" i="1"/>
  <c r="H161" i="1" s="1"/>
  <c r="H220" i="1"/>
  <c r="H218" i="1"/>
  <c r="M234" i="1"/>
  <c r="L237" i="1"/>
  <c r="H160" i="1"/>
  <c r="N234" i="1"/>
  <c r="H209" i="1"/>
  <c r="L195" i="1" l="1"/>
  <c r="L140" i="1"/>
  <c r="H171" i="1"/>
  <c r="H170" i="1" s="1"/>
  <c r="H169" i="1" s="1"/>
  <c r="M193" i="1"/>
  <c r="J205" i="1"/>
  <c r="K140" i="1"/>
  <c r="K206" i="1"/>
  <c r="L141" i="1"/>
  <c r="L234" i="1"/>
  <c r="K237" i="1"/>
  <c r="K204" i="1"/>
  <c r="K195" i="1" l="1"/>
  <c r="K141" i="1"/>
  <c r="J206" i="1"/>
  <c r="J140" i="1"/>
  <c r="I205" i="1"/>
  <c r="J204" i="1"/>
  <c r="J237" i="1"/>
  <c r="J195" i="1" l="1"/>
  <c r="H205" i="1"/>
  <c r="I140" i="1"/>
  <c r="H140" i="1" s="1"/>
  <c r="I206" i="1"/>
  <c r="J141" i="1"/>
  <c r="I237" i="1"/>
  <c r="I204" i="1"/>
  <c r="I195" i="1" l="1"/>
  <c r="I141" i="1"/>
  <c r="H141" i="1" s="1"/>
  <c r="H206" i="1"/>
  <c r="H234" i="1"/>
  <c r="H237" i="1"/>
  <c r="H201" i="1"/>
  <c r="H204" i="1"/>
  <c r="H193" i="1" l="1"/>
  <c r="H195" i="1"/>
  <c r="H136" i="1"/>
  <c r="H110" i="1"/>
  <c r="H89" i="1"/>
  <c r="H258" i="1" l="1"/>
  <c r="H135" i="1"/>
  <c r="H78" i="1"/>
  <c r="H101" i="1" l="1"/>
  <c r="H97" i="1"/>
  <c r="N96" i="1"/>
  <c r="M96" i="1"/>
  <c r="M95" i="1" s="1"/>
  <c r="N94" i="1"/>
  <c r="M94" i="1"/>
  <c r="H94" i="1"/>
  <c r="H96" i="1" l="1"/>
  <c r="H95" i="1" s="1"/>
  <c r="N95" i="1"/>
  <c r="H109" i="1" l="1"/>
  <c r="H105" i="1"/>
  <c r="N104" i="1"/>
  <c r="N103" i="1" s="1"/>
  <c r="M104" i="1"/>
  <c r="M103" i="1" s="1"/>
  <c r="H125" i="1"/>
  <c r="H121" i="1"/>
  <c r="N120" i="1"/>
  <c r="N119" i="1" s="1"/>
  <c r="M120" i="1"/>
  <c r="M119" i="1" s="1"/>
  <c r="H118" i="1"/>
  <c r="H117" i="1"/>
  <c r="H113" i="1"/>
  <c r="N112" i="1"/>
  <c r="M112" i="1"/>
  <c r="H112" i="1" l="1"/>
  <c r="H120" i="1"/>
  <c r="H119" i="1" s="1"/>
  <c r="H104" i="1"/>
  <c r="H103" i="1" s="1"/>
  <c r="M25" i="1"/>
  <c r="N25" i="1"/>
  <c r="J25" i="1" l="1"/>
  <c r="K25" i="1"/>
  <c r="L25" i="1"/>
  <c r="I25" i="1"/>
  <c r="H37" i="1"/>
  <c r="N36" i="1"/>
  <c r="M36" i="1" s="1"/>
  <c r="L36" i="1" s="1"/>
  <c r="K36" i="1" s="1"/>
  <c r="J36" i="1" s="1"/>
  <c r="I36" i="1" s="1"/>
  <c r="H36" i="1" s="1"/>
  <c r="N35" i="1"/>
  <c r="M35" i="1" s="1"/>
  <c r="L35" i="1" s="1"/>
  <c r="K35" i="1" s="1"/>
  <c r="J35" i="1" s="1"/>
  <c r="I35" i="1" s="1"/>
  <c r="H35" i="1" s="1"/>
  <c r="N34" i="1"/>
  <c r="M34" i="1" s="1"/>
  <c r="H33" i="1"/>
  <c r="H45" i="1"/>
  <c r="N44" i="1"/>
  <c r="M44" i="1" s="1"/>
  <c r="L44" i="1" s="1"/>
  <c r="K44" i="1" s="1"/>
  <c r="J44" i="1" s="1"/>
  <c r="I44" i="1" s="1"/>
  <c r="H44" i="1" s="1"/>
  <c r="N43" i="1"/>
  <c r="M43" i="1" s="1"/>
  <c r="L43" i="1" s="1"/>
  <c r="K43" i="1" s="1"/>
  <c r="J43" i="1" s="1"/>
  <c r="I43" i="1" s="1"/>
  <c r="H43" i="1" s="1"/>
  <c r="N42" i="1"/>
  <c r="M42" i="1" s="1"/>
  <c r="H41" i="1"/>
  <c r="M32" i="1" l="1"/>
  <c r="L34" i="1"/>
  <c r="N32" i="1"/>
  <c r="N40" i="1"/>
  <c r="N39" i="1" s="1"/>
  <c r="M40" i="1"/>
  <c r="M39" i="1" s="1"/>
  <c r="L42" i="1"/>
  <c r="M17" i="1"/>
  <c r="N17" i="1"/>
  <c r="J17" i="1"/>
  <c r="K17" i="1"/>
  <c r="L17" i="1"/>
  <c r="I17" i="1"/>
  <c r="H46" i="1"/>
  <c r="H54" i="1"/>
  <c r="H61" i="1"/>
  <c r="H57" i="1"/>
  <c r="H56" i="1" s="1"/>
  <c r="N55" i="1"/>
  <c r="M55" i="1"/>
  <c r="L32" i="1" l="1"/>
  <c r="K34" i="1"/>
  <c r="L40" i="1"/>
  <c r="K42" i="1"/>
  <c r="H55" i="1"/>
  <c r="L56" i="1"/>
  <c r="K32" i="1" l="1"/>
  <c r="J34" i="1"/>
  <c r="K40" i="1"/>
  <c r="J42" i="1"/>
  <c r="I34" i="1" l="1"/>
  <c r="J32" i="1"/>
  <c r="I42" i="1"/>
  <c r="J40" i="1"/>
  <c r="H29" i="1"/>
  <c r="I32" i="1" l="1"/>
  <c r="H32" i="1" s="1"/>
  <c r="H34" i="1"/>
  <c r="I40" i="1"/>
  <c r="H40" i="1" s="1"/>
  <c r="H39" i="1" s="1"/>
  <c r="H42" i="1"/>
  <c r="N262" i="1"/>
  <c r="M262" i="1"/>
  <c r="H249" i="1"/>
  <c r="N69" i="1" l="1"/>
  <c r="M69" i="1" s="1"/>
  <c r="L69" i="1" s="1"/>
  <c r="K69" i="1" s="1"/>
  <c r="J69" i="1" s="1"/>
  <c r="I69" i="1" s="1"/>
  <c r="H69" i="1" s="1"/>
  <c r="N71" i="1"/>
  <c r="M71" i="1" s="1"/>
  <c r="N76" i="1"/>
  <c r="M76" i="1" s="1"/>
  <c r="L76" i="1" s="1"/>
  <c r="K76" i="1" s="1"/>
  <c r="J76" i="1" s="1"/>
  <c r="I76" i="1" s="1"/>
  <c r="N74" i="1"/>
  <c r="M74" i="1" s="1"/>
  <c r="L74" i="1" s="1"/>
  <c r="K74" i="1" s="1"/>
  <c r="J74" i="1" s="1"/>
  <c r="I74" i="1" s="1"/>
  <c r="N73" i="1"/>
  <c r="N72" i="1"/>
  <c r="M72" i="1" s="1"/>
  <c r="L72" i="1" s="1"/>
  <c r="K72" i="1" s="1"/>
  <c r="J72" i="1" s="1"/>
  <c r="I72" i="1" s="1"/>
  <c r="H93" i="1"/>
  <c r="M73" i="1" l="1"/>
  <c r="L73" i="1" s="1"/>
  <c r="K73" i="1" s="1"/>
  <c r="J73" i="1" s="1"/>
  <c r="I73" i="1" s="1"/>
  <c r="N65" i="1"/>
  <c r="M65" i="1" l="1"/>
  <c r="N64" i="1"/>
  <c r="N127" i="1"/>
  <c r="M320" i="1"/>
  <c r="M321" i="1"/>
  <c r="M322" i="1"/>
  <c r="M323" i="1"/>
  <c r="M319" i="1"/>
  <c r="I320" i="1"/>
  <c r="J320" i="1"/>
  <c r="K320" i="1"/>
  <c r="L320" i="1"/>
  <c r="I321" i="1"/>
  <c r="J321" i="1"/>
  <c r="K321" i="1"/>
  <c r="L321" i="1"/>
  <c r="I322" i="1"/>
  <c r="J322" i="1"/>
  <c r="K322" i="1"/>
  <c r="L322" i="1"/>
  <c r="I323" i="1"/>
  <c r="J323" i="1"/>
  <c r="K323" i="1"/>
  <c r="L323" i="1"/>
  <c r="J319" i="1"/>
  <c r="K319" i="1"/>
  <c r="L319" i="1"/>
  <c r="I319" i="1"/>
  <c r="J296" i="1"/>
  <c r="K296" i="1"/>
  <c r="L296" i="1"/>
  <c r="H302" i="1"/>
  <c r="J290" i="1"/>
  <c r="K290" i="1"/>
  <c r="L290" i="1"/>
  <c r="I290" i="1"/>
  <c r="K292" i="1"/>
  <c r="L292" i="1"/>
  <c r="H293" i="1"/>
  <c r="H294" i="1"/>
  <c r="H300" i="1"/>
  <c r="H299" i="1"/>
  <c r="H298" i="1"/>
  <c r="H297" i="1"/>
  <c r="N296" i="1"/>
  <c r="M296" i="1"/>
  <c r="I296" i="1"/>
  <c r="I312" i="1"/>
  <c r="J312" i="1"/>
  <c r="K312" i="1"/>
  <c r="H313" i="1"/>
  <c r="N313" i="1"/>
  <c r="H314" i="1"/>
  <c r="N314" i="1"/>
  <c r="H315" i="1"/>
  <c r="N315" i="1"/>
  <c r="H316" i="1"/>
  <c r="H317" i="1"/>
  <c r="M127" i="1" l="1"/>
  <c r="M64" i="1"/>
  <c r="L65" i="1"/>
  <c r="L127" i="1" s="1"/>
  <c r="H312" i="1"/>
  <c r="N312" i="1"/>
  <c r="N319" i="1"/>
  <c r="H296" i="1"/>
  <c r="H290" i="1"/>
  <c r="H256" i="1"/>
  <c r="H252" i="1"/>
  <c r="N251" i="1"/>
  <c r="N250" i="1" s="1"/>
  <c r="M251" i="1"/>
  <c r="M250" i="1" s="1"/>
  <c r="H248" i="1"/>
  <c r="H247" i="1"/>
  <c r="H246" i="1"/>
  <c r="H245" i="1"/>
  <c r="N244" i="1"/>
  <c r="M244" i="1"/>
  <c r="L244" i="1"/>
  <c r="K244" i="1"/>
  <c r="J244" i="1"/>
  <c r="I244" i="1"/>
  <c r="N243" i="1" l="1"/>
  <c r="K243" i="1"/>
  <c r="L243" i="1"/>
  <c r="I243" i="1"/>
  <c r="M243" i="1"/>
  <c r="K65" i="1"/>
  <c r="K127" i="1" s="1"/>
  <c r="H251" i="1"/>
  <c r="H250" i="1" s="1"/>
  <c r="H244" i="1"/>
  <c r="J243" i="1"/>
  <c r="H243" i="1" l="1"/>
  <c r="I65" i="1"/>
  <c r="J65" i="1"/>
  <c r="J127" i="1" s="1"/>
  <c r="H85" i="1" l="1"/>
  <c r="H131" i="1" l="1"/>
  <c r="H358" i="1"/>
  <c r="H352" i="1"/>
  <c r="H346" i="1"/>
  <c r="H340" i="1"/>
  <c r="H309" i="1"/>
  <c r="H323" i="1"/>
  <c r="H301" i="1" l="1"/>
  <c r="H283" i="1" l="1"/>
  <c r="H277" i="1"/>
  <c r="H262" i="1"/>
  <c r="H77" i="1" l="1"/>
  <c r="H53" i="1"/>
  <c r="H332" i="1"/>
  <c r="H271" i="1"/>
  <c r="H21" i="1"/>
  <c r="M47" i="1" l="1"/>
  <c r="L48" i="1" l="1"/>
  <c r="M292" i="1" l="1"/>
  <c r="N292" i="1"/>
  <c r="I127" i="1" l="1"/>
  <c r="N322" i="1" l="1"/>
  <c r="I318" i="1" l="1"/>
  <c r="M318" i="1"/>
  <c r="J318" i="1"/>
  <c r="H65" i="1"/>
  <c r="H86" i="1"/>
  <c r="M88" i="1"/>
  <c r="N88" i="1"/>
  <c r="H88" i="1" l="1"/>
  <c r="N345" i="1" l="1"/>
  <c r="M345" i="1" s="1"/>
  <c r="L345" i="1" s="1"/>
  <c r="K345" i="1" s="1"/>
  <c r="J345" i="1" s="1"/>
  <c r="I345" i="1" s="1"/>
  <c r="H345" i="1" s="1"/>
  <c r="N344" i="1"/>
  <c r="M344" i="1" s="1"/>
  <c r="L344" i="1" s="1"/>
  <c r="K344" i="1" s="1"/>
  <c r="J344" i="1" s="1"/>
  <c r="I344" i="1" s="1"/>
  <c r="H344" i="1" s="1"/>
  <c r="N343" i="1"/>
  <c r="M343" i="1" s="1"/>
  <c r="L343" i="1" s="1"/>
  <c r="K343" i="1" s="1"/>
  <c r="J343" i="1" s="1"/>
  <c r="I343" i="1" s="1"/>
  <c r="H343" i="1" s="1"/>
  <c r="N342" i="1"/>
  <c r="M342" i="1" s="1"/>
  <c r="L342" i="1" s="1"/>
  <c r="K342" i="1" s="1"/>
  <c r="J342" i="1" s="1"/>
  <c r="I342" i="1" s="1"/>
  <c r="H342" i="1" s="1"/>
  <c r="N341" i="1"/>
  <c r="M341" i="1" s="1"/>
  <c r="L341" i="1" s="1"/>
  <c r="K341" i="1" s="1"/>
  <c r="J341" i="1" s="1"/>
  <c r="I341" i="1" s="1"/>
  <c r="H341" i="1" s="1"/>
  <c r="N338" i="1"/>
  <c r="M338" i="1" s="1"/>
  <c r="L338" i="1" s="1"/>
  <c r="K338" i="1" s="1"/>
  <c r="J338" i="1" s="1"/>
  <c r="I338" i="1" s="1"/>
  <c r="H338" i="1" s="1"/>
  <c r="N339" i="1"/>
  <c r="M339" i="1" s="1"/>
  <c r="L339" i="1" s="1"/>
  <c r="K339" i="1" s="1"/>
  <c r="J339" i="1" s="1"/>
  <c r="I339" i="1" s="1"/>
  <c r="H339" i="1" s="1"/>
  <c r="N330" i="1"/>
  <c r="M330" i="1" s="1"/>
  <c r="L330" i="1" s="1"/>
  <c r="K330" i="1" s="1"/>
  <c r="J330" i="1" s="1"/>
  <c r="I330" i="1" s="1"/>
  <c r="H330" i="1" s="1"/>
  <c r="N331" i="1"/>
  <c r="M331" i="1" s="1"/>
  <c r="L331" i="1" s="1"/>
  <c r="K331" i="1" s="1"/>
  <c r="J331" i="1" s="1"/>
  <c r="I331" i="1" s="1"/>
  <c r="H331" i="1" s="1"/>
  <c r="N337" i="1"/>
  <c r="M337" i="1" s="1"/>
  <c r="L337" i="1" s="1"/>
  <c r="K337" i="1" s="1"/>
  <c r="J337" i="1" s="1"/>
  <c r="I337" i="1" s="1"/>
  <c r="H337" i="1" s="1"/>
  <c r="N336" i="1"/>
  <c r="M336" i="1" s="1"/>
  <c r="L336" i="1" s="1"/>
  <c r="K336" i="1" s="1"/>
  <c r="J336" i="1" s="1"/>
  <c r="I336" i="1" s="1"/>
  <c r="H336" i="1" s="1"/>
  <c r="N335" i="1"/>
  <c r="M335" i="1" s="1"/>
  <c r="L335" i="1" s="1"/>
  <c r="K335" i="1" s="1"/>
  <c r="J335" i="1" s="1"/>
  <c r="I335" i="1" s="1"/>
  <c r="H335" i="1" s="1"/>
  <c r="N329" i="1"/>
  <c r="M329" i="1" s="1"/>
  <c r="L329" i="1" s="1"/>
  <c r="K329" i="1" s="1"/>
  <c r="J329" i="1" s="1"/>
  <c r="I329" i="1" s="1"/>
  <c r="H329" i="1" s="1"/>
  <c r="N328" i="1"/>
  <c r="M328" i="1" s="1"/>
  <c r="L328" i="1" s="1"/>
  <c r="K328" i="1" s="1"/>
  <c r="J328" i="1" s="1"/>
  <c r="I328" i="1" s="1"/>
  <c r="H328" i="1" s="1"/>
  <c r="N327" i="1"/>
  <c r="M327" i="1" s="1"/>
  <c r="L327" i="1" s="1"/>
  <c r="K327" i="1" s="1"/>
  <c r="J327" i="1" s="1"/>
  <c r="I327" i="1" s="1"/>
  <c r="H327" i="1" s="1"/>
  <c r="H306" i="1"/>
  <c r="H304" i="1"/>
  <c r="N289" i="1"/>
  <c r="N275" i="1"/>
  <c r="M275" i="1" s="1"/>
  <c r="L275" i="1" s="1"/>
  <c r="K275" i="1" s="1"/>
  <c r="J275" i="1" s="1"/>
  <c r="I275" i="1" s="1"/>
  <c r="H275" i="1" s="1"/>
  <c r="N276" i="1"/>
  <c r="M276" i="1" s="1"/>
  <c r="L276" i="1" s="1"/>
  <c r="K276" i="1" s="1"/>
  <c r="J276" i="1" s="1"/>
  <c r="I276" i="1" s="1"/>
  <c r="H276" i="1" s="1"/>
  <c r="N274" i="1"/>
  <c r="M274" i="1" s="1"/>
  <c r="L274" i="1" s="1"/>
  <c r="K274" i="1" s="1"/>
  <c r="J274" i="1" s="1"/>
  <c r="I274" i="1" s="1"/>
  <c r="H274" i="1" s="1"/>
  <c r="N273" i="1"/>
  <c r="M273" i="1" s="1"/>
  <c r="L273" i="1" s="1"/>
  <c r="K273" i="1" s="1"/>
  <c r="J273" i="1" s="1"/>
  <c r="I273" i="1" s="1"/>
  <c r="H273" i="1" s="1"/>
  <c r="N272" i="1"/>
  <c r="M272" i="1" s="1"/>
  <c r="L272" i="1" s="1"/>
  <c r="K272" i="1" s="1"/>
  <c r="J272" i="1" s="1"/>
  <c r="I272" i="1" s="1"/>
  <c r="H272" i="1" s="1"/>
  <c r="N270" i="1"/>
  <c r="M270" i="1" s="1"/>
  <c r="L270" i="1" s="1"/>
  <c r="K270" i="1" s="1"/>
  <c r="J270" i="1" s="1"/>
  <c r="I270" i="1" s="1"/>
  <c r="H270" i="1" s="1"/>
  <c r="N269" i="1"/>
  <c r="M269" i="1" s="1"/>
  <c r="L269" i="1" s="1"/>
  <c r="K269" i="1" s="1"/>
  <c r="J269" i="1" s="1"/>
  <c r="I269" i="1" s="1"/>
  <c r="H269" i="1" s="1"/>
  <c r="N268" i="1"/>
  <c r="M268" i="1" s="1"/>
  <c r="L268" i="1" s="1"/>
  <c r="K268" i="1" s="1"/>
  <c r="J268" i="1" s="1"/>
  <c r="I268" i="1" s="1"/>
  <c r="H268" i="1" s="1"/>
  <c r="N267" i="1"/>
  <c r="M267" i="1" s="1"/>
  <c r="L267" i="1" s="1"/>
  <c r="K267" i="1" s="1"/>
  <c r="J267" i="1" s="1"/>
  <c r="I267" i="1" s="1"/>
  <c r="H267" i="1" s="1"/>
  <c r="N266" i="1"/>
  <c r="M266" i="1" s="1"/>
  <c r="L266" i="1" s="1"/>
  <c r="K266" i="1" s="1"/>
  <c r="J266" i="1" s="1"/>
  <c r="I266" i="1" s="1"/>
  <c r="H266" i="1" s="1"/>
  <c r="N265" i="1"/>
  <c r="M265" i="1" s="1"/>
  <c r="L265" i="1" s="1"/>
  <c r="K265" i="1" s="1"/>
  <c r="J265" i="1" s="1"/>
  <c r="I265" i="1" s="1"/>
  <c r="H265" i="1" s="1"/>
  <c r="L291" i="1" l="1"/>
  <c r="L289" i="1"/>
  <c r="J292" i="1"/>
  <c r="N321" i="1"/>
  <c r="N291" i="1"/>
  <c r="N320" i="1"/>
  <c r="N290" i="1"/>
  <c r="K291" i="1" l="1"/>
  <c r="K289" i="1"/>
  <c r="H308" i="1"/>
  <c r="I292" i="1"/>
  <c r="H292" i="1" s="1"/>
  <c r="N318" i="1"/>
  <c r="N128" i="1"/>
  <c r="N129" i="1"/>
  <c r="M129" i="1" s="1"/>
  <c r="L129" i="1" s="1"/>
  <c r="K129" i="1" s="1"/>
  <c r="J129" i="1" s="1"/>
  <c r="I129" i="1" s="1"/>
  <c r="N130" i="1"/>
  <c r="M130" i="1" s="1"/>
  <c r="L130" i="1" s="1"/>
  <c r="K130" i="1" s="1"/>
  <c r="J130" i="1" s="1"/>
  <c r="I130" i="1" s="1"/>
  <c r="M128" i="1" l="1"/>
  <c r="N126" i="1"/>
  <c r="N259" i="1"/>
  <c r="K288" i="1"/>
  <c r="J291" i="1"/>
  <c r="J289" i="1"/>
  <c r="N260" i="1"/>
  <c r="N261" i="1"/>
  <c r="N26" i="1"/>
  <c r="M26" i="1" s="1"/>
  <c r="L26" i="1" s="1"/>
  <c r="K26" i="1" s="1"/>
  <c r="J26" i="1" s="1"/>
  <c r="I26" i="1" s="1"/>
  <c r="H26" i="1" s="1"/>
  <c r="N27" i="1"/>
  <c r="M27" i="1" s="1"/>
  <c r="L27" i="1" s="1"/>
  <c r="K27" i="1" s="1"/>
  <c r="J27" i="1" s="1"/>
  <c r="I27" i="1" s="1"/>
  <c r="H27" i="1" s="1"/>
  <c r="N28" i="1"/>
  <c r="M28" i="1" s="1"/>
  <c r="L28" i="1" s="1"/>
  <c r="K28" i="1" s="1"/>
  <c r="J28" i="1" s="1"/>
  <c r="I28" i="1" s="1"/>
  <c r="H28" i="1" s="1"/>
  <c r="L128" i="1" l="1"/>
  <c r="M126" i="1"/>
  <c r="M259" i="1"/>
  <c r="H307" i="1"/>
  <c r="I291" i="1"/>
  <c r="H291" i="1" s="1"/>
  <c r="H305" i="1"/>
  <c r="I289" i="1"/>
  <c r="H289" i="1" s="1"/>
  <c r="M261" i="1"/>
  <c r="K128" i="1" l="1"/>
  <c r="L126" i="1"/>
  <c r="L259" i="1"/>
  <c r="L261" i="1"/>
  <c r="J128" i="1" l="1"/>
  <c r="K126" i="1"/>
  <c r="I260" i="1"/>
  <c r="K259" i="1"/>
  <c r="K261" i="1"/>
  <c r="I128" i="1" l="1"/>
  <c r="I126" i="1" s="1"/>
  <c r="J126" i="1"/>
  <c r="J259" i="1"/>
  <c r="I259" i="1"/>
  <c r="J261" i="1"/>
  <c r="H49" i="1"/>
  <c r="H48" i="1" s="1"/>
  <c r="I261" i="1" l="1"/>
  <c r="I257" i="1" l="1"/>
  <c r="H70" i="1" l="1"/>
  <c r="N47" i="1"/>
  <c r="K260" i="1" l="1"/>
  <c r="K257" i="1" s="1"/>
  <c r="L260" i="1"/>
  <c r="L257" i="1" s="1"/>
  <c r="J260" i="1"/>
  <c r="J257" i="1" s="1"/>
  <c r="H260" i="1" l="1"/>
  <c r="M260" i="1"/>
  <c r="H47" i="1"/>
  <c r="K16" i="1" l="1"/>
  <c r="H17" i="1" l="1"/>
  <c r="I64" i="1" l="1"/>
  <c r="J64" i="1"/>
  <c r="L64" i="1"/>
  <c r="K64" i="1"/>
  <c r="J349" i="1" l="1"/>
  <c r="K349" i="1"/>
  <c r="L349" i="1"/>
  <c r="M349" i="1"/>
  <c r="N349" i="1"/>
  <c r="N350" i="1"/>
  <c r="J350" i="1"/>
  <c r="K350" i="1"/>
  <c r="L350" i="1"/>
  <c r="M350" i="1"/>
  <c r="I349" i="1"/>
  <c r="I350" i="1"/>
  <c r="J348" i="1"/>
  <c r="K348" i="1"/>
  <c r="L348" i="1"/>
  <c r="M348" i="1"/>
  <c r="N348" i="1"/>
  <c r="I348" i="1"/>
  <c r="K318" i="1"/>
  <c r="L318" i="1"/>
  <c r="N288" i="1"/>
  <c r="H319" i="1"/>
  <c r="H320" i="1"/>
  <c r="H321" i="1"/>
  <c r="L288" i="1"/>
  <c r="J281" i="1"/>
  <c r="K281" i="1"/>
  <c r="M281" i="1"/>
  <c r="N281" i="1"/>
  <c r="J282" i="1"/>
  <c r="K282" i="1"/>
  <c r="L282" i="1"/>
  <c r="M282" i="1"/>
  <c r="N282" i="1"/>
  <c r="I282" i="1"/>
  <c r="J280" i="1"/>
  <c r="K280" i="1"/>
  <c r="L280" i="1"/>
  <c r="M280" i="1"/>
  <c r="N280" i="1"/>
  <c r="N257" i="1"/>
  <c r="M257" i="1"/>
  <c r="H128" i="1"/>
  <c r="H129" i="1"/>
  <c r="H130" i="1"/>
  <c r="L24" i="1"/>
  <c r="H18" i="1"/>
  <c r="H19" i="1"/>
  <c r="H20" i="1"/>
  <c r="H25" i="1"/>
  <c r="M24" i="1"/>
  <c r="M23" i="1" s="1"/>
  <c r="N24" i="1"/>
  <c r="N23" i="1" s="1"/>
  <c r="I24" i="1"/>
  <c r="J24" i="1"/>
  <c r="K24" i="1"/>
  <c r="L16" i="1"/>
  <c r="M16" i="1"/>
  <c r="N16" i="1"/>
  <c r="J16" i="1"/>
  <c r="I16" i="1"/>
  <c r="K356" i="1" l="1"/>
  <c r="H24" i="1"/>
  <c r="H23" i="1" s="1"/>
  <c r="J356" i="1"/>
  <c r="J279" i="1"/>
  <c r="J354" i="1" s="1"/>
  <c r="H127" i="1"/>
  <c r="H126" i="1" s="1"/>
  <c r="H318" i="1"/>
  <c r="M288" i="1"/>
  <c r="M356" i="1"/>
  <c r="L351" i="1"/>
  <c r="L357" i="1" s="1"/>
  <c r="K355" i="1"/>
  <c r="N355" i="1"/>
  <c r="J355" i="1"/>
  <c r="M355" i="1"/>
  <c r="L355" i="1"/>
  <c r="N356" i="1"/>
  <c r="H348" i="1"/>
  <c r="H282" i="1"/>
  <c r="H350" i="1"/>
  <c r="K351" i="1"/>
  <c r="K357" i="1" s="1"/>
  <c r="J351" i="1"/>
  <c r="J347" i="1" s="1"/>
  <c r="I351" i="1"/>
  <c r="H349" i="1"/>
  <c r="J288" i="1"/>
  <c r="I288" i="1"/>
  <c r="H322" i="1"/>
  <c r="H261" i="1"/>
  <c r="H259" i="1"/>
  <c r="I281" i="1"/>
  <c r="I356" i="1" s="1"/>
  <c r="H16" i="1"/>
  <c r="H288" i="1" l="1"/>
  <c r="L347" i="1"/>
  <c r="H64" i="1"/>
  <c r="H257" i="1"/>
  <c r="I279" i="1"/>
  <c r="I354" i="1" s="1"/>
  <c r="L279" i="1"/>
  <c r="L354" i="1" s="1"/>
  <c r="M279" i="1"/>
  <c r="M354" i="1" s="1"/>
  <c r="K279" i="1"/>
  <c r="J357" i="1"/>
  <c r="H351" i="1"/>
  <c r="H347" i="1" s="1"/>
  <c r="K347" i="1"/>
  <c r="I280" i="1"/>
  <c r="I355" i="1" s="1"/>
  <c r="H355" i="1" s="1"/>
  <c r="N351" i="1"/>
  <c r="L281" i="1"/>
  <c r="M351" i="1"/>
  <c r="I347" i="1"/>
  <c r="I357" i="1"/>
  <c r="L356" i="1" l="1"/>
  <c r="H356" i="1" s="1"/>
  <c r="N279" i="1"/>
  <c r="N354" i="1" s="1"/>
  <c r="H279" i="1"/>
  <c r="J353" i="1"/>
  <c r="M278" i="1"/>
  <c r="H357" i="1"/>
  <c r="H281" i="1"/>
  <c r="K354" i="1"/>
  <c r="H354" i="1" s="1"/>
  <c r="K278" i="1"/>
  <c r="H280" i="1"/>
  <c r="M347" i="1"/>
  <c r="M357" i="1"/>
  <c r="M353" i="1" s="1"/>
  <c r="L278" i="1"/>
  <c r="N347" i="1"/>
  <c r="N357" i="1"/>
  <c r="I278" i="1"/>
  <c r="L353" i="1" l="1"/>
  <c r="N353" i="1"/>
  <c r="N278" i="1"/>
  <c r="K353" i="1"/>
  <c r="J278" i="1"/>
  <c r="H278" i="1" s="1"/>
  <c r="I353" i="1" l="1"/>
  <c r="H353" i="1" s="1"/>
</calcChain>
</file>

<file path=xl/comments1.xml><?xml version="1.0" encoding="utf-8"?>
<comments xmlns="http://schemas.openxmlformats.org/spreadsheetml/2006/main">
  <authors>
    <author>Овсянникова Екатерина Александровна</author>
    <author>Кузнецов Роман Вячеславович</author>
  </authors>
  <commentList>
    <comment ref="H94" authorId="0" shapeId="0">
      <text>
        <r>
          <rPr>
            <b/>
            <sz val="9"/>
            <color indexed="81"/>
            <rFont val="Tahoma"/>
            <family val="2"/>
            <charset val="204"/>
          </rPr>
          <t>Овсянникова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ЦОДД - 42 меропри-я
УГИБДД - 50 меропр-й</t>
        </r>
      </text>
    </comment>
    <comment ref="I94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10 - ГИБДД
3 - ЦОДД</t>
        </r>
      </text>
    </comment>
    <comment ref="J94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15 - ГИБДД
18 - ЦОДД</t>
        </r>
      </text>
    </comment>
    <comment ref="K94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Кузнецов:</t>
        </r>
        <r>
          <rPr>
            <sz val="9"/>
            <color indexed="81"/>
            <rFont val="Tahoma"/>
            <family val="2"/>
            <charset val="204"/>
          </rPr>
          <t xml:space="preserve">
ЦОДД - 8 меропри-й
УГИБДД - 15 меропр-й</t>
        </r>
      </text>
    </comment>
    <comment ref="L94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10 - ГИБДД
13 - ЦОДД</t>
        </r>
      </text>
    </comment>
    <comment ref="M94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Кузнецов:</t>
        </r>
        <r>
          <rPr>
            <sz val="9"/>
            <color indexed="81"/>
            <rFont val="Tahoma"/>
            <family val="2"/>
            <charset val="204"/>
          </rPr>
          <t xml:space="preserve">
ЦОДД- 11 меропри-й
УГИБДД- 50 меропр-й</t>
        </r>
      </text>
    </comment>
    <comment ref="N94" authorId="0" shapeId="0">
      <text>
        <r>
          <rPr>
            <b/>
            <sz val="9"/>
            <color indexed="81"/>
            <rFont val="Tahoma"/>
            <family val="2"/>
            <charset val="204"/>
          </rPr>
          <t>Кузнецов:</t>
        </r>
        <r>
          <rPr>
            <sz val="9"/>
            <color indexed="81"/>
            <rFont val="Tahoma"/>
            <family val="2"/>
            <charset val="204"/>
          </rPr>
          <t xml:space="preserve">
ЦОДД- 11 меропри-й
УГИБДД- 50 меропр-й</t>
        </r>
      </text>
    </comment>
    <comment ref="H102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3 видеоролика ЦОДД</t>
        </r>
      </text>
    </comment>
    <comment ref="H110" authorId="1" shapeId="0">
      <text>
        <r>
          <rPr>
            <b/>
            <sz val="9"/>
            <color indexed="81"/>
            <rFont val="Tahoma"/>
            <charset val="1"/>
          </rPr>
          <t xml:space="preserve">Кузнецов Роман Вячеславович:
</t>
        </r>
        <r>
          <rPr>
            <sz val="9"/>
            <color indexed="81"/>
            <rFont val="Tahoma"/>
            <family val="2"/>
            <charset val="204"/>
          </rPr>
          <t>20000 листовок
2000 плакатов
18000 буклетов
1000 пакетов
3500 наклеек
30000 книжки-раскраски</t>
        </r>
      </text>
    </comment>
    <comment ref="H143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45 - Мэрия</t>
        </r>
      </text>
    </comment>
    <comment ref="K143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12 - Мэрия</t>
        </r>
      </text>
    </comment>
    <comment ref="L143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33 - Мэрия</t>
        </r>
      </text>
    </comment>
    <comment ref="M143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22 Мэрия
2 ТУАД</t>
        </r>
      </text>
    </comment>
    <comment ref="N143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20 - Мэрия
2 -ТУАД</t>
        </r>
      </text>
    </comment>
    <comment ref="H151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8000 дор. знак. - Мэрия
4 пеш. пер. - ТУАД </t>
        </r>
      </text>
    </comment>
    <comment ref="K151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3500 дор знак - Мэрия
</t>
        </r>
      </text>
    </comment>
    <comment ref="L151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2500 дор знак - Мэрия
4 пеш пер - ТУАД</t>
        </r>
      </text>
    </comment>
    <comment ref="M151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5000 дор знаков
4 пеш. перехода</t>
        </r>
      </text>
    </comment>
    <comment ref="N151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Мэрия - 5000 дор. знак.</t>
        </r>
      </text>
    </comment>
    <comment ref="H159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- 12,5
Мэрия - 6,4</t>
        </r>
      </text>
    </comment>
    <comment ref="K159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Мэрия - 6,4 км
ТУАД - 7,2 км</t>
        </r>
      </text>
    </comment>
    <comment ref="L159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- 5,3</t>
        </r>
      </text>
    </comment>
    <comment ref="M159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12,9 - ТУАД
6,1 - Мэрия</t>
        </r>
      </text>
    </comment>
    <comment ref="N159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- 52,2
Мэрия - 5,8</t>
        </r>
      </text>
    </comment>
    <comment ref="H217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- 3281
Мэрия - 1784,2</t>
        </r>
      </text>
    </comment>
    <comment ref="J217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- 3281
Мэрия - 1000</t>
        </r>
      </text>
    </comment>
    <comment ref="K217" authorId="1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Мэрия - 784,2</t>
        </r>
      </text>
    </comment>
    <comment ref="M217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- 51,79
Мэрия - 1775,2</t>
        </r>
      </text>
    </comment>
    <comment ref="N217" authorId="1" shapeId="0">
      <text>
        <r>
          <rPr>
            <b/>
            <sz val="9"/>
            <color indexed="81"/>
            <rFont val="Tahoma"/>
            <family val="2"/>
            <charset val="204"/>
          </rPr>
          <t>Кузнецов Роман Вячеславович:</t>
        </r>
        <r>
          <rPr>
            <sz val="9"/>
            <color indexed="81"/>
            <rFont val="Tahoma"/>
            <family val="2"/>
            <charset val="204"/>
          </rPr>
          <t xml:space="preserve">
ТУАД - 30
Мэрия - 1775,2</t>
        </r>
      </text>
    </comment>
  </commentList>
</comments>
</file>

<file path=xl/sharedStrings.xml><?xml version="1.0" encoding="utf-8"?>
<sst xmlns="http://schemas.openxmlformats.org/spreadsheetml/2006/main" count="727" uniqueCount="182">
  <si>
    <t>Наименование мероприятия</t>
  </si>
  <si>
    <t>Наименование показателя</t>
  </si>
  <si>
    <t>Ответственный исполнитель</t>
  </si>
  <si>
    <t>Ожидаемый результат (краткое описание)</t>
  </si>
  <si>
    <t>ГРБС</t>
  </si>
  <si>
    <t>РЗ</t>
  </si>
  <si>
    <t>ПР</t>
  </si>
  <si>
    <t>ЦСР</t>
  </si>
  <si>
    <t>ВР</t>
  </si>
  <si>
    <t>Значение показателя на 2021 год</t>
  </si>
  <si>
    <t>1 кв.</t>
  </si>
  <si>
    <t>2 кв.</t>
  </si>
  <si>
    <t>3 кв.</t>
  </si>
  <si>
    <t>4 кв.</t>
  </si>
  <si>
    <t>Количество мероприятий, единиц</t>
  </si>
  <si>
    <t>Минтранс Новосибирской области, Минобразования Новосибирской области, ГКУ НСО ТУАД во взаимодействии с ГУ МВД России по Новосибирской области, УГИБДД ГУ МВД России по Новосибирской области, ГБУ ДО НСО «АВТОМОТОЦЕНТР»</t>
  </si>
  <si>
    <t>Стоимость единицы</t>
  </si>
  <si>
    <t>X</t>
  </si>
  <si>
    <t>Сумма затрат всего, в том числе</t>
  </si>
  <si>
    <t>областной бюджет</t>
  </si>
  <si>
    <t>местные бюджеты</t>
  </si>
  <si>
    <t>внебюджетные источники</t>
  </si>
  <si>
    <t>федеральный бюджет</t>
  </si>
  <si>
    <t>Наименование показателя                  (ед. изм.)</t>
  </si>
  <si>
    <t>Количество публикаций, единиц</t>
  </si>
  <si>
    <t>Всего, в том числе:</t>
  </si>
  <si>
    <t>Количество единиц</t>
  </si>
  <si>
    <t>Количество светофорных объектов, единиц</t>
  </si>
  <si>
    <t>Количество дорожных знаков, пешеходных переходов, единиц</t>
  </si>
  <si>
    <t>Количество км, единиц</t>
  </si>
  <si>
    <t>Количество павильонов, единиц</t>
  </si>
  <si>
    <t>Минтранс Новосибирской области, ГКУ НСО ТУАД</t>
  </si>
  <si>
    <t>Количество железнодорожных переездов, единиц</t>
  </si>
  <si>
    <t>1.3.1. Обучение участников дорожного движения, не имеющих медицинского образования (спасатели, работники государственной инспекции безопасности дорожного движения и др.) основам первой медицинской и психологической помощи пострадавшим в условиях различных чрезвычайных ситуаций, в том числе дорожно-транспортных происшествий, и повышение квалификации среднего медицинского персонала.</t>
  </si>
  <si>
    <t>Количество человек, единиц</t>
  </si>
  <si>
    <t xml:space="preserve">областной бюджет </t>
  </si>
  <si>
    <t>Сумма затрат по цели 1 государственной программы</t>
  </si>
  <si>
    <t>2.1.1. Оснащение объектов транспортной инфраструктуры инженерно-техническими средствами транспортной безопасности</t>
  </si>
  <si>
    <t>Количество объектов, единиц</t>
  </si>
  <si>
    <t>2.1.1.2. Проведение мониторинга реализации требований транспортной безопасности на территории Новосибирской области</t>
  </si>
  <si>
    <t>Количество итоговых материалов, единиц</t>
  </si>
  <si>
    <t>Х</t>
  </si>
  <si>
    <t>Количество информационных материалов, единиц</t>
  </si>
  <si>
    <t>Итого затрат по цели 2 государственной программы</t>
  </si>
  <si>
    <t>Сумма затрат по государственной программе</t>
  </si>
  <si>
    <t>31.0.03.02630</t>
  </si>
  <si>
    <t>Код бюджетной классификации</t>
  </si>
  <si>
    <t>Таблица 3</t>
  </si>
  <si>
    <t>Сумма затрат всего, в том числе:</t>
  </si>
  <si>
    <t>09.</t>
  </si>
  <si>
    <t>04.</t>
  </si>
  <si>
    <t xml:space="preserve">федеральный бюджет </t>
  </si>
  <si>
    <t>(тыс.руб.)</t>
  </si>
  <si>
    <t>Цель 1. Сокращение уровня смертности и травматизма в результате дорожно-транспортных происшествий на автомобильных дорогах в Новосибирской области</t>
  </si>
  <si>
    <t>Задача 1.2. Совершенствование организации дорожного движения на автомобильных дорогах Новосибирской области</t>
  </si>
  <si>
    <t>Задача 1.3. Обучение навыкам оказания медицинской помощи пострадавшим при дорожно-транспортных происшествиях в целях снижения смертности в догоспитальном периоде.</t>
  </si>
  <si>
    <t>Цель 2. Повышение степени защищенности жизни и здоровья населения на транспорте от актов незаконного вмешательства, в том числе террористической направленности, а также от чрезвычайных ситуаций природного и техногенного характера</t>
  </si>
  <si>
    <t xml:space="preserve"> Задача 2.1. Оснащение средствами и системами обеспечения транспортной безопасности объектов транспортной инфраструктуры, транспортных средств и специалистов, отвечающих за безопасность на транспорте</t>
  </si>
  <si>
    <t>Итого затрат на решение задачи 3 цели 1 государственной программы</t>
  </si>
  <si>
    <t>Итого затрат на решение задачи 2 цели 1 государственной программы</t>
  </si>
  <si>
    <t>Итого затрат на решение задачи 1. цели 1 государственной программы</t>
  </si>
  <si>
    <t>Итого затрат на решение задачи 1. цели 2 государственной программы</t>
  </si>
  <si>
    <t>Задача 2.2. Повышение грамотности населения в области обеспечения безопасности населения на транспорте</t>
  </si>
  <si>
    <t>х</t>
  </si>
  <si>
    <t>Итого затрат на решение задачи 2. цели 2 государственной программы</t>
  </si>
  <si>
    <t>Количество видеороликов</t>
  </si>
  <si>
    <t>2.2.1.1. Информирование населения о мерах, направленных на обеспечение безопасности на транспорте, реализованных в рамках государственной программы</t>
  </si>
  <si>
    <t>31.0.02.02620</t>
  </si>
  <si>
    <t>Минтранс Новосибирской области, ГКУ НСО ТУАД,  мэрия города Новосибирска</t>
  </si>
  <si>
    <t>Минтранс Новосибирской области, мэрия города Новосибирска</t>
  </si>
  <si>
    <t>Минтранс Новосибирской области, Минздрав Новосибирской области, ГКУЗ НСО «Территориальный центр медицины катастроф Новосибирской области», ГАПОУ НСО «Новосибирский медицинский колледж»</t>
  </si>
  <si>
    <t>Минтранс Новосибирской области, Управление информационных проектов Новосибирской области во взаимодействии с УТ МВД России по СФО, ГУ МВД России по Новосибирской области, УФСБ России по Новосибирской области, ГУ МЧС России по Новосибирской области</t>
  </si>
  <si>
    <t>Значение показателя на 2022 год</t>
  </si>
  <si>
    <t xml:space="preserve">1.1.1. Региональный проект «Безопасность дорожного движения (Новосибирская область)» </t>
  </si>
  <si>
    <t>31.0.R2.06360</t>
  </si>
  <si>
    <t>Комплекс мероприятий</t>
  </si>
  <si>
    <t>1.1.2. Проведение мероприятий, направленных на повышение культуры поведения участников дорожного движения</t>
  </si>
  <si>
    <t xml:space="preserve">1.1.2.3. Публикация материалов по безопасности дорожного движения, профилактике детского дорожно-транспортного травматизма в средствах массовой информации </t>
  </si>
  <si>
    <t>29.0.02.24140</t>
  </si>
  <si>
    <t>29.0.03.24210</t>
  </si>
  <si>
    <t>Минтранс Новосибирской области во взаимодействии с Территориальными органами федеральных органов исполнительной власти в разрезе отраслей (Ространснадзор, Росжелдор, Росавтодор, Росавиация, Росморречфлот), органы местного самоуправления, УТ МВД России по СФО, ГУ МВД России по Новосибирской области</t>
  </si>
  <si>
    <t>2.2.1. Обеспечение проведения тематических информационно-пропагандистких мероприятий по вопросам обеспечения транспортной безопасности населения Новосибирской области</t>
  </si>
  <si>
    <t>налоговые расходы</t>
  </si>
  <si>
    <t>1.1.2.1. Проведение лекций, семинаров, бесед с участниками дорожного движения</t>
  </si>
  <si>
    <t>1.1.2.2. Проведение круглых столов, конференций, встреч с участниками дорожного движения, курсантами автошкол, водителями автопредприятий с показом киновидеопродукции по безопасности дорожного движения</t>
  </si>
  <si>
    <t>Приложение 1 к приказу</t>
  </si>
  <si>
    <t>Минтранса Новосибирской области</t>
  </si>
  <si>
    <t xml:space="preserve"> Задача 1.1. Развитие комплексной системы профилактики и предупреждения опасного поведения участников дорожного движения.</t>
  </si>
  <si>
    <t>1.1.2.5. Производство короткометражных социальных фильмов, видео-, аудиороликов по профилактике ДТП</t>
  </si>
  <si>
    <t>1.1.2.4. Проведение комплекса рейдовых и пропагандистских мероприятий по профилактике правонарушений участниками дорожного движения: «Вежливый водитель», «Нетрезвый водитель», «Пешеходный переход», «Ремень безопасности», «Дети на дороге», «Стань заметный», «Внимание-каникулы!», «Внимание-камера!», «Детское кресло», «Трасса»</t>
  </si>
  <si>
    <t>Повышение уровня обеспеченности транспортной безопасности на объектах транспортной инфраструктуры посредством оснащения техническими средствами, которое будет использоваться при проведении досмотра пассажиров и багажа подразделениями транспортной безопасности.</t>
  </si>
  <si>
    <t>Повышение уровня информированности населения в вопросах антитеррористической защищенности, предупреждения и ликвидации ЧС на транспорте.</t>
  </si>
  <si>
    <t>1.2.1. Обустройство автомобильных дорог и обеспечение условий для безопасного дорожного движения на территории Новосибирской области в соответствии с требованиями действующих отраслевых нормативов</t>
  </si>
  <si>
    <t>1.2.1.2. Совершенствование систем маршрутного ориентирования участников дорожного движения (в том числе установка и замена дорожных знаков), в том числе проектно-изыскательские работы</t>
  </si>
  <si>
    <r>
      <t xml:space="preserve">1.2.1.3. </t>
    </r>
    <r>
      <rPr>
        <sz val="8"/>
        <color theme="1"/>
        <rFont val="Times New Roman"/>
        <family val="1"/>
        <charset val="204"/>
      </rPr>
      <t>Строительство тротуаров в рамках реконструкции участка автодороги, устройство недостающих тротуаров в рамках капитального ремонта участка автодороги, в том числе проектно-изыскательские работы</t>
    </r>
  </si>
  <si>
    <r>
      <t xml:space="preserve">1.2.1.4. </t>
    </r>
    <r>
      <rPr>
        <sz val="8"/>
        <color theme="1"/>
        <rFont val="Times New Roman"/>
        <family val="1"/>
        <charset val="204"/>
      </rPr>
      <t>Строительство остановочных пунктов в рамках реконструкции участка автодороги, обустройство остановочных пунктов, устройство недостающих остановочных пунктов в рамках капитального ремонта участка автодороги, в том числе проектно-изыскательские работы</t>
    </r>
  </si>
  <si>
    <t>1.2.1.5. Строительство переходно-скоростных полос разгона и торможения, пересечений и примыканий в одном уровне, в том числе проектно-изыскательские работы</t>
  </si>
  <si>
    <t>1.2.1.6. Приведение в нормативное состояние железнодорожных переездов и подъездов к ним, в том числе проектно-изыскательские работы</t>
  </si>
  <si>
    <t>1.2.1.7. Повышение сцепных качеств дорожного покрытия</t>
  </si>
  <si>
    <t>1.2.1.8. Разработка проектов организации движения</t>
  </si>
  <si>
    <t>1.2.1.10. Разметка автомобильных дорог в рамках содержания, в том числе приемочный контроль</t>
  </si>
  <si>
    <t>1.2.1.11. Устройство новых и замена несоответствующих ГОСТу барьерных, осевых и пешеходных ограждений, в том числе проектно‑изыскательские работы</t>
  </si>
  <si>
    <t xml:space="preserve">1.2.2. Региональный проект «Общесистемные меры развития дорожного хозяйства (Новосибирская область)» </t>
  </si>
  <si>
    <t>2.1.1.1. Оснащение объектов АО «Экспресс-Пригород» средствами и системами обеспечения транспортной безопасности.</t>
  </si>
  <si>
    <t>Минтранс Новосибирской области, АО «Экспресс-Пригород»</t>
  </si>
  <si>
    <t>1.2.1.1. Строительство и реконструкция светофорных объектов (светофоров), оснащение действующих светодиодными линзами, детекторами, контроллерами и звуком, в том числе проектно-изыскательские работы</t>
  </si>
  <si>
    <t>Протяженность, км</t>
  </si>
  <si>
    <t>1.1.1.1. Проведение массовых мероприятий с детьми: конкурсов «Безопасное колесо», «Зеленая волна», «Телерадиопрограмм по безопасности дорожного движения», профильных смен «Юные инспектора движения», социальной акции «Домой в автолюльке» (приуроченная ко Дню защиты детей)</t>
  </si>
  <si>
    <r>
      <t>1.2.1.9. Строительство искусственного</t>
    </r>
    <r>
      <rPr>
        <sz val="8"/>
        <color theme="1"/>
        <rFont val="Times New Roman"/>
        <family val="1"/>
        <charset val="204"/>
      </rPr>
      <t xml:space="preserve"> освещения в рамках реконструкции участков автодорог, устройство недостающего освещения в рамках капитального ремонта участков автодорог, в том числе проектно-изыскательские работы</t>
    </r>
  </si>
  <si>
    <t>1.2.1.12. Устройство и совершенствование площадок для работы пунктов весового контроля и проектно-изыскательские работы</t>
  </si>
  <si>
    <t xml:space="preserve">1.2.2.1. Устройство системы динамического контроля массы движущихся транспортных средств на автомобильных дорогах регионального и межмуниципального значения </t>
  </si>
  <si>
    <t xml:space="preserve">Количество систем, единиц </t>
  </si>
  <si>
    <t>Оборудование автомобильных дорог регионального и межмуниципального значения системами динамического контроля массы движущихся транспортных средств.</t>
  </si>
  <si>
    <t>2.1.1.3. Оснащение объектов Новосибирского метрополитена средствами и системами обеспечения транспортной безопасности.</t>
  </si>
  <si>
    <t>Уровень технической оснащенности объектов метрополитена, %</t>
  </si>
  <si>
    <t>Проведение массовых мероприятий, повышающих уровень осведомленности населения в области безопасности дорожного движения.</t>
  </si>
  <si>
    <t>29.0.02.24130</t>
  </si>
  <si>
    <t>Подробный перечень планируемых к реализации мероприятий государственной программы Новосибирской области
«Повышение безопасности дорожного движения на автомобильных дорогах и обеспечение безопасности населения на транспорте в Новосибирской области»                                                                                                                                                 на очередной 2021 год и плановый период 2022 и 2023 года</t>
  </si>
  <si>
    <t>Значение показателя на 2023 год</t>
  </si>
  <si>
    <r>
      <t xml:space="preserve">Значение показателя на очередной финансовый                </t>
    </r>
    <r>
      <rPr>
        <b/>
        <u/>
        <sz val="8"/>
        <color rgb="FF000000"/>
        <rFont val="Times New Roman"/>
        <family val="1"/>
        <charset val="204"/>
      </rPr>
      <t>2021</t>
    </r>
    <r>
      <rPr>
        <b/>
        <sz val="8"/>
        <color rgb="FF000000"/>
        <rFont val="Times New Roman"/>
        <family val="1"/>
        <charset val="204"/>
      </rPr>
      <t xml:space="preserve"> год (поквартально)</t>
    </r>
  </si>
  <si>
    <t>1.1.1.1.1. Оплата кредиторской задолженности за работы, выполненные в 2020 году</t>
  </si>
  <si>
    <t>1.1.1.1.2. Проведение массовых мероприятий с детьми: конкурсов «Безопасное колесо», «Зеленая волна», «Телерадиопрограмм по безопасности дорожного движения», профильных смен «Юные инспектора движения», социальной акции «Домой в автолюльке» (приуроченная ко Дню защиты детей)</t>
  </si>
  <si>
    <t>К концу 2023 года количество проведенных массовых профилактических мероприятий в области безопасности дорожного движения с участием учащихся общеобразовательных учреждений составит не менее 6 мероприятий/год, в ходе которых будет охвачено не менее 10,0 тыс. учащихся.</t>
  </si>
  <si>
    <t>К концу 2023 года количество реализованных социальных реклам составит не менее 9 реклам/год, в ходе которых будет охвачено не менее 10,0 млн. человек с учетом повторного информирования.</t>
  </si>
  <si>
    <t>1.1.1.2. Производство короткометражных социальных фильмов, видео-, аудиороликов по профилактике ДТП, изготовление и размещение стендов наружной рекламы, полиграфической продукции по безопасности дорожного движения</t>
  </si>
  <si>
    <t>1.1.1.3. Производство и размещение регулярной телепрограммы по безопасности дорожного движения, размещение социальных видеороликов на телеканале</t>
  </si>
  <si>
    <t>Количество реклам</t>
  </si>
  <si>
    <t>Минтранс Новосибирской области</t>
  </si>
  <si>
    <t>Количество телепередач</t>
  </si>
  <si>
    <t>1.1.2.6. Изготовление полиграфической продукции по безопасности дорожного движения</t>
  </si>
  <si>
    <t>1.1.2.7. Оформление материалов (в том числе, материалов по рассмотрению жалоб на постановления по делам об административных правонарушениях и привлечении к административной ответственности лиц, уклоняющихся от уплаты назначенных им административных штрафов по таким правонарушениям, приобретение бумажной и иной печатной продукции для обеспечения оформления и отправки постановлений и материалов по делам об административных правонарушениях в области обеспечения безопасности дорожного движения) и рассылкой почтовых отправлений (в том числе международных) и СМС сообщений об уплате штрафов за нарушение законодательства в области дорожного движения, выявленные на территории Новосибирской области с помощью специальных технических средств фото- и видеофиксации, автоматических комплексов весового и габаритного контроля</t>
  </si>
  <si>
    <t>За период 2021-2023 годов будет проведено не менее 1 200 мероприятий.</t>
  </si>
  <si>
    <t>Минтранс Новосибирской области, ГКУ НСО ЦОДД во взаимодействии с ГУ МВД России по Новосибирской области</t>
  </si>
  <si>
    <t>Минтранс Новосибирской области, УГИБДД ГУ МВД России по Новосибирской области, ГКУ НСО ЦОДД во взаимодействии с ГУ МВД России по Новосибирской области</t>
  </si>
  <si>
    <t>За период 2021-2023 годов будут проведены мероприятия, направленные на повышение культуры поведения участников движения, способствующих снижению нарушений ПДД.</t>
  </si>
  <si>
    <t>Количество полиграфической продукции, тыс. ед.</t>
  </si>
  <si>
    <t>Минтранс Новосибирской области, УГИБДД ГУ МВД России по Новосибирской области</t>
  </si>
  <si>
    <t>31.0.R3.02611</t>
  </si>
  <si>
    <t>31.0.R3.00000</t>
  </si>
  <si>
    <t>31.0.R3.02612</t>
  </si>
  <si>
    <t>31.0.02.00000</t>
  </si>
  <si>
    <t>07.0.03.45350</t>
  </si>
  <si>
    <t>За период 2021-2022 годов будут разработаны проекты организации дорожного движения на участке автомобильных дорог Новосибирской области протяженностью 6 725,3 км. В 2023 году выполнение работ не предусмотрено.</t>
  </si>
  <si>
    <t xml:space="preserve">За период 2021-2023 годов будут проведены проектно-изыскательские работы и обустроены площадки для работы пунктов весового контроля в количестве не менее 12 единиц. </t>
  </si>
  <si>
    <t>За период 2021-2023 годов на автомобильных дорогах регионального и межмуниципального значения будет установлено не менее 12 систем динамического контроля массы движущихся транспортных средств.</t>
  </si>
  <si>
    <t>31.0.R2.00000</t>
  </si>
  <si>
    <t>К концу 2023 года сеть автомобильных дорог в Новосибирской области будет обустроена элементами безопасности дорожного движения, обеспечивающими условия для безопасного движения автомобильного транспорта и пешеходов.</t>
  </si>
  <si>
    <t>К концу 2023 года общая протяженность устроенных переходно-скоростных полос, обустроенных пересечений и примыканий будет составлять              1,2 км. В 2021 году финансирование предусмотрено на проектно-изыскательские работы, в 2022 году финансирование предусмотрено на начало строительно-монтажных работ с вводом объектов в 2023 году.</t>
  </si>
  <si>
    <t>В 2023 году АО "Экспресс-пригород" планируется закупка и установка на пригородном вокзале станции Новосибирск-Главный средств и систем обеспечения транспортной безопасности. Финансирование за счет средств внебюджетных источников будет указано после уточнения стоимости.
В 2021-2022 годах выполнение работ не предусмотрено.</t>
  </si>
  <si>
    <t>За период 2021-2023 годов будет сформировано 6 итоговых материалов, на основании которых планируется принятие мер по реализации действующего законодательства РФ в области обеспечения транспортной безопасности.</t>
  </si>
  <si>
    <t>Законом об областном бюджете на 2021-2023 годы финансирование на выполнение данного мероприятия не предусмотрено.</t>
  </si>
  <si>
    <t>За период 2021-2023 годов будет размещено 12 информационных материалов, что позволит проинформировать население о проведенных в рамках государственной программы мерах по обеспечению безопасности на транспорте.</t>
  </si>
  <si>
    <t>За период 2021-2023 годов будет произведено не менее 13,2 км поверхностной обработки проезжей части автомобильных дорог в г. Новосибирске.</t>
  </si>
  <si>
    <t>В период 2021-2023 годов будет произведено 3 комплекса мероприятий, в результате которых общий объем пересылаемых почтовых отправлений об уплате штрафов за нарушение законодательства РФ в области дорожного движения составит не менее 1 900,0 тыс. единиц в год.</t>
  </si>
  <si>
    <t>В 2021 году будет оплачена кредиторская задолженность за  работы, выполненные в 2020 году.</t>
  </si>
  <si>
    <t xml:space="preserve">За период 2021-2023 годов будет произведено не менее 36 телепередач с охватом аудитории не менее 1,5 млн. человек ежегодно. Также в соответствии с заключенным контрактом в 2021 году на сумму 300 тыс. руб., будет размещено не менее 220 видеороликов длительностью 20-30 секунд на тему безопасности дорожного движения. </t>
  </si>
  <si>
    <t>К концу 2023 года в рамках текущей деятельности пройдут обучение основам первой медицинской и психологической помощи пострадавшим в условиях различных чрезвычайных ситуаций, в том числе ДТП, участники дорожного движения, не имеющие медицинского образования, а также повысят квалификацию средний медицинский персонал, в общем количестве 1590 человек.</t>
  </si>
  <si>
    <t>За период 2021-2023 годов будет проведено не менее 68,0 тыс. мероприятий.</t>
  </si>
  <si>
    <t>29.0.03.45350</t>
  </si>
  <si>
    <t>29.0.03.24280</t>
  </si>
  <si>
    <t>За период 2021-2023 годов общее количество построенных/ реконструированных светофорных объектов будет составлять не менее 91 шт., в том числе в рамках капитального строительства будет обустроено 91 шт.</t>
  </si>
  <si>
    <t>За период 2021-2023 годов будет установлено/заменено 18 000 шт. дорожных знаков и будет оборудовано в соответствии с национальными стандартами 8 пешеходных переходов, прилегающих к общеобразовательным организациям.</t>
  </si>
  <si>
    <t>За период 2021-2023 годов общая протяженность построенных тротуаров будет составлять не менее 95,9 км, в том числе в рамках капитального строительства будет обустроено 49,1 км.</t>
  </si>
  <si>
    <t xml:space="preserve">Минтранс Новосибирской области, ГКУ НСО ТУАД, мэрия города Новосибирска  </t>
  </si>
  <si>
    <t>Минтранс Новосибирской области, ГКУ НСО ТУАД, мэрия города Новосибирска</t>
  </si>
  <si>
    <t>Минтранс Новосибирской области, ГКУ НСО ТУАД, мэрия города Новосибирска, ЗСЖД</t>
  </si>
  <si>
    <t>За период 2021-2023 годов общее количество построенных и обустроенных остановочных павильонов будет составлять не менее 31 шт., в том числе в рамках капитального строительства будет обустроено 30 шт.</t>
  </si>
  <si>
    <t>Минтранс Новосибирской области, ЗСЖД</t>
  </si>
  <si>
    <t>За период 2021-2023 годов общее количество приведенных в нормативное состояние подъездов к железнодорожным переездам будет составлять не менее 10.</t>
  </si>
  <si>
    <t>За период 2021-2023 годов будут оборудованы искусственным освещением места концентрации ДТП в населенных пунктах с транзитным движением автотранспорта на участках общей протяженностью не менее 58,9 км., в том числе в рамках капитального строительства будет оборудовано искусственным освещением 26,5 км.</t>
  </si>
  <si>
    <t>За период 2021-2023 годов общая протяженность автомобильных дорог Новосибирской области с первичным нанесением дорожной разметки будет составлять не менее 8 697,4 км, при этом финансирование указано с учетом повторного нанесения.</t>
  </si>
  <si>
    <t>За период 2021-2023 годов общее количество построенных/замененных на автомобильных дорогах в Новосибирской области ограждений составит не менее 21,4 км.</t>
  </si>
  <si>
    <t>Минтранс Новосибирской области во взаимодействии с субъектами транспортной инфраструктуры, органами местного самоуправления, УТ МВД России по СФО, ГУ МВД России по Новосибирской области, АО «Экспресс-Пригород»</t>
  </si>
  <si>
    <t>Минтранс Новосибирской области, управление информационных проектов Новосибирской области во взаимодействии с УТ МВД России по СФО, ГУ МВД России по Новосибирской области, УФСБ России по Новосибирской области, ГУ МЧС России по Новосибирской области</t>
  </si>
  <si>
    <t>Минтранс Новосибирской области,
УГИБДД ГУ МВД России по Новосибирской области, 
ГКУ НСО ЦОДД во взаимодействии с ГУ МВД России по Новосибирской области</t>
  </si>
  <si>
    <t>Применяемые сокращения:
АО – Акционерное общество;
ГАПОУ НСО – государственное автономное профессиональное образовательное учреждение Новосибирской области;
ГБУ ДО НСО «АВТОМОТОЦЕНТР» – государственное бюджетное учреждение дополнительного образования Новосибирской области «Областной центр детского (юношеского) технического творчества «Автомотоцентр»;
ГКУ НСО ТУАД – государственное казенное учреждение Новосибирской области «Территориальное управление автомобильных дорог Новосибирской области»;
ГКУ НСО ЦОДД – государственное казенное учреждение Новосибирской области «Центр организации дорожного движения»;
ГКУЗ НСО – государственное казенное учреждение здравоохранения Новосибирской области «Территориальный центр медицины катастроф Новосибирской области»;
ГУ МВД – Главное управление Министерства внутренних дел;
ГУ МЧС – 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бедствий;
ДТП – дорожно-транспортное происшествие;
ЗСЖД – Западно-Сибирская дирекция инфраструктуры – структурное подразделение Центральной дирекции инфраструктуры – филиала открытого акционерного общества «Российские железные дороги»;
СФО – Сибирский федеральный округ;
УГИБДД ГУ МВД – Управление государственной инспекции безопасности дорожного движения Главного управления Министерства внутренних дел;
УТ МВД – Управление на транспорте Министерства внутренних дел;
ЦАФАП ОДД ГИБДД ГУ МВД - центр автоматической фиксации административных правонарушений в области дорожного движения.</t>
  </si>
  <si>
    <t>В 2021 году будет изготовлено 74,5 тыс. единиц полиграфической продукции по профилактике дорожно-транспортных проишествий, нарушений правил дорожного движения. В период 2022-2023 годы изготовление продукции не предусмотрено.</t>
  </si>
  <si>
    <t>За период 2021-2023 годов будет проведено не менее 214 мероприятий.</t>
  </si>
  <si>
    <t>За период 2021-2023 годов будет произведено не менее 48,0 тыс. статистических публикаций и информационных данных. Также за период 2021-2023 годов в СМИ будет размещено не менее 4 публикаций на тему безопасности дорожного движения.</t>
  </si>
  <si>
    <t>В период 2021-2023 годов будут произведены 7 видеороликов по теме функционирования системы автоматического контроля и выявления нарушений правил дорожного движения на автомобильных дорогах на территории Новосибирской области, c охватом аудитории не менее 1,0 тыс. человек ежегодно.</t>
  </si>
  <si>
    <t xml:space="preserve">от                           №    </t>
  </si>
  <si>
    <t>Минтранс Новосибирской области, ГКУ НСО ЦОДД во взаимодействии с ЦАФАПОДД ГИБДД ГУ МВД России по Новосибирской области, исполнители, привлекаемые в соответствии с законодательством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</si>
</sst>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\ _₽_-;\-* #,##0.0\ _₽_-;_-* &quot;-&quot;?\ _₽_-;_-@_-"/>
    <numFmt numFmtId="166" formatCode="#,##0.0"/>
    <numFmt numFmtId="167" formatCode="0.0"/>
    <numFmt numFmtId="168" formatCode="_-* #,##0.00\ _₽_-;\-* #,##0.00\ _₽_-;_-* &quot;-&quot;?\ _₽_-;_-@_-"/>
  </numFmts>
  <fonts count="16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165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3" fillId="0" borderId="40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vertical="center"/>
    </xf>
    <xf numFmtId="165" fontId="3" fillId="0" borderId="4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vertical="center" wrapText="1" indent="1"/>
    </xf>
    <xf numFmtId="168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165" fontId="1" fillId="0" borderId="12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vertical="center"/>
    </xf>
    <xf numFmtId="165" fontId="3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left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left" vertical="center"/>
    </xf>
    <xf numFmtId="0" fontId="8" fillId="0" borderId="4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74"/>
  <sheetViews>
    <sheetView tabSelected="1" view="pageBreakPreview" zoomScale="80" zoomScaleNormal="70" zoomScaleSheetLayoutView="80" workbookViewId="0">
      <pane ySplit="11" topLeftCell="A12" activePane="bottomLeft" state="frozen"/>
      <selection pane="bottomLeft" activeCell="V10" sqref="V10"/>
    </sheetView>
  </sheetViews>
  <sheetFormatPr defaultColWidth="8.85546875" defaultRowHeight="15" x14ac:dyDescent="0.25"/>
  <cols>
    <col min="1" max="1" width="27.28515625" style="2" customWidth="1"/>
    <col min="2" max="2" width="15.28515625" style="2" customWidth="1"/>
    <col min="3" max="4" width="5.85546875" style="2" customWidth="1"/>
    <col min="5" max="5" width="4.5703125" style="2" customWidth="1"/>
    <col min="6" max="6" width="11.7109375" style="2" customWidth="1"/>
    <col min="7" max="7" width="5.85546875" style="2" customWidth="1"/>
    <col min="8" max="8" width="11.5703125" style="2" customWidth="1"/>
    <col min="9" max="9" width="10.28515625" style="2" customWidth="1"/>
    <col min="10" max="10" width="10.7109375" style="2" customWidth="1"/>
    <col min="11" max="11" width="11.140625" style="2" customWidth="1"/>
    <col min="12" max="14" width="11.85546875" style="2" customWidth="1"/>
    <col min="15" max="15" width="23.85546875" style="2" customWidth="1"/>
    <col min="16" max="16" width="24.7109375" style="2" customWidth="1"/>
    <col min="17" max="17" width="15.85546875" style="2" customWidth="1"/>
    <col min="18" max="16384" width="8.85546875" style="2"/>
  </cols>
  <sheetData>
    <row r="1" spans="1:16" ht="19.899999999999999" customHeight="1" x14ac:dyDescent="0.25">
      <c r="P1" s="5" t="s">
        <v>85</v>
      </c>
    </row>
    <row r="2" spans="1:16" ht="19.899999999999999" customHeight="1" x14ac:dyDescent="0.25">
      <c r="P2" s="5" t="s">
        <v>86</v>
      </c>
    </row>
    <row r="3" spans="1:16" ht="19.899999999999999" customHeight="1" x14ac:dyDescent="0.25">
      <c r="P3" s="79" t="s">
        <v>180</v>
      </c>
    </row>
    <row r="4" spans="1:16" ht="19.899999999999999" customHeight="1" x14ac:dyDescent="0.25">
      <c r="P4" s="5"/>
    </row>
    <row r="5" spans="1:16" ht="19.899999999999999" customHeight="1" x14ac:dyDescent="0.25">
      <c r="P5" s="5" t="s">
        <v>47</v>
      </c>
    </row>
    <row r="6" spans="1:16" ht="42.6" customHeight="1" x14ac:dyDescent="0.25">
      <c r="A6" s="141" t="s">
        <v>117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ht="15.6" customHeight="1" thickBo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6" t="s">
        <v>52</v>
      </c>
    </row>
    <row r="8" spans="1:16" ht="14.45" customHeight="1" x14ac:dyDescent="0.25">
      <c r="A8" s="128" t="s">
        <v>0</v>
      </c>
      <c r="B8" s="130" t="s">
        <v>1</v>
      </c>
      <c r="C8" s="130" t="s">
        <v>46</v>
      </c>
      <c r="D8" s="130"/>
      <c r="E8" s="130"/>
      <c r="F8" s="130"/>
      <c r="G8" s="130"/>
      <c r="H8" s="142" t="s">
        <v>9</v>
      </c>
      <c r="I8" s="145" t="s">
        <v>119</v>
      </c>
      <c r="J8" s="146"/>
      <c r="K8" s="146"/>
      <c r="L8" s="147"/>
      <c r="M8" s="142" t="s">
        <v>72</v>
      </c>
      <c r="N8" s="142" t="s">
        <v>118</v>
      </c>
      <c r="O8" s="130" t="s">
        <v>2</v>
      </c>
      <c r="P8" s="152" t="s">
        <v>3</v>
      </c>
    </row>
    <row r="9" spans="1:16" ht="25.9" customHeight="1" x14ac:dyDescent="0.25">
      <c r="A9" s="129"/>
      <c r="B9" s="125"/>
      <c r="C9" s="125" t="s">
        <v>4</v>
      </c>
      <c r="D9" s="125" t="s">
        <v>5</v>
      </c>
      <c r="E9" s="126" t="s">
        <v>6</v>
      </c>
      <c r="F9" s="125" t="s">
        <v>7</v>
      </c>
      <c r="G9" s="125" t="s">
        <v>8</v>
      </c>
      <c r="H9" s="143"/>
      <c r="I9" s="148"/>
      <c r="J9" s="149"/>
      <c r="K9" s="149"/>
      <c r="L9" s="150"/>
      <c r="M9" s="143"/>
      <c r="N9" s="143"/>
      <c r="O9" s="125"/>
      <c r="P9" s="153"/>
    </row>
    <row r="10" spans="1:16" ht="15.6" customHeight="1" x14ac:dyDescent="0.25">
      <c r="A10" s="129"/>
      <c r="B10" s="125"/>
      <c r="C10" s="125"/>
      <c r="D10" s="125"/>
      <c r="E10" s="127"/>
      <c r="F10" s="125"/>
      <c r="G10" s="125"/>
      <c r="H10" s="144"/>
      <c r="I10" s="38" t="s">
        <v>10</v>
      </c>
      <c r="J10" s="38" t="s">
        <v>11</v>
      </c>
      <c r="K10" s="38" t="s">
        <v>12</v>
      </c>
      <c r="L10" s="38" t="s">
        <v>13</v>
      </c>
      <c r="M10" s="144"/>
      <c r="N10" s="144"/>
      <c r="O10" s="125"/>
      <c r="P10" s="153"/>
    </row>
    <row r="11" spans="1:16" ht="15.75" thickBot="1" x14ac:dyDescent="0.3">
      <c r="A11" s="7">
        <v>1</v>
      </c>
      <c r="B11" s="8">
        <v>2</v>
      </c>
      <c r="C11" s="8">
        <v>3</v>
      </c>
      <c r="D11" s="8">
        <v>4</v>
      </c>
      <c r="E11" s="8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18</v>
      </c>
      <c r="P11" s="8">
        <v>19</v>
      </c>
    </row>
    <row r="12" spans="1:16" ht="13.9" customHeight="1" x14ac:dyDescent="0.25">
      <c r="A12" s="133" t="s">
        <v>53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5"/>
    </row>
    <row r="13" spans="1:16" ht="14.45" customHeight="1" thickBot="1" x14ac:dyDescent="0.3">
      <c r="A13" s="136" t="s">
        <v>87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8"/>
    </row>
    <row r="14" spans="1:16" ht="33.75" customHeight="1" x14ac:dyDescent="0.25">
      <c r="A14" s="91" t="s">
        <v>73</v>
      </c>
      <c r="B14" s="20" t="s">
        <v>23</v>
      </c>
      <c r="C14" s="21"/>
      <c r="D14" s="21"/>
      <c r="E14" s="21"/>
      <c r="F14" s="21"/>
      <c r="G14" s="21"/>
      <c r="H14" s="22"/>
      <c r="I14" s="43"/>
      <c r="J14" s="22"/>
      <c r="K14" s="22"/>
      <c r="L14" s="43"/>
      <c r="M14" s="22"/>
      <c r="N14" s="23"/>
      <c r="O14" s="94" t="s">
        <v>15</v>
      </c>
      <c r="P14" s="97" t="s">
        <v>115</v>
      </c>
    </row>
    <row r="15" spans="1:16" x14ac:dyDescent="0.25">
      <c r="A15" s="92"/>
      <c r="B15" s="18" t="s">
        <v>16</v>
      </c>
      <c r="C15" s="4"/>
      <c r="D15" s="4"/>
      <c r="E15" s="4"/>
      <c r="F15" s="4"/>
      <c r="G15" s="4"/>
      <c r="H15" s="9"/>
      <c r="I15" s="9" t="s">
        <v>17</v>
      </c>
      <c r="J15" s="9" t="s">
        <v>17</v>
      </c>
      <c r="K15" s="9" t="s">
        <v>17</v>
      </c>
      <c r="L15" s="9" t="s">
        <v>17</v>
      </c>
      <c r="M15" s="9"/>
      <c r="N15" s="9"/>
      <c r="O15" s="95"/>
      <c r="P15" s="98"/>
    </row>
    <row r="16" spans="1:16" ht="22.5" x14ac:dyDescent="0.25">
      <c r="A16" s="92"/>
      <c r="B16" s="18" t="s">
        <v>18</v>
      </c>
      <c r="C16" s="4"/>
      <c r="D16" s="4"/>
      <c r="E16" s="4"/>
      <c r="F16" s="4"/>
      <c r="G16" s="4"/>
      <c r="H16" s="9">
        <f>H17+H18+H19+H20</f>
        <v>13999.992249999999</v>
      </c>
      <c r="I16" s="9">
        <f t="shared" ref="I16:N16" si="0">I17+I18+I19+I20</f>
        <v>267.89999999999998</v>
      </c>
      <c r="J16" s="9">
        <f t="shared" si="0"/>
        <v>306</v>
      </c>
      <c r="K16" s="9">
        <f>K17+K18+K19+K20</f>
        <v>1926.0922499999999</v>
      </c>
      <c r="L16" s="9">
        <f t="shared" si="0"/>
        <v>11500</v>
      </c>
      <c r="M16" s="9">
        <f t="shared" si="0"/>
        <v>14000</v>
      </c>
      <c r="N16" s="9">
        <f t="shared" si="0"/>
        <v>14600</v>
      </c>
      <c r="O16" s="95"/>
      <c r="P16" s="98"/>
    </row>
    <row r="17" spans="1:16" x14ac:dyDescent="0.25">
      <c r="A17" s="92"/>
      <c r="B17" s="18" t="s">
        <v>19</v>
      </c>
      <c r="C17" s="44">
        <v>176</v>
      </c>
      <c r="D17" s="44" t="s">
        <v>50</v>
      </c>
      <c r="E17" s="44" t="s">
        <v>49</v>
      </c>
      <c r="F17" s="44" t="s">
        <v>138</v>
      </c>
      <c r="G17" s="44">
        <v>244</v>
      </c>
      <c r="H17" s="9">
        <f>I17+J17+K17+L17</f>
        <v>13999.992249999999</v>
      </c>
      <c r="I17" s="9">
        <f t="shared" ref="I17:N17" si="1">SUM(I25,I49,I57)</f>
        <v>267.89999999999998</v>
      </c>
      <c r="J17" s="9">
        <f t="shared" si="1"/>
        <v>306</v>
      </c>
      <c r="K17" s="9">
        <f t="shared" si="1"/>
        <v>1926.0922499999999</v>
      </c>
      <c r="L17" s="9">
        <f t="shared" si="1"/>
        <v>11500</v>
      </c>
      <c r="M17" s="9">
        <f t="shared" si="1"/>
        <v>14000</v>
      </c>
      <c r="N17" s="9">
        <f t="shared" si="1"/>
        <v>14600</v>
      </c>
      <c r="O17" s="95"/>
      <c r="P17" s="98"/>
    </row>
    <row r="18" spans="1:16" ht="22.5" x14ac:dyDescent="0.25">
      <c r="A18" s="92"/>
      <c r="B18" s="18" t="s">
        <v>22</v>
      </c>
      <c r="C18" s="44"/>
      <c r="D18" s="44"/>
      <c r="E18" s="44"/>
      <c r="F18" s="44"/>
      <c r="G18" s="44"/>
      <c r="H18" s="9">
        <f t="shared" ref="H18:H20" si="2">I18+J18+K18+L18</f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5"/>
      <c r="P18" s="98"/>
    </row>
    <row r="19" spans="1:16" x14ac:dyDescent="0.25">
      <c r="A19" s="92"/>
      <c r="B19" s="18" t="s">
        <v>20</v>
      </c>
      <c r="C19" s="4"/>
      <c r="D19" s="4"/>
      <c r="E19" s="4"/>
      <c r="F19" s="4"/>
      <c r="G19" s="4"/>
      <c r="H19" s="9">
        <f t="shared" si="2"/>
        <v>0</v>
      </c>
      <c r="I19" s="9">
        <v>0</v>
      </c>
      <c r="J19" s="9">
        <v>0</v>
      </c>
      <c r="K19" s="9">
        <v>0</v>
      </c>
      <c r="L19" s="9">
        <v>0</v>
      </c>
      <c r="M19" s="10">
        <v>0</v>
      </c>
      <c r="N19" s="10">
        <v>0</v>
      </c>
      <c r="O19" s="95"/>
      <c r="P19" s="98"/>
    </row>
    <row r="20" spans="1:16" ht="22.5" x14ac:dyDescent="0.25">
      <c r="A20" s="92"/>
      <c r="B20" s="18" t="s">
        <v>21</v>
      </c>
      <c r="C20" s="4"/>
      <c r="D20" s="4"/>
      <c r="E20" s="4"/>
      <c r="F20" s="4"/>
      <c r="G20" s="4"/>
      <c r="H20" s="9">
        <f t="shared" si="2"/>
        <v>0</v>
      </c>
      <c r="I20" s="9">
        <v>0</v>
      </c>
      <c r="J20" s="9">
        <v>0</v>
      </c>
      <c r="K20" s="9">
        <v>0</v>
      </c>
      <c r="L20" s="9">
        <v>0</v>
      </c>
      <c r="M20" s="10">
        <v>0</v>
      </c>
      <c r="N20" s="10">
        <v>0</v>
      </c>
      <c r="O20" s="95"/>
      <c r="P20" s="98"/>
    </row>
    <row r="21" spans="1:16" x14ac:dyDescent="0.25">
      <c r="A21" s="93"/>
      <c r="B21" s="18" t="s">
        <v>82</v>
      </c>
      <c r="C21" s="4"/>
      <c r="D21" s="4"/>
      <c r="E21" s="4"/>
      <c r="F21" s="4"/>
      <c r="G21" s="4"/>
      <c r="H21" s="9">
        <f t="shared" ref="H21" si="3">I21+J21+K21+L21</f>
        <v>0</v>
      </c>
      <c r="I21" s="9">
        <v>0</v>
      </c>
      <c r="J21" s="9">
        <v>0</v>
      </c>
      <c r="K21" s="9">
        <v>0</v>
      </c>
      <c r="L21" s="9">
        <v>0</v>
      </c>
      <c r="M21" s="10">
        <v>0</v>
      </c>
      <c r="N21" s="10">
        <v>0</v>
      </c>
      <c r="O21" s="96"/>
      <c r="P21" s="99"/>
    </row>
    <row r="22" spans="1:16" ht="33.75" customHeight="1" x14ac:dyDescent="0.25">
      <c r="A22" s="139" t="s">
        <v>107</v>
      </c>
      <c r="B22" s="18" t="s">
        <v>14</v>
      </c>
      <c r="C22" s="4"/>
      <c r="D22" s="4"/>
      <c r="E22" s="4"/>
      <c r="F22" s="4"/>
      <c r="G22" s="4"/>
      <c r="H22" s="9">
        <v>6</v>
      </c>
      <c r="I22" s="9">
        <v>0</v>
      </c>
      <c r="J22" s="9">
        <v>0</v>
      </c>
      <c r="K22" s="9">
        <v>0</v>
      </c>
      <c r="L22" s="9">
        <v>6</v>
      </c>
      <c r="M22" s="9">
        <v>6</v>
      </c>
      <c r="N22" s="9">
        <v>6</v>
      </c>
      <c r="O22" s="139" t="s">
        <v>15</v>
      </c>
      <c r="P22" s="139" t="s">
        <v>122</v>
      </c>
    </row>
    <row r="23" spans="1:16" x14ac:dyDescent="0.25">
      <c r="A23" s="95"/>
      <c r="B23" s="18" t="s">
        <v>16</v>
      </c>
      <c r="C23" s="4"/>
      <c r="D23" s="4"/>
      <c r="E23" s="4"/>
      <c r="F23" s="4"/>
      <c r="G23" s="4"/>
      <c r="H23" s="9">
        <f>H24/H22</f>
        <v>416.66537499999998</v>
      </c>
      <c r="I23" s="9" t="s">
        <v>17</v>
      </c>
      <c r="J23" s="9" t="s">
        <v>17</v>
      </c>
      <c r="K23" s="9" t="s">
        <v>17</v>
      </c>
      <c r="L23" s="9" t="s">
        <v>17</v>
      </c>
      <c r="M23" s="9">
        <f>M24/M22</f>
        <v>416.66666666666669</v>
      </c>
      <c r="N23" s="9">
        <f>N24/N22</f>
        <v>483.33333333333331</v>
      </c>
      <c r="O23" s="95"/>
      <c r="P23" s="95"/>
    </row>
    <row r="24" spans="1:16" ht="22.5" x14ac:dyDescent="0.25">
      <c r="A24" s="95"/>
      <c r="B24" s="18" t="s">
        <v>18</v>
      </c>
      <c r="C24" s="4"/>
      <c r="D24" s="4"/>
      <c r="E24" s="4"/>
      <c r="F24" s="4"/>
      <c r="G24" s="4"/>
      <c r="H24" s="9">
        <f>I24+J24+K24+L24</f>
        <v>2499.9922499999998</v>
      </c>
      <c r="I24" s="9">
        <f t="shared" ref="I24:L24" si="4">I25+I26+I27+I28</f>
        <v>267.89999999999998</v>
      </c>
      <c r="J24" s="9">
        <f t="shared" si="4"/>
        <v>306</v>
      </c>
      <c r="K24" s="9">
        <f t="shared" si="4"/>
        <v>1926.0922499999999</v>
      </c>
      <c r="L24" s="9">
        <f t="shared" si="4"/>
        <v>0</v>
      </c>
      <c r="M24" s="9">
        <f t="shared" ref="M24" si="5">M25+M26+M27+M28</f>
        <v>2500</v>
      </c>
      <c r="N24" s="9">
        <f t="shared" ref="N24" si="6">N25+N26+N27+N28</f>
        <v>2900</v>
      </c>
      <c r="O24" s="95"/>
      <c r="P24" s="95"/>
    </row>
    <row r="25" spans="1:16" x14ac:dyDescent="0.25">
      <c r="A25" s="95"/>
      <c r="B25" s="18" t="s">
        <v>19</v>
      </c>
      <c r="C25" s="44">
        <v>176</v>
      </c>
      <c r="D25" s="44" t="s">
        <v>50</v>
      </c>
      <c r="E25" s="44" t="s">
        <v>49</v>
      </c>
      <c r="F25" s="44" t="s">
        <v>137</v>
      </c>
      <c r="G25" s="44">
        <v>244</v>
      </c>
      <c r="H25" s="9">
        <f>I25+J25+K25+L25</f>
        <v>2499.9922499999998</v>
      </c>
      <c r="I25" s="9">
        <f>SUM(I41,I33)</f>
        <v>267.89999999999998</v>
      </c>
      <c r="J25" s="9">
        <f t="shared" ref="J25:N25" si="7">SUM(J41,J33)</f>
        <v>306</v>
      </c>
      <c r="K25" s="9">
        <f t="shared" si="7"/>
        <v>1926.0922499999999</v>
      </c>
      <c r="L25" s="9">
        <f t="shared" si="7"/>
        <v>0</v>
      </c>
      <c r="M25" s="9">
        <f t="shared" si="7"/>
        <v>2500</v>
      </c>
      <c r="N25" s="9">
        <f t="shared" si="7"/>
        <v>2900</v>
      </c>
      <c r="O25" s="95"/>
      <c r="P25" s="95"/>
    </row>
    <row r="26" spans="1:16" ht="22.5" x14ac:dyDescent="0.25">
      <c r="A26" s="95"/>
      <c r="B26" s="18" t="s">
        <v>22</v>
      </c>
      <c r="C26" s="44"/>
      <c r="D26" s="44"/>
      <c r="E26" s="44"/>
      <c r="F26" s="44"/>
      <c r="G26" s="44"/>
      <c r="H26" s="9">
        <f t="shared" ref="H26:H29" si="8">I26+J26+K26+L26</f>
        <v>0</v>
      </c>
      <c r="I26" s="9">
        <f t="shared" ref="I26:I28" si="9">J26+K26+L26+M26</f>
        <v>0</v>
      </c>
      <c r="J26" s="9">
        <f t="shared" ref="J26:J28" si="10">K26+L26+M26+N26</f>
        <v>0</v>
      </c>
      <c r="K26" s="9">
        <f t="shared" ref="K26:K28" si="11">L26+M26+N26+O26</f>
        <v>0</v>
      </c>
      <c r="L26" s="9">
        <f t="shared" ref="L26:L28" si="12">M26+N26+O26+P26</f>
        <v>0</v>
      </c>
      <c r="M26" s="9">
        <f t="shared" ref="M26:N28" si="13">N26+O26+P26+Q26</f>
        <v>0</v>
      </c>
      <c r="N26" s="9">
        <f t="shared" si="13"/>
        <v>0</v>
      </c>
      <c r="O26" s="95"/>
      <c r="P26" s="95"/>
    </row>
    <row r="27" spans="1:16" x14ac:dyDescent="0.25">
      <c r="A27" s="95"/>
      <c r="B27" s="18" t="s">
        <v>20</v>
      </c>
      <c r="C27" s="4"/>
      <c r="D27" s="4"/>
      <c r="E27" s="4"/>
      <c r="F27" s="4"/>
      <c r="G27" s="4"/>
      <c r="H27" s="9">
        <f t="shared" si="8"/>
        <v>0</v>
      </c>
      <c r="I27" s="9">
        <f t="shared" si="9"/>
        <v>0</v>
      </c>
      <c r="J27" s="9">
        <f t="shared" si="10"/>
        <v>0</v>
      </c>
      <c r="K27" s="9">
        <f t="shared" si="11"/>
        <v>0</v>
      </c>
      <c r="L27" s="9">
        <f t="shared" si="12"/>
        <v>0</v>
      </c>
      <c r="M27" s="9">
        <f t="shared" si="13"/>
        <v>0</v>
      </c>
      <c r="N27" s="9">
        <f t="shared" si="13"/>
        <v>0</v>
      </c>
      <c r="O27" s="95"/>
      <c r="P27" s="95"/>
    </row>
    <row r="28" spans="1:16" ht="22.5" x14ac:dyDescent="0.25">
      <c r="A28" s="95"/>
      <c r="B28" s="18" t="s">
        <v>21</v>
      </c>
      <c r="C28" s="4"/>
      <c r="D28" s="4"/>
      <c r="E28" s="4"/>
      <c r="F28" s="4"/>
      <c r="G28" s="4"/>
      <c r="H28" s="9">
        <f t="shared" si="8"/>
        <v>0</v>
      </c>
      <c r="I28" s="9">
        <f t="shared" si="9"/>
        <v>0</v>
      </c>
      <c r="J28" s="9">
        <f t="shared" si="10"/>
        <v>0</v>
      </c>
      <c r="K28" s="9">
        <f t="shared" si="11"/>
        <v>0</v>
      </c>
      <c r="L28" s="9">
        <f t="shared" si="12"/>
        <v>0</v>
      </c>
      <c r="M28" s="9">
        <f t="shared" si="13"/>
        <v>0</v>
      </c>
      <c r="N28" s="9">
        <f t="shared" si="13"/>
        <v>0</v>
      </c>
      <c r="O28" s="95"/>
      <c r="P28" s="95"/>
    </row>
    <row r="29" spans="1:16" x14ac:dyDescent="0.25">
      <c r="A29" s="96"/>
      <c r="B29" s="18" t="s">
        <v>82</v>
      </c>
      <c r="C29" s="4"/>
      <c r="D29" s="4"/>
      <c r="E29" s="4"/>
      <c r="F29" s="4"/>
      <c r="G29" s="4"/>
      <c r="H29" s="9">
        <f t="shared" si="8"/>
        <v>0</v>
      </c>
      <c r="I29" s="9">
        <v>0</v>
      </c>
      <c r="J29" s="9">
        <v>0</v>
      </c>
      <c r="K29" s="9">
        <v>0</v>
      </c>
      <c r="L29" s="9">
        <v>0</v>
      </c>
      <c r="M29" s="10">
        <v>0</v>
      </c>
      <c r="N29" s="10">
        <v>0</v>
      </c>
      <c r="O29" s="96"/>
      <c r="P29" s="96"/>
    </row>
    <row r="30" spans="1:16" ht="33.75" customHeight="1" x14ac:dyDescent="0.25">
      <c r="A30" s="139" t="s">
        <v>120</v>
      </c>
      <c r="B30" s="18" t="s">
        <v>14</v>
      </c>
      <c r="C30" s="4"/>
      <c r="D30" s="4"/>
      <c r="E30" s="4"/>
      <c r="F30" s="4"/>
      <c r="G30" s="4"/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39" t="s">
        <v>31</v>
      </c>
      <c r="P30" s="139" t="s">
        <v>154</v>
      </c>
    </row>
    <row r="31" spans="1:16" x14ac:dyDescent="0.25">
      <c r="A31" s="95"/>
      <c r="B31" s="18" t="s">
        <v>16</v>
      </c>
      <c r="C31" s="4"/>
      <c r="D31" s="4"/>
      <c r="E31" s="4"/>
      <c r="F31" s="4"/>
      <c r="G31" s="4"/>
      <c r="H31" s="9">
        <v>0</v>
      </c>
      <c r="I31" s="9" t="s">
        <v>17</v>
      </c>
      <c r="J31" s="9" t="s">
        <v>17</v>
      </c>
      <c r="K31" s="9" t="s">
        <v>17</v>
      </c>
      <c r="L31" s="9" t="s">
        <v>17</v>
      </c>
      <c r="M31" s="9">
        <v>0</v>
      </c>
      <c r="N31" s="9">
        <v>0</v>
      </c>
      <c r="O31" s="95"/>
      <c r="P31" s="95"/>
    </row>
    <row r="32" spans="1:16" ht="22.5" x14ac:dyDescent="0.25">
      <c r="A32" s="95"/>
      <c r="B32" s="18" t="s">
        <v>18</v>
      </c>
      <c r="C32" s="4"/>
      <c r="D32" s="4"/>
      <c r="E32" s="4"/>
      <c r="F32" s="4"/>
      <c r="G32" s="4"/>
      <c r="H32" s="9">
        <f>I32+J32+K32+L32</f>
        <v>267.89999999999998</v>
      </c>
      <c r="I32" s="9">
        <f t="shared" ref="I32:N32" si="14">I33+I34+I35+I36</f>
        <v>267.89999999999998</v>
      </c>
      <c r="J32" s="9">
        <f t="shared" si="14"/>
        <v>0</v>
      </c>
      <c r="K32" s="9">
        <f t="shared" si="14"/>
        <v>0</v>
      </c>
      <c r="L32" s="9">
        <f t="shared" si="14"/>
        <v>0</v>
      </c>
      <c r="M32" s="9">
        <f t="shared" si="14"/>
        <v>0</v>
      </c>
      <c r="N32" s="9">
        <f t="shared" si="14"/>
        <v>0</v>
      </c>
      <c r="O32" s="95"/>
      <c r="P32" s="95"/>
    </row>
    <row r="33" spans="1:16" x14ac:dyDescent="0.25">
      <c r="A33" s="95"/>
      <c r="B33" s="18" t="s">
        <v>19</v>
      </c>
      <c r="C33" s="44">
        <v>176</v>
      </c>
      <c r="D33" s="44" t="s">
        <v>50</v>
      </c>
      <c r="E33" s="44" t="s">
        <v>49</v>
      </c>
      <c r="F33" s="44" t="s">
        <v>137</v>
      </c>
      <c r="G33" s="44">
        <v>244</v>
      </c>
      <c r="H33" s="9">
        <f>I33+J33+K33+L33</f>
        <v>267.89999999999998</v>
      </c>
      <c r="I33" s="9">
        <v>267.89999999999998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5"/>
      <c r="P33" s="95"/>
    </row>
    <row r="34" spans="1:16" ht="22.5" x14ac:dyDescent="0.25">
      <c r="A34" s="95"/>
      <c r="B34" s="18" t="s">
        <v>22</v>
      </c>
      <c r="C34" s="44"/>
      <c r="D34" s="44"/>
      <c r="E34" s="44"/>
      <c r="F34" s="44"/>
      <c r="G34" s="44"/>
      <c r="H34" s="9">
        <f t="shared" ref="H34:H37" si="15">I34+J34+K34+L34</f>
        <v>0</v>
      </c>
      <c r="I34" s="9">
        <f t="shared" ref="I34:I36" si="16">J34+K34+L34+M34</f>
        <v>0</v>
      </c>
      <c r="J34" s="9">
        <f t="shared" ref="J34:J36" si="17">K34+L34+M34+N34</f>
        <v>0</v>
      </c>
      <c r="K34" s="9">
        <f t="shared" ref="K34:K36" si="18">L34+M34+N34+O34</f>
        <v>0</v>
      </c>
      <c r="L34" s="9">
        <f t="shared" ref="L34:L36" si="19">M34+N34+O34+P34</f>
        <v>0</v>
      </c>
      <c r="M34" s="9">
        <f t="shared" ref="M34:N36" si="20">N34+O34+P34+Q34</f>
        <v>0</v>
      </c>
      <c r="N34" s="9">
        <f t="shared" si="20"/>
        <v>0</v>
      </c>
      <c r="O34" s="95"/>
      <c r="P34" s="95"/>
    </row>
    <row r="35" spans="1:16" x14ac:dyDescent="0.25">
      <c r="A35" s="95"/>
      <c r="B35" s="18" t="s">
        <v>20</v>
      </c>
      <c r="C35" s="4"/>
      <c r="D35" s="4"/>
      <c r="E35" s="4"/>
      <c r="F35" s="4"/>
      <c r="G35" s="4"/>
      <c r="H35" s="9">
        <f t="shared" si="15"/>
        <v>0</v>
      </c>
      <c r="I35" s="9">
        <f t="shared" si="16"/>
        <v>0</v>
      </c>
      <c r="J35" s="9">
        <f t="shared" si="17"/>
        <v>0</v>
      </c>
      <c r="K35" s="9">
        <f t="shared" si="18"/>
        <v>0</v>
      </c>
      <c r="L35" s="9">
        <f t="shared" si="19"/>
        <v>0</v>
      </c>
      <c r="M35" s="9">
        <f t="shared" si="20"/>
        <v>0</v>
      </c>
      <c r="N35" s="9">
        <f t="shared" si="20"/>
        <v>0</v>
      </c>
      <c r="O35" s="95"/>
      <c r="P35" s="95"/>
    </row>
    <row r="36" spans="1:16" ht="22.5" x14ac:dyDescent="0.25">
      <c r="A36" s="95"/>
      <c r="B36" s="18" t="s">
        <v>21</v>
      </c>
      <c r="C36" s="4"/>
      <c r="D36" s="4"/>
      <c r="E36" s="4"/>
      <c r="F36" s="4"/>
      <c r="G36" s="4"/>
      <c r="H36" s="9">
        <f t="shared" si="15"/>
        <v>0</v>
      </c>
      <c r="I36" s="9">
        <f t="shared" si="16"/>
        <v>0</v>
      </c>
      <c r="J36" s="9">
        <f t="shared" si="17"/>
        <v>0</v>
      </c>
      <c r="K36" s="9">
        <f t="shared" si="18"/>
        <v>0</v>
      </c>
      <c r="L36" s="9">
        <f t="shared" si="19"/>
        <v>0</v>
      </c>
      <c r="M36" s="9">
        <f t="shared" si="20"/>
        <v>0</v>
      </c>
      <c r="N36" s="9">
        <f t="shared" si="20"/>
        <v>0</v>
      </c>
      <c r="O36" s="95"/>
      <c r="P36" s="95"/>
    </row>
    <row r="37" spans="1:16" x14ac:dyDescent="0.25">
      <c r="A37" s="96"/>
      <c r="B37" s="18" t="s">
        <v>82</v>
      </c>
      <c r="C37" s="4"/>
      <c r="D37" s="4"/>
      <c r="E37" s="4"/>
      <c r="F37" s="4"/>
      <c r="G37" s="4"/>
      <c r="H37" s="9">
        <f t="shared" si="15"/>
        <v>0</v>
      </c>
      <c r="I37" s="9">
        <v>0</v>
      </c>
      <c r="J37" s="9">
        <v>0</v>
      </c>
      <c r="K37" s="9">
        <v>0</v>
      </c>
      <c r="L37" s="9">
        <v>0</v>
      </c>
      <c r="M37" s="10">
        <v>0</v>
      </c>
      <c r="N37" s="10">
        <v>0</v>
      </c>
      <c r="O37" s="96"/>
      <c r="P37" s="96"/>
    </row>
    <row r="38" spans="1:16" ht="33.75" customHeight="1" x14ac:dyDescent="0.25">
      <c r="A38" s="139" t="s">
        <v>121</v>
      </c>
      <c r="B38" s="18" t="s">
        <v>14</v>
      </c>
      <c r="C38" s="4"/>
      <c r="D38" s="4"/>
      <c r="E38" s="4"/>
      <c r="F38" s="4"/>
      <c r="G38" s="4"/>
      <c r="H38" s="9">
        <f>SUM(I38:L38)</f>
        <v>6</v>
      </c>
      <c r="I38" s="9">
        <v>0</v>
      </c>
      <c r="J38" s="9">
        <v>2</v>
      </c>
      <c r="K38" s="9">
        <v>4</v>
      </c>
      <c r="L38" s="9">
        <v>0</v>
      </c>
      <c r="M38" s="9">
        <v>6</v>
      </c>
      <c r="N38" s="9">
        <v>6</v>
      </c>
      <c r="O38" s="139" t="s">
        <v>15</v>
      </c>
      <c r="P38" s="139" t="s">
        <v>122</v>
      </c>
    </row>
    <row r="39" spans="1:16" x14ac:dyDescent="0.25">
      <c r="A39" s="95"/>
      <c r="B39" s="18" t="s">
        <v>16</v>
      </c>
      <c r="C39" s="4"/>
      <c r="D39" s="4"/>
      <c r="E39" s="4"/>
      <c r="F39" s="4"/>
      <c r="G39" s="4"/>
      <c r="H39" s="9">
        <f>H40/H38</f>
        <v>372.01537499999995</v>
      </c>
      <c r="I39" s="9" t="s">
        <v>17</v>
      </c>
      <c r="J39" s="9" t="s">
        <v>17</v>
      </c>
      <c r="K39" s="9" t="s">
        <v>17</v>
      </c>
      <c r="L39" s="9" t="s">
        <v>17</v>
      </c>
      <c r="M39" s="9">
        <f>M40/M38</f>
        <v>416.66666666666669</v>
      </c>
      <c r="N39" s="9">
        <f>N40/N38</f>
        <v>483.33333333333331</v>
      </c>
      <c r="O39" s="95"/>
      <c r="P39" s="95"/>
    </row>
    <row r="40" spans="1:16" ht="22.5" x14ac:dyDescent="0.25">
      <c r="A40" s="95"/>
      <c r="B40" s="18" t="s">
        <v>18</v>
      </c>
      <c r="C40" s="4"/>
      <c r="D40" s="4"/>
      <c r="E40" s="4"/>
      <c r="F40" s="4"/>
      <c r="G40" s="4"/>
      <c r="H40" s="9">
        <f>I40+J40+K40+L40</f>
        <v>2232.0922499999997</v>
      </c>
      <c r="I40" s="9">
        <f t="shared" ref="I40:N40" si="21">I41+I42+I43+I44</f>
        <v>0</v>
      </c>
      <c r="J40" s="9">
        <f t="shared" si="21"/>
        <v>306</v>
      </c>
      <c r="K40" s="9">
        <f t="shared" si="21"/>
        <v>1926.0922499999999</v>
      </c>
      <c r="L40" s="9">
        <f t="shared" si="21"/>
        <v>0</v>
      </c>
      <c r="M40" s="9">
        <f t="shared" si="21"/>
        <v>2500</v>
      </c>
      <c r="N40" s="9">
        <f t="shared" si="21"/>
        <v>2900</v>
      </c>
      <c r="O40" s="95"/>
      <c r="P40" s="95"/>
    </row>
    <row r="41" spans="1:16" x14ac:dyDescent="0.25">
      <c r="A41" s="95"/>
      <c r="B41" s="18" t="s">
        <v>19</v>
      </c>
      <c r="C41" s="44">
        <v>176</v>
      </c>
      <c r="D41" s="44" t="s">
        <v>50</v>
      </c>
      <c r="E41" s="44" t="s">
        <v>49</v>
      </c>
      <c r="F41" s="44" t="s">
        <v>137</v>
      </c>
      <c r="G41" s="44">
        <v>244</v>
      </c>
      <c r="H41" s="9">
        <f>I41+J41+K41+L41</f>
        <v>2232.0922499999997</v>
      </c>
      <c r="I41" s="9">
        <v>0</v>
      </c>
      <c r="J41" s="9">
        <v>306</v>
      </c>
      <c r="K41" s="9">
        <v>1926.0922499999999</v>
      </c>
      <c r="L41" s="9">
        <v>0</v>
      </c>
      <c r="M41" s="9">
        <v>2500</v>
      </c>
      <c r="N41" s="9">
        <v>2900</v>
      </c>
      <c r="O41" s="95"/>
      <c r="P41" s="95"/>
    </row>
    <row r="42" spans="1:16" ht="22.5" x14ac:dyDescent="0.25">
      <c r="A42" s="95"/>
      <c r="B42" s="18" t="s">
        <v>22</v>
      </c>
      <c r="C42" s="44"/>
      <c r="D42" s="44"/>
      <c r="E42" s="44"/>
      <c r="F42" s="44"/>
      <c r="G42" s="44"/>
      <c r="H42" s="9">
        <f t="shared" ref="H42:H45" si="22">I42+J42+K42+L42</f>
        <v>0</v>
      </c>
      <c r="I42" s="9">
        <f t="shared" ref="I42:I44" si="23">J42+K42+L42+M42</f>
        <v>0</v>
      </c>
      <c r="J42" s="9">
        <f t="shared" ref="J42:J44" si="24">K42+L42+M42+N42</f>
        <v>0</v>
      </c>
      <c r="K42" s="9">
        <f t="shared" ref="K42:K44" si="25">L42+M42+N42+O42</f>
        <v>0</v>
      </c>
      <c r="L42" s="9">
        <f t="shared" ref="L42:L44" si="26">M42+N42+O42+P42</f>
        <v>0</v>
      </c>
      <c r="M42" s="9">
        <f t="shared" ref="M42:N44" si="27">N42+O42+P42+Q42</f>
        <v>0</v>
      </c>
      <c r="N42" s="9">
        <f t="shared" si="27"/>
        <v>0</v>
      </c>
      <c r="O42" s="95"/>
      <c r="P42" s="95"/>
    </row>
    <row r="43" spans="1:16" x14ac:dyDescent="0.25">
      <c r="A43" s="95"/>
      <c r="B43" s="18" t="s">
        <v>20</v>
      </c>
      <c r="C43" s="4"/>
      <c r="D43" s="4"/>
      <c r="E43" s="4"/>
      <c r="F43" s="4"/>
      <c r="G43" s="4"/>
      <c r="H43" s="9">
        <f t="shared" si="22"/>
        <v>0</v>
      </c>
      <c r="I43" s="9">
        <f t="shared" si="23"/>
        <v>0</v>
      </c>
      <c r="J43" s="9">
        <f t="shared" si="24"/>
        <v>0</v>
      </c>
      <c r="K43" s="9">
        <f t="shared" si="25"/>
        <v>0</v>
      </c>
      <c r="L43" s="9">
        <f t="shared" si="26"/>
        <v>0</v>
      </c>
      <c r="M43" s="9">
        <f t="shared" si="27"/>
        <v>0</v>
      </c>
      <c r="N43" s="9">
        <f t="shared" si="27"/>
        <v>0</v>
      </c>
      <c r="O43" s="95"/>
      <c r="P43" s="95"/>
    </row>
    <row r="44" spans="1:16" ht="22.5" x14ac:dyDescent="0.25">
      <c r="A44" s="95"/>
      <c r="B44" s="18" t="s">
        <v>21</v>
      </c>
      <c r="C44" s="4"/>
      <c r="D44" s="4"/>
      <c r="E44" s="4"/>
      <c r="F44" s="4"/>
      <c r="G44" s="4"/>
      <c r="H44" s="9">
        <f t="shared" si="22"/>
        <v>0</v>
      </c>
      <c r="I44" s="9">
        <f t="shared" si="23"/>
        <v>0</v>
      </c>
      <c r="J44" s="9">
        <f t="shared" si="24"/>
        <v>0</v>
      </c>
      <c r="K44" s="9">
        <f t="shared" si="25"/>
        <v>0</v>
      </c>
      <c r="L44" s="9">
        <f t="shared" si="26"/>
        <v>0</v>
      </c>
      <c r="M44" s="9">
        <f t="shared" si="27"/>
        <v>0</v>
      </c>
      <c r="N44" s="9">
        <f t="shared" si="27"/>
        <v>0</v>
      </c>
      <c r="O44" s="95"/>
      <c r="P44" s="95"/>
    </row>
    <row r="45" spans="1:16" x14ac:dyDescent="0.25">
      <c r="A45" s="96"/>
      <c r="B45" s="18" t="s">
        <v>82</v>
      </c>
      <c r="C45" s="4"/>
      <c r="D45" s="4"/>
      <c r="E45" s="4"/>
      <c r="F45" s="4"/>
      <c r="G45" s="4"/>
      <c r="H45" s="9">
        <f t="shared" si="22"/>
        <v>0</v>
      </c>
      <c r="I45" s="9">
        <v>0</v>
      </c>
      <c r="J45" s="9">
        <v>0</v>
      </c>
      <c r="K45" s="9">
        <v>0</v>
      </c>
      <c r="L45" s="9">
        <v>0</v>
      </c>
      <c r="M45" s="10">
        <v>0</v>
      </c>
      <c r="N45" s="10">
        <v>0</v>
      </c>
      <c r="O45" s="96"/>
      <c r="P45" s="96"/>
    </row>
    <row r="46" spans="1:16" ht="45" customHeight="1" x14ac:dyDescent="0.25">
      <c r="A46" s="151" t="s">
        <v>124</v>
      </c>
      <c r="B46" s="78" t="s">
        <v>126</v>
      </c>
      <c r="C46" s="4"/>
      <c r="D46" s="4"/>
      <c r="E46" s="4"/>
      <c r="F46" s="4"/>
      <c r="G46" s="4"/>
      <c r="H46" s="1">
        <f>SUM(I46:L46)</f>
        <v>9</v>
      </c>
      <c r="I46" s="1">
        <v>0</v>
      </c>
      <c r="J46" s="1">
        <v>0</v>
      </c>
      <c r="K46" s="1">
        <v>0</v>
      </c>
      <c r="L46" s="1">
        <v>9</v>
      </c>
      <c r="M46" s="1">
        <v>9</v>
      </c>
      <c r="N46" s="1">
        <v>9</v>
      </c>
      <c r="O46" s="151" t="s">
        <v>127</v>
      </c>
      <c r="P46" s="151" t="s">
        <v>123</v>
      </c>
    </row>
    <row r="47" spans="1:16" ht="20.45" customHeight="1" x14ac:dyDescent="0.25">
      <c r="A47" s="151"/>
      <c r="B47" s="78" t="s">
        <v>16</v>
      </c>
      <c r="C47" s="4"/>
      <c r="D47" s="4"/>
      <c r="E47" s="4"/>
      <c r="F47" s="4"/>
      <c r="G47" s="4"/>
      <c r="H47" s="1">
        <f>H48/H46</f>
        <v>1111.1111111111111</v>
      </c>
      <c r="I47" s="1" t="s">
        <v>17</v>
      </c>
      <c r="J47" s="1" t="s">
        <v>17</v>
      </c>
      <c r="K47" s="1" t="s">
        <v>17</v>
      </c>
      <c r="L47" s="1" t="s">
        <v>17</v>
      </c>
      <c r="M47" s="1">
        <f>M48/M46</f>
        <v>1111.1111111111111</v>
      </c>
      <c r="N47" s="1">
        <f>N48/N46</f>
        <v>1111.1111111111111</v>
      </c>
      <c r="O47" s="151"/>
      <c r="P47" s="151"/>
    </row>
    <row r="48" spans="1:16" ht="22.5" x14ac:dyDescent="0.25">
      <c r="A48" s="151"/>
      <c r="B48" s="78" t="s">
        <v>48</v>
      </c>
      <c r="C48" s="4"/>
      <c r="D48" s="4"/>
      <c r="E48" s="4"/>
      <c r="F48" s="4"/>
      <c r="G48" s="4"/>
      <c r="H48" s="1">
        <f>SUM(H49:H52)</f>
        <v>10000</v>
      </c>
      <c r="I48" s="1">
        <v>0</v>
      </c>
      <c r="J48" s="1">
        <v>0</v>
      </c>
      <c r="K48" s="1">
        <v>0</v>
      </c>
      <c r="L48" s="1">
        <f>SUM(L49:L52)</f>
        <v>10000</v>
      </c>
      <c r="M48" s="1">
        <v>10000</v>
      </c>
      <c r="N48" s="1">
        <v>10000</v>
      </c>
      <c r="O48" s="151"/>
      <c r="P48" s="151"/>
    </row>
    <row r="49" spans="1:16" x14ac:dyDescent="0.25">
      <c r="A49" s="151"/>
      <c r="B49" s="78" t="s">
        <v>19</v>
      </c>
      <c r="C49" s="11">
        <v>176</v>
      </c>
      <c r="D49" s="11" t="s">
        <v>50</v>
      </c>
      <c r="E49" s="11" t="s">
        <v>49</v>
      </c>
      <c r="F49" s="44" t="s">
        <v>139</v>
      </c>
      <c r="G49" s="11">
        <v>244</v>
      </c>
      <c r="H49" s="1">
        <f>I49+J49+K49+L49</f>
        <v>10000</v>
      </c>
      <c r="I49" s="9">
        <v>0</v>
      </c>
      <c r="J49" s="9">
        <v>0</v>
      </c>
      <c r="K49" s="9">
        <v>0</v>
      </c>
      <c r="L49" s="1">
        <v>10000</v>
      </c>
      <c r="M49" s="1">
        <v>10000</v>
      </c>
      <c r="N49" s="1">
        <v>10000</v>
      </c>
      <c r="O49" s="151"/>
      <c r="P49" s="151"/>
    </row>
    <row r="50" spans="1:16" ht="22.5" x14ac:dyDescent="0.25">
      <c r="A50" s="151"/>
      <c r="B50" s="78" t="s">
        <v>22</v>
      </c>
      <c r="C50" s="11"/>
      <c r="D50" s="11"/>
      <c r="E50" s="11"/>
      <c r="F50" s="11"/>
      <c r="G50" s="11"/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51"/>
      <c r="P50" s="151"/>
    </row>
    <row r="51" spans="1:16" x14ac:dyDescent="0.25">
      <c r="A51" s="151"/>
      <c r="B51" s="78" t="s">
        <v>20</v>
      </c>
      <c r="C51" s="4"/>
      <c r="D51" s="4"/>
      <c r="E51" s="4"/>
      <c r="F51" s="4"/>
      <c r="G51" s="4"/>
      <c r="H51" s="10">
        <v>0</v>
      </c>
      <c r="I51" s="9">
        <v>0</v>
      </c>
      <c r="J51" s="9">
        <v>0</v>
      </c>
      <c r="K51" s="9">
        <v>0</v>
      </c>
      <c r="L51" s="9">
        <v>0</v>
      </c>
      <c r="M51" s="10">
        <v>0</v>
      </c>
      <c r="N51" s="10">
        <v>0</v>
      </c>
      <c r="O51" s="151"/>
      <c r="P51" s="151"/>
    </row>
    <row r="52" spans="1:16" ht="22.5" x14ac:dyDescent="0.25">
      <c r="A52" s="151"/>
      <c r="B52" s="78" t="s">
        <v>21</v>
      </c>
      <c r="C52" s="4"/>
      <c r="D52" s="4"/>
      <c r="E52" s="4"/>
      <c r="F52" s="4"/>
      <c r="G52" s="4"/>
      <c r="H52" s="10">
        <v>0</v>
      </c>
      <c r="I52" s="9">
        <v>0</v>
      </c>
      <c r="J52" s="9">
        <v>0</v>
      </c>
      <c r="K52" s="9">
        <v>0</v>
      </c>
      <c r="L52" s="9">
        <v>0</v>
      </c>
      <c r="M52" s="10">
        <v>0</v>
      </c>
      <c r="N52" s="10">
        <v>0</v>
      </c>
      <c r="O52" s="151"/>
      <c r="P52" s="151"/>
    </row>
    <row r="53" spans="1:16" x14ac:dyDescent="0.25">
      <c r="A53" s="151"/>
      <c r="B53" s="18" t="s">
        <v>82</v>
      </c>
      <c r="C53" s="4"/>
      <c r="D53" s="4"/>
      <c r="E53" s="4"/>
      <c r="F53" s="4"/>
      <c r="G53" s="4"/>
      <c r="H53" s="9">
        <f t="shared" ref="H53" si="28">I53+J53+K53+L53</f>
        <v>0</v>
      </c>
      <c r="I53" s="9">
        <v>0</v>
      </c>
      <c r="J53" s="9">
        <v>0</v>
      </c>
      <c r="K53" s="9">
        <v>0</v>
      </c>
      <c r="L53" s="9">
        <v>0</v>
      </c>
      <c r="M53" s="10">
        <v>0</v>
      </c>
      <c r="N53" s="10">
        <v>0</v>
      </c>
      <c r="O53" s="151"/>
      <c r="P53" s="151"/>
    </row>
    <row r="54" spans="1:16" ht="45" customHeight="1" x14ac:dyDescent="0.25">
      <c r="A54" s="110" t="s">
        <v>125</v>
      </c>
      <c r="B54" s="77" t="s">
        <v>128</v>
      </c>
      <c r="C54" s="45"/>
      <c r="D54" s="45"/>
      <c r="E54" s="45"/>
      <c r="F54" s="45"/>
      <c r="G54" s="45"/>
      <c r="H54" s="46">
        <f>SUM(I54:L54)</f>
        <v>12</v>
      </c>
      <c r="I54" s="46">
        <v>0</v>
      </c>
      <c r="J54" s="46">
        <v>0</v>
      </c>
      <c r="K54" s="46">
        <v>0</v>
      </c>
      <c r="L54" s="46">
        <v>12</v>
      </c>
      <c r="M54" s="46">
        <v>12</v>
      </c>
      <c r="N54" s="47">
        <v>12</v>
      </c>
      <c r="O54" s="86" t="s">
        <v>31</v>
      </c>
      <c r="P54" s="113" t="s">
        <v>155</v>
      </c>
    </row>
    <row r="55" spans="1:16" ht="20.45" customHeight="1" x14ac:dyDescent="0.25">
      <c r="A55" s="110"/>
      <c r="B55" s="78" t="s">
        <v>16</v>
      </c>
      <c r="C55" s="4"/>
      <c r="D55" s="4"/>
      <c r="E55" s="4"/>
      <c r="F55" s="4"/>
      <c r="G55" s="4"/>
      <c r="H55" s="1">
        <f>H56/H54</f>
        <v>125</v>
      </c>
      <c r="I55" s="1" t="s">
        <v>17</v>
      </c>
      <c r="J55" s="1" t="s">
        <v>17</v>
      </c>
      <c r="K55" s="1" t="s">
        <v>17</v>
      </c>
      <c r="L55" s="1" t="s">
        <v>17</v>
      </c>
      <c r="M55" s="24">
        <f>M56/M54</f>
        <v>125</v>
      </c>
      <c r="N55" s="24">
        <f>N56/N54</f>
        <v>141.66666666666666</v>
      </c>
      <c r="O55" s="86"/>
      <c r="P55" s="113"/>
    </row>
    <row r="56" spans="1:16" ht="22.5" x14ac:dyDescent="0.25">
      <c r="A56" s="110"/>
      <c r="B56" s="78" t="s">
        <v>48</v>
      </c>
      <c r="C56" s="4"/>
      <c r="D56" s="4"/>
      <c r="E56" s="4"/>
      <c r="F56" s="4"/>
      <c r="G56" s="4"/>
      <c r="H56" s="1">
        <f>SUM(H57:H60)</f>
        <v>1500</v>
      </c>
      <c r="I56" s="1">
        <v>0</v>
      </c>
      <c r="J56" s="1">
        <v>0</v>
      </c>
      <c r="K56" s="1">
        <v>0</v>
      </c>
      <c r="L56" s="1">
        <f>SUM(L57:L60)</f>
        <v>1500</v>
      </c>
      <c r="M56" s="1">
        <v>1500</v>
      </c>
      <c r="N56" s="24">
        <v>1700</v>
      </c>
      <c r="O56" s="86"/>
      <c r="P56" s="113"/>
    </row>
    <row r="57" spans="1:16" x14ac:dyDescent="0.25">
      <c r="A57" s="110"/>
      <c r="B57" s="76" t="s">
        <v>19</v>
      </c>
      <c r="C57" s="11">
        <v>176</v>
      </c>
      <c r="D57" s="11" t="s">
        <v>50</v>
      </c>
      <c r="E57" s="11" t="s">
        <v>49</v>
      </c>
      <c r="F57" s="44" t="s">
        <v>139</v>
      </c>
      <c r="G57" s="11">
        <v>244</v>
      </c>
      <c r="H57" s="1">
        <f>I57+J57+K57+L57</f>
        <v>1500</v>
      </c>
      <c r="I57" s="9">
        <v>0</v>
      </c>
      <c r="J57" s="9">
        <v>0</v>
      </c>
      <c r="K57" s="9">
        <v>0</v>
      </c>
      <c r="L57" s="1">
        <v>1500</v>
      </c>
      <c r="M57" s="1">
        <v>1500</v>
      </c>
      <c r="N57" s="1">
        <v>1700</v>
      </c>
      <c r="O57" s="86"/>
      <c r="P57" s="113"/>
    </row>
    <row r="58" spans="1:16" ht="22.5" x14ac:dyDescent="0.25">
      <c r="A58" s="110"/>
      <c r="B58" s="78" t="s">
        <v>22</v>
      </c>
      <c r="C58" s="11"/>
      <c r="D58" s="11"/>
      <c r="E58" s="11"/>
      <c r="F58" s="11"/>
      <c r="G58" s="11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86"/>
      <c r="P58" s="113"/>
    </row>
    <row r="59" spans="1:16" x14ac:dyDescent="0.25">
      <c r="A59" s="110"/>
      <c r="B59" s="78" t="s">
        <v>20</v>
      </c>
      <c r="C59" s="4"/>
      <c r="D59" s="4"/>
      <c r="E59" s="4"/>
      <c r="F59" s="4"/>
      <c r="G59" s="4"/>
      <c r="H59" s="10">
        <v>0</v>
      </c>
      <c r="I59" s="9">
        <v>0</v>
      </c>
      <c r="J59" s="9">
        <v>0</v>
      </c>
      <c r="K59" s="9">
        <v>0</v>
      </c>
      <c r="L59" s="9">
        <v>0</v>
      </c>
      <c r="M59" s="10">
        <v>0</v>
      </c>
      <c r="N59" s="10">
        <v>0</v>
      </c>
      <c r="O59" s="86"/>
      <c r="P59" s="113"/>
    </row>
    <row r="60" spans="1:16" ht="22.5" x14ac:dyDescent="0.25">
      <c r="A60" s="110"/>
      <c r="B60" s="76" t="s">
        <v>21</v>
      </c>
      <c r="C60" s="12"/>
      <c r="D60" s="12"/>
      <c r="E60" s="12"/>
      <c r="F60" s="12"/>
      <c r="G60" s="12"/>
      <c r="H60" s="13">
        <v>0</v>
      </c>
      <c r="I60" s="48">
        <v>0</v>
      </c>
      <c r="J60" s="48">
        <v>0</v>
      </c>
      <c r="K60" s="48">
        <v>0</v>
      </c>
      <c r="L60" s="48">
        <v>0</v>
      </c>
      <c r="M60" s="13">
        <v>0</v>
      </c>
      <c r="N60" s="13">
        <v>0</v>
      </c>
      <c r="O60" s="86"/>
      <c r="P60" s="113"/>
    </row>
    <row r="61" spans="1:16" ht="15.75" thickBot="1" x14ac:dyDescent="0.3">
      <c r="A61" s="131"/>
      <c r="B61" s="18" t="s">
        <v>82</v>
      </c>
      <c r="C61" s="4"/>
      <c r="D61" s="4"/>
      <c r="E61" s="4"/>
      <c r="F61" s="4"/>
      <c r="G61" s="4"/>
      <c r="H61" s="9">
        <f t="shared" ref="H61" si="29">I61+J61+K61+L61</f>
        <v>0</v>
      </c>
      <c r="I61" s="9">
        <v>0</v>
      </c>
      <c r="J61" s="9">
        <v>0</v>
      </c>
      <c r="K61" s="9">
        <v>0</v>
      </c>
      <c r="L61" s="9">
        <v>0</v>
      </c>
      <c r="M61" s="10">
        <v>0</v>
      </c>
      <c r="N61" s="10">
        <v>0</v>
      </c>
      <c r="O61" s="132"/>
      <c r="P61" s="140"/>
    </row>
    <row r="62" spans="1:16" ht="33.75" customHeight="1" x14ac:dyDescent="0.25">
      <c r="A62" s="91" t="s">
        <v>76</v>
      </c>
      <c r="B62" s="20" t="s">
        <v>23</v>
      </c>
      <c r="C62" s="21"/>
      <c r="D62" s="21"/>
      <c r="E62" s="21"/>
      <c r="F62" s="21"/>
      <c r="G62" s="21"/>
      <c r="H62" s="22"/>
      <c r="I62" s="22"/>
      <c r="J62" s="22"/>
      <c r="K62" s="22"/>
      <c r="L62" s="22"/>
      <c r="M62" s="22"/>
      <c r="N62" s="23"/>
      <c r="O62" s="94" t="s">
        <v>174</v>
      </c>
      <c r="P62" s="97" t="s">
        <v>134</v>
      </c>
    </row>
    <row r="63" spans="1:16" x14ac:dyDescent="0.25">
      <c r="A63" s="92"/>
      <c r="B63" s="40" t="s">
        <v>16</v>
      </c>
      <c r="C63" s="4"/>
      <c r="D63" s="4"/>
      <c r="E63" s="4"/>
      <c r="F63" s="4"/>
      <c r="G63" s="4"/>
      <c r="H63" s="1"/>
      <c r="I63" s="1" t="s">
        <v>17</v>
      </c>
      <c r="J63" s="1" t="s">
        <v>17</v>
      </c>
      <c r="K63" s="1" t="s">
        <v>17</v>
      </c>
      <c r="L63" s="1" t="s">
        <v>17</v>
      </c>
      <c r="M63" s="1"/>
      <c r="N63" s="24"/>
      <c r="O63" s="95"/>
      <c r="P63" s="98"/>
    </row>
    <row r="64" spans="1:16" ht="23.25" customHeight="1" x14ac:dyDescent="0.25">
      <c r="A64" s="92"/>
      <c r="B64" s="40" t="s">
        <v>48</v>
      </c>
      <c r="C64" s="4"/>
      <c r="D64" s="4"/>
      <c r="E64" s="4"/>
      <c r="F64" s="4"/>
      <c r="G64" s="4"/>
      <c r="H64" s="10">
        <f>H65+H66+H67+H68</f>
        <v>102894.5</v>
      </c>
      <c r="I64" s="9">
        <f t="shared" ref="I64:L64" si="30">I65+I66+I67+I68</f>
        <v>19352.400000000001</v>
      </c>
      <c r="J64" s="9">
        <f t="shared" si="30"/>
        <v>22513.599999999999</v>
      </c>
      <c r="K64" s="9">
        <f t="shared" si="30"/>
        <v>28913.599999999999</v>
      </c>
      <c r="L64" s="9">
        <f t="shared" si="30"/>
        <v>32114.9</v>
      </c>
      <c r="M64" s="10">
        <f>M65+M66+M67+M68+M69</f>
        <v>96035.1</v>
      </c>
      <c r="N64" s="10">
        <f>N65+N66+N67+N68+N69</f>
        <v>110484.6</v>
      </c>
      <c r="O64" s="95"/>
      <c r="P64" s="98"/>
    </row>
    <row r="65" spans="1:16" x14ac:dyDescent="0.25">
      <c r="A65" s="92"/>
      <c r="B65" s="40" t="s">
        <v>19</v>
      </c>
      <c r="C65" s="11">
        <v>176</v>
      </c>
      <c r="D65" s="11" t="s">
        <v>50</v>
      </c>
      <c r="E65" s="11" t="s">
        <v>49</v>
      </c>
      <c r="F65" s="11" t="s">
        <v>140</v>
      </c>
      <c r="G65" s="11"/>
      <c r="H65" s="1">
        <f>I65+J65+K65+L65</f>
        <v>102894.5</v>
      </c>
      <c r="I65" s="1">
        <f>I73+I81+I89+I97+I105+I113+I121</f>
        <v>19352.400000000001</v>
      </c>
      <c r="J65" s="1">
        <f t="shared" ref="J65:N65" si="31">J73+J81+J89+J97+J105+J113+J121</f>
        <v>22513.599999999999</v>
      </c>
      <c r="K65" s="1">
        <f t="shared" si="31"/>
        <v>28913.599999999999</v>
      </c>
      <c r="L65" s="1">
        <f t="shared" si="31"/>
        <v>32114.9</v>
      </c>
      <c r="M65" s="1">
        <f t="shared" si="31"/>
        <v>96035.1</v>
      </c>
      <c r="N65" s="1">
        <f t="shared" si="31"/>
        <v>110484.6</v>
      </c>
      <c r="O65" s="95"/>
      <c r="P65" s="98"/>
    </row>
    <row r="66" spans="1:16" ht="22.5" x14ac:dyDescent="0.25">
      <c r="A66" s="92"/>
      <c r="B66" s="40" t="s">
        <v>22</v>
      </c>
      <c r="C66" s="11"/>
      <c r="D66" s="11"/>
      <c r="E66" s="11"/>
      <c r="F66" s="11"/>
      <c r="G66" s="11"/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95"/>
      <c r="P66" s="98"/>
    </row>
    <row r="67" spans="1:16" x14ac:dyDescent="0.25">
      <c r="A67" s="92"/>
      <c r="B67" s="40" t="s">
        <v>20</v>
      </c>
      <c r="C67" s="4"/>
      <c r="D67" s="4"/>
      <c r="E67" s="4"/>
      <c r="F67" s="4"/>
      <c r="G67" s="4"/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95"/>
      <c r="P67" s="98"/>
    </row>
    <row r="68" spans="1:16" ht="22.5" x14ac:dyDescent="0.25">
      <c r="A68" s="92"/>
      <c r="B68" s="40" t="s">
        <v>21</v>
      </c>
      <c r="C68" s="4"/>
      <c r="D68" s="4"/>
      <c r="E68" s="4"/>
      <c r="F68" s="4"/>
      <c r="G68" s="4"/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95"/>
      <c r="P68" s="98"/>
    </row>
    <row r="69" spans="1:16" x14ac:dyDescent="0.25">
      <c r="A69" s="93"/>
      <c r="B69" s="18" t="s">
        <v>82</v>
      </c>
      <c r="C69" s="4"/>
      <c r="D69" s="4"/>
      <c r="E69" s="4"/>
      <c r="F69" s="4"/>
      <c r="G69" s="4"/>
      <c r="H69" s="9">
        <f t="shared" ref="H69:L69" si="32">I69+J69+K69+L69</f>
        <v>0</v>
      </c>
      <c r="I69" s="9">
        <f t="shared" si="32"/>
        <v>0</v>
      </c>
      <c r="J69" s="9">
        <f t="shared" si="32"/>
        <v>0</v>
      </c>
      <c r="K69" s="9">
        <f t="shared" si="32"/>
        <v>0</v>
      </c>
      <c r="L69" s="9">
        <f t="shared" si="32"/>
        <v>0</v>
      </c>
      <c r="M69" s="9">
        <f>N69+O69+P69+Q69</f>
        <v>0</v>
      </c>
      <c r="N69" s="9">
        <f>O69+P69+Q69+R69</f>
        <v>0</v>
      </c>
      <c r="O69" s="96"/>
      <c r="P69" s="99"/>
    </row>
    <row r="70" spans="1:16" ht="33.75" customHeight="1" x14ac:dyDescent="0.25">
      <c r="A70" s="109" t="s">
        <v>83</v>
      </c>
      <c r="B70" s="40" t="s">
        <v>14</v>
      </c>
      <c r="C70" s="30"/>
      <c r="D70" s="30"/>
      <c r="E70" s="30"/>
      <c r="F70" s="30"/>
      <c r="G70" s="4"/>
      <c r="H70" s="1">
        <f>I70+J70+K70+L70</f>
        <v>20000</v>
      </c>
      <c r="I70" s="1">
        <v>5000</v>
      </c>
      <c r="J70" s="1">
        <v>5000</v>
      </c>
      <c r="K70" s="1">
        <v>5000</v>
      </c>
      <c r="L70" s="1">
        <v>5000</v>
      </c>
      <c r="M70" s="1">
        <v>20000</v>
      </c>
      <c r="N70" s="24">
        <v>28000</v>
      </c>
      <c r="O70" s="85" t="s">
        <v>136</v>
      </c>
      <c r="P70" s="112" t="s">
        <v>157</v>
      </c>
    </row>
    <row r="71" spans="1:16" x14ac:dyDescent="0.25">
      <c r="A71" s="110"/>
      <c r="B71" s="40" t="s">
        <v>16</v>
      </c>
      <c r="C71" s="30"/>
      <c r="D71" s="30"/>
      <c r="E71" s="30"/>
      <c r="F71" s="30"/>
      <c r="G71" s="4"/>
      <c r="H71" s="31">
        <v>0</v>
      </c>
      <c r="I71" s="32" t="s">
        <v>17</v>
      </c>
      <c r="J71" s="32" t="s">
        <v>17</v>
      </c>
      <c r="K71" s="32" t="s">
        <v>17</v>
      </c>
      <c r="L71" s="32" t="s">
        <v>17</v>
      </c>
      <c r="M71" s="1">
        <f t="shared" ref="M71:N74" si="33">N71+O71+P71+Q71</f>
        <v>0</v>
      </c>
      <c r="N71" s="1">
        <f t="shared" si="33"/>
        <v>0</v>
      </c>
      <c r="O71" s="86"/>
      <c r="P71" s="113"/>
    </row>
    <row r="72" spans="1:16" ht="22.5" x14ac:dyDescent="0.25">
      <c r="A72" s="110"/>
      <c r="B72" s="40" t="s">
        <v>48</v>
      </c>
      <c r="C72" s="30"/>
      <c r="D72" s="30"/>
      <c r="E72" s="30"/>
      <c r="F72" s="30"/>
      <c r="G72" s="4"/>
      <c r="H72" s="31">
        <v>0</v>
      </c>
      <c r="I72" s="1">
        <f t="shared" ref="I72:L76" si="34">J72+K72+L72+M72</f>
        <v>0</v>
      </c>
      <c r="J72" s="1">
        <f t="shared" si="34"/>
        <v>0</v>
      </c>
      <c r="K72" s="1">
        <f t="shared" si="34"/>
        <v>0</v>
      </c>
      <c r="L72" s="1">
        <f t="shared" si="34"/>
        <v>0</v>
      </c>
      <c r="M72" s="1">
        <f t="shared" si="33"/>
        <v>0</v>
      </c>
      <c r="N72" s="1">
        <f t="shared" si="33"/>
        <v>0</v>
      </c>
      <c r="O72" s="86"/>
      <c r="P72" s="113"/>
    </row>
    <row r="73" spans="1:16" x14ac:dyDescent="0.25">
      <c r="A73" s="110"/>
      <c r="B73" s="40" t="s">
        <v>19</v>
      </c>
      <c r="C73" s="30"/>
      <c r="D73" s="30"/>
      <c r="E73" s="30"/>
      <c r="F73" s="30"/>
      <c r="G73" s="4"/>
      <c r="H73" s="31">
        <v>0</v>
      </c>
      <c r="I73" s="1">
        <f t="shared" si="34"/>
        <v>0</v>
      </c>
      <c r="J73" s="1">
        <f t="shared" si="34"/>
        <v>0</v>
      </c>
      <c r="K73" s="1">
        <f t="shared" si="34"/>
        <v>0</v>
      </c>
      <c r="L73" s="1">
        <f t="shared" si="34"/>
        <v>0</v>
      </c>
      <c r="M73" s="1">
        <f t="shared" si="33"/>
        <v>0</v>
      </c>
      <c r="N73" s="1">
        <f t="shared" si="33"/>
        <v>0</v>
      </c>
      <c r="O73" s="86"/>
      <c r="P73" s="113"/>
    </row>
    <row r="74" spans="1:16" ht="22.5" x14ac:dyDescent="0.25">
      <c r="A74" s="110"/>
      <c r="B74" s="40" t="s">
        <v>22</v>
      </c>
      <c r="C74" s="30"/>
      <c r="D74" s="30"/>
      <c r="E74" s="30"/>
      <c r="F74" s="30"/>
      <c r="G74" s="4"/>
      <c r="H74" s="31">
        <v>0</v>
      </c>
      <c r="I74" s="1">
        <f t="shared" si="34"/>
        <v>0</v>
      </c>
      <c r="J74" s="1">
        <f t="shared" si="34"/>
        <v>0</v>
      </c>
      <c r="K74" s="1">
        <f t="shared" si="34"/>
        <v>0</v>
      </c>
      <c r="L74" s="1">
        <f t="shared" si="34"/>
        <v>0</v>
      </c>
      <c r="M74" s="1">
        <f t="shared" si="33"/>
        <v>0</v>
      </c>
      <c r="N74" s="1">
        <f t="shared" si="33"/>
        <v>0</v>
      </c>
      <c r="O74" s="86"/>
      <c r="P74" s="113"/>
    </row>
    <row r="75" spans="1:16" x14ac:dyDescent="0.25">
      <c r="A75" s="110"/>
      <c r="B75" s="40" t="s">
        <v>20</v>
      </c>
      <c r="C75" s="30"/>
      <c r="D75" s="30"/>
      <c r="E75" s="30"/>
      <c r="F75" s="30"/>
      <c r="G75" s="4"/>
      <c r="H75" s="31">
        <v>0</v>
      </c>
      <c r="I75" s="1">
        <f t="shared" si="34"/>
        <v>0</v>
      </c>
      <c r="J75" s="1">
        <f t="shared" si="34"/>
        <v>0</v>
      </c>
      <c r="K75" s="1">
        <f t="shared" si="34"/>
        <v>0</v>
      </c>
      <c r="L75" s="1">
        <f t="shared" si="34"/>
        <v>0</v>
      </c>
      <c r="M75" s="10">
        <v>0</v>
      </c>
      <c r="N75" s="10">
        <v>0</v>
      </c>
      <c r="O75" s="86"/>
      <c r="P75" s="113"/>
    </row>
    <row r="76" spans="1:16" ht="22.5" x14ac:dyDescent="0.25">
      <c r="A76" s="110"/>
      <c r="B76" s="40" t="s">
        <v>21</v>
      </c>
      <c r="C76" s="30"/>
      <c r="D76" s="30"/>
      <c r="E76" s="30"/>
      <c r="F76" s="30"/>
      <c r="G76" s="4"/>
      <c r="H76" s="31">
        <v>0</v>
      </c>
      <c r="I76" s="1">
        <f t="shared" si="34"/>
        <v>0</v>
      </c>
      <c r="J76" s="1">
        <f t="shared" si="34"/>
        <v>0</v>
      </c>
      <c r="K76" s="1">
        <f t="shared" si="34"/>
        <v>0</v>
      </c>
      <c r="L76" s="1">
        <f t="shared" si="34"/>
        <v>0</v>
      </c>
      <c r="M76" s="1">
        <f>N76+O76+P76+Q76</f>
        <v>0</v>
      </c>
      <c r="N76" s="1">
        <f>O76+P76+Q76+R76</f>
        <v>0</v>
      </c>
      <c r="O76" s="86"/>
      <c r="P76" s="113"/>
    </row>
    <row r="77" spans="1:16" x14ac:dyDescent="0.25">
      <c r="A77" s="111"/>
      <c r="B77" s="18" t="s">
        <v>82</v>
      </c>
      <c r="C77" s="4"/>
      <c r="D77" s="4"/>
      <c r="E77" s="4"/>
      <c r="F77" s="4"/>
      <c r="G77" s="4"/>
      <c r="H77" s="31">
        <f t="shared" ref="H77" si="35">I77+J77+K77+L77</f>
        <v>0</v>
      </c>
      <c r="I77" s="9">
        <v>0</v>
      </c>
      <c r="J77" s="9">
        <v>0</v>
      </c>
      <c r="K77" s="9">
        <v>0</v>
      </c>
      <c r="L77" s="9">
        <v>0</v>
      </c>
      <c r="M77" s="10">
        <v>0</v>
      </c>
      <c r="N77" s="10">
        <v>0</v>
      </c>
      <c r="O77" s="87"/>
      <c r="P77" s="114"/>
    </row>
    <row r="78" spans="1:16" ht="33.75" customHeight="1" x14ac:dyDescent="0.25">
      <c r="A78" s="109" t="s">
        <v>84</v>
      </c>
      <c r="B78" s="40" t="s">
        <v>14</v>
      </c>
      <c r="C78" s="30"/>
      <c r="D78" s="30"/>
      <c r="E78" s="30"/>
      <c r="F78" s="30"/>
      <c r="G78" s="4"/>
      <c r="H78" s="1">
        <f>I78+J78+K78+L78</f>
        <v>400</v>
      </c>
      <c r="I78" s="1">
        <v>100</v>
      </c>
      <c r="J78" s="1">
        <v>100</v>
      </c>
      <c r="K78" s="1">
        <v>100</v>
      </c>
      <c r="L78" s="1">
        <v>100</v>
      </c>
      <c r="M78" s="1">
        <v>400</v>
      </c>
      <c r="N78" s="24">
        <v>400</v>
      </c>
      <c r="O78" s="85" t="s">
        <v>136</v>
      </c>
      <c r="P78" s="112" t="s">
        <v>131</v>
      </c>
    </row>
    <row r="79" spans="1:16" x14ac:dyDescent="0.25">
      <c r="A79" s="110"/>
      <c r="B79" s="40" t="s">
        <v>16</v>
      </c>
      <c r="C79" s="30"/>
      <c r="D79" s="30"/>
      <c r="E79" s="30"/>
      <c r="F79" s="30"/>
      <c r="G79" s="4"/>
      <c r="H79" s="31">
        <v>0</v>
      </c>
      <c r="I79" s="32" t="s">
        <v>17</v>
      </c>
      <c r="J79" s="32" t="s">
        <v>17</v>
      </c>
      <c r="K79" s="32" t="s">
        <v>17</v>
      </c>
      <c r="L79" s="32" t="s">
        <v>17</v>
      </c>
      <c r="M79" s="31">
        <v>0</v>
      </c>
      <c r="N79" s="33">
        <v>0</v>
      </c>
      <c r="O79" s="86"/>
      <c r="P79" s="113"/>
    </row>
    <row r="80" spans="1:16" ht="22.5" x14ac:dyDescent="0.25">
      <c r="A80" s="110"/>
      <c r="B80" s="40" t="s">
        <v>48</v>
      </c>
      <c r="C80" s="30"/>
      <c r="D80" s="30"/>
      <c r="E80" s="30"/>
      <c r="F80" s="30"/>
      <c r="G80" s="4"/>
      <c r="H80" s="31">
        <v>0</v>
      </c>
      <c r="I80" s="34">
        <v>0</v>
      </c>
      <c r="J80" s="34">
        <v>0</v>
      </c>
      <c r="K80" s="34">
        <v>0</v>
      </c>
      <c r="L80" s="34">
        <v>0</v>
      </c>
      <c r="M80" s="31">
        <v>0</v>
      </c>
      <c r="N80" s="31">
        <v>0</v>
      </c>
      <c r="O80" s="86"/>
      <c r="P80" s="113"/>
    </row>
    <row r="81" spans="1:16" x14ac:dyDescent="0.25">
      <c r="A81" s="110"/>
      <c r="B81" s="40" t="s">
        <v>19</v>
      </c>
      <c r="C81" s="30"/>
      <c r="D81" s="30"/>
      <c r="E81" s="30"/>
      <c r="F81" s="30"/>
      <c r="G81" s="4"/>
      <c r="H81" s="31">
        <v>0</v>
      </c>
      <c r="I81" s="34">
        <v>0</v>
      </c>
      <c r="J81" s="34">
        <v>0</v>
      </c>
      <c r="K81" s="34">
        <v>0</v>
      </c>
      <c r="L81" s="34">
        <v>0</v>
      </c>
      <c r="M81" s="31">
        <v>0</v>
      </c>
      <c r="N81" s="31">
        <v>0</v>
      </c>
      <c r="O81" s="86"/>
      <c r="P81" s="113"/>
    </row>
    <row r="82" spans="1:16" ht="22.5" x14ac:dyDescent="0.25">
      <c r="A82" s="110"/>
      <c r="B82" s="40" t="s">
        <v>22</v>
      </c>
      <c r="C82" s="30"/>
      <c r="D82" s="30"/>
      <c r="E82" s="30"/>
      <c r="F82" s="30"/>
      <c r="G82" s="4"/>
      <c r="H82" s="31">
        <v>0</v>
      </c>
      <c r="I82" s="34">
        <v>0</v>
      </c>
      <c r="J82" s="34">
        <v>0</v>
      </c>
      <c r="K82" s="34">
        <v>0</v>
      </c>
      <c r="L82" s="34">
        <v>0</v>
      </c>
      <c r="M82" s="31">
        <v>0</v>
      </c>
      <c r="N82" s="31">
        <v>0</v>
      </c>
      <c r="O82" s="86"/>
      <c r="P82" s="113"/>
    </row>
    <row r="83" spans="1:16" x14ac:dyDescent="0.25">
      <c r="A83" s="110"/>
      <c r="B83" s="40" t="s">
        <v>20</v>
      </c>
      <c r="C83" s="30"/>
      <c r="D83" s="30"/>
      <c r="E83" s="30"/>
      <c r="F83" s="30"/>
      <c r="G83" s="4"/>
      <c r="H83" s="31">
        <v>0</v>
      </c>
      <c r="I83" s="34">
        <v>0</v>
      </c>
      <c r="J83" s="34">
        <v>0</v>
      </c>
      <c r="K83" s="34">
        <v>0</v>
      </c>
      <c r="L83" s="34">
        <v>0</v>
      </c>
      <c r="M83" s="31">
        <v>0</v>
      </c>
      <c r="N83" s="31">
        <v>0</v>
      </c>
      <c r="O83" s="86"/>
      <c r="P83" s="113"/>
    </row>
    <row r="84" spans="1:16" ht="22.5" x14ac:dyDescent="0.25">
      <c r="A84" s="110"/>
      <c r="B84" s="40" t="s">
        <v>21</v>
      </c>
      <c r="C84" s="30"/>
      <c r="D84" s="30"/>
      <c r="E84" s="30"/>
      <c r="F84" s="30"/>
      <c r="G84" s="4"/>
      <c r="H84" s="31">
        <v>0</v>
      </c>
      <c r="I84" s="34">
        <v>0</v>
      </c>
      <c r="J84" s="34">
        <v>0</v>
      </c>
      <c r="K84" s="34">
        <v>0</v>
      </c>
      <c r="L84" s="34">
        <v>0</v>
      </c>
      <c r="M84" s="31">
        <v>0</v>
      </c>
      <c r="N84" s="31">
        <v>0</v>
      </c>
      <c r="O84" s="86"/>
      <c r="P84" s="113"/>
    </row>
    <row r="85" spans="1:16" x14ac:dyDescent="0.25">
      <c r="A85" s="111"/>
      <c r="B85" s="18" t="s">
        <v>82</v>
      </c>
      <c r="C85" s="4"/>
      <c r="D85" s="4"/>
      <c r="E85" s="4"/>
      <c r="F85" s="4"/>
      <c r="G85" s="4"/>
      <c r="H85" s="31">
        <f t="shared" ref="H85" si="36">I85+J85+K85+L85</f>
        <v>0</v>
      </c>
      <c r="I85" s="34">
        <v>0</v>
      </c>
      <c r="J85" s="34">
        <v>0</v>
      </c>
      <c r="K85" s="34">
        <v>0</v>
      </c>
      <c r="L85" s="34">
        <v>0</v>
      </c>
      <c r="M85" s="31">
        <v>0</v>
      </c>
      <c r="N85" s="31">
        <v>0</v>
      </c>
      <c r="O85" s="87"/>
      <c r="P85" s="114"/>
    </row>
    <row r="86" spans="1:16" ht="22.5" customHeight="1" x14ac:dyDescent="0.25">
      <c r="A86" s="109" t="s">
        <v>77</v>
      </c>
      <c r="B86" s="40" t="s">
        <v>24</v>
      </c>
      <c r="C86" s="4"/>
      <c r="D86" s="4"/>
      <c r="E86" s="4"/>
      <c r="F86" s="4"/>
      <c r="G86" s="4"/>
      <c r="H86" s="32">
        <f>I86+J86+K86+L86</f>
        <v>16000</v>
      </c>
      <c r="I86" s="1">
        <v>4000</v>
      </c>
      <c r="J86" s="1">
        <v>4000</v>
      </c>
      <c r="K86" s="1">
        <v>4000</v>
      </c>
      <c r="L86" s="1">
        <v>4000</v>
      </c>
      <c r="M86" s="1">
        <v>16000</v>
      </c>
      <c r="N86" s="24">
        <v>16000</v>
      </c>
      <c r="O86" s="85" t="s">
        <v>133</v>
      </c>
      <c r="P86" s="112" t="s">
        <v>178</v>
      </c>
    </row>
    <row r="87" spans="1:16" x14ac:dyDescent="0.25">
      <c r="A87" s="110"/>
      <c r="B87" s="40" t="s">
        <v>16</v>
      </c>
      <c r="C87" s="4"/>
      <c r="D87" s="4"/>
      <c r="E87" s="4"/>
      <c r="F87" s="4"/>
      <c r="G87" s="4"/>
      <c r="H87" s="35">
        <v>0</v>
      </c>
      <c r="I87" s="32" t="s">
        <v>17</v>
      </c>
      <c r="J87" s="32" t="s">
        <v>17</v>
      </c>
      <c r="K87" s="32" t="s">
        <v>17</v>
      </c>
      <c r="L87" s="32" t="s">
        <v>17</v>
      </c>
      <c r="M87" s="36">
        <v>0</v>
      </c>
      <c r="N87" s="36">
        <v>0</v>
      </c>
      <c r="O87" s="86"/>
      <c r="P87" s="113"/>
    </row>
    <row r="88" spans="1:16" ht="22.5" x14ac:dyDescent="0.25">
      <c r="A88" s="110"/>
      <c r="B88" s="40" t="s">
        <v>48</v>
      </c>
      <c r="C88" s="4"/>
      <c r="D88" s="4"/>
      <c r="E88" s="4"/>
      <c r="F88" s="4"/>
      <c r="G88" s="4"/>
      <c r="H88" s="31">
        <f>SUM(I88:L88)</f>
        <v>0</v>
      </c>
      <c r="I88" s="34">
        <f>I89</f>
        <v>0</v>
      </c>
      <c r="J88" s="34">
        <f t="shared" ref="J88:L88" si="37">J89</f>
        <v>0</v>
      </c>
      <c r="K88" s="34">
        <f t="shared" si="37"/>
        <v>0</v>
      </c>
      <c r="L88" s="34">
        <f t="shared" si="37"/>
        <v>0</v>
      </c>
      <c r="M88" s="31">
        <f t="shared" ref="M88:N88" si="38">M89</f>
        <v>115</v>
      </c>
      <c r="N88" s="31">
        <f t="shared" si="38"/>
        <v>115</v>
      </c>
      <c r="O88" s="86"/>
      <c r="P88" s="113"/>
    </row>
    <row r="89" spans="1:16" x14ac:dyDescent="0.25">
      <c r="A89" s="110"/>
      <c r="B89" s="40" t="s">
        <v>19</v>
      </c>
      <c r="C89" s="11"/>
      <c r="D89" s="11"/>
      <c r="E89" s="11"/>
      <c r="F89" s="11"/>
      <c r="G89" s="11"/>
      <c r="H89" s="31">
        <f>SUM(I89:L89)</f>
        <v>0</v>
      </c>
      <c r="I89" s="34">
        <v>0</v>
      </c>
      <c r="J89" s="32">
        <v>0</v>
      </c>
      <c r="K89" s="34"/>
      <c r="L89" s="34">
        <v>0</v>
      </c>
      <c r="M89" s="31">
        <v>115</v>
      </c>
      <c r="N89" s="31">
        <v>115</v>
      </c>
      <c r="O89" s="86"/>
      <c r="P89" s="113"/>
    </row>
    <row r="90" spans="1:16" ht="22.5" x14ac:dyDescent="0.25">
      <c r="A90" s="110"/>
      <c r="B90" s="40" t="s">
        <v>22</v>
      </c>
      <c r="C90" s="4"/>
      <c r="D90" s="4"/>
      <c r="E90" s="4"/>
      <c r="F90" s="4"/>
      <c r="G90" s="4"/>
      <c r="H90" s="31">
        <v>0</v>
      </c>
      <c r="I90" s="34">
        <v>0</v>
      </c>
      <c r="J90" s="34">
        <v>0</v>
      </c>
      <c r="K90" s="34">
        <v>0</v>
      </c>
      <c r="L90" s="34">
        <v>0</v>
      </c>
      <c r="M90" s="31">
        <v>0</v>
      </c>
      <c r="N90" s="31">
        <v>0</v>
      </c>
      <c r="O90" s="86"/>
      <c r="P90" s="113"/>
    </row>
    <row r="91" spans="1:16" x14ac:dyDescent="0.25">
      <c r="A91" s="110"/>
      <c r="B91" s="40" t="s">
        <v>20</v>
      </c>
      <c r="C91" s="4"/>
      <c r="D91" s="4"/>
      <c r="E91" s="4"/>
      <c r="F91" s="4"/>
      <c r="G91" s="4"/>
      <c r="H91" s="31">
        <v>0</v>
      </c>
      <c r="I91" s="34">
        <v>0</v>
      </c>
      <c r="J91" s="34">
        <v>0</v>
      </c>
      <c r="K91" s="34">
        <v>0</v>
      </c>
      <c r="L91" s="34">
        <v>0</v>
      </c>
      <c r="M91" s="31">
        <v>0</v>
      </c>
      <c r="N91" s="31">
        <v>0</v>
      </c>
      <c r="O91" s="86"/>
      <c r="P91" s="113"/>
    </row>
    <row r="92" spans="1:16" ht="22.5" x14ac:dyDescent="0.25">
      <c r="A92" s="110"/>
      <c r="B92" s="40" t="s">
        <v>21</v>
      </c>
      <c r="C92" s="4"/>
      <c r="D92" s="4"/>
      <c r="E92" s="4"/>
      <c r="F92" s="4"/>
      <c r="G92" s="4"/>
      <c r="H92" s="31">
        <v>0</v>
      </c>
      <c r="I92" s="34">
        <v>0</v>
      </c>
      <c r="J92" s="34">
        <v>0</v>
      </c>
      <c r="K92" s="34">
        <v>0</v>
      </c>
      <c r="L92" s="34">
        <v>0</v>
      </c>
      <c r="M92" s="31">
        <v>0</v>
      </c>
      <c r="N92" s="31">
        <v>0</v>
      </c>
      <c r="O92" s="86"/>
      <c r="P92" s="113"/>
    </row>
    <row r="93" spans="1:16" x14ac:dyDescent="0.25">
      <c r="A93" s="111"/>
      <c r="B93" s="18" t="s">
        <v>82</v>
      </c>
      <c r="C93" s="4"/>
      <c r="D93" s="4"/>
      <c r="E93" s="4"/>
      <c r="F93" s="4"/>
      <c r="G93" s="4"/>
      <c r="H93" s="31">
        <f t="shared" ref="H93" si="39">I93+J93+K93+L93</f>
        <v>0</v>
      </c>
      <c r="I93" s="34">
        <v>0</v>
      </c>
      <c r="J93" s="34">
        <v>0</v>
      </c>
      <c r="K93" s="34">
        <v>0</v>
      </c>
      <c r="L93" s="34">
        <v>0</v>
      </c>
      <c r="M93" s="31">
        <v>0</v>
      </c>
      <c r="N93" s="31">
        <v>0</v>
      </c>
      <c r="O93" s="87"/>
      <c r="P93" s="114"/>
    </row>
    <row r="94" spans="1:16" ht="33.75" customHeight="1" x14ac:dyDescent="0.25">
      <c r="A94" s="109" t="s">
        <v>89</v>
      </c>
      <c r="B94" s="40" t="s">
        <v>14</v>
      </c>
      <c r="C94" s="4"/>
      <c r="D94" s="4"/>
      <c r="E94" s="4"/>
      <c r="F94" s="4"/>
      <c r="G94" s="4"/>
      <c r="H94" s="32">
        <f>I94+J94+K94+L94</f>
        <v>92</v>
      </c>
      <c r="I94" s="1">
        <v>13</v>
      </c>
      <c r="J94" s="1">
        <v>33</v>
      </c>
      <c r="K94" s="1">
        <v>23</v>
      </c>
      <c r="L94" s="1">
        <v>23</v>
      </c>
      <c r="M94" s="1">
        <f>11+50</f>
        <v>61</v>
      </c>
      <c r="N94" s="24">
        <f>11+50</f>
        <v>61</v>
      </c>
      <c r="O94" s="85" t="s">
        <v>133</v>
      </c>
      <c r="P94" s="112" t="s">
        <v>177</v>
      </c>
    </row>
    <row r="95" spans="1:16" x14ac:dyDescent="0.25">
      <c r="A95" s="110"/>
      <c r="B95" s="40" t="s">
        <v>16</v>
      </c>
      <c r="C95" s="4"/>
      <c r="D95" s="4"/>
      <c r="E95" s="4"/>
      <c r="F95" s="4"/>
      <c r="G95" s="4"/>
      <c r="H95" s="31">
        <f>H96/H94</f>
        <v>1.0869565217391304</v>
      </c>
      <c r="I95" s="32" t="s">
        <v>17</v>
      </c>
      <c r="J95" s="32" t="s">
        <v>17</v>
      </c>
      <c r="K95" s="32" t="s">
        <v>17</v>
      </c>
      <c r="L95" s="32" t="s">
        <v>17</v>
      </c>
      <c r="M95" s="31">
        <f>M96/M94</f>
        <v>1.639344262295082</v>
      </c>
      <c r="N95" s="31">
        <f>N96/N94</f>
        <v>1.639344262295082</v>
      </c>
      <c r="O95" s="86"/>
      <c r="P95" s="113"/>
    </row>
    <row r="96" spans="1:16" ht="22.15" customHeight="1" x14ac:dyDescent="0.25">
      <c r="A96" s="110"/>
      <c r="B96" s="40" t="s">
        <v>48</v>
      </c>
      <c r="C96" s="4"/>
      <c r="D96" s="4"/>
      <c r="E96" s="4"/>
      <c r="F96" s="4"/>
      <c r="G96" s="4"/>
      <c r="H96" s="32">
        <f>I96+J96+K96+L96</f>
        <v>100</v>
      </c>
      <c r="I96" s="31">
        <f t="shared" ref="I96:J96" si="40">I97</f>
        <v>0</v>
      </c>
      <c r="J96" s="31">
        <f t="shared" si="40"/>
        <v>0</v>
      </c>
      <c r="K96" s="31">
        <f>K97</f>
        <v>100</v>
      </c>
      <c r="L96" s="31">
        <f t="shared" ref="L96" si="41">L97</f>
        <v>0</v>
      </c>
      <c r="M96" s="31">
        <f t="shared" ref="M96:N96" si="42">M97</f>
        <v>100</v>
      </c>
      <c r="N96" s="31">
        <f t="shared" si="42"/>
        <v>100</v>
      </c>
      <c r="O96" s="86"/>
      <c r="P96" s="113"/>
    </row>
    <row r="97" spans="1:16" x14ac:dyDescent="0.25">
      <c r="A97" s="110"/>
      <c r="B97" s="40" t="s">
        <v>19</v>
      </c>
      <c r="C97" s="11">
        <v>176</v>
      </c>
      <c r="D97" s="11" t="s">
        <v>50</v>
      </c>
      <c r="E97" s="11" t="s">
        <v>49</v>
      </c>
      <c r="F97" s="11" t="s">
        <v>67</v>
      </c>
      <c r="G97" s="11">
        <v>244</v>
      </c>
      <c r="H97" s="32">
        <f>I97+J97+K97+L97</f>
        <v>100</v>
      </c>
      <c r="I97" s="32">
        <v>0</v>
      </c>
      <c r="J97" s="32">
        <v>0</v>
      </c>
      <c r="K97" s="31">
        <v>100</v>
      </c>
      <c r="L97" s="31"/>
      <c r="M97" s="31">
        <v>100</v>
      </c>
      <c r="N97" s="31">
        <v>100</v>
      </c>
      <c r="O97" s="86"/>
      <c r="P97" s="113"/>
    </row>
    <row r="98" spans="1:16" ht="22.5" x14ac:dyDescent="0.25">
      <c r="A98" s="110"/>
      <c r="B98" s="40" t="s">
        <v>22</v>
      </c>
      <c r="C98" s="4"/>
      <c r="D98" s="4"/>
      <c r="E98" s="4"/>
      <c r="F98" s="4"/>
      <c r="G98" s="4"/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86"/>
      <c r="P98" s="113"/>
    </row>
    <row r="99" spans="1:16" x14ac:dyDescent="0.25">
      <c r="A99" s="110"/>
      <c r="B99" s="40" t="s">
        <v>20</v>
      </c>
      <c r="C99" s="4"/>
      <c r="D99" s="4"/>
      <c r="E99" s="4"/>
      <c r="F99" s="4"/>
      <c r="G99" s="4"/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86"/>
      <c r="P99" s="113"/>
    </row>
    <row r="100" spans="1:16" ht="22.15" customHeight="1" x14ac:dyDescent="0.25">
      <c r="A100" s="110"/>
      <c r="B100" s="40" t="s">
        <v>21</v>
      </c>
      <c r="C100" s="4"/>
      <c r="D100" s="4"/>
      <c r="E100" s="4"/>
      <c r="F100" s="4"/>
      <c r="G100" s="4"/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86"/>
      <c r="P100" s="113"/>
    </row>
    <row r="101" spans="1:16" x14ac:dyDescent="0.25">
      <c r="A101" s="111"/>
      <c r="B101" s="18" t="s">
        <v>82</v>
      </c>
      <c r="C101" s="4"/>
      <c r="D101" s="4"/>
      <c r="E101" s="4"/>
      <c r="F101" s="4"/>
      <c r="G101" s="4"/>
      <c r="H101" s="31">
        <f t="shared" ref="H101" si="43">I101+J101+K101+L101</f>
        <v>0</v>
      </c>
      <c r="I101" s="31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87"/>
      <c r="P101" s="114"/>
    </row>
    <row r="102" spans="1:16" ht="22.5" customHeight="1" x14ac:dyDescent="0.25">
      <c r="A102" s="109" t="s">
        <v>88</v>
      </c>
      <c r="B102" s="40" t="s">
        <v>65</v>
      </c>
      <c r="C102" s="4"/>
      <c r="D102" s="4"/>
      <c r="E102" s="4"/>
      <c r="F102" s="4"/>
      <c r="G102" s="4"/>
      <c r="H102" s="1">
        <f>SUM(I102:L102)</f>
        <v>3</v>
      </c>
      <c r="I102" s="1">
        <v>1</v>
      </c>
      <c r="J102" s="1">
        <v>0</v>
      </c>
      <c r="K102" s="1">
        <v>1</v>
      </c>
      <c r="L102" s="1">
        <v>1</v>
      </c>
      <c r="M102" s="1">
        <v>2</v>
      </c>
      <c r="N102" s="24">
        <v>2</v>
      </c>
      <c r="O102" s="85" t="s">
        <v>132</v>
      </c>
      <c r="P102" s="112" t="s">
        <v>179</v>
      </c>
    </row>
    <row r="103" spans="1:16" x14ac:dyDescent="0.25">
      <c r="A103" s="110"/>
      <c r="B103" s="40" t="s">
        <v>16</v>
      </c>
      <c r="C103" s="4"/>
      <c r="D103" s="4"/>
      <c r="E103" s="4"/>
      <c r="F103" s="4"/>
      <c r="G103" s="4"/>
      <c r="H103" s="1">
        <f>H104/H102</f>
        <v>133.33333333333334</v>
      </c>
      <c r="I103" s="32" t="s">
        <v>17</v>
      </c>
      <c r="J103" s="32" t="s">
        <v>17</v>
      </c>
      <c r="K103" s="32" t="s">
        <v>17</v>
      </c>
      <c r="L103" s="32" t="s">
        <v>17</v>
      </c>
      <c r="M103" s="1">
        <f>M104/M102</f>
        <v>142.5</v>
      </c>
      <c r="N103" s="1">
        <f>N104/N102</f>
        <v>142.5</v>
      </c>
      <c r="O103" s="86"/>
      <c r="P103" s="113"/>
    </row>
    <row r="104" spans="1:16" ht="22.5" x14ac:dyDescent="0.25">
      <c r="A104" s="110"/>
      <c r="B104" s="40" t="s">
        <v>48</v>
      </c>
      <c r="C104" s="4"/>
      <c r="D104" s="4"/>
      <c r="E104" s="4"/>
      <c r="F104" s="4"/>
      <c r="G104" s="4"/>
      <c r="H104" s="1">
        <f>I104+J104+K104+L104</f>
        <v>400</v>
      </c>
      <c r="I104" s="1">
        <f t="shared" ref="I104:J104" si="44">I105</f>
        <v>200</v>
      </c>
      <c r="J104" s="1">
        <f t="shared" si="44"/>
        <v>85</v>
      </c>
      <c r="K104" s="1">
        <f>K105</f>
        <v>0</v>
      </c>
      <c r="L104" s="1">
        <f t="shared" ref="L104" si="45">L105</f>
        <v>115</v>
      </c>
      <c r="M104" s="1">
        <f t="shared" ref="M104:N104" si="46">M105</f>
        <v>285</v>
      </c>
      <c r="N104" s="1">
        <f t="shared" si="46"/>
        <v>285</v>
      </c>
      <c r="O104" s="86"/>
      <c r="P104" s="113"/>
    </row>
    <row r="105" spans="1:16" x14ac:dyDescent="0.25">
      <c r="A105" s="110"/>
      <c r="B105" s="42" t="s">
        <v>19</v>
      </c>
      <c r="C105" s="11">
        <v>176</v>
      </c>
      <c r="D105" s="11" t="s">
        <v>50</v>
      </c>
      <c r="E105" s="11" t="s">
        <v>49</v>
      </c>
      <c r="F105" s="11" t="s">
        <v>67</v>
      </c>
      <c r="G105" s="11">
        <v>244</v>
      </c>
      <c r="H105" s="1">
        <f>I105+J105+K105+L105</f>
        <v>400</v>
      </c>
      <c r="I105" s="1">
        <v>200</v>
      </c>
      <c r="J105" s="1">
        <v>85</v>
      </c>
      <c r="K105" s="1">
        <v>0</v>
      </c>
      <c r="L105" s="1">
        <v>115</v>
      </c>
      <c r="M105" s="1">
        <v>285</v>
      </c>
      <c r="N105" s="1">
        <v>285</v>
      </c>
      <c r="O105" s="86"/>
      <c r="P105" s="113"/>
    </row>
    <row r="106" spans="1:16" ht="22.5" x14ac:dyDescent="0.25">
      <c r="A106" s="110"/>
      <c r="B106" s="40" t="s">
        <v>22</v>
      </c>
      <c r="C106" s="11"/>
      <c r="D106" s="11"/>
      <c r="E106" s="11"/>
      <c r="F106" s="11"/>
      <c r="G106" s="11"/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86"/>
      <c r="P106" s="113"/>
    </row>
    <row r="107" spans="1:16" x14ac:dyDescent="0.25">
      <c r="A107" s="110"/>
      <c r="B107" s="40" t="s">
        <v>20</v>
      </c>
      <c r="C107" s="4"/>
      <c r="D107" s="4"/>
      <c r="E107" s="4"/>
      <c r="F107" s="4"/>
      <c r="G107" s="4"/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86"/>
      <c r="P107" s="113"/>
    </row>
    <row r="108" spans="1:16" ht="22.15" customHeight="1" x14ac:dyDescent="0.25">
      <c r="A108" s="110"/>
      <c r="B108" s="41" t="s">
        <v>21</v>
      </c>
      <c r="C108" s="12"/>
      <c r="D108" s="12"/>
      <c r="E108" s="12"/>
      <c r="F108" s="12"/>
      <c r="G108" s="12"/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86"/>
      <c r="P108" s="113"/>
    </row>
    <row r="109" spans="1:16" x14ac:dyDescent="0.25">
      <c r="A109" s="111"/>
      <c r="B109" s="18" t="s">
        <v>82</v>
      </c>
      <c r="C109" s="4"/>
      <c r="D109" s="4"/>
      <c r="E109" s="4"/>
      <c r="F109" s="4"/>
      <c r="G109" s="4"/>
      <c r="H109" s="10">
        <f t="shared" ref="H109" si="47">I109+J109+K109+L109</f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87"/>
      <c r="P109" s="114"/>
    </row>
    <row r="110" spans="1:16" ht="35.25" customHeight="1" x14ac:dyDescent="0.25">
      <c r="A110" s="109" t="s">
        <v>129</v>
      </c>
      <c r="B110" s="40" t="s">
        <v>135</v>
      </c>
      <c r="C110" s="4"/>
      <c r="D110" s="4"/>
      <c r="E110" s="4"/>
      <c r="F110" s="4"/>
      <c r="G110" s="4"/>
      <c r="H110" s="1">
        <f>SUM(I110:L110)</f>
        <v>74.5</v>
      </c>
      <c r="I110" s="1">
        <v>0</v>
      </c>
      <c r="J110" s="1">
        <v>0</v>
      </c>
      <c r="K110" s="1">
        <v>74.5</v>
      </c>
      <c r="L110" s="1"/>
      <c r="M110" s="1">
        <v>0</v>
      </c>
      <c r="N110" s="24">
        <v>0</v>
      </c>
      <c r="O110" s="85" t="s">
        <v>132</v>
      </c>
      <c r="P110" s="112" t="s">
        <v>176</v>
      </c>
    </row>
    <row r="111" spans="1:16" x14ac:dyDescent="0.25">
      <c r="A111" s="110"/>
      <c r="B111" s="40" t="s">
        <v>16</v>
      </c>
      <c r="C111" s="4"/>
      <c r="D111" s="4"/>
      <c r="E111" s="4"/>
      <c r="F111" s="4"/>
      <c r="G111" s="4"/>
      <c r="H111" s="1">
        <v>0</v>
      </c>
      <c r="I111" s="1" t="s">
        <v>17</v>
      </c>
      <c r="J111" s="1" t="s">
        <v>17</v>
      </c>
      <c r="K111" s="1" t="s">
        <v>17</v>
      </c>
      <c r="L111" s="1" t="s">
        <v>17</v>
      </c>
      <c r="M111" s="1">
        <v>0</v>
      </c>
      <c r="N111" s="1">
        <v>0</v>
      </c>
      <c r="O111" s="86"/>
      <c r="P111" s="113"/>
    </row>
    <row r="112" spans="1:16" ht="22.5" x14ac:dyDescent="0.25">
      <c r="A112" s="110"/>
      <c r="B112" s="40" t="s">
        <v>48</v>
      </c>
      <c r="C112" s="4"/>
      <c r="D112" s="4"/>
      <c r="E112" s="4"/>
      <c r="F112" s="4"/>
      <c r="G112" s="4"/>
      <c r="H112" s="1">
        <f>I112+J112+K112+L112</f>
        <v>679.5</v>
      </c>
      <c r="I112" s="1">
        <f t="shared" ref="I112:J112" si="48">I113</f>
        <v>0</v>
      </c>
      <c r="J112" s="1">
        <f t="shared" si="48"/>
        <v>0</v>
      </c>
      <c r="K112" s="1">
        <f>K113</f>
        <v>679.5</v>
      </c>
      <c r="L112" s="1">
        <f t="shared" ref="L112" si="49">L113</f>
        <v>0</v>
      </c>
      <c r="M112" s="1">
        <f t="shared" ref="M112:N112" si="50">M113</f>
        <v>0</v>
      </c>
      <c r="N112" s="1">
        <f t="shared" si="50"/>
        <v>0</v>
      </c>
      <c r="O112" s="86"/>
      <c r="P112" s="113"/>
    </row>
    <row r="113" spans="1:16" x14ac:dyDescent="0.25">
      <c r="A113" s="110"/>
      <c r="B113" s="42" t="s">
        <v>19</v>
      </c>
      <c r="C113" s="11">
        <v>176</v>
      </c>
      <c r="D113" s="11" t="s">
        <v>50</v>
      </c>
      <c r="E113" s="11" t="s">
        <v>49</v>
      </c>
      <c r="F113" s="11" t="s">
        <v>67</v>
      </c>
      <c r="G113" s="11">
        <v>244</v>
      </c>
      <c r="H113" s="1">
        <f>I113+J113+K113+L113</f>
        <v>679.5</v>
      </c>
      <c r="I113" s="1">
        <v>0</v>
      </c>
      <c r="J113" s="1">
        <v>0</v>
      </c>
      <c r="K113" s="1">
        <v>679.5</v>
      </c>
      <c r="L113" s="1"/>
      <c r="M113" s="1">
        <v>0</v>
      </c>
      <c r="N113" s="1">
        <v>0</v>
      </c>
      <c r="O113" s="86"/>
      <c r="P113" s="113"/>
    </row>
    <row r="114" spans="1:16" ht="22.5" x14ac:dyDescent="0.25">
      <c r="A114" s="110"/>
      <c r="B114" s="40" t="s">
        <v>22</v>
      </c>
      <c r="C114" s="11"/>
      <c r="D114" s="11"/>
      <c r="E114" s="11"/>
      <c r="F114" s="11"/>
      <c r="G114" s="11"/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86"/>
      <c r="P114" s="113"/>
    </row>
    <row r="115" spans="1:16" x14ac:dyDescent="0.25">
      <c r="A115" s="110"/>
      <c r="B115" s="40" t="s">
        <v>20</v>
      </c>
      <c r="C115" s="4"/>
      <c r="D115" s="4"/>
      <c r="E115" s="4"/>
      <c r="F115" s="4"/>
      <c r="G115" s="4"/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86"/>
      <c r="P115" s="113"/>
    </row>
    <row r="116" spans="1:16" ht="22.15" customHeight="1" x14ac:dyDescent="0.25">
      <c r="A116" s="110"/>
      <c r="B116" s="41" t="s">
        <v>21</v>
      </c>
      <c r="C116" s="12"/>
      <c r="D116" s="12"/>
      <c r="E116" s="12"/>
      <c r="F116" s="12"/>
      <c r="G116" s="12"/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86"/>
      <c r="P116" s="113"/>
    </row>
    <row r="117" spans="1:16" x14ac:dyDescent="0.25">
      <c r="A117" s="111"/>
      <c r="B117" s="18" t="s">
        <v>82</v>
      </c>
      <c r="C117" s="4"/>
      <c r="D117" s="4"/>
      <c r="E117" s="4"/>
      <c r="F117" s="4"/>
      <c r="G117" s="4"/>
      <c r="H117" s="10">
        <f t="shared" ref="H117" si="51">I117+J117+K117+L117</f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87"/>
      <c r="P117" s="114"/>
    </row>
    <row r="118" spans="1:16" ht="38.25" customHeight="1" x14ac:dyDescent="0.25">
      <c r="A118" s="109" t="s">
        <v>130</v>
      </c>
      <c r="B118" s="40" t="s">
        <v>75</v>
      </c>
      <c r="C118" s="4"/>
      <c r="D118" s="4"/>
      <c r="E118" s="4"/>
      <c r="F118" s="4"/>
      <c r="G118" s="4"/>
      <c r="H118" s="1">
        <f>I118+J118+K118+L118</f>
        <v>1</v>
      </c>
      <c r="I118" s="1"/>
      <c r="J118" s="1"/>
      <c r="K118" s="1">
        <v>0</v>
      </c>
      <c r="L118" s="1">
        <v>1</v>
      </c>
      <c r="M118" s="1">
        <v>1</v>
      </c>
      <c r="N118" s="24">
        <v>1</v>
      </c>
      <c r="O118" s="85" t="s">
        <v>181</v>
      </c>
      <c r="P118" s="112" t="s">
        <v>153</v>
      </c>
    </row>
    <row r="119" spans="1:16" ht="38.25" customHeight="1" x14ac:dyDescent="0.25">
      <c r="A119" s="110"/>
      <c r="B119" s="40" t="s">
        <v>16</v>
      </c>
      <c r="C119" s="4"/>
      <c r="D119" s="4"/>
      <c r="E119" s="4"/>
      <c r="F119" s="4"/>
      <c r="G119" s="4"/>
      <c r="H119" s="1">
        <f>H120/H118</f>
        <v>101715</v>
      </c>
      <c r="I119" s="1" t="s">
        <v>17</v>
      </c>
      <c r="J119" s="1" t="s">
        <v>17</v>
      </c>
      <c r="K119" s="1" t="s">
        <v>17</v>
      </c>
      <c r="L119" s="1" t="s">
        <v>17</v>
      </c>
      <c r="M119" s="1">
        <f>M120/M118</f>
        <v>95535.1</v>
      </c>
      <c r="N119" s="1">
        <f>N120/N118</f>
        <v>109984.6</v>
      </c>
      <c r="O119" s="86"/>
      <c r="P119" s="113"/>
    </row>
    <row r="120" spans="1:16" ht="38.25" customHeight="1" x14ac:dyDescent="0.25">
      <c r="A120" s="110"/>
      <c r="B120" s="40" t="s">
        <v>48</v>
      </c>
      <c r="C120" s="4"/>
      <c r="D120" s="4"/>
      <c r="E120" s="4"/>
      <c r="F120" s="4"/>
      <c r="G120" s="4"/>
      <c r="H120" s="1">
        <f>I120+J120+K120+L120</f>
        <v>101715</v>
      </c>
      <c r="I120" s="1">
        <f t="shared" ref="I120:J120" si="52">I121</f>
        <v>19152.400000000001</v>
      </c>
      <c r="J120" s="1">
        <f t="shared" si="52"/>
        <v>22428.6</v>
      </c>
      <c r="K120" s="1">
        <f>K121</f>
        <v>28134.1</v>
      </c>
      <c r="L120" s="1">
        <f t="shared" ref="L120" si="53">L121</f>
        <v>31999.9</v>
      </c>
      <c r="M120" s="1">
        <f t="shared" ref="M120:N120" si="54">M121</f>
        <v>95535.1</v>
      </c>
      <c r="N120" s="1">
        <f t="shared" si="54"/>
        <v>109984.6</v>
      </c>
      <c r="O120" s="86"/>
      <c r="P120" s="113"/>
    </row>
    <row r="121" spans="1:16" ht="38.25" customHeight="1" x14ac:dyDescent="0.25">
      <c r="A121" s="110"/>
      <c r="B121" s="42" t="s">
        <v>19</v>
      </c>
      <c r="C121" s="11">
        <v>176</v>
      </c>
      <c r="D121" s="11" t="s">
        <v>50</v>
      </c>
      <c r="E121" s="11" t="s">
        <v>49</v>
      </c>
      <c r="F121" s="11" t="s">
        <v>67</v>
      </c>
      <c r="G121" s="11">
        <v>244</v>
      </c>
      <c r="H121" s="1">
        <f>I121+J121+K121+L121</f>
        <v>101715</v>
      </c>
      <c r="I121" s="1">
        <v>19152.400000000001</v>
      </c>
      <c r="J121" s="1">
        <v>22428.6</v>
      </c>
      <c r="K121" s="1">
        <v>28134.1</v>
      </c>
      <c r="L121" s="1">
        <v>31999.9</v>
      </c>
      <c r="M121" s="1">
        <v>95535.1</v>
      </c>
      <c r="N121" s="1">
        <v>109984.6</v>
      </c>
      <c r="O121" s="86"/>
      <c r="P121" s="113"/>
    </row>
    <row r="122" spans="1:16" ht="38.25" customHeight="1" x14ac:dyDescent="0.25">
      <c r="A122" s="110"/>
      <c r="B122" s="40" t="s">
        <v>22</v>
      </c>
      <c r="C122" s="11"/>
      <c r="D122" s="11"/>
      <c r="E122" s="11"/>
      <c r="F122" s="11"/>
      <c r="G122" s="11"/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86"/>
      <c r="P122" s="113"/>
    </row>
    <row r="123" spans="1:16" ht="38.25" customHeight="1" x14ac:dyDescent="0.25">
      <c r="A123" s="110"/>
      <c r="B123" s="40" t="s">
        <v>20</v>
      </c>
      <c r="C123" s="4"/>
      <c r="D123" s="4"/>
      <c r="E123" s="4"/>
      <c r="F123" s="4"/>
      <c r="G123" s="4"/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86"/>
      <c r="P123" s="113"/>
    </row>
    <row r="124" spans="1:16" ht="38.25" customHeight="1" x14ac:dyDescent="0.25">
      <c r="A124" s="110"/>
      <c r="B124" s="41" t="s">
        <v>21</v>
      </c>
      <c r="C124" s="12"/>
      <c r="D124" s="12"/>
      <c r="E124" s="12"/>
      <c r="F124" s="12"/>
      <c r="G124" s="12"/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86"/>
      <c r="P124" s="113"/>
    </row>
    <row r="125" spans="1:16" ht="38.25" customHeight="1" thickBot="1" x14ac:dyDescent="0.3">
      <c r="A125" s="131"/>
      <c r="B125" s="18" t="s">
        <v>82</v>
      </c>
      <c r="C125" s="4"/>
      <c r="D125" s="4"/>
      <c r="E125" s="4"/>
      <c r="F125" s="4"/>
      <c r="G125" s="4"/>
      <c r="H125" s="10">
        <f t="shared" ref="H125" si="55">I125+J125+K125+L125</f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32"/>
      <c r="P125" s="140"/>
    </row>
    <row r="126" spans="1:16" ht="21" customHeight="1" x14ac:dyDescent="0.25">
      <c r="A126" s="158" t="s">
        <v>60</v>
      </c>
      <c r="B126" s="16" t="s">
        <v>25</v>
      </c>
      <c r="C126" s="25"/>
      <c r="D126" s="25"/>
      <c r="E126" s="25"/>
      <c r="F126" s="25"/>
      <c r="G126" s="25"/>
      <c r="H126" s="17">
        <f>H127+H128+H129+H130+H131</f>
        <v>116894.49225000001</v>
      </c>
      <c r="I126" s="17">
        <f>I127+I128+I129+I130+I131</f>
        <v>19620.300000000003</v>
      </c>
      <c r="J126" s="17">
        <f t="shared" ref="J126:L126" si="56">J127+J128+J129+J130+J131</f>
        <v>22819.599999999999</v>
      </c>
      <c r="K126" s="17">
        <f t="shared" si="56"/>
        <v>30839.69225</v>
      </c>
      <c r="L126" s="17">
        <f t="shared" si="56"/>
        <v>43614.9</v>
      </c>
      <c r="M126" s="17">
        <f t="shared" ref="M126" si="57">M127+M128+M129+M130+M131</f>
        <v>110035.1</v>
      </c>
      <c r="N126" s="17">
        <f t="shared" ref="N126" si="58">N127+N128+N129+N130+N131</f>
        <v>125084.6</v>
      </c>
      <c r="O126" s="100"/>
      <c r="P126" s="103"/>
    </row>
    <row r="127" spans="1:16" x14ac:dyDescent="0.25">
      <c r="A127" s="159"/>
      <c r="B127" s="37" t="s">
        <v>19</v>
      </c>
      <c r="C127" s="26"/>
      <c r="D127" s="26"/>
      <c r="E127" s="26"/>
      <c r="F127" s="26"/>
      <c r="G127" s="26"/>
      <c r="H127" s="14">
        <f>I127+J127+K127+L127</f>
        <v>116894.49225000001</v>
      </c>
      <c r="I127" s="14">
        <f t="shared" ref="I127:N127" si="59">I65+I17</f>
        <v>19620.300000000003</v>
      </c>
      <c r="J127" s="14">
        <f t="shared" si="59"/>
        <v>22819.599999999999</v>
      </c>
      <c r="K127" s="14">
        <f t="shared" si="59"/>
        <v>30839.69225</v>
      </c>
      <c r="L127" s="14">
        <f t="shared" si="59"/>
        <v>43614.9</v>
      </c>
      <c r="M127" s="14">
        <f t="shared" si="59"/>
        <v>110035.1</v>
      </c>
      <c r="N127" s="14">
        <f t="shared" si="59"/>
        <v>125084.6</v>
      </c>
      <c r="O127" s="101"/>
      <c r="P127" s="104"/>
    </row>
    <row r="128" spans="1:16" ht="19.899999999999999" customHeight="1" x14ac:dyDescent="0.25">
      <c r="A128" s="159"/>
      <c r="B128" s="37" t="s">
        <v>22</v>
      </c>
      <c r="C128" s="26"/>
      <c r="D128" s="26"/>
      <c r="E128" s="26"/>
      <c r="F128" s="26"/>
      <c r="G128" s="15"/>
      <c r="H128" s="14">
        <f t="shared" ref="H128:H130" si="60">I128+J128+K128+L128</f>
        <v>0</v>
      </c>
      <c r="I128" s="14">
        <f t="shared" ref="I128:I130" si="61">J128+K128+L128+M128</f>
        <v>0</v>
      </c>
      <c r="J128" s="14">
        <f t="shared" ref="J128:J130" si="62">K128+L128+M128+N128</f>
        <v>0</v>
      </c>
      <c r="K128" s="14">
        <f t="shared" ref="K128:K130" si="63">L128+M128+N128+O128</f>
        <v>0</v>
      </c>
      <c r="L128" s="14">
        <f t="shared" ref="L128:L130" si="64">M128+N128+O128+P128</f>
        <v>0</v>
      </c>
      <c r="M128" s="14">
        <f t="shared" ref="M128:N130" si="65">N128+O128+P128+Q128</f>
        <v>0</v>
      </c>
      <c r="N128" s="14">
        <f t="shared" si="65"/>
        <v>0</v>
      </c>
      <c r="O128" s="101"/>
      <c r="P128" s="104"/>
    </row>
    <row r="129" spans="1:16" x14ac:dyDescent="0.25">
      <c r="A129" s="159"/>
      <c r="B129" s="37" t="s">
        <v>20</v>
      </c>
      <c r="C129" s="26"/>
      <c r="D129" s="26"/>
      <c r="E129" s="26"/>
      <c r="F129" s="26"/>
      <c r="G129" s="26"/>
      <c r="H129" s="14">
        <f t="shared" si="60"/>
        <v>0</v>
      </c>
      <c r="I129" s="14">
        <f t="shared" si="61"/>
        <v>0</v>
      </c>
      <c r="J129" s="14">
        <f t="shared" si="62"/>
        <v>0</v>
      </c>
      <c r="K129" s="14">
        <f t="shared" si="63"/>
        <v>0</v>
      </c>
      <c r="L129" s="14">
        <f t="shared" si="64"/>
        <v>0</v>
      </c>
      <c r="M129" s="14">
        <f t="shared" si="65"/>
        <v>0</v>
      </c>
      <c r="N129" s="14">
        <f t="shared" si="65"/>
        <v>0</v>
      </c>
      <c r="O129" s="101"/>
      <c r="P129" s="104"/>
    </row>
    <row r="130" spans="1:16" ht="21" x14ac:dyDescent="0.25">
      <c r="A130" s="159"/>
      <c r="B130" s="37" t="s">
        <v>21</v>
      </c>
      <c r="C130" s="26"/>
      <c r="D130" s="26"/>
      <c r="E130" s="26"/>
      <c r="F130" s="26"/>
      <c r="G130" s="26"/>
      <c r="H130" s="14">
        <f t="shared" si="60"/>
        <v>0</v>
      </c>
      <c r="I130" s="14">
        <f t="shared" si="61"/>
        <v>0</v>
      </c>
      <c r="J130" s="14">
        <f t="shared" si="62"/>
        <v>0</v>
      </c>
      <c r="K130" s="14">
        <f t="shared" si="63"/>
        <v>0</v>
      </c>
      <c r="L130" s="14">
        <f t="shared" si="64"/>
        <v>0</v>
      </c>
      <c r="M130" s="14">
        <f t="shared" si="65"/>
        <v>0</v>
      </c>
      <c r="N130" s="14">
        <f t="shared" si="65"/>
        <v>0</v>
      </c>
      <c r="O130" s="101"/>
      <c r="P130" s="104"/>
    </row>
    <row r="131" spans="1:16" ht="21.75" thickBot="1" x14ac:dyDescent="0.3">
      <c r="A131" s="160"/>
      <c r="B131" s="27" t="s">
        <v>82</v>
      </c>
      <c r="C131" s="28"/>
      <c r="D131" s="28"/>
      <c r="E131" s="28"/>
      <c r="F131" s="28"/>
      <c r="G131" s="28"/>
      <c r="H131" s="29">
        <f>I131+J131+K131+L131</f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102"/>
      <c r="P131" s="105"/>
    </row>
    <row r="132" spans="1:16" ht="13.9" customHeight="1" x14ac:dyDescent="0.25">
      <c r="A132" s="133" t="s">
        <v>54</v>
      </c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5"/>
    </row>
    <row r="133" spans="1:16" ht="15" customHeight="1" x14ac:dyDescent="0.25">
      <c r="A133" s="85" t="s">
        <v>92</v>
      </c>
      <c r="B133" s="40" t="s">
        <v>26</v>
      </c>
      <c r="C133" s="30"/>
      <c r="D133" s="30"/>
      <c r="E133" s="30"/>
      <c r="F133" s="49"/>
      <c r="G133" s="49"/>
      <c r="H133" s="49"/>
      <c r="I133" s="50"/>
      <c r="J133" s="50"/>
      <c r="K133" s="50"/>
      <c r="L133" s="50"/>
      <c r="M133" s="50"/>
      <c r="N133" s="50"/>
      <c r="O133" s="85" t="s">
        <v>165</v>
      </c>
      <c r="P133" s="85" t="s">
        <v>146</v>
      </c>
    </row>
    <row r="134" spans="1:16" x14ac:dyDescent="0.25">
      <c r="A134" s="86"/>
      <c r="B134" s="40" t="s">
        <v>16</v>
      </c>
      <c r="C134" s="30"/>
      <c r="D134" s="30"/>
      <c r="E134" s="30"/>
      <c r="F134" s="49"/>
      <c r="G134" s="49"/>
      <c r="H134" s="49"/>
      <c r="I134" s="11" t="s">
        <v>17</v>
      </c>
      <c r="J134" s="11" t="s">
        <v>17</v>
      </c>
      <c r="K134" s="11" t="s">
        <v>17</v>
      </c>
      <c r="L134" s="11" t="s">
        <v>17</v>
      </c>
      <c r="M134" s="50"/>
      <c r="N134" s="50"/>
      <c r="O134" s="86"/>
      <c r="P134" s="86"/>
    </row>
    <row r="135" spans="1:16" ht="22.5" x14ac:dyDescent="0.25">
      <c r="A135" s="86"/>
      <c r="B135" s="40" t="s">
        <v>48</v>
      </c>
      <c r="C135" s="30"/>
      <c r="D135" s="30"/>
      <c r="E135" s="30"/>
      <c r="F135" s="49"/>
      <c r="G135" s="49"/>
      <c r="H135" s="1">
        <f>SUM(H136:H142)</f>
        <v>606906.37</v>
      </c>
      <c r="I135" s="1">
        <f t="shared" ref="I135:N135" si="66">SUM(I136:I142)</f>
        <v>2400</v>
      </c>
      <c r="J135" s="1">
        <f t="shared" si="66"/>
        <v>181726.72</v>
      </c>
      <c r="K135" s="1">
        <f t="shared" si="66"/>
        <v>170445.63</v>
      </c>
      <c r="L135" s="1">
        <f t="shared" si="66"/>
        <v>252334.02</v>
      </c>
      <c r="M135" s="1">
        <f t="shared" si="66"/>
        <v>982852.10000000009</v>
      </c>
      <c r="N135" s="1">
        <f t="shared" si="66"/>
        <v>719863.9</v>
      </c>
      <c r="O135" s="86"/>
      <c r="P135" s="86"/>
    </row>
    <row r="136" spans="1:16" x14ac:dyDescent="0.25">
      <c r="A136" s="86"/>
      <c r="B136" s="85" t="s">
        <v>19</v>
      </c>
      <c r="C136" s="11">
        <v>176</v>
      </c>
      <c r="D136" s="11" t="s">
        <v>50</v>
      </c>
      <c r="E136" s="11" t="s">
        <v>49</v>
      </c>
      <c r="F136" s="11" t="s">
        <v>45</v>
      </c>
      <c r="G136" s="11">
        <v>243</v>
      </c>
      <c r="H136" s="1">
        <f>I136+J136+K136+L136</f>
        <v>192112.25</v>
      </c>
      <c r="I136" s="51">
        <f>SUM(I154,I162,I171,I211,I236)</f>
        <v>0</v>
      </c>
      <c r="J136" s="51">
        <f t="shared" ref="J136:N136" si="67">SUM(J154,J162,J171,J211,J236)</f>
        <v>0</v>
      </c>
      <c r="K136" s="51">
        <f t="shared" si="67"/>
        <v>71396.73000000001</v>
      </c>
      <c r="L136" s="51">
        <f t="shared" si="67"/>
        <v>120715.51999999999</v>
      </c>
      <c r="M136" s="51">
        <f t="shared" si="67"/>
        <v>412290.50000000006</v>
      </c>
      <c r="N136" s="51">
        <f t="shared" si="67"/>
        <v>184813.9</v>
      </c>
      <c r="O136" s="86"/>
      <c r="P136" s="86"/>
    </row>
    <row r="137" spans="1:16" x14ac:dyDescent="0.25">
      <c r="A137" s="86"/>
      <c r="B137" s="86"/>
      <c r="C137" s="11">
        <v>176</v>
      </c>
      <c r="D137" s="11" t="s">
        <v>50</v>
      </c>
      <c r="E137" s="11" t="s">
        <v>49</v>
      </c>
      <c r="F137" s="11" t="s">
        <v>45</v>
      </c>
      <c r="G137" s="11">
        <v>244</v>
      </c>
      <c r="H137" s="1">
        <f>I137+J137+K137+L137</f>
        <v>169874.72</v>
      </c>
      <c r="I137" s="51">
        <f>SUM(I203,I220)</f>
        <v>0</v>
      </c>
      <c r="J137" s="51">
        <f t="shared" ref="J137:N137" si="68">SUM(J203,J220)</f>
        <v>156426.72</v>
      </c>
      <c r="K137" s="51">
        <f t="shared" si="68"/>
        <v>11288</v>
      </c>
      <c r="L137" s="51">
        <f t="shared" si="68"/>
        <v>2160</v>
      </c>
      <c r="M137" s="51">
        <f t="shared" si="68"/>
        <v>32000</v>
      </c>
      <c r="N137" s="51">
        <f t="shared" si="68"/>
        <v>22000</v>
      </c>
      <c r="O137" s="86"/>
      <c r="P137" s="86"/>
    </row>
    <row r="138" spans="1:16" x14ac:dyDescent="0.25">
      <c r="A138" s="86"/>
      <c r="B138" s="87"/>
      <c r="C138" s="11">
        <v>176</v>
      </c>
      <c r="D138" s="11" t="s">
        <v>50</v>
      </c>
      <c r="E138" s="11" t="s">
        <v>49</v>
      </c>
      <c r="F138" s="11" t="s">
        <v>45</v>
      </c>
      <c r="G138" s="11">
        <v>414</v>
      </c>
      <c r="H138" s="1">
        <f>I138+J138+K138+L138</f>
        <v>96269.900000000009</v>
      </c>
      <c r="I138" s="51">
        <f>SUM(I146,I163,I172,I180,I212)</f>
        <v>0</v>
      </c>
      <c r="J138" s="51">
        <f t="shared" ref="J138:N138" si="69">SUM(J146,J163,J172,J180,J212)</f>
        <v>0</v>
      </c>
      <c r="K138" s="51">
        <f t="shared" si="69"/>
        <v>0</v>
      </c>
      <c r="L138" s="51">
        <f t="shared" si="69"/>
        <v>96269.900000000009</v>
      </c>
      <c r="M138" s="51">
        <f>SUM(M146,M163,M172,M180,M212)</f>
        <v>330111.59999999998</v>
      </c>
      <c r="N138" s="51">
        <f t="shared" si="69"/>
        <v>304600</v>
      </c>
      <c r="O138" s="86"/>
      <c r="P138" s="86"/>
    </row>
    <row r="139" spans="1:16" ht="22.5" x14ac:dyDescent="0.25">
      <c r="A139" s="86"/>
      <c r="B139" s="40" t="s">
        <v>22</v>
      </c>
      <c r="C139" s="30"/>
      <c r="D139" s="30"/>
      <c r="E139" s="30"/>
      <c r="F139" s="11"/>
      <c r="G139" s="11"/>
      <c r="H139" s="1">
        <f t="shared" ref="H139:L143" si="70">I139+J139+K139+L139</f>
        <v>0</v>
      </c>
      <c r="I139" s="51">
        <f t="shared" si="70"/>
        <v>0</v>
      </c>
      <c r="J139" s="51">
        <f t="shared" si="70"/>
        <v>0</v>
      </c>
      <c r="K139" s="51">
        <f t="shared" si="70"/>
        <v>0</v>
      </c>
      <c r="L139" s="51">
        <f t="shared" si="70"/>
        <v>0</v>
      </c>
      <c r="M139" s="51">
        <f>N139+O139+P139+Q139</f>
        <v>0</v>
      </c>
      <c r="N139" s="51">
        <f>O139+P139+Q139+R139</f>
        <v>0</v>
      </c>
      <c r="O139" s="86"/>
      <c r="P139" s="86"/>
    </row>
    <row r="140" spans="1:16" x14ac:dyDescent="0.25">
      <c r="A140" s="86"/>
      <c r="B140" s="40" t="s">
        <v>20</v>
      </c>
      <c r="C140" s="52">
        <v>780</v>
      </c>
      <c r="D140" s="11" t="s">
        <v>50</v>
      </c>
      <c r="E140" s="11" t="s">
        <v>49</v>
      </c>
      <c r="F140" s="53" t="s">
        <v>158</v>
      </c>
      <c r="G140" s="11">
        <v>464</v>
      </c>
      <c r="H140" s="1">
        <f>I140+J140+K140+L140</f>
        <v>138349.5</v>
      </c>
      <c r="I140" s="54">
        <f t="shared" ref="I140:N141" si="71">SUM(I148,I156,I165,I174,I182,I189,I197,I205,I214,I222,I230,I238)</f>
        <v>2400</v>
      </c>
      <c r="J140" s="54">
        <f t="shared" si="71"/>
        <v>19400</v>
      </c>
      <c r="K140" s="54">
        <f t="shared" si="71"/>
        <v>83360.899999999994</v>
      </c>
      <c r="L140" s="54">
        <f t="shared" si="71"/>
        <v>33188.6</v>
      </c>
      <c r="M140" s="54">
        <f t="shared" si="71"/>
        <v>204000</v>
      </c>
      <c r="N140" s="54">
        <f t="shared" si="71"/>
        <v>204000</v>
      </c>
      <c r="O140" s="86"/>
      <c r="P140" s="86"/>
    </row>
    <row r="141" spans="1:16" ht="22.5" x14ac:dyDescent="0.25">
      <c r="A141" s="86"/>
      <c r="B141" s="40" t="s">
        <v>21</v>
      </c>
      <c r="C141" s="30"/>
      <c r="D141" s="30"/>
      <c r="E141" s="30"/>
      <c r="F141" s="49"/>
      <c r="G141" s="49"/>
      <c r="H141" s="1">
        <f t="shared" si="70"/>
        <v>10300</v>
      </c>
      <c r="I141" s="51">
        <f t="shared" si="71"/>
        <v>0</v>
      </c>
      <c r="J141" s="51">
        <f t="shared" si="71"/>
        <v>5900</v>
      </c>
      <c r="K141" s="51">
        <f t="shared" si="71"/>
        <v>4400</v>
      </c>
      <c r="L141" s="51">
        <f t="shared" si="71"/>
        <v>0</v>
      </c>
      <c r="M141" s="51">
        <f t="shared" si="71"/>
        <v>4450</v>
      </c>
      <c r="N141" s="51">
        <f t="shared" si="71"/>
        <v>4450</v>
      </c>
      <c r="O141" s="86"/>
      <c r="P141" s="86"/>
    </row>
    <row r="142" spans="1:16" x14ac:dyDescent="0.25">
      <c r="A142" s="87"/>
      <c r="B142" s="18" t="s">
        <v>82</v>
      </c>
      <c r="C142" s="4"/>
      <c r="D142" s="4"/>
      <c r="E142" s="4"/>
      <c r="F142" s="4"/>
      <c r="G142" s="4"/>
      <c r="H142" s="9">
        <f t="shared" si="70"/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87"/>
      <c r="P142" s="87"/>
    </row>
    <row r="143" spans="1:16" ht="33.75" customHeight="1" x14ac:dyDescent="0.25">
      <c r="A143" s="85" t="s">
        <v>105</v>
      </c>
      <c r="B143" s="78" t="s">
        <v>27</v>
      </c>
      <c r="C143" s="30"/>
      <c r="D143" s="30"/>
      <c r="E143" s="30"/>
      <c r="F143" s="49"/>
      <c r="G143" s="49"/>
      <c r="H143" s="1">
        <f t="shared" si="70"/>
        <v>45</v>
      </c>
      <c r="I143" s="51">
        <v>0</v>
      </c>
      <c r="J143" s="55">
        <v>0</v>
      </c>
      <c r="K143" s="51">
        <v>12</v>
      </c>
      <c r="L143" s="51">
        <f>8+25</f>
        <v>33</v>
      </c>
      <c r="M143" s="51">
        <f>22+2</f>
        <v>24</v>
      </c>
      <c r="N143" s="51">
        <v>22</v>
      </c>
      <c r="O143" s="85" t="s">
        <v>163</v>
      </c>
      <c r="P143" s="106" t="s">
        <v>160</v>
      </c>
    </row>
    <row r="144" spans="1:16" x14ac:dyDescent="0.25">
      <c r="A144" s="86"/>
      <c r="B144" s="78" t="s">
        <v>16</v>
      </c>
      <c r="C144" s="30"/>
      <c r="D144" s="30"/>
      <c r="E144" s="30"/>
      <c r="F144" s="49"/>
      <c r="G144" s="49"/>
      <c r="H144" s="1">
        <f>H145/H143</f>
        <v>421.60933333333327</v>
      </c>
      <c r="I144" s="51" t="s">
        <v>17</v>
      </c>
      <c r="J144" s="51" t="s">
        <v>17</v>
      </c>
      <c r="K144" s="51" t="s">
        <v>17</v>
      </c>
      <c r="L144" s="51" t="s">
        <v>17</v>
      </c>
      <c r="M144" s="51">
        <f>M145/M143</f>
        <v>925</v>
      </c>
      <c r="N144" s="51">
        <f>N145/N143</f>
        <v>909.09090909090912</v>
      </c>
      <c r="O144" s="86"/>
      <c r="P144" s="107"/>
    </row>
    <row r="145" spans="1:16" ht="22.5" x14ac:dyDescent="0.25">
      <c r="A145" s="86"/>
      <c r="B145" s="78" t="s">
        <v>48</v>
      </c>
      <c r="C145" s="30"/>
      <c r="D145" s="30"/>
      <c r="E145" s="30"/>
      <c r="F145" s="49"/>
      <c r="G145" s="49"/>
      <c r="H145" s="1">
        <f>SUM(H146:H150)</f>
        <v>18972.419999999998</v>
      </c>
      <c r="I145" s="1">
        <f t="shared" ref="I145:N145" si="72">SUM(I146:I150)</f>
        <v>0</v>
      </c>
      <c r="J145" s="1">
        <f t="shared" si="72"/>
        <v>0</v>
      </c>
      <c r="K145" s="1">
        <f t="shared" si="72"/>
        <v>4500</v>
      </c>
      <c r="L145" s="1">
        <f t="shared" si="72"/>
        <v>14472.42</v>
      </c>
      <c r="M145" s="1">
        <f t="shared" si="72"/>
        <v>22200</v>
      </c>
      <c r="N145" s="1">
        <f t="shared" si="72"/>
        <v>20000</v>
      </c>
      <c r="O145" s="86"/>
      <c r="P145" s="107"/>
    </row>
    <row r="146" spans="1:16" ht="14.45" customHeight="1" x14ac:dyDescent="0.25">
      <c r="A146" s="86"/>
      <c r="B146" s="56" t="s">
        <v>19</v>
      </c>
      <c r="C146" s="11">
        <v>176</v>
      </c>
      <c r="D146" s="11" t="s">
        <v>50</v>
      </c>
      <c r="E146" s="11" t="s">
        <v>49</v>
      </c>
      <c r="F146" s="11" t="s">
        <v>45</v>
      </c>
      <c r="G146" s="44">
        <v>414</v>
      </c>
      <c r="H146" s="1">
        <f>I146+J146+K146+L146</f>
        <v>683.82</v>
      </c>
      <c r="I146" s="51">
        <v>0</v>
      </c>
      <c r="J146" s="51">
        <v>0</v>
      </c>
      <c r="K146" s="51">
        <v>0</v>
      </c>
      <c r="L146" s="51">
        <v>683.82</v>
      </c>
      <c r="M146" s="51">
        <f>8000+2200</f>
        <v>10200</v>
      </c>
      <c r="N146" s="51">
        <v>8000</v>
      </c>
      <c r="O146" s="86"/>
      <c r="P146" s="107"/>
    </row>
    <row r="147" spans="1:16" ht="22.5" x14ac:dyDescent="0.25">
      <c r="A147" s="86"/>
      <c r="B147" s="78" t="s">
        <v>22</v>
      </c>
      <c r="C147" s="11"/>
      <c r="D147" s="11"/>
      <c r="E147" s="11"/>
      <c r="F147" s="11"/>
      <c r="G147" s="11"/>
      <c r="H147" s="1">
        <f t="shared" ref="H147" si="73">I147+J147+K147+L147</f>
        <v>0</v>
      </c>
      <c r="I147" s="51">
        <v>0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86"/>
      <c r="P147" s="107"/>
    </row>
    <row r="148" spans="1:16" x14ac:dyDescent="0.25">
      <c r="A148" s="86"/>
      <c r="B148" s="76" t="s">
        <v>20</v>
      </c>
      <c r="C148" s="52">
        <v>780</v>
      </c>
      <c r="D148" s="11" t="s">
        <v>50</v>
      </c>
      <c r="E148" s="11" t="s">
        <v>49</v>
      </c>
      <c r="F148" s="11" t="s">
        <v>141</v>
      </c>
      <c r="G148" s="11">
        <v>464</v>
      </c>
      <c r="H148" s="1">
        <f>SUM(I148:L148)</f>
        <v>18288.599999999999</v>
      </c>
      <c r="I148" s="51">
        <v>0</v>
      </c>
      <c r="J148" s="51">
        <v>0</v>
      </c>
      <c r="K148" s="51">
        <v>4500</v>
      </c>
      <c r="L148" s="51">
        <f>6788.6+7000</f>
        <v>13788.6</v>
      </c>
      <c r="M148" s="51">
        <v>12000</v>
      </c>
      <c r="N148" s="51">
        <v>12000</v>
      </c>
      <c r="O148" s="86"/>
      <c r="P148" s="107"/>
    </row>
    <row r="149" spans="1:16" ht="22.5" x14ac:dyDescent="0.25">
      <c r="A149" s="86"/>
      <c r="B149" s="78" t="s">
        <v>21</v>
      </c>
      <c r="C149" s="49"/>
      <c r="D149" s="49"/>
      <c r="E149" s="49"/>
      <c r="F149" s="49"/>
      <c r="G149" s="49"/>
      <c r="H149" s="1">
        <f>I149+J149+K149+L149</f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86"/>
      <c r="P149" s="107"/>
    </row>
    <row r="150" spans="1:16" x14ac:dyDescent="0.25">
      <c r="A150" s="87"/>
      <c r="B150" s="18" t="s">
        <v>82</v>
      </c>
      <c r="C150" s="4"/>
      <c r="D150" s="4"/>
      <c r="E150" s="4"/>
      <c r="F150" s="4"/>
      <c r="G150" s="4"/>
      <c r="H150" s="10">
        <f t="shared" ref="H150:H151" si="74">I150+J150+K150+L150</f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87"/>
      <c r="P150" s="108"/>
    </row>
    <row r="151" spans="1:16" ht="45" customHeight="1" x14ac:dyDescent="0.25">
      <c r="A151" s="85" t="s">
        <v>93</v>
      </c>
      <c r="B151" s="78" t="s">
        <v>28</v>
      </c>
      <c r="C151" s="49"/>
      <c r="D151" s="49"/>
      <c r="E151" s="49"/>
      <c r="F151" s="49"/>
      <c r="G151" s="49"/>
      <c r="H151" s="1">
        <f t="shared" si="74"/>
        <v>8004</v>
      </c>
      <c r="I151" s="1">
        <v>1000</v>
      </c>
      <c r="J151" s="1">
        <v>1000</v>
      </c>
      <c r="K151" s="1">
        <v>3500</v>
      </c>
      <c r="L151" s="1">
        <f>2500+4</f>
        <v>2504</v>
      </c>
      <c r="M151" s="1">
        <f>5000+4</f>
        <v>5004</v>
      </c>
      <c r="N151" s="1">
        <f>5000</f>
        <v>5000</v>
      </c>
      <c r="O151" s="85" t="s">
        <v>164</v>
      </c>
      <c r="P151" s="106" t="s">
        <v>161</v>
      </c>
    </row>
    <row r="152" spans="1:16" x14ac:dyDescent="0.25">
      <c r="A152" s="86"/>
      <c r="B152" s="78" t="s">
        <v>16</v>
      </c>
      <c r="C152" s="49"/>
      <c r="D152" s="49"/>
      <c r="E152" s="49"/>
      <c r="F152" s="49"/>
      <c r="G152" s="49"/>
      <c r="H152" s="1">
        <v>0</v>
      </c>
      <c r="I152" s="1" t="s">
        <v>17</v>
      </c>
      <c r="J152" s="1" t="s">
        <v>17</v>
      </c>
      <c r="K152" s="1" t="s">
        <v>17</v>
      </c>
      <c r="L152" s="1" t="s">
        <v>17</v>
      </c>
      <c r="M152" s="1">
        <v>0</v>
      </c>
      <c r="N152" s="1">
        <v>0</v>
      </c>
      <c r="O152" s="86"/>
      <c r="P152" s="107"/>
    </row>
    <row r="153" spans="1:16" ht="22.5" x14ac:dyDescent="0.25">
      <c r="A153" s="86"/>
      <c r="B153" s="78" t="s">
        <v>48</v>
      </c>
      <c r="C153" s="49"/>
      <c r="D153" s="49"/>
      <c r="E153" s="49"/>
      <c r="F153" s="49"/>
      <c r="G153" s="49"/>
      <c r="H153" s="1">
        <f>SUM(H154:H158)</f>
        <v>42332</v>
      </c>
      <c r="I153" s="1">
        <f t="shared" ref="I153:N153" si="75">SUM(I154:I158)</f>
        <v>2400</v>
      </c>
      <c r="J153" s="1">
        <f t="shared" si="75"/>
        <v>2400</v>
      </c>
      <c r="K153" s="1">
        <f t="shared" si="75"/>
        <v>9800</v>
      </c>
      <c r="L153" s="1">
        <f t="shared" si="75"/>
        <v>27732</v>
      </c>
      <c r="M153" s="1">
        <f t="shared" si="75"/>
        <v>36674.729999999996</v>
      </c>
      <c r="N153" s="1">
        <f t="shared" si="75"/>
        <v>10000</v>
      </c>
      <c r="O153" s="86"/>
      <c r="P153" s="107"/>
    </row>
    <row r="154" spans="1:16" x14ac:dyDescent="0.25">
      <c r="A154" s="86"/>
      <c r="B154" s="56" t="s">
        <v>19</v>
      </c>
      <c r="C154" s="52">
        <v>176</v>
      </c>
      <c r="D154" s="11" t="s">
        <v>50</v>
      </c>
      <c r="E154" s="11" t="s">
        <v>49</v>
      </c>
      <c r="F154" s="11" t="s">
        <v>45</v>
      </c>
      <c r="G154" s="11">
        <v>243</v>
      </c>
      <c r="H154" s="1">
        <f t="shared" ref="H154:H155" si="76">SUM(I154:L154)</f>
        <v>20332</v>
      </c>
      <c r="I154" s="1">
        <v>0</v>
      </c>
      <c r="J154" s="1">
        <v>0</v>
      </c>
      <c r="K154" s="1">
        <v>0</v>
      </c>
      <c r="L154" s="1">
        <v>20332</v>
      </c>
      <c r="M154" s="1">
        <v>26674.73</v>
      </c>
      <c r="N154" s="1">
        <v>0</v>
      </c>
      <c r="O154" s="86"/>
      <c r="P154" s="107"/>
    </row>
    <row r="155" spans="1:16" ht="22.5" x14ac:dyDescent="0.25">
      <c r="A155" s="86"/>
      <c r="B155" s="76" t="s">
        <v>22</v>
      </c>
      <c r="C155" s="11"/>
      <c r="D155" s="11"/>
      <c r="E155" s="11"/>
      <c r="F155" s="11"/>
      <c r="G155" s="11"/>
      <c r="H155" s="1">
        <f t="shared" si="76"/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86"/>
      <c r="P155" s="107"/>
    </row>
    <row r="156" spans="1:16" x14ac:dyDescent="0.25">
      <c r="A156" s="86"/>
      <c r="B156" s="56" t="s">
        <v>20</v>
      </c>
      <c r="C156" s="52">
        <v>780</v>
      </c>
      <c r="D156" s="11" t="s">
        <v>50</v>
      </c>
      <c r="E156" s="11" t="s">
        <v>49</v>
      </c>
      <c r="F156" s="11" t="s">
        <v>159</v>
      </c>
      <c r="G156" s="11">
        <v>244</v>
      </c>
      <c r="H156" s="1">
        <f>SUM(I156:L156)</f>
        <v>22000</v>
      </c>
      <c r="I156" s="1">
        <v>2400</v>
      </c>
      <c r="J156" s="1">
        <v>2400</v>
      </c>
      <c r="K156" s="1">
        <v>9800</v>
      </c>
      <c r="L156" s="1">
        <v>7400</v>
      </c>
      <c r="M156" s="1">
        <v>10000</v>
      </c>
      <c r="N156" s="1">
        <v>10000</v>
      </c>
      <c r="O156" s="86"/>
      <c r="P156" s="107"/>
    </row>
    <row r="157" spans="1:16" ht="22.5" x14ac:dyDescent="0.25">
      <c r="A157" s="86"/>
      <c r="B157" s="78" t="s">
        <v>21</v>
      </c>
      <c r="C157" s="49"/>
      <c r="D157" s="49"/>
      <c r="E157" s="49"/>
      <c r="F157" s="49"/>
      <c r="G157" s="49"/>
      <c r="H157" s="1">
        <f t="shared" ref="H157:H158" si="77">SUM(I157:L157)</f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86"/>
      <c r="P157" s="107"/>
    </row>
    <row r="158" spans="1:16" x14ac:dyDescent="0.25">
      <c r="A158" s="87"/>
      <c r="B158" s="18" t="s">
        <v>82</v>
      </c>
      <c r="C158" s="4"/>
      <c r="D158" s="4"/>
      <c r="E158" s="4"/>
      <c r="F158" s="4"/>
      <c r="G158" s="4"/>
      <c r="H158" s="1">
        <f t="shared" si="77"/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87"/>
      <c r="P158" s="108"/>
    </row>
    <row r="159" spans="1:16" ht="22.5" customHeight="1" x14ac:dyDescent="0.25">
      <c r="A159" s="85" t="s">
        <v>94</v>
      </c>
      <c r="B159" s="78" t="s">
        <v>106</v>
      </c>
      <c r="C159" s="49"/>
      <c r="D159" s="49"/>
      <c r="E159" s="49"/>
      <c r="F159" s="49"/>
      <c r="G159" s="49"/>
      <c r="H159" s="1">
        <f>I159+J159+K159+L159</f>
        <v>18.900000000000002</v>
      </c>
      <c r="I159" s="1">
        <v>0</v>
      </c>
      <c r="J159" s="1">
        <v>0</v>
      </c>
      <c r="K159" s="1">
        <f>7.2+6.4</f>
        <v>13.600000000000001</v>
      </c>
      <c r="L159" s="1">
        <v>5.3</v>
      </c>
      <c r="M159" s="1">
        <f>12.9+6.1</f>
        <v>19</v>
      </c>
      <c r="N159" s="1">
        <f>52.2+5.8</f>
        <v>58</v>
      </c>
      <c r="O159" s="85" t="s">
        <v>164</v>
      </c>
      <c r="P159" s="106" t="s">
        <v>162</v>
      </c>
    </row>
    <row r="160" spans="1:16" x14ac:dyDescent="0.25">
      <c r="A160" s="86"/>
      <c r="B160" s="78" t="s">
        <v>16</v>
      </c>
      <c r="C160" s="49"/>
      <c r="D160" s="49"/>
      <c r="E160" s="49"/>
      <c r="F160" s="49"/>
      <c r="G160" s="49"/>
      <c r="H160" s="1">
        <f>H161/H159</f>
        <v>6612.0634920634911</v>
      </c>
      <c r="I160" s="1" t="s">
        <v>17</v>
      </c>
      <c r="J160" s="1" t="s">
        <v>17</v>
      </c>
      <c r="K160" s="1" t="s">
        <v>17</v>
      </c>
      <c r="L160" s="1" t="s">
        <v>17</v>
      </c>
      <c r="M160" s="1">
        <f>M161/M159</f>
        <v>13538.846842105262</v>
      </c>
      <c r="N160" s="1">
        <f>N161/N159</f>
        <v>4578.4362068965511</v>
      </c>
      <c r="O160" s="86"/>
      <c r="P160" s="107"/>
    </row>
    <row r="161" spans="1:17" ht="22.5" x14ac:dyDescent="0.25">
      <c r="A161" s="86"/>
      <c r="B161" s="76" t="s">
        <v>48</v>
      </c>
      <c r="C161" s="49"/>
      <c r="D161" s="49"/>
      <c r="E161" s="49"/>
      <c r="F161" s="49"/>
      <c r="G161" s="49"/>
      <c r="H161" s="1">
        <f>SUM(H162:H167)</f>
        <v>124968</v>
      </c>
      <c r="I161" s="1">
        <f t="shared" ref="I161:N161" si="78">SUM(I162:I167)</f>
        <v>0</v>
      </c>
      <c r="J161" s="1">
        <f t="shared" si="78"/>
        <v>0</v>
      </c>
      <c r="K161" s="1">
        <f t="shared" si="78"/>
        <v>89475.510000000009</v>
      </c>
      <c r="L161" s="1">
        <f t="shared" si="78"/>
        <v>35492.49</v>
      </c>
      <c r="M161" s="1">
        <f t="shared" si="78"/>
        <v>257238.09</v>
      </c>
      <c r="N161" s="1">
        <f t="shared" si="78"/>
        <v>265549.3</v>
      </c>
      <c r="O161" s="86"/>
      <c r="P161" s="107"/>
    </row>
    <row r="162" spans="1:17" x14ac:dyDescent="0.25">
      <c r="A162" s="86"/>
      <c r="B162" s="85" t="s">
        <v>19</v>
      </c>
      <c r="C162" s="52">
        <v>176</v>
      </c>
      <c r="D162" s="11" t="s">
        <v>50</v>
      </c>
      <c r="E162" s="11" t="s">
        <v>49</v>
      </c>
      <c r="F162" s="11" t="s">
        <v>45</v>
      </c>
      <c r="G162" s="44">
        <v>243</v>
      </c>
      <c r="H162" s="1">
        <f t="shared" ref="H162:H176" si="79">I162+J162+K162+L162</f>
        <v>82543.89</v>
      </c>
      <c r="I162" s="1">
        <v>0</v>
      </c>
      <c r="J162" s="1">
        <v>0</v>
      </c>
      <c r="K162" s="1">
        <v>49475.51</v>
      </c>
      <c r="L162" s="1">
        <v>33068.379999999997</v>
      </c>
      <c r="M162" s="57">
        <v>132020</v>
      </c>
      <c r="N162" s="57">
        <v>98449.3</v>
      </c>
      <c r="O162" s="86"/>
      <c r="P162" s="107"/>
    </row>
    <row r="163" spans="1:17" x14ac:dyDescent="0.25">
      <c r="A163" s="86"/>
      <c r="B163" s="87"/>
      <c r="C163" s="52">
        <v>176</v>
      </c>
      <c r="D163" s="11" t="s">
        <v>50</v>
      </c>
      <c r="E163" s="11" t="s">
        <v>49</v>
      </c>
      <c r="F163" s="11" t="s">
        <v>45</v>
      </c>
      <c r="G163" s="44">
        <v>414</v>
      </c>
      <c r="H163" s="1">
        <f t="shared" ref="H163" si="80">I163+J163+K163+L163</f>
        <v>2424.11</v>
      </c>
      <c r="I163" s="1">
        <v>0</v>
      </c>
      <c r="J163" s="1">
        <v>0</v>
      </c>
      <c r="K163" s="1">
        <v>0</v>
      </c>
      <c r="L163" s="1">
        <v>2424.11</v>
      </c>
      <c r="M163" s="1">
        <v>85218.09</v>
      </c>
      <c r="N163" s="57">
        <v>127100</v>
      </c>
      <c r="O163" s="86"/>
      <c r="P163" s="107"/>
    </row>
    <row r="164" spans="1:17" ht="22.5" x14ac:dyDescent="0.25">
      <c r="A164" s="86"/>
      <c r="B164" s="78" t="s">
        <v>22</v>
      </c>
      <c r="C164" s="11"/>
      <c r="D164" s="11"/>
      <c r="E164" s="11"/>
      <c r="F164" s="11"/>
      <c r="G164" s="11"/>
      <c r="H164" s="1">
        <f t="shared" si="79"/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86"/>
      <c r="P164" s="107"/>
    </row>
    <row r="165" spans="1:17" x14ac:dyDescent="0.25">
      <c r="A165" s="86"/>
      <c r="B165" s="78" t="s">
        <v>20</v>
      </c>
      <c r="C165" s="11">
        <v>780</v>
      </c>
      <c r="D165" s="11" t="s">
        <v>50</v>
      </c>
      <c r="E165" s="11" t="s">
        <v>49</v>
      </c>
      <c r="F165" s="11" t="s">
        <v>116</v>
      </c>
      <c r="G165" s="11">
        <v>244</v>
      </c>
      <c r="H165" s="1">
        <f t="shared" si="79"/>
        <v>40000</v>
      </c>
      <c r="I165" s="1">
        <v>0</v>
      </c>
      <c r="J165" s="1">
        <v>0</v>
      </c>
      <c r="K165" s="1">
        <v>40000</v>
      </c>
      <c r="L165" s="1">
        <v>0</v>
      </c>
      <c r="M165" s="1">
        <v>40000</v>
      </c>
      <c r="N165" s="1">
        <v>40000</v>
      </c>
      <c r="O165" s="86"/>
      <c r="P165" s="107"/>
    </row>
    <row r="166" spans="1:17" ht="22.5" x14ac:dyDescent="0.25">
      <c r="A166" s="86"/>
      <c r="B166" s="78" t="s">
        <v>21</v>
      </c>
      <c r="C166" s="49"/>
      <c r="D166" s="49"/>
      <c r="E166" s="49"/>
      <c r="F166" s="49"/>
      <c r="G166" s="49"/>
      <c r="H166" s="1">
        <f t="shared" si="79"/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86"/>
      <c r="P166" s="107"/>
      <c r="Q166" s="3"/>
    </row>
    <row r="167" spans="1:17" x14ac:dyDescent="0.25">
      <c r="A167" s="87"/>
      <c r="B167" s="18" t="s">
        <v>82</v>
      </c>
      <c r="C167" s="4"/>
      <c r="D167" s="4"/>
      <c r="E167" s="4"/>
      <c r="F167" s="4"/>
      <c r="G167" s="4"/>
      <c r="H167" s="1">
        <f t="shared" si="79"/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87"/>
      <c r="P167" s="108"/>
      <c r="Q167" s="3"/>
    </row>
    <row r="168" spans="1:17" ht="20.45" customHeight="1" x14ac:dyDescent="0.25">
      <c r="A168" s="85" t="s">
        <v>95</v>
      </c>
      <c r="B168" s="78" t="s">
        <v>30</v>
      </c>
      <c r="C168" s="49"/>
      <c r="D168" s="49"/>
      <c r="E168" s="49"/>
      <c r="F168" s="49"/>
      <c r="G168" s="49"/>
      <c r="H168" s="1">
        <f t="shared" si="79"/>
        <v>3</v>
      </c>
      <c r="I168" s="1">
        <v>0</v>
      </c>
      <c r="J168" s="1">
        <v>0</v>
      </c>
      <c r="K168" s="1">
        <v>0</v>
      </c>
      <c r="L168" s="1">
        <v>3</v>
      </c>
      <c r="M168" s="1">
        <v>16</v>
      </c>
      <c r="N168" s="1">
        <v>12</v>
      </c>
      <c r="O168" s="85" t="s">
        <v>31</v>
      </c>
      <c r="P168" s="85" t="s">
        <v>166</v>
      </c>
      <c r="Q168" s="19"/>
    </row>
    <row r="169" spans="1:17" x14ac:dyDescent="0.25">
      <c r="A169" s="86"/>
      <c r="B169" s="78" t="s">
        <v>16</v>
      </c>
      <c r="C169" s="49"/>
      <c r="D169" s="49"/>
      <c r="E169" s="49"/>
      <c r="F169" s="49"/>
      <c r="G169" s="49"/>
      <c r="H169" s="1">
        <f>H170/H168</f>
        <v>29430.36</v>
      </c>
      <c r="I169" s="1" t="s">
        <v>17</v>
      </c>
      <c r="J169" s="1" t="s">
        <v>17</v>
      </c>
      <c r="K169" s="1" t="s">
        <v>17</v>
      </c>
      <c r="L169" s="1" t="s">
        <v>17</v>
      </c>
      <c r="M169" s="1">
        <f>M170/M168</f>
        <v>12849.516874999999</v>
      </c>
      <c r="N169" s="1">
        <f>N170/N168</f>
        <v>6915.395833333333</v>
      </c>
      <c r="O169" s="86"/>
      <c r="P169" s="86"/>
      <c r="Q169" s="19"/>
    </row>
    <row r="170" spans="1:17" ht="22.5" x14ac:dyDescent="0.25">
      <c r="A170" s="86"/>
      <c r="B170" s="78" t="s">
        <v>48</v>
      </c>
      <c r="C170" s="49"/>
      <c r="D170" s="49"/>
      <c r="E170" s="49"/>
      <c r="F170" s="49"/>
      <c r="G170" s="49"/>
      <c r="H170" s="1">
        <f>SUM(H171:H176)</f>
        <v>88291.08</v>
      </c>
      <c r="I170" s="1">
        <f t="shared" ref="I170:N170" si="81">SUM(I171:I176)</f>
        <v>0</v>
      </c>
      <c r="J170" s="1">
        <f t="shared" si="81"/>
        <v>0</v>
      </c>
      <c r="K170" s="1">
        <f t="shared" si="81"/>
        <v>0</v>
      </c>
      <c r="L170" s="1">
        <f t="shared" si="81"/>
        <v>88291.08</v>
      </c>
      <c r="M170" s="1">
        <f t="shared" si="81"/>
        <v>205592.27</v>
      </c>
      <c r="N170" s="1">
        <f t="shared" si="81"/>
        <v>82984.75</v>
      </c>
      <c r="O170" s="86"/>
      <c r="P170" s="86"/>
      <c r="Q170" s="19"/>
    </row>
    <row r="171" spans="1:17" x14ac:dyDescent="0.25">
      <c r="A171" s="86"/>
      <c r="B171" s="85" t="s">
        <v>19</v>
      </c>
      <c r="C171" s="11">
        <v>176</v>
      </c>
      <c r="D171" s="11" t="s">
        <v>50</v>
      </c>
      <c r="E171" s="11" t="s">
        <v>49</v>
      </c>
      <c r="F171" s="11" t="s">
        <v>45</v>
      </c>
      <c r="G171" s="11">
        <v>243</v>
      </c>
      <c r="H171" s="1">
        <f>SUM(I171:L171)</f>
        <v>520</v>
      </c>
      <c r="I171" s="1">
        <v>0</v>
      </c>
      <c r="J171" s="1">
        <v>0</v>
      </c>
      <c r="K171" s="1">
        <v>0</v>
      </c>
      <c r="L171" s="1">
        <v>520</v>
      </c>
      <c r="M171" s="1">
        <v>5050</v>
      </c>
      <c r="N171" s="1">
        <v>50</v>
      </c>
      <c r="O171" s="86"/>
      <c r="P171" s="86"/>
      <c r="Q171" s="19"/>
    </row>
    <row r="172" spans="1:17" x14ac:dyDescent="0.25">
      <c r="A172" s="86"/>
      <c r="B172" s="87"/>
      <c r="C172" s="11">
        <v>176</v>
      </c>
      <c r="D172" s="11" t="s">
        <v>50</v>
      </c>
      <c r="E172" s="11" t="s">
        <v>49</v>
      </c>
      <c r="F172" s="11" t="s">
        <v>45</v>
      </c>
      <c r="G172" s="11">
        <v>414</v>
      </c>
      <c r="H172" s="1">
        <f>SUM(I172:L172)</f>
        <v>87771.08</v>
      </c>
      <c r="I172" s="1">
        <v>0</v>
      </c>
      <c r="J172" s="1">
        <v>0</v>
      </c>
      <c r="K172" s="1">
        <v>0</v>
      </c>
      <c r="L172" s="1">
        <v>87771.08</v>
      </c>
      <c r="M172" s="1">
        <v>200542.27</v>
      </c>
      <c r="N172" s="1">
        <v>82934.75</v>
      </c>
      <c r="O172" s="86"/>
      <c r="P172" s="86"/>
      <c r="Q172" s="19"/>
    </row>
    <row r="173" spans="1:17" ht="22.5" x14ac:dyDescent="0.25">
      <c r="A173" s="86"/>
      <c r="B173" s="78" t="s">
        <v>22</v>
      </c>
      <c r="C173" s="11"/>
      <c r="D173" s="11"/>
      <c r="E173" s="11"/>
      <c r="F173" s="11"/>
      <c r="G173" s="11"/>
      <c r="H173" s="1">
        <f t="shared" si="79"/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86"/>
      <c r="P173" s="86"/>
      <c r="Q173" s="19"/>
    </row>
    <row r="174" spans="1:17" x14ac:dyDescent="0.25">
      <c r="A174" s="86"/>
      <c r="B174" s="78" t="s">
        <v>20</v>
      </c>
      <c r="C174" s="49"/>
      <c r="D174" s="49"/>
      <c r="E174" s="49"/>
      <c r="F174" s="49"/>
      <c r="G174" s="49"/>
      <c r="H174" s="1">
        <f t="shared" si="79"/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86"/>
      <c r="P174" s="86"/>
      <c r="Q174" s="19"/>
    </row>
    <row r="175" spans="1:17" ht="22.5" x14ac:dyDescent="0.25">
      <c r="A175" s="86"/>
      <c r="B175" s="78" t="s">
        <v>21</v>
      </c>
      <c r="C175" s="49"/>
      <c r="D175" s="49"/>
      <c r="E175" s="49"/>
      <c r="F175" s="49"/>
      <c r="G175" s="49"/>
      <c r="H175" s="1">
        <f t="shared" si="79"/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86"/>
      <c r="P175" s="86"/>
      <c r="Q175" s="19"/>
    </row>
    <row r="176" spans="1:17" x14ac:dyDescent="0.25">
      <c r="A176" s="87"/>
      <c r="B176" s="18" t="s">
        <v>82</v>
      </c>
      <c r="C176" s="4"/>
      <c r="D176" s="4"/>
      <c r="E176" s="4"/>
      <c r="F176" s="4"/>
      <c r="G176" s="4"/>
      <c r="H176" s="1">
        <f t="shared" si="79"/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87"/>
      <c r="P176" s="87"/>
      <c r="Q176" s="19"/>
    </row>
    <row r="177" spans="1:17" ht="22.5" customHeight="1" x14ac:dyDescent="0.25">
      <c r="A177" s="85" t="s">
        <v>96</v>
      </c>
      <c r="B177" s="78" t="s">
        <v>29</v>
      </c>
      <c r="C177" s="49"/>
      <c r="D177" s="49"/>
      <c r="E177" s="49"/>
      <c r="F177" s="49"/>
      <c r="G177" s="49"/>
      <c r="H177" s="1">
        <f>SUM(I177:L177)</f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1.2</v>
      </c>
      <c r="O177" s="85" t="s">
        <v>31</v>
      </c>
      <c r="P177" s="85" t="s">
        <v>147</v>
      </c>
      <c r="Q177" s="19"/>
    </row>
    <row r="178" spans="1:17" x14ac:dyDescent="0.25">
      <c r="A178" s="86"/>
      <c r="B178" s="78" t="s">
        <v>16</v>
      </c>
      <c r="C178" s="49"/>
      <c r="D178" s="49"/>
      <c r="E178" s="49"/>
      <c r="F178" s="49"/>
      <c r="G178" s="49"/>
      <c r="H178" s="1">
        <v>0</v>
      </c>
      <c r="I178" s="1" t="s">
        <v>17</v>
      </c>
      <c r="J178" s="1" t="s">
        <v>17</v>
      </c>
      <c r="K178" s="1" t="s">
        <v>17</v>
      </c>
      <c r="L178" s="1" t="s">
        <v>17</v>
      </c>
      <c r="M178" s="1">
        <v>0</v>
      </c>
      <c r="N178" s="1">
        <f>N179/N177</f>
        <v>25000</v>
      </c>
      <c r="O178" s="86"/>
      <c r="P178" s="86"/>
      <c r="Q178" s="19"/>
    </row>
    <row r="179" spans="1:17" ht="22.5" x14ac:dyDescent="0.25">
      <c r="A179" s="86"/>
      <c r="B179" s="78" t="s">
        <v>48</v>
      </c>
      <c r="C179" s="49"/>
      <c r="D179" s="49"/>
      <c r="E179" s="49"/>
      <c r="F179" s="49"/>
      <c r="G179" s="49"/>
      <c r="H179" s="1">
        <f>SUM(H180:H184)</f>
        <v>5390.89</v>
      </c>
      <c r="I179" s="1">
        <f t="shared" ref="I179:N179" si="82">SUM(I180:I184)</f>
        <v>0</v>
      </c>
      <c r="J179" s="1">
        <f t="shared" si="82"/>
        <v>0</v>
      </c>
      <c r="K179" s="1">
        <f t="shared" si="82"/>
        <v>0</v>
      </c>
      <c r="L179" s="1">
        <f t="shared" si="82"/>
        <v>5390.89</v>
      </c>
      <c r="M179" s="1">
        <f t="shared" si="82"/>
        <v>10250</v>
      </c>
      <c r="N179" s="1">
        <f t="shared" si="82"/>
        <v>30000</v>
      </c>
      <c r="O179" s="86"/>
      <c r="P179" s="86"/>
      <c r="Q179" s="19"/>
    </row>
    <row r="180" spans="1:17" x14ac:dyDescent="0.25">
      <c r="A180" s="86"/>
      <c r="B180" s="78" t="s">
        <v>19</v>
      </c>
      <c r="C180" s="11">
        <v>176</v>
      </c>
      <c r="D180" s="11" t="s">
        <v>50</v>
      </c>
      <c r="E180" s="11" t="s">
        <v>49</v>
      </c>
      <c r="F180" s="11" t="s">
        <v>45</v>
      </c>
      <c r="G180" s="11">
        <v>414</v>
      </c>
      <c r="H180" s="1">
        <f t="shared" ref="H180:H184" si="83">I180+J180+K180+L180</f>
        <v>5390.89</v>
      </c>
      <c r="I180" s="1">
        <v>0</v>
      </c>
      <c r="J180" s="1">
        <v>0</v>
      </c>
      <c r="K180" s="1">
        <v>0</v>
      </c>
      <c r="L180" s="1">
        <v>5390.89</v>
      </c>
      <c r="M180" s="1">
        <v>10250</v>
      </c>
      <c r="N180" s="1">
        <v>30000</v>
      </c>
      <c r="O180" s="86"/>
      <c r="P180" s="86"/>
      <c r="Q180" s="19"/>
    </row>
    <row r="181" spans="1:17" ht="22.5" x14ac:dyDescent="0.25">
      <c r="A181" s="86"/>
      <c r="B181" s="78" t="s">
        <v>22</v>
      </c>
      <c r="C181" s="11"/>
      <c r="D181" s="11"/>
      <c r="E181" s="11"/>
      <c r="F181" s="11"/>
      <c r="G181" s="11"/>
      <c r="H181" s="1">
        <f t="shared" si="83"/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86"/>
      <c r="P181" s="86"/>
      <c r="Q181" s="19"/>
    </row>
    <row r="182" spans="1:17" x14ac:dyDescent="0.25">
      <c r="A182" s="86"/>
      <c r="B182" s="78" t="s">
        <v>20</v>
      </c>
      <c r="C182" s="49"/>
      <c r="D182" s="49"/>
      <c r="E182" s="49"/>
      <c r="F182" s="49"/>
      <c r="G182" s="49"/>
      <c r="H182" s="1">
        <f t="shared" si="83"/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86"/>
      <c r="P182" s="86"/>
      <c r="Q182" s="19"/>
    </row>
    <row r="183" spans="1:17" ht="22.5" x14ac:dyDescent="0.25">
      <c r="A183" s="86"/>
      <c r="B183" s="78" t="s">
        <v>21</v>
      </c>
      <c r="C183" s="49"/>
      <c r="D183" s="49"/>
      <c r="E183" s="49"/>
      <c r="F183" s="49"/>
      <c r="G183" s="49"/>
      <c r="H183" s="1">
        <f t="shared" si="83"/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86"/>
      <c r="P183" s="86"/>
      <c r="Q183" s="19"/>
    </row>
    <row r="184" spans="1:17" x14ac:dyDescent="0.25">
      <c r="A184" s="87"/>
      <c r="B184" s="18" t="s">
        <v>82</v>
      </c>
      <c r="C184" s="4"/>
      <c r="D184" s="4"/>
      <c r="E184" s="4"/>
      <c r="F184" s="4"/>
      <c r="G184" s="4"/>
      <c r="H184" s="1">
        <f t="shared" si="83"/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87"/>
      <c r="P184" s="87"/>
      <c r="Q184" s="3"/>
    </row>
    <row r="185" spans="1:17" ht="33.75" customHeight="1" x14ac:dyDescent="0.25">
      <c r="A185" s="85" t="s">
        <v>97</v>
      </c>
      <c r="B185" s="78" t="s">
        <v>32</v>
      </c>
      <c r="C185" s="49"/>
      <c r="D185" s="49"/>
      <c r="E185" s="49"/>
      <c r="F185" s="49"/>
      <c r="G185" s="49"/>
      <c r="H185" s="1">
        <f>I185+J185+K185+L185</f>
        <v>6</v>
      </c>
      <c r="I185" s="58">
        <v>0</v>
      </c>
      <c r="J185" s="1">
        <v>3</v>
      </c>
      <c r="K185" s="1">
        <v>3</v>
      </c>
      <c r="L185" s="10">
        <v>0</v>
      </c>
      <c r="M185" s="1">
        <v>2</v>
      </c>
      <c r="N185" s="1">
        <v>2</v>
      </c>
      <c r="O185" s="85" t="s">
        <v>167</v>
      </c>
      <c r="P185" s="85" t="s">
        <v>168</v>
      </c>
    </row>
    <row r="186" spans="1:17" x14ac:dyDescent="0.25">
      <c r="A186" s="86"/>
      <c r="B186" s="78" t="s">
        <v>16</v>
      </c>
      <c r="C186" s="49"/>
      <c r="D186" s="49"/>
      <c r="E186" s="49"/>
      <c r="F186" s="49"/>
      <c r="G186" s="49"/>
      <c r="H186" s="1">
        <f>H187/H185</f>
        <v>1716.6666666666667</v>
      </c>
      <c r="I186" s="1" t="s">
        <v>17</v>
      </c>
      <c r="J186" s="1" t="s">
        <v>17</v>
      </c>
      <c r="K186" s="1" t="s">
        <v>17</v>
      </c>
      <c r="L186" s="1" t="s">
        <v>17</v>
      </c>
      <c r="M186" s="1">
        <f>M187/M185</f>
        <v>2225</v>
      </c>
      <c r="N186" s="1">
        <f>N187/N185</f>
        <v>2225</v>
      </c>
      <c r="O186" s="86"/>
      <c r="P186" s="86"/>
    </row>
    <row r="187" spans="1:17" ht="22.5" x14ac:dyDescent="0.25">
      <c r="A187" s="86"/>
      <c r="B187" s="78" t="s">
        <v>48</v>
      </c>
      <c r="C187" s="49"/>
      <c r="D187" s="49"/>
      <c r="E187" s="49"/>
      <c r="F187" s="49"/>
      <c r="G187" s="49"/>
      <c r="H187" s="10">
        <f>SUM(H188:H191)</f>
        <v>10300</v>
      </c>
      <c r="I187" s="10">
        <f t="shared" ref="I187:N187" si="84">SUM(I188:I191)</f>
        <v>0</v>
      </c>
      <c r="J187" s="10">
        <f t="shared" si="84"/>
        <v>5900</v>
      </c>
      <c r="K187" s="10">
        <f t="shared" si="84"/>
        <v>4400</v>
      </c>
      <c r="L187" s="10">
        <f t="shared" si="84"/>
        <v>0</v>
      </c>
      <c r="M187" s="10">
        <f t="shared" si="84"/>
        <v>4450</v>
      </c>
      <c r="N187" s="10">
        <f t="shared" si="84"/>
        <v>4450</v>
      </c>
      <c r="O187" s="86"/>
      <c r="P187" s="86"/>
    </row>
    <row r="188" spans="1:17" x14ac:dyDescent="0.25">
      <c r="A188" s="86"/>
      <c r="B188" s="78" t="s">
        <v>19</v>
      </c>
      <c r="C188" s="11"/>
      <c r="D188" s="11"/>
      <c r="E188" s="11"/>
      <c r="F188" s="11"/>
      <c r="G188" s="11"/>
      <c r="H188" s="10">
        <f t="shared" ref="H188:H191" si="85">SUM(I188:L188)</f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86"/>
      <c r="P188" s="86"/>
    </row>
    <row r="189" spans="1:17" x14ac:dyDescent="0.25">
      <c r="A189" s="86"/>
      <c r="B189" s="78" t="s">
        <v>20</v>
      </c>
      <c r="C189" s="49"/>
      <c r="D189" s="49"/>
      <c r="E189" s="49"/>
      <c r="F189" s="49"/>
      <c r="G189" s="49"/>
      <c r="H189" s="10">
        <f t="shared" si="85"/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86"/>
      <c r="P189" s="86"/>
    </row>
    <row r="190" spans="1:17" ht="22.5" x14ac:dyDescent="0.25">
      <c r="A190" s="86"/>
      <c r="B190" s="78" t="s">
        <v>21</v>
      </c>
      <c r="C190" s="49"/>
      <c r="D190" s="49"/>
      <c r="E190" s="49"/>
      <c r="F190" s="49"/>
      <c r="G190" s="49"/>
      <c r="H190" s="10">
        <f t="shared" si="85"/>
        <v>10300</v>
      </c>
      <c r="I190" s="10">
        <v>0</v>
      </c>
      <c r="J190" s="1">
        <v>5900</v>
      </c>
      <c r="K190" s="1">
        <v>4400</v>
      </c>
      <c r="L190" s="1">
        <v>0</v>
      </c>
      <c r="M190" s="1">
        <v>4450</v>
      </c>
      <c r="N190" s="1">
        <v>4450</v>
      </c>
      <c r="O190" s="86"/>
      <c r="P190" s="86"/>
    </row>
    <row r="191" spans="1:17" x14ac:dyDescent="0.25">
      <c r="A191" s="87"/>
      <c r="B191" s="18" t="s">
        <v>82</v>
      </c>
      <c r="C191" s="4"/>
      <c r="D191" s="4"/>
      <c r="E191" s="4"/>
      <c r="F191" s="4"/>
      <c r="G191" s="4"/>
      <c r="H191" s="10">
        <f t="shared" si="85"/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87"/>
      <c r="P191" s="87"/>
    </row>
    <row r="192" spans="1:17" ht="22.5" customHeight="1" x14ac:dyDescent="0.25">
      <c r="A192" s="106" t="s">
        <v>98</v>
      </c>
      <c r="B192" s="59" t="s">
        <v>29</v>
      </c>
      <c r="C192" s="60"/>
      <c r="D192" s="60"/>
      <c r="E192" s="60"/>
      <c r="F192" s="60"/>
      <c r="G192" s="60"/>
      <c r="H192" s="57">
        <f t="shared" ref="H192" si="86">I192+J192+K192+L192</f>
        <v>0.9</v>
      </c>
      <c r="I192" s="61">
        <v>0</v>
      </c>
      <c r="J192" s="57">
        <v>0</v>
      </c>
      <c r="K192" s="57">
        <v>0.9</v>
      </c>
      <c r="L192" s="57">
        <v>0</v>
      </c>
      <c r="M192" s="57">
        <v>6.3</v>
      </c>
      <c r="N192" s="57">
        <v>6</v>
      </c>
      <c r="O192" s="106" t="s">
        <v>69</v>
      </c>
      <c r="P192" s="106" t="s">
        <v>152</v>
      </c>
    </row>
    <row r="193" spans="1:16" x14ac:dyDescent="0.25">
      <c r="A193" s="107"/>
      <c r="B193" s="59" t="s">
        <v>16</v>
      </c>
      <c r="C193" s="60"/>
      <c r="D193" s="60"/>
      <c r="E193" s="60"/>
      <c r="F193" s="60"/>
      <c r="G193" s="60"/>
      <c r="H193" s="57">
        <f>H194/H192</f>
        <v>4489.8888888888887</v>
      </c>
      <c r="I193" s="57" t="s">
        <v>17</v>
      </c>
      <c r="J193" s="57" t="s">
        <v>17</v>
      </c>
      <c r="K193" s="57" t="s">
        <v>17</v>
      </c>
      <c r="L193" s="57" t="s">
        <v>17</v>
      </c>
      <c r="M193" s="57">
        <f>M194/M192</f>
        <v>15000</v>
      </c>
      <c r="N193" s="57">
        <f>N194/N192</f>
        <v>15750</v>
      </c>
      <c r="O193" s="107"/>
      <c r="P193" s="107"/>
    </row>
    <row r="194" spans="1:16" ht="22.5" x14ac:dyDescent="0.25">
      <c r="A194" s="107"/>
      <c r="B194" s="59" t="s">
        <v>48</v>
      </c>
      <c r="C194" s="60"/>
      <c r="D194" s="60"/>
      <c r="E194" s="60"/>
      <c r="F194" s="60"/>
      <c r="G194" s="60"/>
      <c r="H194" s="57">
        <f>SUM(H195:H199)</f>
        <v>4040.9</v>
      </c>
      <c r="I194" s="57">
        <f t="shared" ref="I194:N194" si="87">SUM(I195:I199)</f>
        <v>0</v>
      </c>
      <c r="J194" s="57">
        <f t="shared" si="87"/>
        <v>0</v>
      </c>
      <c r="K194" s="57">
        <f t="shared" si="87"/>
        <v>4040.9</v>
      </c>
      <c r="L194" s="57">
        <f t="shared" si="87"/>
        <v>0</v>
      </c>
      <c r="M194" s="57">
        <f t="shared" si="87"/>
        <v>94500</v>
      </c>
      <c r="N194" s="57">
        <f t="shared" si="87"/>
        <v>94500</v>
      </c>
      <c r="O194" s="107"/>
      <c r="P194" s="107"/>
    </row>
    <row r="195" spans="1:16" x14ac:dyDescent="0.25">
      <c r="A195" s="107"/>
      <c r="B195" s="59" t="s">
        <v>19</v>
      </c>
      <c r="C195" s="62"/>
      <c r="D195" s="62"/>
      <c r="E195" s="62"/>
      <c r="F195" s="62"/>
      <c r="G195" s="62"/>
      <c r="H195" s="57">
        <f t="shared" ref="H195:L199" si="88">I195+J195+K195+L195</f>
        <v>0</v>
      </c>
      <c r="I195" s="57">
        <f t="shared" si="88"/>
        <v>0</v>
      </c>
      <c r="J195" s="57">
        <f t="shared" si="88"/>
        <v>0</v>
      </c>
      <c r="K195" s="57">
        <f t="shared" si="88"/>
        <v>0</v>
      </c>
      <c r="L195" s="57">
        <f t="shared" si="88"/>
        <v>0</v>
      </c>
      <c r="M195" s="57">
        <f>N195+O195+P195+Q195</f>
        <v>0</v>
      </c>
      <c r="N195" s="57">
        <f>O195+P195+Q195+R195</f>
        <v>0</v>
      </c>
      <c r="O195" s="107"/>
      <c r="P195" s="107"/>
    </row>
    <row r="196" spans="1:16" ht="22.5" x14ac:dyDescent="0.25">
      <c r="A196" s="107"/>
      <c r="B196" s="59" t="s">
        <v>22</v>
      </c>
      <c r="C196" s="62"/>
      <c r="D196" s="62"/>
      <c r="E196" s="62"/>
      <c r="F196" s="62"/>
      <c r="G196" s="62"/>
      <c r="H196" s="57">
        <f t="shared" si="88"/>
        <v>0</v>
      </c>
      <c r="I196" s="57">
        <f t="shared" si="88"/>
        <v>0</v>
      </c>
      <c r="J196" s="57">
        <f t="shared" si="88"/>
        <v>0</v>
      </c>
      <c r="K196" s="57">
        <f t="shared" si="88"/>
        <v>0</v>
      </c>
      <c r="L196" s="57">
        <f t="shared" si="88"/>
        <v>0</v>
      </c>
      <c r="M196" s="57">
        <f>N196+O196+P196+Q196</f>
        <v>0</v>
      </c>
      <c r="N196" s="57">
        <f>O196+P196+Q196+R196</f>
        <v>0</v>
      </c>
      <c r="O196" s="107"/>
      <c r="P196" s="107"/>
    </row>
    <row r="197" spans="1:16" x14ac:dyDescent="0.25">
      <c r="A197" s="107"/>
      <c r="B197" s="59" t="s">
        <v>20</v>
      </c>
      <c r="C197" s="62">
        <v>780</v>
      </c>
      <c r="D197" s="62" t="s">
        <v>50</v>
      </c>
      <c r="E197" s="62" t="s">
        <v>49</v>
      </c>
      <c r="F197" s="62" t="s">
        <v>78</v>
      </c>
      <c r="G197" s="62">
        <v>244</v>
      </c>
      <c r="H197" s="57">
        <f t="shared" si="88"/>
        <v>4040.9</v>
      </c>
      <c r="I197" s="57">
        <v>0</v>
      </c>
      <c r="J197" s="57">
        <v>0</v>
      </c>
      <c r="K197" s="57">
        <v>4040.9</v>
      </c>
      <c r="L197" s="57">
        <v>0</v>
      </c>
      <c r="M197" s="57">
        <v>94500</v>
      </c>
      <c r="N197" s="57">
        <v>94500</v>
      </c>
      <c r="O197" s="107"/>
      <c r="P197" s="107"/>
    </row>
    <row r="198" spans="1:16" ht="22.5" x14ac:dyDescent="0.25">
      <c r="A198" s="107"/>
      <c r="B198" s="59" t="s">
        <v>21</v>
      </c>
      <c r="C198" s="60"/>
      <c r="D198" s="60"/>
      <c r="E198" s="60"/>
      <c r="F198" s="60"/>
      <c r="G198" s="62"/>
      <c r="H198" s="57">
        <f t="shared" si="88"/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107"/>
      <c r="P198" s="107"/>
    </row>
    <row r="199" spans="1:16" x14ac:dyDescent="0.25">
      <c r="A199" s="108"/>
      <c r="B199" s="59" t="s">
        <v>82</v>
      </c>
      <c r="C199" s="63"/>
      <c r="D199" s="63"/>
      <c r="E199" s="63"/>
      <c r="F199" s="63"/>
      <c r="G199" s="63"/>
      <c r="H199" s="57">
        <f t="shared" si="88"/>
        <v>0</v>
      </c>
      <c r="I199" s="64">
        <v>0</v>
      </c>
      <c r="J199" s="64">
        <v>0</v>
      </c>
      <c r="K199" s="64">
        <v>0</v>
      </c>
      <c r="L199" s="64">
        <v>0</v>
      </c>
      <c r="M199" s="64">
        <v>0</v>
      </c>
      <c r="N199" s="64">
        <v>0</v>
      </c>
      <c r="O199" s="108"/>
      <c r="P199" s="108"/>
    </row>
    <row r="200" spans="1:16" ht="22.5" customHeight="1" x14ac:dyDescent="0.25">
      <c r="A200" s="85" t="s">
        <v>99</v>
      </c>
      <c r="B200" s="78" t="s">
        <v>106</v>
      </c>
      <c r="C200" s="49"/>
      <c r="D200" s="49"/>
      <c r="E200" s="49"/>
      <c r="F200" s="49"/>
      <c r="G200" s="49"/>
      <c r="H200" s="1">
        <f>SUM(I200:L200)</f>
        <v>4725.3</v>
      </c>
      <c r="I200" s="1">
        <v>0</v>
      </c>
      <c r="J200" s="1">
        <v>4725.3</v>
      </c>
      <c r="K200" s="1">
        <v>0</v>
      </c>
      <c r="L200" s="1">
        <v>0</v>
      </c>
      <c r="M200" s="1">
        <v>2000</v>
      </c>
      <c r="N200" s="1">
        <v>0</v>
      </c>
      <c r="O200" s="85" t="s">
        <v>31</v>
      </c>
      <c r="P200" s="85" t="s">
        <v>142</v>
      </c>
    </row>
    <row r="201" spans="1:16" x14ac:dyDescent="0.25">
      <c r="A201" s="86"/>
      <c r="B201" s="78" t="s">
        <v>16</v>
      </c>
      <c r="C201" s="49"/>
      <c r="D201" s="49"/>
      <c r="E201" s="49"/>
      <c r="F201" s="49"/>
      <c r="G201" s="49"/>
      <c r="H201" s="1">
        <f>H202/H200</f>
        <v>5.2641567731149346</v>
      </c>
      <c r="I201" s="1" t="s">
        <v>17</v>
      </c>
      <c r="J201" s="1" t="s">
        <v>17</v>
      </c>
      <c r="K201" s="1" t="s">
        <v>17</v>
      </c>
      <c r="L201" s="1" t="s">
        <v>17</v>
      </c>
      <c r="M201" s="1">
        <f>M202/M200</f>
        <v>5</v>
      </c>
      <c r="N201" s="1">
        <v>0</v>
      </c>
      <c r="O201" s="86"/>
      <c r="P201" s="86"/>
    </row>
    <row r="202" spans="1:16" ht="22.5" x14ac:dyDescent="0.25">
      <c r="A202" s="86"/>
      <c r="B202" s="78" t="s">
        <v>48</v>
      </c>
      <c r="C202" s="49"/>
      <c r="D202" s="49"/>
      <c r="E202" s="49"/>
      <c r="F202" s="49"/>
      <c r="G202" s="49"/>
      <c r="H202" s="1">
        <f>SUM(H203:H207)</f>
        <v>24874.720000000001</v>
      </c>
      <c r="I202" s="1">
        <f t="shared" ref="I202:N202" si="89">SUM(I203:I207)</f>
        <v>0</v>
      </c>
      <c r="J202" s="1">
        <f t="shared" si="89"/>
        <v>24874.720000000001</v>
      </c>
      <c r="K202" s="1">
        <f t="shared" si="89"/>
        <v>0</v>
      </c>
      <c r="L202" s="1">
        <f t="shared" si="89"/>
        <v>0</v>
      </c>
      <c r="M202" s="1">
        <f t="shared" si="89"/>
        <v>10000</v>
      </c>
      <c r="N202" s="1">
        <f t="shared" si="89"/>
        <v>0</v>
      </c>
      <c r="O202" s="86"/>
      <c r="P202" s="86"/>
    </row>
    <row r="203" spans="1:16" x14ac:dyDescent="0.25">
      <c r="A203" s="86"/>
      <c r="B203" s="78" t="s">
        <v>19</v>
      </c>
      <c r="C203" s="11">
        <v>176</v>
      </c>
      <c r="D203" s="11" t="s">
        <v>50</v>
      </c>
      <c r="E203" s="11" t="s">
        <v>49</v>
      </c>
      <c r="F203" s="11" t="s">
        <v>45</v>
      </c>
      <c r="G203" s="11">
        <v>244</v>
      </c>
      <c r="H203" s="1">
        <f t="shared" ref="H203:L207" si="90">I203+J203+K203+L203</f>
        <v>24874.720000000001</v>
      </c>
      <c r="I203" s="1">
        <v>0</v>
      </c>
      <c r="J203" s="10">
        <v>24874.720000000001</v>
      </c>
      <c r="K203" s="58">
        <v>0</v>
      </c>
      <c r="L203" s="10"/>
      <c r="M203" s="1">
        <v>10000</v>
      </c>
      <c r="N203" s="1">
        <v>0</v>
      </c>
      <c r="O203" s="86"/>
      <c r="P203" s="86"/>
    </row>
    <row r="204" spans="1:16" ht="22.5" x14ac:dyDescent="0.25">
      <c r="A204" s="86"/>
      <c r="B204" s="78" t="s">
        <v>22</v>
      </c>
      <c r="C204" s="11"/>
      <c r="D204" s="11"/>
      <c r="E204" s="11"/>
      <c r="F204" s="11"/>
      <c r="G204" s="11"/>
      <c r="H204" s="1">
        <f t="shared" si="90"/>
        <v>0</v>
      </c>
      <c r="I204" s="1">
        <f t="shared" si="90"/>
        <v>0</v>
      </c>
      <c r="J204" s="1">
        <f t="shared" si="90"/>
        <v>0</v>
      </c>
      <c r="K204" s="1">
        <f t="shared" si="90"/>
        <v>0</v>
      </c>
      <c r="L204" s="1">
        <f t="shared" si="90"/>
        <v>0</v>
      </c>
      <c r="M204" s="1">
        <f t="shared" ref="M204:N206" si="91">N204+O204+P204+Q204</f>
        <v>0</v>
      </c>
      <c r="N204" s="1">
        <f t="shared" si="91"/>
        <v>0</v>
      </c>
      <c r="O204" s="86"/>
      <c r="P204" s="86"/>
    </row>
    <row r="205" spans="1:16" x14ac:dyDescent="0.25">
      <c r="A205" s="86"/>
      <c r="B205" s="78" t="s">
        <v>20</v>
      </c>
      <c r="C205" s="49"/>
      <c r="D205" s="49"/>
      <c r="E205" s="49"/>
      <c r="F205" s="49"/>
      <c r="G205" s="49"/>
      <c r="H205" s="1">
        <f t="shared" si="90"/>
        <v>0</v>
      </c>
      <c r="I205" s="1">
        <f t="shared" si="90"/>
        <v>0</v>
      </c>
      <c r="J205" s="1">
        <f t="shared" si="90"/>
        <v>0</v>
      </c>
      <c r="K205" s="1">
        <f t="shared" si="90"/>
        <v>0</v>
      </c>
      <c r="L205" s="1">
        <f t="shared" si="90"/>
        <v>0</v>
      </c>
      <c r="M205" s="1">
        <f t="shared" si="91"/>
        <v>0</v>
      </c>
      <c r="N205" s="1">
        <f t="shared" si="91"/>
        <v>0</v>
      </c>
      <c r="O205" s="86"/>
      <c r="P205" s="86"/>
    </row>
    <row r="206" spans="1:16" ht="22.5" x14ac:dyDescent="0.25">
      <c r="A206" s="86"/>
      <c r="B206" s="78" t="s">
        <v>21</v>
      </c>
      <c r="C206" s="49"/>
      <c r="D206" s="49"/>
      <c r="E206" s="49"/>
      <c r="F206" s="49"/>
      <c r="G206" s="49"/>
      <c r="H206" s="1">
        <f t="shared" si="90"/>
        <v>0</v>
      </c>
      <c r="I206" s="1">
        <f t="shared" si="90"/>
        <v>0</v>
      </c>
      <c r="J206" s="1">
        <f t="shared" si="90"/>
        <v>0</v>
      </c>
      <c r="K206" s="1">
        <f t="shared" si="90"/>
        <v>0</v>
      </c>
      <c r="L206" s="1">
        <f t="shared" si="90"/>
        <v>0</v>
      </c>
      <c r="M206" s="1">
        <f t="shared" si="91"/>
        <v>0</v>
      </c>
      <c r="N206" s="1">
        <f t="shared" si="91"/>
        <v>0</v>
      </c>
      <c r="O206" s="86"/>
      <c r="P206" s="86"/>
    </row>
    <row r="207" spans="1:16" x14ac:dyDescent="0.25">
      <c r="A207" s="87"/>
      <c r="B207" s="18" t="s">
        <v>82</v>
      </c>
      <c r="C207" s="4"/>
      <c r="D207" s="4"/>
      <c r="E207" s="4"/>
      <c r="F207" s="4"/>
      <c r="G207" s="4"/>
      <c r="H207" s="1">
        <f t="shared" si="90"/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87"/>
      <c r="P207" s="87"/>
    </row>
    <row r="208" spans="1:16" ht="22.5" customHeight="1" x14ac:dyDescent="0.25">
      <c r="A208" s="85" t="s">
        <v>108</v>
      </c>
      <c r="B208" s="78" t="s">
        <v>29</v>
      </c>
      <c r="C208" s="49"/>
      <c r="D208" s="49"/>
      <c r="E208" s="49"/>
      <c r="F208" s="49"/>
      <c r="G208" s="49"/>
      <c r="H208" s="1">
        <f>I208+J208+K208+L208</f>
        <v>12.5</v>
      </c>
      <c r="I208" s="1">
        <v>0</v>
      </c>
      <c r="J208" s="1">
        <v>0</v>
      </c>
      <c r="K208" s="1">
        <v>7.5</v>
      </c>
      <c r="L208" s="1">
        <v>5</v>
      </c>
      <c r="M208" s="1">
        <v>19.600000000000001</v>
      </c>
      <c r="N208" s="1">
        <v>26.8</v>
      </c>
      <c r="O208" s="85" t="s">
        <v>31</v>
      </c>
      <c r="P208" s="85" t="s">
        <v>169</v>
      </c>
    </row>
    <row r="209" spans="1:16" x14ac:dyDescent="0.25">
      <c r="A209" s="86"/>
      <c r="B209" s="78" t="s">
        <v>16</v>
      </c>
      <c r="C209" s="49"/>
      <c r="D209" s="49"/>
      <c r="E209" s="49"/>
      <c r="F209" s="49"/>
      <c r="G209" s="49"/>
      <c r="H209" s="1">
        <f>H210/H208</f>
        <v>2725.5128000000004</v>
      </c>
      <c r="I209" s="1" t="s">
        <v>17</v>
      </c>
      <c r="J209" s="1" t="s">
        <v>17</v>
      </c>
      <c r="K209" s="1" t="s">
        <v>17</v>
      </c>
      <c r="L209" s="1" t="s">
        <v>17</v>
      </c>
      <c r="M209" s="1">
        <f>M210/M208</f>
        <v>7225.2071428571426</v>
      </c>
      <c r="N209" s="1">
        <f>N210/N208</f>
        <v>2935.2705223880598</v>
      </c>
      <c r="O209" s="86"/>
      <c r="P209" s="86"/>
    </row>
    <row r="210" spans="1:16" ht="22.5" x14ac:dyDescent="0.25">
      <c r="A210" s="86"/>
      <c r="B210" s="78" t="s">
        <v>48</v>
      </c>
      <c r="C210" s="49"/>
      <c r="D210" s="49"/>
      <c r="E210" s="49"/>
      <c r="F210" s="49"/>
      <c r="G210" s="49"/>
      <c r="H210" s="1">
        <f>SUM(H211:H216)</f>
        <v>34068.910000000003</v>
      </c>
      <c r="I210" s="1">
        <f t="shared" ref="I210:N210" si="92">SUM(I211:I216)</f>
        <v>0</v>
      </c>
      <c r="J210" s="1">
        <f t="shared" si="92"/>
        <v>0</v>
      </c>
      <c r="K210" s="1">
        <f t="shared" si="92"/>
        <v>21921.22</v>
      </c>
      <c r="L210" s="1">
        <f t="shared" si="92"/>
        <v>12147.69</v>
      </c>
      <c r="M210" s="1">
        <f t="shared" si="92"/>
        <v>141614.06</v>
      </c>
      <c r="N210" s="1">
        <f t="shared" si="92"/>
        <v>78665.25</v>
      </c>
      <c r="O210" s="86"/>
      <c r="P210" s="86"/>
    </row>
    <row r="211" spans="1:16" x14ac:dyDescent="0.25">
      <c r="A211" s="86"/>
      <c r="B211" s="86" t="s">
        <v>19</v>
      </c>
      <c r="C211" s="11">
        <v>176</v>
      </c>
      <c r="D211" s="11" t="s">
        <v>50</v>
      </c>
      <c r="E211" s="11" t="s">
        <v>49</v>
      </c>
      <c r="F211" s="11" t="s">
        <v>45</v>
      </c>
      <c r="G211" s="11">
        <v>243</v>
      </c>
      <c r="H211" s="1">
        <f t="shared" ref="H211" si="93">SUM(I211:L211)</f>
        <v>34068.910000000003</v>
      </c>
      <c r="I211" s="1">
        <v>0</v>
      </c>
      <c r="J211" s="1">
        <v>0</v>
      </c>
      <c r="K211" s="1">
        <v>21921.22</v>
      </c>
      <c r="L211" s="1">
        <f>2667.15+9480.54</f>
        <v>12147.69</v>
      </c>
      <c r="M211" s="1">
        <v>117712.82</v>
      </c>
      <c r="N211" s="1">
        <v>22100</v>
      </c>
      <c r="O211" s="86"/>
      <c r="P211" s="86"/>
    </row>
    <row r="212" spans="1:16" x14ac:dyDescent="0.25">
      <c r="A212" s="86"/>
      <c r="B212" s="87"/>
      <c r="C212" s="11">
        <v>176</v>
      </c>
      <c r="D212" s="11" t="s">
        <v>50</v>
      </c>
      <c r="E212" s="11" t="s">
        <v>49</v>
      </c>
      <c r="F212" s="11" t="s">
        <v>45</v>
      </c>
      <c r="G212" s="11">
        <v>414</v>
      </c>
      <c r="H212" s="1">
        <f t="shared" ref="H212" si="94">SUM(I212:L212)</f>
        <v>0</v>
      </c>
      <c r="I212" s="1">
        <v>0</v>
      </c>
      <c r="J212" s="1">
        <v>0</v>
      </c>
      <c r="K212" s="1"/>
      <c r="L212" s="1"/>
      <c r="M212" s="1">
        <v>23901.24</v>
      </c>
      <c r="N212" s="1">
        <v>56565.25</v>
      </c>
      <c r="O212" s="86"/>
      <c r="P212" s="86"/>
    </row>
    <row r="213" spans="1:16" ht="22.5" x14ac:dyDescent="0.25">
      <c r="A213" s="86"/>
      <c r="B213" s="78" t="s">
        <v>22</v>
      </c>
      <c r="C213" s="11"/>
      <c r="D213" s="11"/>
      <c r="E213" s="11"/>
      <c r="F213" s="11"/>
      <c r="G213" s="11"/>
      <c r="H213" s="1">
        <f t="shared" ref="H213:H216" si="95">SUM(I213:L213)</f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86"/>
      <c r="P213" s="86"/>
    </row>
    <row r="214" spans="1:16" x14ac:dyDescent="0.25">
      <c r="A214" s="86"/>
      <c r="B214" s="78" t="s">
        <v>20</v>
      </c>
      <c r="C214" s="49"/>
      <c r="D214" s="49"/>
      <c r="E214" s="49"/>
      <c r="F214" s="49"/>
      <c r="G214" s="49"/>
      <c r="H214" s="1">
        <f t="shared" si="95"/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86"/>
      <c r="P214" s="86"/>
    </row>
    <row r="215" spans="1:16" ht="22.5" x14ac:dyDescent="0.25">
      <c r="A215" s="86"/>
      <c r="B215" s="78" t="s">
        <v>21</v>
      </c>
      <c r="C215" s="49"/>
      <c r="D215" s="49"/>
      <c r="E215" s="49"/>
      <c r="F215" s="49"/>
      <c r="G215" s="49"/>
      <c r="H215" s="1">
        <f t="shared" si="95"/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86"/>
      <c r="P215" s="86"/>
    </row>
    <row r="216" spans="1:16" x14ac:dyDescent="0.25">
      <c r="A216" s="87"/>
      <c r="B216" s="18" t="s">
        <v>82</v>
      </c>
      <c r="C216" s="4"/>
      <c r="D216" s="4"/>
      <c r="E216" s="4"/>
      <c r="F216" s="4"/>
      <c r="G216" s="4"/>
      <c r="H216" s="1">
        <f t="shared" si="95"/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87"/>
      <c r="P216" s="87"/>
    </row>
    <row r="217" spans="1:16" ht="22.5" customHeight="1" x14ac:dyDescent="0.25">
      <c r="A217" s="85" t="s">
        <v>100</v>
      </c>
      <c r="B217" s="40" t="s">
        <v>29</v>
      </c>
      <c r="C217" s="49"/>
      <c r="D217" s="49"/>
      <c r="E217" s="49"/>
      <c r="F217" s="49"/>
      <c r="G217" s="49"/>
      <c r="H217" s="1">
        <f>I217+J217+K217+L217</f>
        <v>5065.2</v>
      </c>
      <c r="I217" s="1">
        <v>0</v>
      </c>
      <c r="J217" s="1">
        <f>3281+1000</f>
        <v>4281</v>
      </c>
      <c r="K217" s="1">
        <v>784.2</v>
      </c>
      <c r="L217" s="1">
        <v>0</v>
      </c>
      <c r="M217" s="1">
        <f>1775.2+51.79</f>
        <v>1826.99</v>
      </c>
      <c r="N217" s="1">
        <f>1775.2+30</f>
        <v>1805.2</v>
      </c>
      <c r="O217" s="85" t="s">
        <v>68</v>
      </c>
      <c r="P217" s="106" t="s">
        <v>170</v>
      </c>
    </row>
    <row r="218" spans="1:16" x14ac:dyDescent="0.25">
      <c r="A218" s="86"/>
      <c r="B218" s="40" t="s">
        <v>16</v>
      </c>
      <c r="C218" s="49"/>
      <c r="D218" s="49"/>
      <c r="E218" s="49"/>
      <c r="F218" s="49"/>
      <c r="G218" s="49"/>
      <c r="H218" s="1">
        <f>H219/H217</f>
        <v>36.922530206112299</v>
      </c>
      <c r="I218" s="1" t="s">
        <v>17</v>
      </c>
      <c r="J218" s="1" t="s">
        <v>17</v>
      </c>
      <c r="K218" s="1" t="s">
        <v>17</v>
      </c>
      <c r="L218" s="1" t="s">
        <v>17</v>
      </c>
      <c r="M218" s="1">
        <f>M219/M217</f>
        <v>29.830486209557797</v>
      </c>
      <c r="N218" s="1">
        <f>N219/N217</f>
        <v>30.1905606027033</v>
      </c>
      <c r="O218" s="86"/>
      <c r="P218" s="107"/>
    </row>
    <row r="219" spans="1:16" ht="22.5" x14ac:dyDescent="0.25">
      <c r="A219" s="86"/>
      <c r="B219" s="40" t="s">
        <v>48</v>
      </c>
      <c r="C219" s="49"/>
      <c r="D219" s="49"/>
      <c r="E219" s="49"/>
      <c r="F219" s="49"/>
      <c r="G219" s="49"/>
      <c r="H219" s="1">
        <f>SUM(H220:H224)</f>
        <v>187020</v>
      </c>
      <c r="I219" s="1">
        <f t="shared" ref="I219:N219" si="96">SUM(I220:I224)</f>
        <v>0</v>
      </c>
      <c r="J219" s="1">
        <f t="shared" si="96"/>
        <v>148552</v>
      </c>
      <c r="K219" s="1">
        <f t="shared" si="96"/>
        <v>36308</v>
      </c>
      <c r="L219" s="1">
        <f t="shared" si="96"/>
        <v>2160</v>
      </c>
      <c r="M219" s="1">
        <f t="shared" si="96"/>
        <v>54500</v>
      </c>
      <c r="N219" s="1">
        <f t="shared" si="96"/>
        <v>54500</v>
      </c>
      <c r="O219" s="86"/>
      <c r="P219" s="107"/>
    </row>
    <row r="220" spans="1:16" x14ac:dyDescent="0.25">
      <c r="A220" s="86"/>
      <c r="B220" s="40" t="s">
        <v>19</v>
      </c>
      <c r="C220" s="11">
        <v>176</v>
      </c>
      <c r="D220" s="11" t="s">
        <v>50</v>
      </c>
      <c r="E220" s="11" t="s">
        <v>49</v>
      </c>
      <c r="F220" s="11" t="s">
        <v>45</v>
      </c>
      <c r="G220" s="11">
        <v>244</v>
      </c>
      <c r="H220" s="1">
        <f t="shared" ref="H220:H232" si="97">I220+J220+K220+L220</f>
        <v>145000</v>
      </c>
      <c r="I220" s="1">
        <v>0</v>
      </c>
      <c r="J220" s="1">
        <f>142840-K220</f>
        <v>131552</v>
      </c>
      <c r="K220" s="1">
        <v>11288</v>
      </c>
      <c r="L220" s="1">
        <v>2160</v>
      </c>
      <c r="M220" s="1">
        <v>22000</v>
      </c>
      <c r="N220" s="1">
        <v>22000</v>
      </c>
      <c r="O220" s="86"/>
      <c r="P220" s="107"/>
    </row>
    <row r="221" spans="1:16" ht="22.5" x14ac:dyDescent="0.25">
      <c r="A221" s="86"/>
      <c r="B221" s="41" t="s">
        <v>22</v>
      </c>
      <c r="C221" s="11"/>
      <c r="D221" s="11"/>
      <c r="E221" s="11"/>
      <c r="F221" s="11"/>
      <c r="G221" s="11"/>
      <c r="H221" s="1">
        <f t="shared" si="97"/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86"/>
      <c r="P221" s="107"/>
    </row>
    <row r="222" spans="1:16" x14ac:dyDescent="0.25">
      <c r="A222" s="86"/>
      <c r="B222" s="56" t="s">
        <v>20</v>
      </c>
      <c r="C222" s="52">
        <v>780</v>
      </c>
      <c r="D222" s="11" t="s">
        <v>50</v>
      </c>
      <c r="E222" s="11" t="s">
        <v>49</v>
      </c>
      <c r="F222" s="11"/>
      <c r="G222" s="11"/>
      <c r="H222" s="1">
        <f t="shared" si="97"/>
        <v>42020</v>
      </c>
      <c r="I222" s="1">
        <v>0</v>
      </c>
      <c r="J222" s="1">
        <v>17000</v>
      </c>
      <c r="K222" s="1">
        <v>25020</v>
      </c>
      <c r="L222" s="1">
        <v>0</v>
      </c>
      <c r="M222" s="1">
        <v>32500</v>
      </c>
      <c r="N222" s="1">
        <v>32500</v>
      </c>
      <c r="O222" s="86"/>
      <c r="P222" s="107"/>
    </row>
    <row r="223" spans="1:16" ht="22.5" x14ac:dyDescent="0.25">
      <c r="A223" s="86"/>
      <c r="B223" s="40" t="s">
        <v>21</v>
      </c>
      <c r="C223" s="49"/>
      <c r="D223" s="49"/>
      <c r="E223" s="49"/>
      <c r="F223" s="49"/>
      <c r="G223" s="49"/>
      <c r="H223" s="1">
        <f t="shared" si="97"/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86"/>
      <c r="P223" s="107"/>
    </row>
    <row r="224" spans="1:16" x14ac:dyDescent="0.25">
      <c r="A224" s="87"/>
      <c r="B224" s="18" t="s">
        <v>82</v>
      </c>
      <c r="C224" s="4"/>
      <c r="D224" s="4"/>
      <c r="E224" s="4"/>
      <c r="F224" s="4"/>
      <c r="G224" s="4"/>
      <c r="H224" s="1">
        <f t="shared" si="97"/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87"/>
      <c r="P224" s="108"/>
    </row>
    <row r="225" spans="1:16" ht="22.5" customHeight="1" x14ac:dyDescent="0.25">
      <c r="A225" s="85" t="s">
        <v>101</v>
      </c>
      <c r="B225" s="40" t="s">
        <v>29</v>
      </c>
      <c r="C225" s="49"/>
      <c r="D225" s="49"/>
      <c r="E225" s="49"/>
      <c r="F225" s="49"/>
      <c r="G225" s="49"/>
      <c r="H225" s="1">
        <f t="shared" si="97"/>
        <v>5.8</v>
      </c>
      <c r="I225" s="10">
        <v>0</v>
      </c>
      <c r="J225" s="10">
        <v>0</v>
      </c>
      <c r="K225" s="10">
        <v>0</v>
      </c>
      <c r="L225" s="10">
        <v>5.8</v>
      </c>
      <c r="M225" s="1">
        <v>7.8</v>
      </c>
      <c r="N225" s="1">
        <v>7.8</v>
      </c>
      <c r="O225" s="85" t="s">
        <v>68</v>
      </c>
      <c r="P225" s="106" t="s">
        <v>171</v>
      </c>
    </row>
    <row r="226" spans="1:16" x14ac:dyDescent="0.25">
      <c r="A226" s="86"/>
      <c r="B226" s="40" t="s">
        <v>16</v>
      </c>
      <c r="C226" s="49"/>
      <c r="D226" s="49"/>
      <c r="E226" s="49"/>
      <c r="F226" s="49"/>
      <c r="G226" s="49"/>
      <c r="H226" s="1">
        <f>H227/H225</f>
        <v>2068.9655172413795</v>
      </c>
      <c r="I226" s="1" t="s">
        <v>17</v>
      </c>
      <c r="J226" s="1" t="s">
        <v>17</v>
      </c>
      <c r="K226" s="1" t="s">
        <v>17</v>
      </c>
      <c r="L226" s="1" t="s">
        <v>17</v>
      </c>
      <c r="M226" s="1">
        <f>M227/M225</f>
        <v>1923.0769230769231</v>
      </c>
      <c r="N226" s="1">
        <f>N227/N225</f>
        <v>1923.0769230769231</v>
      </c>
      <c r="O226" s="86"/>
      <c r="P226" s="107"/>
    </row>
    <row r="227" spans="1:16" ht="22.5" x14ac:dyDescent="0.25">
      <c r="A227" s="86"/>
      <c r="B227" s="40" t="s">
        <v>48</v>
      </c>
      <c r="C227" s="49"/>
      <c r="D227" s="49"/>
      <c r="E227" s="49"/>
      <c r="F227" s="49"/>
      <c r="G227" s="49"/>
      <c r="H227" s="1">
        <f>SUM(H228:H232)</f>
        <v>12000</v>
      </c>
      <c r="I227" s="1">
        <f t="shared" ref="I227:N227" si="98">SUM(I228:I232)</f>
        <v>0</v>
      </c>
      <c r="J227" s="1">
        <f t="shared" si="98"/>
        <v>0</v>
      </c>
      <c r="K227" s="1">
        <f t="shared" si="98"/>
        <v>0</v>
      </c>
      <c r="L227" s="1">
        <f t="shared" si="98"/>
        <v>12000</v>
      </c>
      <c r="M227" s="1">
        <f t="shared" si="98"/>
        <v>15000</v>
      </c>
      <c r="N227" s="1">
        <f t="shared" si="98"/>
        <v>15000</v>
      </c>
      <c r="O227" s="86"/>
      <c r="P227" s="107"/>
    </row>
    <row r="228" spans="1:16" x14ac:dyDescent="0.25">
      <c r="A228" s="86"/>
      <c r="B228" s="40" t="s">
        <v>19</v>
      </c>
      <c r="C228" s="11"/>
      <c r="D228" s="11"/>
      <c r="E228" s="11"/>
      <c r="F228" s="11"/>
      <c r="G228" s="11"/>
      <c r="H228" s="1">
        <f t="shared" si="97"/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86"/>
      <c r="P228" s="107"/>
    </row>
    <row r="229" spans="1:16" ht="22.5" x14ac:dyDescent="0.25">
      <c r="A229" s="86"/>
      <c r="B229" s="40" t="s">
        <v>22</v>
      </c>
      <c r="C229" s="11"/>
      <c r="D229" s="11"/>
      <c r="E229" s="11"/>
      <c r="F229" s="11"/>
      <c r="G229" s="11"/>
      <c r="H229" s="1">
        <f t="shared" si="97"/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86"/>
      <c r="P229" s="107"/>
    </row>
    <row r="230" spans="1:16" x14ac:dyDescent="0.25">
      <c r="A230" s="86"/>
      <c r="B230" s="40" t="s">
        <v>20</v>
      </c>
      <c r="C230" s="11">
        <v>780</v>
      </c>
      <c r="D230" s="11" t="s">
        <v>50</v>
      </c>
      <c r="E230" s="11" t="s">
        <v>49</v>
      </c>
      <c r="F230" s="11" t="s">
        <v>79</v>
      </c>
      <c r="G230" s="11">
        <v>244</v>
      </c>
      <c r="H230" s="1">
        <f t="shared" si="97"/>
        <v>12000</v>
      </c>
      <c r="I230" s="10">
        <v>0</v>
      </c>
      <c r="J230" s="1">
        <v>0</v>
      </c>
      <c r="K230" s="1">
        <v>0</v>
      </c>
      <c r="L230" s="1">
        <v>12000</v>
      </c>
      <c r="M230" s="1">
        <v>15000</v>
      </c>
      <c r="N230" s="1">
        <v>15000</v>
      </c>
      <c r="O230" s="86"/>
      <c r="P230" s="107"/>
    </row>
    <row r="231" spans="1:16" ht="22.5" x14ac:dyDescent="0.25">
      <c r="A231" s="86"/>
      <c r="B231" s="40" t="s">
        <v>21</v>
      </c>
      <c r="C231" s="49"/>
      <c r="D231" s="49"/>
      <c r="E231" s="49"/>
      <c r="F231" s="49"/>
      <c r="G231" s="49"/>
      <c r="H231" s="1">
        <f t="shared" si="97"/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86"/>
      <c r="P231" s="107"/>
    </row>
    <row r="232" spans="1:16" x14ac:dyDescent="0.25">
      <c r="A232" s="87"/>
      <c r="B232" s="18" t="s">
        <v>82</v>
      </c>
      <c r="C232" s="4"/>
      <c r="D232" s="4"/>
      <c r="E232" s="4"/>
      <c r="F232" s="4"/>
      <c r="G232" s="4"/>
      <c r="H232" s="1">
        <f t="shared" si="97"/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87"/>
      <c r="P232" s="108"/>
    </row>
    <row r="233" spans="1:16" ht="15" customHeight="1" x14ac:dyDescent="0.25">
      <c r="A233" s="85" t="s">
        <v>109</v>
      </c>
      <c r="B233" s="40" t="s">
        <v>26</v>
      </c>
      <c r="C233" s="49"/>
      <c r="D233" s="49"/>
      <c r="E233" s="49"/>
      <c r="F233" s="49"/>
      <c r="G233" s="49"/>
      <c r="H233" s="1">
        <f>SUM(I233:L233)</f>
        <v>6</v>
      </c>
      <c r="I233" s="58">
        <v>0</v>
      </c>
      <c r="J233" s="58">
        <v>0</v>
      </c>
      <c r="K233" s="1">
        <v>0</v>
      </c>
      <c r="L233" s="1">
        <v>6</v>
      </c>
      <c r="M233" s="1">
        <v>3</v>
      </c>
      <c r="N233" s="1">
        <v>3</v>
      </c>
      <c r="O233" s="85" t="s">
        <v>31</v>
      </c>
      <c r="P233" s="85" t="s">
        <v>143</v>
      </c>
    </row>
    <row r="234" spans="1:16" x14ac:dyDescent="0.25">
      <c r="A234" s="86"/>
      <c r="B234" s="40" t="s">
        <v>16</v>
      </c>
      <c r="C234" s="49"/>
      <c r="D234" s="49"/>
      <c r="E234" s="49"/>
      <c r="F234" s="49"/>
      <c r="G234" s="49"/>
      <c r="H234" s="1">
        <f>H235/H233</f>
        <v>9107.9083333333328</v>
      </c>
      <c r="I234" s="1" t="s">
        <v>17</v>
      </c>
      <c r="J234" s="1" t="s">
        <v>17</v>
      </c>
      <c r="K234" s="1" t="s">
        <v>17</v>
      </c>
      <c r="L234" s="1">
        <f>L235/L233</f>
        <v>9107.9083333333328</v>
      </c>
      <c r="M234" s="1">
        <f t="shared" ref="M234:N234" si="99">M235/M233</f>
        <v>43610.98333333333</v>
      </c>
      <c r="N234" s="1">
        <f t="shared" si="99"/>
        <v>21404.866666666665</v>
      </c>
      <c r="O234" s="86"/>
      <c r="P234" s="86"/>
    </row>
    <row r="235" spans="1:16" ht="22.5" x14ac:dyDescent="0.25">
      <c r="A235" s="86"/>
      <c r="B235" s="40" t="s">
        <v>48</v>
      </c>
      <c r="C235" s="49"/>
      <c r="D235" s="49"/>
      <c r="E235" s="49"/>
      <c r="F235" s="49"/>
      <c r="G235" s="49"/>
      <c r="H235" s="9">
        <f>SUM(H236:H240)</f>
        <v>54647.45</v>
      </c>
      <c r="I235" s="9">
        <f t="shared" ref="I235:N235" si="100">SUM(I236:I240)</f>
        <v>0</v>
      </c>
      <c r="J235" s="9">
        <f t="shared" si="100"/>
        <v>0</v>
      </c>
      <c r="K235" s="9">
        <f t="shared" si="100"/>
        <v>0</v>
      </c>
      <c r="L235" s="9">
        <f t="shared" si="100"/>
        <v>54647.45</v>
      </c>
      <c r="M235" s="9">
        <f t="shared" si="100"/>
        <v>130832.95</v>
      </c>
      <c r="N235" s="9">
        <f t="shared" si="100"/>
        <v>64214.6</v>
      </c>
      <c r="O235" s="86"/>
      <c r="P235" s="86"/>
    </row>
    <row r="236" spans="1:16" x14ac:dyDescent="0.25">
      <c r="A236" s="86"/>
      <c r="B236" s="40" t="s">
        <v>19</v>
      </c>
      <c r="C236" s="11">
        <v>176</v>
      </c>
      <c r="D236" s="11" t="s">
        <v>50</v>
      </c>
      <c r="E236" s="11" t="s">
        <v>49</v>
      </c>
      <c r="F236" s="11" t="s">
        <v>45</v>
      </c>
      <c r="G236" s="44">
        <v>243</v>
      </c>
      <c r="H236" s="9">
        <f t="shared" ref="H236:H240" si="101">SUM(I236:L236)</f>
        <v>54647.45</v>
      </c>
      <c r="I236" s="9">
        <v>0</v>
      </c>
      <c r="J236" s="9">
        <v>0</v>
      </c>
      <c r="K236" s="9">
        <v>0</v>
      </c>
      <c r="L236" s="9">
        <v>54647.45</v>
      </c>
      <c r="M236" s="9">
        <v>130832.95</v>
      </c>
      <c r="N236" s="10">
        <v>64214.6</v>
      </c>
      <c r="O236" s="86"/>
      <c r="P236" s="86"/>
    </row>
    <row r="237" spans="1:16" ht="22.5" x14ac:dyDescent="0.25">
      <c r="A237" s="86"/>
      <c r="B237" s="40" t="s">
        <v>22</v>
      </c>
      <c r="C237" s="11"/>
      <c r="D237" s="11"/>
      <c r="E237" s="11"/>
      <c r="F237" s="11"/>
      <c r="G237" s="44"/>
      <c r="H237" s="9">
        <f t="shared" si="101"/>
        <v>0</v>
      </c>
      <c r="I237" s="9">
        <f t="shared" ref="I237:L239" si="102">J237+K237+L237+M237</f>
        <v>0</v>
      </c>
      <c r="J237" s="9">
        <f t="shared" si="102"/>
        <v>0</v>
      </c>
      <c r="K237" s="9">
        <f t="shared" si="102"/>
        <v>0</v>
      </c>
      <c r="L237" s="9">
        <f t="shared" si="102"/>
        <v>0</v>
      </c>
      <c r="M237" s="9">
        <f t="shared" ref="M237:N239" si="103">N237+O237+P237+Q237</f>
        <v>0</v>
      </c>
      <c r="N237" s="9">
        <f t="shared" si="103"/>
        <v>0</v>
      </c>
      <c r="O237" s="86"/>
      <c r="P237" s="86"/>
    </row>
    <row r="238" spans="1:16" x14ac:dyDescent="0.25">
      <c r="A238" s="86"/>
      <c r="B238" s="40" t="s">
        <v>20</v>
      </c>
      <c r="C238" s="49"/>
      <c r="D238" s="49"/>
      <c r="E238" s="49"/>
      <c r="F238" s="49"/>
      <c r="G238" s="49"/>
      <c r="H238" s="9">
        <f t="shared" si="101"/>
        <v>0</v>
      </c>
      <c r="I238" s="9">
        <f t="shared" si="102"/>
        <v>0</v>
      </c>
      <c r="J238" s="9">
        <f t="shared" si="102"/>
        <v>0</v>
      </c>
      <c r="K238" s="9">
        <f t="shared" si="102"/>
        <v>0</v>
      </c>
      <c r="L238" s="9">
        <f t="shared" si="102"/>
        <v>0</v>
      </c>
      <c r="M238" s="9">
        <f t="shared" si="103"/>
        <v>0</v>
      </c>
      <c r="N238" s="9">
        <f t="shared" si="103"/>
        <v>0</v>
      </c>
      <c r="O238" s="86"/>
      <c r="P238" s="86"/>
    </row>
    <row r="239" spans="1:16" ht="22.5" x14ac:dyDescent="0.25">
      <c r="A239" s="86"/>
      <c r="B239" s="40" t="s">
        <v>21</v>
      </c>
      <c r="C239" s="49"/>
      <c r="D239" s="49"/>
      <c r="E239" s="49"/>
      <c r="F239" s="49"/>
      <c r="G239" s="49"/>
      <c r="H239" s="9">
        <f t="shared" si="101"/>
        <v>0</v>
      </c>
      <c r="I239" s="9">
        <f t="shared" si="102"/>
        <v>0</v>
      </c>
      <c r="J239" s="9">
        <f t="shared" si="102"/>
        <v>0</v>
      </c>
      <c r="K239" s="9">
        <f t="shared" si="102"/>
        <v>0</v>
      </c>
      <c r="L239" s="9">
        <f t="shared" si="102"/>
        <v>0</v>
      </c>
      <c r="M239" s="9">
        <f t="shared" si="103"/>
        <v>0</v>
      </c>
      <c r="N239" s="9">
        <f t="shared" si="103"/>
        <v>0</v>
      </c>
      <c r="O239" s="86"/>
      <c r="P239" s="86"/>
    </row>
    <row r="240" spans="1:16" ht="15.75" thickBot="1" x14ac:dyDescent="0.3">
      <c r="A240" s="86"/>
      <c r="B240" s="65" t="s">
        <v>82</v>
      </c>
      <c r="C240" s="12"/>
      <c r="D240" s="12"/>
      <c r="E240" s="12"/>
      <c r="F240" s="12"/>
      <c r="G240" s="12"/>
      <c r="H240" s="9">
        <f t="shared" si="101"/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86"/>
      <c r="P240" s="86"/>
    </row>
    <row r="241" spans="1:16" ht="33.75" customHeight="1" x14ac:dyDescent="0.25">
      <c r="A241" s="91" t="s">
        <v>102</v>
      </c>
      <c r="B241" s="20" t="s">
        <v>23</v>
      </c>
      <c r="C241" s="21"/>
      <c r="D241" s="21"/>
      <c r="E241" s="21"/>
      <c r="F241" s="21"/>
      <c r="G241" s="21"/>
      <c r="H241" s="22"/>
      <c r="I241" s="43"/>
      <c r="J241" s="22"/>
      <c r="K241" s="22"/>
      <c r="L241" s="43"/>
      <c r="M241" s="22"/>
      <c r="N241" s="23"/>
      <c r="O241" s="94" t="s">
        <v>31</v>
      </c>
      <c r="P241" s="97" t="s">
        <v>112</v>
      </c>
    </row>
    <row r="242" spans="1:16" x14ac:dyDescent="0.25">
      <c r="A242" s="92"/>
      <c r="B242" s="18" t="s">
        <v>16</v>
      </c>
      <c r="C242" s="4"/>
      <c r="D242" s="4"/>
      <c r="E242" s="4"/>
      <c r="F242" s="4"/>
      <c r="G242" s="4"/>
      <c r="H242" s="9"/>
      <c r="I242" s="9" t="s">
        <v>17</v>
      </c>
      <c r="J242" s="9" t="s">
        <v>17</v>
      </c>
      <c r="K242" s="9" t="s">
        <v>17</v>
      </c>
      <c r="L242" s="9" t="s">
        <v>17</v>
      </c>
      <c r="M242" s="9"/>
      <c r="N242" s="9"/>
      <c r="O242" s="95"/>
      <c r="P242" s="98"/>
    </row>
    <row r="243" spans="1:16" ht="22.5" x14ac:dyDescent="0.25">
      <c r="A243" s="92"/>
      <c r="B243" s="18" t="s">
        <v>18</v>
      </c>
      <c r="C243" s="4"/>
      <c r="D243" s="4"/>
      <c r="E243" s="4"/>
      <c r="F243" s="4"/>
      <c r="G243" s="4"/>
      <c r="H243" s="9">
        <f>H244+H245+H246+H247</f>
        <v>149147.70000000001</v>
      </c>
      <c r="I243" s="9">
        <f t="shared" ref="I243:J243" si="104">I244+I245+I246+I247</f>
        <v>0</v>
      </c>
      <c r="J243" s="9">
        <f t="shared" si="104"/>
        <v>0</v>
      </c>
      <c r="K243" s="9">
        <f>K244+K245+K246+K247</f>
        <v>125000</v>
      </c>
      <c r="L243" s="9">
        <f t="shared" ref="L243:N243" si="105">L244+L245+L246+L247</f>
        <v>24147.7</v>
      </c>
      <c r="M243" s="9">
        <f t="shared" si="105"/>
        <v>80000</v>
      </c>
      <c r="N243" s="9">
        <f t="shared" si="105"/>
        <v>90000</v>
      </c>
      <c r="O243" s="95"/>
      <c r="P243" s="98"/>
    </row>
    <row r="244" spans="1:16" x14ac:dyDescent="0.25">
      <c r="A244" s="92"/>
      <c r="B244" s="18" t="s">
        <v>19</v>
      </c>
      <c r="C244" s="11">
        <v>176</v>
      </c>
      <c r="D244" s="11" t="s">
        <v>50</v>
      </c>
      <c r="E244" s="11" t="s">
        <v>49</v>
      </c>
      <c r="F244" s="44" t="s">
        <v>145</v>
      </c>
      <c r="G244" s="11"/>
      <c r="H244" s="9">
        <f>I244+J244+K244+L244</f>
        <v>149147.70000000001</v>
      </c>
      <c r="I244" s="9">
        <f>I252</f>
        <v>0</v>
      </c>
      <c r="J244" s="9">
        <f t="shared" ref="J244:N244" si="106">J252</f>
        <v>0</v>
      </c>
      <c r="K244" s="9">
        <f t="shared" si="106"/>
        <v>125000</v>
      </c>
      <c r="L244" s="9">
        <f t="shared" si="106"/>
        <v>24147.7</v>
      </c>
      <c r="M244" s="9">
        <f t="shared" si="106"/>
        <v>80000</v>
      </c>
      <c r="N244" s="9">
        <f t="shared" si="106"/>
        <v>90000</v>
      </c>
      <c r="O244" s="95"/>
      <c r="P244" s="98"/>
    </row>
    <row r="245" spans="1:16" ht="22.5" x14ac:dyDescent="0.25">
      <c r="A245" s="92"/>
      <c r="B245" s="18" t="s">
        <v>22</v>
      </c>
      <c r="C245" s="44"/>
      <c r="D245" s="44"/>
      <c r="E245" s="44"/>
      <c r="F245" s="44"/>
      <c r="G245" s="44"/>
      <c r="H245" s="9">
        <f t="shared" ref="H245:H248" si="107">I245+J245+K245+L245</f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5"/>
      <c r="P245" s="98"/>
    </row>
    <row r="246" spans="1:16" x14ac:dyDescent="0.25">
      <c r="A246" s="92"/>
      <c r="B246" s="18" t="s">
        <v>20</v>
      </c>
      <c r="C246" s="4"/>
      <c r="D246" s="4"/>
      <c r="E246" s="4"/>
      <c r="F246" s="4"/>
      <c r="G246" s="4"/>
      <c r="H246" s="9">
        <f t="shared" si="107"/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95"/>
      <c r="P246" s="98"/>
    </row>
    <row r="247" spans="1:16" ht="22.5" x14ac:dyDescent="0.25">
      <c r="A247" s="92"/>
      <c r="B247" s="18" t="s">
        <v>21</v>
      </c>
      <c r="C247" s="4"/>
      <c r="D247" s="4"/>
      <c r="E247" s="4"/>
      <c r="F247" s="4"/>
      <c r="G247" s="4"/>
      <c r="H247" s="9">
        <f t="shared" si="107"/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95"/>
      <c r="P247" s="98"/>
    </row>
    <row r="248" spans="1:16" x14ac:dyDescent="0.25">
      <c r="A248" s="93"/>
      <c r="B248" s="18" t="s">
        <v>82</v>
      </c>
      <c r="C248" s="4"/>
      <c r="D248" s="4"/>
      <c r="E248" s="4"/>
      <c r="F248" s="4"/>
      <c r="G248" s="4"/>
      <c r="H248" s="9">
        <f t="shared" si="107"/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96"/>
      <c r="P248" s="99"/>
    </row>
    <row r="249" spans="1:16" ht="22.5" customHeight="1" x14ac:dyDescent="0.25">
      <c r="A249" s="151" t="s">
        <v>110</v>
      </c>
      <c r="B249" s="40" t="s">
        <v>111</v>
      </c>
      <c r="C249" s="4"/>
      <c r="D249" s="4"/>
      <c r="E249" s="4"/>
      <c r="F249" s="4"/>
      <c r="G249" s="4"/>
      <c r="H249" s="1">
        <f>SUM(I249:L249)</f>
        <v>6</v>
      </c>
      <c r="I249" s="1">
        <v>0</v>
      </c>
      <c r="J249" s="1">
        <v>0</v>
      </c>
      <c r="K249" s="1">
        <v>5</v>
      </c>
      <c r="L249" s="1">
        <v>1</v>
      </c>
      <c r="M249" s="1">
        <v>3</v>
      </c>
      <c r="N249" s="24">
        <v>3</v>
      </c>
      <c r="O249" s="85" t="s">
        <v>31</v>
      </c>
      <c r="P249" s="164" t="s">
        <v>144</v>
      </c>
    </row>
    <row r="250" spans="1:16" ht="20.45" customHeight="1" x14ac:dyDescent="0.25">
      <c r="A250" s="151"/>
      <c r="B250" s="40" t="s">
        <v>16</v>
      </c>
      <c r="C250" s="4"/>
      <c r="D250" s="4"/>
      <c r="E250" s="4"/>
      <c r="F250" s="4"/>
      <c r="G250" s="4"/>
      <c r="H250" s="1">
        <f>H251/H249</f>
        <v>24857.95</v>
      </c>
      <c r="I250" s="1" t="s">
        <v>17</v>
      </c>
      <c r="J250" s="1" t="s">
        <v>17</v>
      </c>
      <c r="K250" s="1" t="s">
        <v>17</v>
      </c>
      <c r="L250" s="1" t="s">
        <v>17</v>
      </c>
      <c r="M250" s="1">
        <f>M251/M249</f>
        <v>26666.666666666668</v>
      </c>
      <c r="N250" s="1">
        <f>N251/N249</f>
        <v>30000</v>
      </c>
      <c r="O250" s="86"/>
      <c r="P250" s="165"/>
    </row>
    <row r="251" spans="1:16" ht="22.5" x14ac:dyDescent="0.25">
      <c r="A251" s="151"/>
      <c r="B251" s="40" t="s">
        <v>48</v>
      </c>
      <c r="C251" s="4"/>
      <c r="D251" s="4"/>
      <c r="E251" s="4"/>
      <c r="F251" s="4"/>
      <c r="G251" s="4"/>
      <c r="H251" s="1">
        <f>I251+J251+K251+L251</f>
        <v>149147.70000000001</v>
      </c>
      <c r="I251" s="1">
        <f>SUM(I252:I256)</f>
        <v>0</v>
      </c>
      <c r="J251" s="1">
        <f t="shared" ref="J251:L251" si="108">SUM(J252:J256)</f>
        <v>0</v>
      </c>
      <c r="K251" s="1">
        <f t="shared" si="108"/>
        <v>125000</v>
      </c>
      <c r="L251" s="1">
        <f t="shared" si="108"/>
        <v>24147.7</v>
      </c>
      <c r="M251" s="1">
        <f t="shared" ref="M251:N251" si="109">M252</f>
        <v>80000</v>
      </c>
      <c r="N251" s="1">
        <f t="shared" si="109"/>
        <v>90000</v>
      </c>
      <c r="O251" s="86"/>
      <c r="P251" s="165"/>
    </row>
    <row r="252" spans="1:16" x14ac:dyDescent="0.25">
      <c r="A252" s="151"/>
      <c r="B252" s="41" t="s">
        <v>19</v>
      </c>
      <c r="C252" s="11">
        <v>176</v>
      </c>
      <c r="D252" s="11" t="s">
        <v>50</v>
      </c>
      <c r="E252" s="11" t="s">
        <v>49</v>
      </c>
      <c r="F252" s="44" t="s">
        <v>74</v>
      </c>
      <c r="G252" s="11">
        <v>243</v>
      </c>
      <c r="H252" s="1">
        <f>I252+J252+K252+L252</f>
        <v>149147.70000000001</v>
      </c>
      <c r="I252" s="10">
        <v>0</v>
      </c>
      <c r="J252" s="10">
        <v>0</v>
      </c>
      <c r="K252" s="10">
        <v>125000</v>
      </c>
      <c r="L252" s="1">
        <v>24147.7</v>
      </c>
      <c r="M252" s="1">
        <v>80000</v>
      </c>
      <c r="N252" s="1">
        <v>90000</v>
      </c>
      <c r="O252" s="86"/>
      <c r="P252" s="165"/>
    </row>
    <row r="253" spans="1:16" ht="22.5" x14ac:dyDescent="0.25">
      <c r="A253" s="151"/>
      <c r="B253" s="40" t="s">
        <v>22</v>
      </c>
      <c r="C253" s="11"/>
      <c r="D253" s="11"/>
      <c r="E253" s="11"/>
      <c r="F253" s="11"/>
      <c r="G253" s="11"/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86"/>
      <c r="P253" s="165"/>
    </row>
    <row r="254" spans="1:16" x14ac:dyDescent="0.25">
      <c r="A254" s="151"/>
      <c r="B254" s="40" t="s">
        <v>20</v>
      </c>
      <c r="C254" s="4"/>
      <c r="D254" s="4"/>
      <c r="E254" s="4"/>
      <c r="F254" s="4"/>
      <c r="G254" s="4"/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86"/>
      <c r="P254" s="165"/>
    </row>
    <row r="255" spans="1:16" ht="22.5" x14ac:dyDescent="0.25">
      <c r="A255" s="151"/>
      <c r="B255" s="41" t="s">
        <v>21</v>
      </c>
      <c r="C255" s="12"/>
      <c r="D255" s="12"/>
      <c r="E255" s="12"/>
      <c r="F255" s="12"/>
      <c r="G255" s="12"/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86"/>
      <c r="P255" s="165"/>
    </row>
    <row r="256" spans="1:16" ht="15.75" thickBot="1" x14ac:dyDescent="0.3">
      <c r="A256" s="151"/>
      <c r="B256" s="18" t="s">
        <v>82</v>
      </c>
      <c r="C256" s="4"/>
      <c r="D256" s="4"/>
      <c r="E256" s="4"/>
      <c r="F256" s="4"/>
      <c r="G256" s="4"/>
      <c r="H256" s="10">
        <f t="shared" ref="H256" si="110">I256+J256+K256+L256</f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87"/>
      <c r="P256" s="122"/>
    </row>
    <row r="257" spans="1:16" ht="21" customHeight="1" x14ac:dyDescent="0.25">
      <c r="A257" s="158" t="s">
        <v>59</v>
      </c>
      <c r="B257" s="16" t="s">
        <v>25</v>
      </c>
      <c r="C257" s="66"/>
      <c r="D257" s="66"/>
      <c r="E257" s="66"/>
      <c r="F257" s="66"/>
      <c r="G257" s="66"/>
      <c r="H257" s="17">
        <f>H258+H259+H260+H261</f>
        <v>756054.07000000007</v>
      </c>
      <c r="I257" s="17">
        <f t="shared" ref="I257:N257" si="111">I258+I259+I260+I261</f>
        <v>2400</v>
      </c>
      <c r="J257" s="17">
        <f t="shared" si="111"/>
        <v>181726.72</v>
      </c>
      <c r="K257" s="17">
        <f t="shared" si="111"/>
        <v>295445.63</v>
      </c>
      <c r="L257" s="17">
        <f t="shared" si="111"/>
        <v>276481.71999999997</v>
      </c>
      <c r="M257" s="17">
        <f t="shared" si="111"/>
        <v>1062852.1000000001</v>
      </c>
      <c r="N257" s="17">
        <f t="shared" si="111"/>
        <v>809863.9</v>
      </c>
      <c r="O257" s="100"/>
      <c r="P257" s="161"/>
    </row>
    <row r="258" spans="1:16" x14ac:dyDescent="0.25">
      <c r="A258" s="159"/>
      <c r="B258" s="37" t="s">
        <v>35</v>
      </c>
      <c r="C258" s="67"/>
      <c r="D258" s="67"/>
      <c r="E258" s="67"/>
      <c r="F258" s="67"/>
      <c r="G258" s="67"/>
      <c r="H258" s="14">
        <f>SUM(H244,H136:H138)</f>
        <v>607404.57000000007</v>
      </c>
      <c r="I258" s="14">
        <f t="shared" ref="I258:N258" si="112">SUM(I244,I136:I138)</f>
        <v>0</v>
      </c>
      <c r="J258" s="14">
        <f t="shared" si="112"/>
        <v>156426.72</v>
      </c>
      <c r="K258" s="14">
        <f t="shared" si="112"/>
        <v>207684.73</v>
      </c>
      <c r="L258" s="14">
        <f t="shared" si="112"/>
        <v>243293.12</v>
      </c>
      <c r="M258" s="14">
        <f t="shared" si="112"/>
        <v>854402.1</v>
      </c>
      <c r="N258" s="14">
        <f t="shared" si="112"/>
        <v>601413.9</v>
      </c>
      <c r="O258" s="101"/>
      <c r="P258" s="162"/>
    </row>
    <row r="259" spans="1:16" ht="19.899999999999999" customHeight="1" x14ac:dyDescent="0.25">
      <c r="A259" s="159"/>
      <c r="B259" s="37" t="s">
        <v>51</v>
      </c>
      <c r="C259" s="67"/>
      <c r="D259" s="67"/>
      <c r="E259" s="67"/>
      <c r="F259" s="67"/>
      <c r="G259" s="67"/>
      <c r="H259" s="14">
        <f t="shared" ref="H259:N261" si="113">H139+H245</f>
        <v>0</v>
      </c>
      <c r="I259" s="14">
        <f t="shared" si="113"/>
        <v>0</v>
      </c>
      <c r="J259" s="14">
        <f t="shared" si="113"/>
        <v>0</v>
      </c>
      <c r="K259" s="14">
        <f t="shared" si="113"/>
        <v>0</v>
      </c>
      <c r="L259" s="14">
        <f t="shared" si="113"/>
        <v>0</v>
      </c>
      <c r="M259" s="14">
        <f t="shared" si="113"/>
        <v>0</v>
      </c>
      <c r="N259" s="14">
        <f t="shared" si="113"/>
        <v>0</v>
      </c>
      <c r="O259" s="101"/>
      <c r="P259" s="162"/>
    </row>
    <row r="260" spans="1:16" x14ac:dyDescent="0.25">
      <c r="A260" s="159"/>
      <c r="B260" s="37" t="s">
        <v>20</v>
      </c>
      <c r="C260" s="67"/>
      <c r="D260" s="67"/>
      <c r="E260" s="67"/>
      <c r="F260" s="67"/>
      <c r="G260" s="67"/>
      <c r="H260" s="14">
        <f t="shared" si="113"/>
        <v>138349.5</v>
      </c>
      <c r="I260" s="14">
        <f t="shared" si="113"/>
        <v>2400</v>
      </c>
      <c r="J260" s="14">
        <f t="shared" si="113"/>
        <v>19400</v>
      </c>
      <c r="K260" s="14">
        <f t="shared" si="113"/>
        <v>83360.899999999994</v>
      </c>
      <c r="L260" s="14">
        <f t="shared" si="113"/>
        <v>33188.6</v>
      </c>
      <c r="M260" s="14">
        <f t="shared" si="113"/>
        <v>204000</v>
      </c>
      <c r="N260" s="14">
        <f t="shared" si="113"/>
        <v>204000</v>
      </c>
      <c r="O260" s="101"/>
      <c r="P260" s="162"/>
    </row>
    <row r="261" spans="1:16" ht="21" x14ac:dyDescent="0.25">
      <c r="A261" s="159"/>
      <c r="B261" s="37" t="s">
        <v>21</v>
      </c>
      <c r="C261" s="67"/>
      <c r="D261" s="67"/>
      <c r="E261" s="67"/>
      <c r="F261" s="67"/>
      <c r="G261" s="67"/>
      <c r="H261" s="14">
        <f t="shared" si="113"/>
        <v>10300</v>
      </c>
      <c r="I261" s="14">
        <f t="shared" si="113"/>
        <v>0</v>
      </c>
      <c r="J261" s="14">
        <f t="shared" si="113"/>
        <v>5900</v>
      </c>
      <c r="K261" s="14">
        <f t="shared" si="113"/>
        <v>4400</v>
      </c>
      <c r="L261" s="14">
        <f t="shared" si="113"/>
        <v>0</v>
      </c>
      <c r="M261" s="14">
        <f t="shared" si="113"/>
        <v>4450</v>
      </c>
      <c r="N261" s="14">
        <f t="shared" si="113"/>
        <v>4450</v>
      </c>
      <c r="O261" s="101"/>
      <c r="P261" s="162"/>
    </row>
    <row r="262" spans="1:16" ht="21.75" thickBot="1" x14ac:dyDescent="0.3">
      <c r="A262" s="160"/>
      <c r="B262" s="68" t="s">
        <v>82</v>
      </c>
      <c r="C262" s="69"/>
      <c r="D262" s="69"/>
      <c r="E262" s="69"/>
      <c r="F262" s="69"/>
      <c r="G262" s="69"/>
      <c r="H262" s="70">
        <f t="shared" ref="H262" si="114">I262+J262+K262+L262</f>
        <v>0</v>
      </c>
      <c r="I262" s="70">
        <v>0</v>
      </c>
      <c r="J262" s="70">
        <v>0</v>
      </c>
      <c r="K262" s="70">
        <v>0</v>
      </c>
      <c r="L262" s="70">
        <v>0</v>
      </c>
      <c r="M262" s="14">
        <f>M142+M248</f>
        <v>0</v>
      </c>
      <c r="N262" s="14">
        <f>N142+N248</f>
        <v>0</v>
      </c>
      <c r="O262" s="102"/>
      <c r="P262" s="163"/>
    </row>
    <row r="263" spans="1:16" ht="13.9" customHeight="1" x14ac:dyDescent="0.25">
      <c r="A263" s="122" t="s">
        <v>55</v>
      </c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4"/>
    </row>
    <row r="264" spans="1:16" ht="22.5" customHeight="1" x14ac:dyDescent="0.25">
      <c r="A264" s="85" t="s">
        <v>33</v>
      </c>
      <c r="B264" s="40" t="s">
        <v>34</v>
      </c>
      <c r="C264" s="49"/>
      <c r="D264" s="49"/>
      <c r="E264" s="49"/>
      <c r="F264" s="49"/>
      <c r="G264" s="49"/>
      <c r="H264" s="11">
        <v>530</v>
      </c>
      <c r="I264" s="11">
        <v>132</v>
      </c>
      <c r="J264" s="11">
        <v>132</v>
      </c>
      <c r="K264" s="11">
        <v>133</v>
      </c>
      <c r="L264" s="11">
        <v>133</v>
      </c>
      <c r="M264" s="11">
        <v>530</v>
      </c>
      <c r="N264" s="11">
        <v>530</v>
      </c>
      <c r="O264" s="85" t="s">
        <v>70</v>
      </c>
      <c r="P264" s="85" t="s">
        <v>156</v>
      </c>
    </row>
    <row r="265" spans="1:16" ht="21" customHeight="1" x14ac:dyDescent="0.25">
      <c r="A265" s="86"/>
      <c r="B265" s="40" t="s">
        <v>16</v>
      </c>
      <c r="C265" s="49"/>
      <c r="D265" s="49"/>
      <c r="E265" s="49"/>
      <c r="F265" s="49"/>
      <c r="G265" s="49"/>
      <c r="H265" s="9">
        <f t="shared" ref="H265:H274" si="115">I265+J265+K265+L265</f>
        <v>0</v>
      </c>
      <c r="I265" s="9">
        <f t="shared" ref="I265:I274" si="116">J265+K265+L265+M265</f>
        <v>0</v>
      </c>
      <c r="J265" s="9">
        <f t="shared" ref="J265:J274" si="117">K265+L265+M265+N265</f>
        <v>0</v>
      </c>
      <c r="K265" s="9">
        <f t="shared" ref="K265:K274" si="118">L265+M265+N265+O265</f>
        <v>0</v>
      </c>
      <c r="L265" s="9">
        <f t="shared" ref="L265:L274" si="119">M265+N265+O265+P265</f>
        <v>0</v>
      </c>
      <c r="M265" s="9">
        <f t="shared" ref="M265:N270" si="120">N265+O265+P265+Q265</f>
        <v>0</v>
      </c>
      <c r="N265" s="9">
        <f t="shared" si="120"/>
        <v>0</v>
      </c>
      <c r="O265" s="86"/>
      <c r="P265" s="86"/>
    </row>
    <row r="266" spans="1:16" ht="31.15" customHeight="1" x14ac:dyDescent="0.25">
      <c r="A266" s="86"/>
      <c r="B266" s="40" t="s">
        <v>48</v>
      </c>
      <c r="C266" s="49"/>
      <c r="D266" s="49"/>
      <c r="E266" s="49"/>
      <c r="F266" s="49"/>
      <c r="G266" s="49"/>
      <c r="H266" s="9">
        <f t="shared" si="115"/>
        <v>0</v>
      </c>
      <c r="I266" s="9">
        <f t="shared" si="116"/>
        <v>0</v>
      </c>
      <c r="J266" s="9">
        <f t="shared" si="117"/>
        <v>0</v>
      </c>
      <c r="K266" s="9">
        <f t="shared" si="118"/>
        <v>0</v>
      </c>
      <c r="L266" s="9">
        <f t="shared" si="119"/>
        <v>0</v>
      </c>
      <c r="M266" s="9">
        <f t="shared" si="120"/>
        <v>0</v>
      </c>
      <c r="N266" s="9">
        <f t="shared" si="120"/>
        <v>0</v>
      </c>
      <c r="O266" s="86"/>
      <c r="P266" s="86"/>
    </row>
    <row r="267" spans="1:16" ht="21" customHeight="1" x14ac:dyDescent="0.25">
      <c r="A267" s="86"/>
      <c r="B267" s="40" t="s">
        <v>19</v>
      </c>
      <c r="C267" s="49"/>
      <c r="D267" s="49"/>
      <c r="E267" s="49"/>
      <c r="F267" s="49"/>
      <c r="G267" s="49"/>
      <c r="H267" s="9">
        <f t="shared" si="115"/>
        <v>0</v>
      </c>
      <c r="I267" s="9">
        <f t="shared" si="116"/>
        <v>0</v>
      </c>
      <c r="J267" s="9">
        <f t="shared" si="117"/>
        <v>0</v>
      </c>
      <c r="K267" s="9">
        <f t="shared" si="118"/>
        <v>0</v>
      </c>
      <c r="L267" s="9">
        <f t="shared" si="119"/>
        <v>0</v>
      </c>
      <c r="M267" s="9">
        <f t="shared" si="120"/>
        <v>0</v>
      </c>
      <c r="N267" s="9">
        <f t="shared" si="120"/>
        <v>0</v>
      </c>
      <c r="O267" s="86"/>
      <c r="P267" s="86"/>
    </row>
    <row r="268" spans="1:16" ht="22.5" x14ac:dyDescent="0.25">
      <c r="A268" s="86"/>
      <c r="B268" s="40" t="s">
        <v>22</v>
      </c>
      <c r="C268" s="49"/>
      <c r="D268" s="49"/>
      <c r="E268" s="49"/>
      <c r="F268" s="49"/>
      <c r="G268" s="49"/>
      <c r="H268" s="9">
        <f t="shared" si="115"/>
        <v>0</v>
      </c>
      <c r="I268" s="9">
        <f t="shared" si="116"/>
        <v>0</v>
      </c>
      <c r="J268" s="9">
        <f t="shared" si="117"/>
        <v>0</v>
      </c>
      <c r="K268" s="9">
        <f t="shared" si="118"/>
        <v>0</v>
      </c>
      <c r="L268" s="9">
        <f t="shared" si="119"/>
        <v>0</v>
      </c>
      <c r="M268" s="9">
        <f t="shared" si="120"/>
        <v>0</v>
      </c>
      <c r="N268" s="9">
        <f t="shared" si="120"/>
        <v>0</v>
      </c>
      <c r="O268" s="86"/>
      <c r="P268" s="86"/>
    </row>
    <row r="269" spans="1:16" ht="21" customHeight="1" x14ac:dyDescent="0.25">
      <c r="A269" s="86"/>
      <c r="B269" s="40" t="s">
        <v>20</v>
      </c>
      <c r="C269" s="49"/>
      <c r="D269" s="49"/>
      <c r="E269" s="49"/>
      <c r="F269" s="49"/>
      <c r="G269" s="49"/>
      <c r="H269" s="9">
        <f t="shared" si="115"/>
        <v>0</v>
      </c>
      <c r="I269" s="9">
        <f t="shared" si="116"/>
        <v>0</v>
      </c>
      <c r="J269" s="9">
        <f t="shared" si="117"/>
        <v>0</v>
      </c>
      <c r="K269" s="9">
        <f t="shared" si="118"/>
        <v>0</v>
      </c>
      <c r="L269" s="9">
        <f t="shared" si="119"/>
        <v>0</v>
      </c>
      <c r="M269" s="9">
        <f t="shared" si="120"/>
        <v>0</v>
      </c>
      <c r="N269" s="9">
        <f t="shared" si="120"/>
        <v>0</v>
      </c>
      <c r="O269" s="86"/>
      <c r="P269" s="86"/>
    </row>
    <row r="270" spans="1:16" ht="31.15" customHeight="1" x14ac:dyDescent="0.25">
      <c r="A270" s="86"/>
      <c r="B270" s="40" t="s">
        <v>21</v>
      </c>
      <c r="C270" s="49"/>
      <c r="D270" s="49"/>
      <c r="E270" s="49"/>
      <c r="F270" s="49"/>
      <c r="G270" s="49"/>
      <c r="H270" s="9">
        <f t="shared" si="115"/>
        <v>0</v>
      </c>
      <c r="I270" s="9">
        <f t="shared" si="116"/>
        <v>0</v>
      </c>
      <c r="J270" s="9">
        <f t="shared" si="117"/>
        <v>0</v>
      </c>
      <c r="K270" s="9">
        <f t="shared" si="118"/>
        <v>0</v>
      </c>
      <c r="L270" s="9">
        <f t="shared" si="119"/>
        <v>0</v>
      </c>
      <c r="M270" s="9">
        <f t="shared" si="120"/>
        <v>0</v>
      </c>
      <c r="N270" s="9">
        <f t="shared" si="120"/>
        <v>0</v>
      </c>
      <c r="O270" s="86"/>
      <c r="P270" s="86"/>
    </row>
    <row r="271" spans="1:16" x14ac:dyDescent="0.25">
      <c r="A271" s="87"/>
      <c r="B271" s="18" t="s">
        <v>82</v>
      </c>
      <c r="C271" s="4"/>
      <c r="D271" s="4"/>
      <c r="E271" s="4"/>
      <c r="F271" s="4"/>
      <c r="G271" s="4"/>
      <c r="H271" s="9">
        <f t="shared" si="115"/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87"/>
      <c r="P271" s="87"/>
    </row>
    <row r="272" spans="1:16" ht="21" customHeight="1" x14ac:dyDescent="0.25">
      <c r="A272" s="85" t="s">
        <v>58</v>
      </c>
      <c r="B272" s="40" t="s">
        <v>25</v>
      </c>
      <c r="C272" s="49"/>
      <c r="D272" s="49"/>
      <c r="E272" s="49"/>
      <c r="F272" s="49"/>
      <c r="G272" s="49"/>
      <c r="H272" s="9">
        <f t="shared" si="115"/>
        <v>0</v>
      </c>
      <c r="I272" s="9">
        <f t="shared" si="116"/>
        <v>0</v>
      </c>
      <c r="J272" s="9">
        <f t="shared" si="117"/>
        <v>0</v>
      </c>
      <c r="K272" s="9">
        <f t="shared" si="118"/>
        <v>0</v>
      </c>
      <c r="L272" s="9">
        <f t="shared" si="119"/>
        <v>0</v>
      </c>
      <c r="M272" s="9">
        <f t="shared" ref="M272:N276" si="121">N272+O272+P272+Q272</f>
        <v>0</v>
      </c>
      <c r="N272" s="9">
        <f t="shared" si="121"/>
        <v>0</v>
      </c>
      <c r="O272" s="82"/>
      <c r="P272" s="82"/>
    </row>
    <row r="273" spans="1:16" x14ac:dyDescent="0.25">
      <c r="A273" s="86"/>
      <c r="B273" s="40" t="s">
        <v>35</v>
      </c>
      <c r="C273" s="49"/>
      <c r="D273" s="49"/>
      <c r="E273" s="49"/>
      <c r="F273" s="49"/>
      <c r="G273" s="49"/>
      <c r="H273" s="9">
        <f t="shared" si="115"/>
        <v>0</v>
      </c>
      <c r="I273" s="9">
        <f t="shared" si="116"/>
        <v>0</v>
      </c>
      <c r="J273" s="9">
        <f t="shared" si="117"/>
        <v>0</v>
      </c>
      <c r="K273" s="9">
        <f t="shared" si="118"/>
        <v>0</v>
      </c>
      <c r="L273" s="9">
        <f t="shared" si="119"/>
        <v>0</v>
      </c>
      <c r="M273" s="9">
        <f t="shared" si="121"/>
        <v>0</v>
      </c>
      <c r="N273" s="9">
        <f t="shared" si="121"/>
        <v>0</v>
      </c>
      <c r="O273" s="83"/>
      <c r="P273" s="83"/>
    </row>
    <row r="274" spans="1:16" ht="22.5" x14ac:dyDescent="0.25">
      <c r="A274" s="86"/>
      <c r="B274" s="40" t="s">
        <v>22</v>
      </c>
      <c r="C274" s="49"/>
      <c r="D274" s="49"/>
      <c r="E274" s="49"/>
      <c r="F274" s="49"/>
      <c r="G274" s="49"/>
      <c r="H274" s="9">
        <f t="shared" si="115"/>
        <v>0</v>
      </c>
      <c r="I274" s="9">
        <f t="shared" si="116"/>
        <v>0</v>
      </c>
      <c r="J274" s="9">
        <f t="shared" si="117"/>
        <v>0</v>
      </c>
      <c r="K274" s="9">
        <f t="shared" si="118"/>
        <v>0</v>
      </c>
      <c r="L274" s="9">
        <f t="shared" si="119"/>
        <v>0</v>
      </c>
      <c r="M274" s="9">
        <f t="shared" si="121"/>
        <v>0</v>
      </c>
      <c r="N274" s="9">
        <f t="shared" si="121"/>
        <v>0</v>
      </c>
      <c r="O274" s="83"/>
      <c r="P274" s="83"/>
    </row>
    <row r="275" spans="1:16" x14ac:dyDescent="0.25">
      <c r="A275" s="86"/>
      <c r="B275" s="40" t="s">
        <v>20</v>
      </c>
      <c r="C275" s="49"/>
      <c r="D275" s="49"/>
      <c r="E275" s="49"/>
      <c r="F275" s="49"/>
      <c r="G275" s="49"/>
      <c r="H275" s="9">
        <f t="shared" ref="H275:H277" si="122">I275+J275+K275+L275</f>
        <v>0</v>
      </c>
      <c r="I275" s="9">
        <f t="shared" ref="I275:I276" si="123">J275+K275+L275+M275</f>
        <v>0</v>
      </c>
      <c r="J275" s="9">
        <f t="shared" ref="J275:J276" si="124">K275+L275+M275+N275</f>
        <v>0</v>
      </c>
      <c r="K275" s="9">
        <f t="shared" ref="K275:K276" si="125">L275+M275+N275+O275</f>
        <v>0</v>
      </c>
      <c r="L275" s="9">
        <f t="shared" ref="L275:L276" si="126">M275+N275+O275+P275</f>
        <v>0</v>
      </c>
      <c r="M275" s="9">
        <f t="shared" si="121"/>
        <v>0</v>
      </c>
      <c r="N275" s="9">
        <f t="shared" si="121"/>
        <v>0</v>
      </c>
      <c r="O275" s="83"/>
      <c r="P275" s="83"/>
    </row>
    <row r="276" spans="1:16" ht="22.5" x14ac:dyDescent="0.25">
      <c r="A276" s="86"/>
      <c r="B276" s="40" t="s">
        <v>21</v>
      </c>
      <c r="C276" s="49"/>
      <c r="D276" s="49"/>
      <c r="E276" s="49"/>
      <c r="F276" s="49"/>
      <c r="G276" s="49"/>
      <c r="H276" s="9">
        <f t="shared" si="122"/>
        <v>0</v>
      </c>
      <c r="I276" s="9">
        <f t="shared" si="123"/>
        <v>0</v>
      </c>
      <c r="J276" s="9">
        <f t="shared" si="124"/>
        <v>0</v>
      </c>
      <c r="K276" s="9">
        <f t="shared" si="125"/>
        <v>0</v>
      </c>
      <c r="L276" s="9">
        <f t="shared" si="126"/>
        <v>0</v>
      </c>
      <c r="M276" s="9">
        <f t="shared" si="121"/>
        <v>0</v>
      </c>
      <c r="N276" s="9">
        <f t="shared" si="121"/>
        <v>0</v>
      </c>
      <c r="O276" s="83"/>
      <c r="P276" s="83"/>
    </row>
    <row r="277" spans="1:16" x14ac:dyDescent="0.25">
      <c r="A277" s="87"/>
      <c r="B277" s="18" t="s">
        <v>82</v>
      </c>
      <c r="C277" s="4"/>
      <c r="D277" s="4"/>
      <c r="E277" s="4"/>
      <c r="F277" s="4"/>
      <c r="G277" s="4"/>
      <c r="H277" s="9">
        <f t="shared" si="122"/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84"/>
      <c r="P277" s="84"/>
    </row>
    <row r="278" spans="1:16" ht="15" customHeight="1" x14ac:dyDescent="0.25">
      <c r="A278" s="85" t="s">
        <v>36</v>
      </c>
      <c r="B278" s="40" t="s">
        <v>25</v>
      </c>
      <c r="C278" s="49"/>
      <c r="D278" s="49"/>
      <c r="E278" s="49"/>
      <c r="F278" s="49"/>
      <c r="G278" s="49"/>
      <c r="H278" s="1">
        <f t="shared" ref="H278" si="127">I278+J278+K278+L278</f>
        <v>872948.56224999996</v>
      </c>
      <c r="I278" s="1">
        <f>I279+I280+I281+I282</f>
        <v>22020.300000000003</v>
      </c>
      <c r="J278" s="1">
        <f t="shared" ref="J278:N278" si="128">J279+J280+J281+J282</f>
        <v>204546.32</v>
      </c>
      <c r="K278" s="1">
        <f t="shared" si="128"/>
        <v>326285.32224999997</v>
      </c>
      <c r="L278" s="1">
        <f t="shared" si="128"/>
        <v>320096.62</v>
      </c>
      <c r="M278" s="1">
        <f t="shared" si="128"/>
        <v>1172887.2</v>
      </c>
      <c r="N278" s="1">
        <f t="shared" si="128"/>
        <v>934948.5</v>
      </c>
      <c r="O278" s="88"/>
      <c r="P278" s="82"/>
    </row>
    <row r="279" spans="1:16" x14ac:dyDescent="0.25">
      <c r="A279" s="86"/>
      <c r="B279" s="40" t="s">
        <v>19</v>
      </c>
      <c r="C279" s="49"/>
      <c r="D279" s="49"/>
      <c r="E279" s="49"/>
      <c r="F279" s="49"/>
      <c r="G279" s="49"/>
      <c r="H279" s="1">
        <f>I279+J279+K279+L279</f>
        <v>724299.06224999996</v>
      </c>
      <c r="I279" s="1">
        <f t="shared" ref="I279:N282" si="129">I273+I258+I127</f>
        <v>19620.300000000003</v>
      </c>
      <c r="J279" s="1">
        <f t="shared" si="129"/>
        <v>179246.32</v>
      </c>
      <c r="K279" s="1">
        <f t="shared" si="129"/>
        <v>238524.42225</v>
      </c>
      <c r="L279" s="1">
        <f t="shared" si="129"/>
        <v>286908.02</v>
      </c>
      <c r="M279" s="1">
        <f t="shared" si="129"/>
        <v>964437.2</v>
      </c>
      <c r="N279" s="1">
        <f t="shared" si="129"/>
        <v>726498.5</v>
      </c>
      <c r="O279" s="89"/>
      <c r="P279" s="83"/>
    </row>
    <row r="280" spans="1:16" ht="22.5" x14ac:dyDescent="0.25">
      <c r="A280" s="86"/>
      <c r="B280" s="40" t="s">
        <v>22</v>
      </c>
      <c r="C280" s="49"/>
      <c r="D280" s="49"/>
      <c r="E280" s="49"/>
      <c r="F280" s="49"/>
      <c r="G280" s="49"/>
      <c r="H280" s="1">
        <f>I280+J280+K280+L280</f>
        <v>0</v>
      </c>
      <c r="I280" s="1">
        <f t="shared" si="129"/>
        <v>0</v>
      </c>
      <c r="J280" s="1">
        <f t="shared" si="129"/>
        <v>0</v>
      </c>
      <c r="K280" s="1">
        <f t="shared" si="129"/>
        <v>0</v>
      </c>
      <c r="L280" s="1">
        <f t="shared" si="129"/>
        <v>0</v>
      </c>
      <c r="M280" s="1">
        <f t="shared" si="129"/>
        <v>0</v>
      </c>
      <c r="N280" s="1">
        <f t="shared" si="129"/>
        <v>0</v>
      </c>
      <c r="O280" s="89"/>
      <c r="P280" s="83"/>
    </row>
    <row r="281" spans="1:16" x14ac:dyDescent="0.25">
      <c r="A281" s="86"/>
      <c r="B281" s="40" t="s">
        <v>20</v>
      </c>
      <c r="C281" s="49"/>
      <c r="D281" s="49"/>
      <c r="E281" s="49"/>
      <c r="F281" s="49"/>
      <c r="G281" s="49"/>
      <c r="H281" s="1">
        <f>I281+J281+K281+L281</f>
        <v>138349.5</v>
      </c>
      <c r="I281" s="1">
        <f t="shared" si="129"/>
        <v>2400</v>
      </c>
      <c r="J281" s="1">
        <f t="shared" si="129"/>
        <v>19400</v>
      </c>
      <c r="K281" s="1">
        <f t="shared" si="129"/>
        <v>83360.899999999994</v>
      </c>
      <c r="L281" s="1">
        <f t="shared" si="129"/>
        <v>33188.6</v>
      </c>
      <c r="M281" s="1">
        <f t="shared" si="129"/>
        <v>204000</v>
      </c>
      <c r="N281" s="1">
        <f t="shared" si="129"/>
        <v>204000</v>
      </c>
      <c r="O281" s="89"/>
      <c r="P281" s="83"/>
    </row>
    <row r="282" spans="1:16" ht="22.5" x14ac:dyDescent="0.25">
      <c r="A282" s="86"/>
      <c r="B282" s="40" t="s">
        <v>21</v>
      </c>
      <c r="C282" s="49"/>
      <c r="D282" s="49"/>
      <c r="E282" s="49"/>
      <c r="F282" s="49"/>
      <c r="G282" s="49"/>
      <c r="H282" s="1">
        <f>I282+J282+K282+L282</f>
        <v>10300</v>
      </c>
      <c r="I282" s="1">
        <f t="shared" si="129"/>
        <v>0</v>
      </c>
      <c r="J282" s="1">
        <f t="shared" si="129"/>
        <v>5900</v>
      </c>
      <c r="K282" s="1">
        <f t="shared" si="129"/>
        <v>4400</v>
      </c>
      <c r="L282" s="1">
        <f t="shared" si="129"/>
        <v>0</v>
      </c>
      <c r="M282" s="1">
        <f t="shared" si="129"/>
        <v>4450</v>
      </c>
      <c r="N282" s="1">
        <f t="shared" si="129"/>
        <v>4450</v>
      </c>
      <c r="O282" s="89"/>
      <c r="P282" s="83"/>
    </row>
    <row r="283" spans="1:16" x14ac:dyDescent="0.25">
      <c r="A283" s="87"/>
      <c r="B283" s="18" t="s">
        <v>82</v>
      </c>
      <c r="C283" s="4"/>
      <c r="D283" s="4"/>
      <c r="E283" s="4"/>
      <c r="F283" s="4"/>
      <c r="G283" s="4"/>
      <c r="H283" s="9">
        <f t="shared" ref="H283" si="130">I283+J283+K283+L283</f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90"/>
      <c r="P283" s="84"/>
    </row>
    <row r="284" spans="1:16" ht="20.45" customHeight="1" x14ac:dyDescent="0.25">
      <c r="A284" s="116" t="s">
        <v>56</v>
      </c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8"/>
    </row>
    <row r="285" spans="1:16" ht="13.9" customHeight="1" x14ac:dyDescent="0.25">
      <c r="A285" s="116" t="s">
        <v>57</v>
      </c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8"/>
    </row>
    <row r="286" spans="1:16" ht="33.75" customHeight="1" x14ac:dyDescent="0.25">
      <c r="A286" s="85" t="s">
        <v>37</v>
      </c>
      <c r="B286" s="40" t="s">
        <v>23</v>
      </c>
      <c r="C286" s="49"/>
      <c r="D286" s="49"/>
      <c r="E286" s="49"/>
      <c r="F286" s="49"/>
      <c r="G286" s="49"/>
      <c r="H286" s="71"/>
      <c r="I286" s="32"/>
      <c r="J286" s="32"/>
      <c r="K286" s="72"/>
      <c r="L286" s="72"/>
      <c r="M286" s="32"/>
      <c r="N286" s="32"/>
      <c r="O286" s="85" t="s">
        <v>172</v>
      </c>
      <c r="P286" s="85" t="s">
        <v>90</v>
      </c>
    </row>
    <row r="287" spans="1:16" x14ac:dyDescent="0.25">
      <c r="A287" s="86"/>
      <c r="B287" s="40" t="s">
        <v>16</v>
      </c>
      <c r="C287" s="49"/>
      <c r="D287" s="49"/>
      <c r="E287" s="49"/>
      <c r="F287" s="49"/>
      <c r="G287" s="49"/>
      <c r="H287" s="11"/>
      <c r="I287" s="1" t="s">
        <v>17</v>
      </c>
      <c r="J287" s="1" t="s">
        <v>17</v>
      </c>
      <c r="K287" s="1" t="s">
        <v>17</v>
      </c>
      <c r="L287" s="1" t="s">
        <v>17</v>
      </c>
      <c r="M287" s="1"/>
      <c r="N287" s="1"/>
      <c r="O287" s="86"/>
      <c r="P287" s="86"/>
    </row>
    <row r="288" spans="1:16" ht="22.5" x14ac:dyDescent="0.25">
      <c r="A288" s="86"/>
      <c r="B288" s="40" t="s">
        <v>48</v>
      </c>
      <c r="C288" s="49"/>
      <c r="D288" s="49"/>
      <c r="E288" s="49"/>
      <c r="F288" s="49"/>
      <c r="G288" s="49"/>
      <c r="H288" s="1">
        <f>I288+J288+K288+L288</f>
        <v>0</v>
      </c>
      <c r="I288" s="1">
        <f t="shared" ref="I288:L288" si="131">I289+I290+I291+I292</f>
        <v>0</v>
      </c>
      <c r="J288" s="1">
        <f t="shared" si="131"/>
        <v>0</v>
      </c>
      <c r="K288" s="1">
        <f>SUM(K289:K293)</f>
        <v>0</v>
      </c>
      <c r="L288" s="1">
        <f t="shared" si="131"/>
        <v>0</v>
      </c>
      <c r="M288" s="1">
        <f>M289+M290+M291+M292</f>
        <v>0</v>
      </c>
      <c r="N288" s="1">
        <f>N289+N290+N291+N292</f>
        <v>0</v>
      </c>
      <c r="O288" s="86"/>
      <c r="P288" s="86"/>
    </row>
    <row r="289" spans="1:16" x14ac:dyDescent="0.25">
      <c r="A289" s="86"/>
      <c r="B289" s="40" t="s">
        <v>19</v>
      </c>
      <c r="C289" s="49"/>
      <c r="D289" s="49"/>
      <c r="E289" s="49"/>
      <c r="F289" s="49"/>
      <c r="G289" s="49"/>
      <c r="H289" s="1">
        <f t="shared" ref="H289:H293" si="132">I289+J289+K289+L289</f>
        <v>0</v>
      </c>
      <c r="I289" s="1">
        <f>I297+I305+I313</f>
        <v>0</v>
      </c>
      <c r="J289" s="1">
        <f t="shared" ref="J289:L289" si="133">J297+J305+J313</f>
        <v>0</v>
      </c>
      <c r="K289" s="1">
        <f t="shared" si="133"/>
        <v>0</v>
      </c>
      <c r="L289" s="1">
        <f t="shared" si="133"/>
        <v>0</v>
      </c>
      <c r="M289" s="1">
        <v>0</v>
      </c>
      <c r="N289" s="1">
        <f t="shared" ref="N289" si="134">N297</f>
        <v>0</v>
      </c>
      <c r="O289" s="86"/>
      <c r="P289" s="86"/>
    </row>
    <row r="290" spans="1:16" ht="22.5" x14ac:dyDescent="0.25">
      <c r="A290" s="86"/>
      <c r="B290" s="40" t="s">
        <v>22</v>
      </c>
      <c r="C290" s="49"/>
      <c r="D290" s="49"/>
      <c r="E290" s="49"/>
      <c r="F290" s="49"/>
      <c r="G290" s="49"/>
      <c r="H290" s="1">
        <f t="shared" si="132"/>
        <v>0</v>
      </c>
      <c r="I290" s="1">
        <f>I306+I314+I298</f>
        <v>0</v>
      </c>
      <c r="J290" s="1">
        <f t="shared" ref="J290:L290" si="135">J306+J314+J298</f>
        <v>0</v>
      </c>
      <c r="K290" s="1">
        <f t="shared" si="135"/>
        <v>0</v>
      </c>
      <c r="L290" s="1">
        <f t="shared" si="135"/>
        <v>0</v>
      </c>
      <c r="M290" s="1">
        <v>0</v>
      </c>
      <c r="N290" s="1">
        <f t="shared" ref="N290" si="136">N298</f>
        <v>0</v>
      </c>
      <c r="O290" s="86"/>
      <c r="P290" s="86"/>
    </row>
    <row r="291" spans="1:16" x14ac:dyDescent="0.25">
      <c r="A291" s="86"/>
      <c r="B291" s="40" t="s">
        <v>20</v>
      </c>
      <c r="C291" s="49"/>
      <c r="D291" s="49"/>
      <c r="E291" s="49"/>
      <c r="F291" s="49"/>
      <c r="G291" s="49"/>
      <c r="H291" s="1">
        <f t="shared" si="132"/>
        <v>0</v>
      </c>
      <c r="I291" s="1">
        <f>I299+I307+I315</f>
        <v>0</v>
      </c>
      <c r="J291" s="1">
        <f t="shared" ref="J291:L291" si="137">J299+J307+J315</f>
        <v>0</v>
      </c>
      <c r="K291" s="1">
        <f t="shared" si="137"/>
        <v>0</v>
      </c>
      <c r="L291" s="1">
        <f t="shared" si="137"/>
        <v>0</v>
      </c>
      <c r="M291" s="1">
        <v>0</v>
      </c>
      <c r="N291" s="1">
        <f t="shared" ref="N291" si="138">N299</f>
        <v>0</v>
      </c>
      <c r="O291" s="86"/>
      <c r="P291" s="86"/>
    </row>
    <row r="292" spans="1:16" ht="22.5" x14ac:dyDescent="0.25">
      <c r="A292" s="86"/>
      <c r="B292" s="40" t="s">
        <v>21</v>
      </c>
      <c r="C292" s="49"/>
      <c r="D292" s="49"/>
      <c r="E292" s="49"/>
      <c r="F292" s="49"/>
      <c r="G292" s="49"/>
      <c r="H292" s="1">
        <f t="shared" si="132"/>
        <v>0</v>
      </c>
      <c r="I292" s="1">
        <f>I300+I308+I316</f>
        <v>0</v>
      </c>
      <c r="J292" s="1">
        <f t="shared" ref="J292:L292" si="139">J300+J308+J316</f>
        <v>0</v>
      </c>
      <c r="K292" s="1">
        <f t="shared" si="139"/>
        <v>0</v>
      </c>
      <c r="L292" s="1">
        <f t="shared" si="139"/>
        <v>0</v>
      </c>
      <c r="M292" s="1">
        <f t="shared" ref="M292:N292" si="140">M300</f>
        <v>0</v>
      </c>
      <c r="N292" s="1">
        <f t="shared" si="140"/>
        <v>0</v>
      </c>
      <c r="O292" s="86"/>
      <c r="P292" s="86"/>
    </row>
    <row r="293" spans="1:16" x14ac:dyDescent="0.25">
      <c r="A293" s="87"/>
      <c r="B293" s="18" t="s">
        <v>82</v>
      </c>
      <c r="C293" s="4"/>
      <c r="D293" s="4"/>
      <c r="E293" s="4"/>
      <c r="F293" s="4"/>
      <c r="G293" s="4"/>
      <c r="H293" s="1">
        <f t="shared" si="132"/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87"/>
      <c r="P293" s="87"/>
    </row>
    <row r="294" spans="1:16" ht="22.5" x14ac:dyDescent="0.25">
      <c r="A294" s="85" t="s">
        <v>103</v>
      </c>
      <c r="B294" s="40" t="s">
        <v>38</v>
      </c>
      <c r="C294" s="49"/>
      <c r="D294" s="49"/>
      <c r="E294" s="49"/>
      <c r="F294" s="49"/>
      <c r="G294" s="49"/>
      <c r="H294" s="1">
        <f>-SUM(I294:L294)</f>
        <v>0</v>
      </c>
      <c r="I294" s="58">
        <v>0</v>
      </c>
      <c r="J294" s="73">
        <v>0</v>
      </c>
      <c r="K294" s="10">
        <v>0</v>
      </c>
      <c r="L294" s="58">
        <v>0</v>
      </c>
      <c r="M294" s="1">
        <v>0</v>
      </c>
      <c r="N294" s="1">
        <v>1</v>
      </c>
      <c r="O294" s="85" t="s">
        <v>104</v>
      </c>
      <c r="P294" s="85" t="s">
        <v>148</v>
      </c>
    </row>
    <row r="295" spans="1:16" ht="14.25" customHeight="1" x14ac:dyDescent="0.25">
      <c r="A295" s="86"/>
      <c r="B295" s="40" t="s">
        <v>16</v>
      </c>
      <c r="C295" s="49"/>
      <c r="D295" s="49"/>
      <c r="E295" s="49"/>
      <c r="F295" s="49"/>
      <c r="G295" s="49"/>
      <c r="H295" s="54" t="s">
        <v>41</v>
      </c>
      <c r="I295" s="1" t="s">
        <v>17</v>
      </c>
      <c r="J295" s="1" t="s">
        <v>17</v>
      </c>
      <c r="K295" s="1" t="s">
        <v>17</v>
      </c>
      <c r="L295" s="1" t="s">
        <v>17</v>
      </c>
      <c r="M295" s="1">
        <v>0</v>
      </c>
      <c r="N295" s="1">
        <v>0</v>
      </c>
      <c r="O295" s="86"/>
      <c r="P295" s="86"/>
    </row>
    <row r="296" spans="1:16" ht="22.5" x14ac:dyDescent="0.25">
      <c r="A296" s="86"/>
      <c r="B296" s="40" t="s">
        <v>48</v>
      </c>
      <c r="C296" s="49"/>
      <c r="D296" s="49"/>
      <c r="E296" s="49"/>
      <c r="F296" s="49"/>
      <c r="G296" s="49"/>
      <c r="H296" s="1">
        <f t="shared" ref="H296:L296" si="141">H297+H298+H299+H300</f>
        <v>0</v>
      </c>
      <c r="I296" s="1">
        <f t="shared" si="141"/>
        <v>0</v>
      </c>
      <c r="J296" s="1">
        <f t="shared" si="141"/>
        <v>0</v>
      </c>
      <c r="K296" s="1">
        <f t="shared" si="141"/>
        <v>0</v>
      </c>
      <c r="L296" s="1">
        <f t="shared" si="141"/>
        <v>0</v>
      </c>
      <c r="M296" s="1">
        <f>M297+M298+M299+M300</f>
        <v>0</v>
      </c>
      <c r="N296" s="1">
        <f>N297+N298+N299+N300</f>
        <v>0</v>
      </c>
      <c r="O296" s="86"/>
      <c r="P296" s="86"/>
    </row>
    <row r="297" spans="1:16" ht="14.25" customHeight="1" x14ac:dyDescent="0.25">
      <c r="A297" s="86"/>
      <c r="B297" s="40" t="s">
        <v>19</v>
      </c>
      <c r="C297" s="11"/>
      <c r="D297" s="11"/>
      <c r="E297" s="11"/>
      <c r="F297" s="11"/>
      <c r="G297" s="11"/>
      <c r="H297" s="1">
        <f t="shared" ref="H297:H299" si="142">I297+J297+K297+L297</f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86"/>
      <c r="P297" s="86"/>
    </row>
    <row r="298" spans="1:16" ht="14.25" customHeight="1" x14ac:dyDescent="0.25">
      <c r="A298" s="86"/>
      <c r="B298" s="40" t="s">
        <v>22</v>
      </c>
      <c r="C298" s="49"/>
      <c r="D298" s="49"/>
      <c r="E298" s="49"/>
      <c r="F298" s="49"/>
      <c r="G298" s="49"/>
      <c r="H298" s="1">
        <f t="shared" si="142"/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86"/>
      <c r="P298" s="86"/>
    </row>
    <row r="299" spans="1:16" ht="14.25" customHeight="1" x14ac:dyDescent="0.25">
      <c r="A299" s="86"/>
      <c r="B299" s="40" t="s">
        <v>20</v>
      </c>
      <c r="C299" s="49"/>
      <c r="D299" s="49"/>
      <c r="E299" s="49"/>
      <c r="F299" s="49"/>
      <c r="G299" s="49"/>
      <c r="H299" s="1">
        <f t="shared" si="142"/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86"/>
      <c r="P299" s="86"/>
    </row>
    <row r="300" spans="1:16" ht="22.5" x14ac:dyDescent="0.25">
      <c r="A300" s="86"/>
      <c r="B300" s="40" t="s">
        <v>21</v>
      </c>
      <c r="C300" s="49"/>
      <c r="D300" s="49"/>
      <c r="E300" s="49"/>
      <c r="F300" s="49"/>
      <c r="G300" s="49"/>
      <c r="H300" s="1">
        <f>-SUM(I300:L300)</f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86"/>
      <c r="P300" s="86"/>
    </row>
    <row r="301" spans="1:16" ht="14.25" customHeight="1" x14ac:dyDescent="0.25">
      <c r="A301" s="87"/>
      <c r="B301" s="18" t="s">
        <v>82</v>
      </c>
      <c r="C301" s="4"/>
      <c r="D301" s="4"/>
      <c r="E301" s="4"/>
      <c r="F301" s="4"/>
      <c r="G301" s="4"/>
      <c r="H301" s="9">
        <f t="shared" ref="H301" si="143">I301+J301+K301+L301</f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87"/>
      <c r="P301" s="87"/>
    </row>
    <row r="302" spans="1:16" ht="37.5" customHeight="1" x14ac:dyDescent="0.25">
      <c r="A302" s="85" t="s">
        <v>39</v>
      </c>
      <c r="B302" s="40" t="s">
        <v>40</v>
      </c>
      <c r="C302" s="11"/>
      <c r="D302" s="11"/>
      <c r="E302" s="11"/>
      <c r="F302" s="11"/>
      <c r="G302" s="11"/>
      <c r="H302" s="74">
        <f>SUM(I302:L302)</f>
        <v>2</v>
      </c>
      <c r="I302" s="1">
        <v>0</v>
      </c>
      <c r="J302" s="1">
        <v>1</v>
      </c>
      <c r="K302" s="1">
        <v>0</v>
      </c>
      <c r="L302" s="1">
        <v>1</v>
      </c>
      <c r="M302" s="1">
        <v>2</v>
      </c>
      <c r="N302" s="1">
        <v>2</v>
      </c>
      <c r="O302" s="85" t="s">
        <v>80</v>
      </c>
      <c r="P302" s="85" t="s">
        <v>149</v>
      </c>
    </row>
    <row r="303" spans="1:16" ht="21" customHeight="1" x14ac:dyDescent="0.25">
      <c r="A303" s="86"/>
      <c r="B303" s="40" t="s">
        <v>16</v>
      </c>
      <c r="C303" s="11"/>
      <c r="D303" s="11"/>
      <c r="E303" s="11"/>
      <c r="F303" s="11"/>
      <c r="G303" s="11"/>
      <c r="H303" s="1">
        <v>0</v>
      </c>
      <c r="I303" s="1" t="s">
        <v>41</v>
      </c>
      <c r="J303" s="1" t="s">
        <v>41</v>
      </c>
      <c r="K303" s="1" t="s">
        <v>41</v>
      </c>
      <c r="L303" s="1" t="s">
        <v>41</v>
      </c>
      <c r="M303" s="1">
        <v>0</v>
      </c>
      <c r="N303" s="1">
        <v>0</v>
      </c>
      <c r="O303" s="86"/>
      <c r="P303" s="86"/>
    </row>
    <row r="304" spans="1:16" ht="21" customHeight="1" x14ac:dyDescent="0.25">
      <c r="A304" s="86"/>
      <c r="B304" s="40" t="s">
        <v>48</v>
      </c>
      <c r="C304" s="11"/>
      <c r="D304" s="11"/>
      <c r="E304" s="11"/>
      <c r="F304" s="11"/>
      <c r="G304" s="11"/>
      <c r="H304" s="1">
        <f>I304+J304+K304+L304</f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86"/>
      <c r="P304" s="86"/>
    </row>
    <row r="305" spans="1:16" ht="21" customHeight="1" x14ac:dyDescent="0.25">
      <c r="A305" s="86"/>
      <c r="B305" s="40" t="s">
        <v>19</v>
      </c>
      <c r="C305" s="11"/>
      <c r="D305" s="11"/>
      <c r="E305" s="11"/>
      <c r="F305" s="11"/>
      <c r="G305" s="11"/>
      <c r="H305" s="1">
        <f t="shared" ref="H305:H306" si="144">I305+J305+K305+L305</f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86"/>
      <c r="P305" s="86"/>
    </row>
    <row r="306" spans="1:16" ht="21" customHeight="1" x14ac:dyDescent="0.25">
      <c r="A306" s="86"/>
      <c r="B306" s="40" t="s">
        <v>22</v>
      </c>
      <c r="C306" s="11"/>
      <c r="D306" s="11"/>
      <c r="E306" s="11"/>
      <c r="F306" s="11"/>
      <c r="G306" s="11"/>
      <c r="H306" s="1">
        <f t="shared" si="144"/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86"/>
      <c r="P306" s="86"/>
    </row>
    <row r="307" spans="1:16" ht="21" customHeight="1" x14ac:dyDescent="0.25">
      <c r="A307" s="86"/>
      <c r="B307" s="40" t="s">
        <v>20</v>
      </c>
      <c r="C307" s="11"/>
      <c r="D307" s="11"/>
      <c r="E307" s="11"/>
      <c r="F307" s="11"/>
      <c r="G307" s="11"/>
      <c r="H307" s="1">
        <f t="shared" ref="H307:H309" si="145">I307+J307+K307+L307</f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86"/>
      <c r="P307" s="86"/>
    </row>
    <row r="308" spans="1:16" ht="21" customHeight="1" x14ac:dyDescent="0.25">
      <c r="A308" s="86"/>
      <c r="B308" s="40" t="s">
        <v>21</v>
      </c>
      <c r="C308" s="11"/>
      <c r="D308" s="11"/>
      <c r="E308" s="11"/>
      <c r="F308" s="11"/>
      <c r="G308" s="11"/>
      <c r="H308" s="1">
        <f t="shared" si="145"/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86"/>
      <c r="P308" s="86"/>
    </row>
    <row r="309" spans="1:16" ht="21" customHeight="1" x14ac:dyDescent="0.25">
      <c r="A309" s="87"/>
      <c r="B309" s="18" t="s">
        <v>82</v>
      </c>
      <c r="C309" s="4"/>
      <c r="D309" s="4"/>
      <c r="E309" s="4"/>
      <c r="F309" s="4"/>
      <c r="G309" s="4"/>
      <c r="H309" s="9">
        <f t="shared" si="145"/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87"/>
      <c r="P309" s="87"/>
    </row>
    <row r="310" spans="1:16" ht="48" customHeight="1" x14ac:dyDescent="0.25">
      <c r="A310" s="85" t="s">
        <v>113</v>
      </c>
      <c r="B310" s="40" t="s">
        <v>114</v>
      </c>
      <c r="C310" s="49"/>
      <c r="D310" s="49"/>
      <c r="E310" s="49"/>
      <c r="F310" s="49"/>
      <c r="G310" s="49"/>
      <c r="H310" s="1">
        <v>0</v>
      </c>
      <c r="I310" s="10">
        <v>0</v>
      </c>
      <c r="J310" s="10">
        <v>0</v>
      </c>
      <c r="K310" s="10">
        <v>0</v>
      </c>
      <c r="L310" s="10">
        <v>0</v>
      </c>
      <c r="M310" s="1">
        <v>0</v>
      </c>
      <c r="N310" s="1">
        <v>0</v>
      </c>
      <c r="O310" s="85" t="s">
        <v>69</v>
      </c>
      <c r="P310" s="85" t="s">
        <v>150</v>
      </c>
    </row>
    <row r="311" spans="1:16" ht="24" customHeight="1" x14ac:dyDescent="0.25">
      <c r="A311" s="86"/>
      <c r="B311" s="40" t="s">
        <v>16</v>
      </c>
      <c r="C311" s="49"/>
      <c r="D311" s="49"/>
      <c r="E311" s="49"/>
      <c r="F311" s="49"/>
      <c r="G311" s="49"/>
      <c r="H311" s="1">
        <v>0</v>
      </c>
      <c r="I311" s="1" t="s">
        <v>17</v>
      </c>
      <c r="J311" s="1" t="s">
        <v>17</v>
      </c>
      <c r="K311" s="1" t="s">
        <v>17</v>
      </c>
      <c r="L311" s="1" t="s">
        <v>17</v>
      </c>
      <c r="M311" s="1">
        <v>0</v>
      </c>
      <c r="N311" s="1">
        <v>0</v>
      </c>
      <c r="O311" s="86"/>
      <c r="P311" s="86"/>
    </row>
    <row r="312" spans="1:16" ht="24" customHeight="1" x14ac:dyDescent="0.25">
      <c r="A312" s="86"/>
      <c r="B312" s="40" t="s">
        <v>48</v>
      </c>
      <c r="C312" s="49"/>
      <c r="D312" s="49"/>
      <c r="E312" s="49"/>
      <c r="F312" s="49"/>
      <c r="G312" s="49"/>
      <c r="H312" s="1">
        <f>I312+J312+K312+L312</f>
        <v>0</v>
      </c>
      <c r="I312" s="1">
        <f>SUM(I313:I316)</f>
        <v>0</v>
      </c>
      <c r="J312" s="1">
        <f t="shared" ref="J312:N312" si="146">SUM(J313:J316)</f>
        <v>0</v>
      </c>
      <c r="K312" s="1">
        <f t="shared" si="146"/>
        <v>0</v>
      </c>
      <c r="L312" s="1">
        <v>0</v>
      </c>
      <c r="M312" s="1">
        <v>0</v>
      </c>
      <c r="N312" s="1">
        <f t="shared" si="146"/>
        <v>0</v>
      </c>
      <c r="O312" s="86"/>
      <c r="P312" s="86"/>
    </row>
    <row r="313" spans="1:16" ht="24" customHeight="1" x14ac:dyDescent="0.25">
      <c r="A313" s="86"/>
      <c r="B313" s="40" t="s">
        <v>19</v>
      </c>
      <c r="C313" s="11"/>
      <c r="D313" s="11"/>
      <c r="E313" s="11"/>
      <c r="F313" s="11"/>
      <c r="G313" s="11"/>
      <c r="H313" s="1">
        <f>I313+J313+K313+L313</f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f>O313+P313+Q313+R313</f>
        <v>0</v>
      </c>
      <c r="O313" s="86"/>
      <c r="P313" s="86"/>
    </row>
    <row r="314" spans="1:16" ht="24" customHeight="1" x14ac:dyDescent="0.25">
      <c r="A314" s="86"/>
      <c r="B314" s="40" t="s">
        <v>22</v>
      </c>
      <c r="C314" s="49"/>
      <c r="D314" s="49"/>
      <c r="E314" s="49"/>
      <c r="F314" s="49"/>
      <c r="G314" s="49"/>
      <c r="H314" s="1">
        <f t="shared" ref="H314:H317" si="147">I314+J314+K314+L314</f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f>O314+P314+Q314+R314</f>
        <v>0</v>
      </c>
      <c r="O314" s="86"/>
      <c r="P314" s="86"/>
    </row>
    <row r="315" spans="1:16" ht="24" customHeight="1" x14ac:dyDescent="0.25">
      <c r="A315" s="86"/>
      <c r="B315" s="40" t="s">
        <v>20</v>
      </c>
      <c r="C315" s="49"/>
      <c r="D315" s="49"/>
      <c r="E315" s="49"/>
      <c r="F315" s="49"/>
      <c r="G315" s="49"/>
      <c r="H315" s="1">
        <f t="shared" si="147"/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f>O315+P315+Q315+R315</f>
        <v>0</v>
      </c>
      <c r="O315" s="86"/>
      <c r="P315" s="86"/>
    </row>
    <row r="316" spans="1:16" ht="24" customHeight="1" x14ac:dyDescent="0.25">
      <c r="A316" s="86"/>
      <c r="B316" s="40" t="s">
        <v>21</v>
      </c>
      <c r="C316" s="49"/>
      <c r="D316" s="49"/>
      <c r="E316" s="49"/>
      <c r="F316" s="49"/>
      <c r="G316" s="49"/>
      <c r="H316" s="1">
        <f t="shared" si="147"/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86"/>
      <c r="P316" s="86"/>
    </row>
    <row r="317" spans="1:16" ht="24" customHeight="1" x14ac:dyDescent="0.25">
      <c r="A317" s="87"/>
      <c r="B317" s="18" t="s">
        <v>82</v>
      </c>
      <c r="C317" s="4"/>
      <c r="D317" s="4"/>
      <c r="E317" s="4"/>
      <c r="F317" s="4"/>
      <c r="G317" s="4"/>
      <c r="H317" s="9">
        <f t="shared" si="147"/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87"/>
      <c r="P317" s="87"/>
    </row>
    <row r="318" spans="1:16" ht="15" customHeight="1" x14ac:dyDescent="0.25">
      <c r="A318" s="85" t="s">
        <v>61</v>
      </c>
      <c r="B318" s="40" t="s">
        <v>25</v>
      </c>
      <c r="C318" s="49"/>
      <c r="D318" s="49"/>
      <c r="E318" s="49"/>
      <c r="F318" s="49"/>
      <c r="G318" s="49"/>
      <c r="H318" s="1">
        <f>I318+J318+K318+L318</f>
        <v>0</v>
      </c>
      <c r="I318" s="1">
        <f>I319+I320+I321+I322</f>
        <v>0</v>
      </c>
      <c r="J318" s="1">
        <f>J319+J320+J321+J322</f>
        <v>0</v>
      </c>
      <c r="K318" s="1">
        <f t="shared" ref="K318:L318" si="148">K319+K320+K321+K322</f>
        <v>0</v>
      </c>
      <c r="L318" s="1">
        <f t="shared" si="148"/>
        <v>0</v>
      </c>
      <c r="M318" s="1">
        <f>M319+M320+M321+M322</f>
        <v>0</v>
      </c>
      <c r="N318" s="1">
        <f>N319+N320+N321+N322</f>
        <v>0</v>
      </c>
      <c r="O318" s="154"/>
      <c r="P318" s="157"/>
    </row>
    <row r="319" spans="1:16" x14ac:dyDescent="0.25">
      <c r="A319" s="86"/>
      <c r="B319" s="40" t="s">
        <v>35</v>
      </c>
      <c r="C319" s="49"/>
      <c r="D319" s="49"/>
      <c r="E319" s="49"/>
      <c r="F319" s="49"/>
      <c r="G319" s="49"/>
      <c r="H319" s="1">
        <f t="shared" ref="H319:H321" si="149">I319+J319+K319+L319</f>
        <v>0</v>
      </c>
      <c r="I319" s="1">
        <f>I297+I305+I313</f>
        <v>0</v>
      </c>
      <c r="J319" s="1">
        <f t="shared" ref="J319:L319" si="150">J297+J305+J313</f>
        <v>0</v>
      </c>
      <c r="K319" s="1">
        <f t="shared" si="150"/>
        <v>0</v>
      </c>
      <c r="L319" s="1">
        <f t="shared" si="150"/>
        <v>0</v>
      </c>
      <c r="M319" s="1">
        <f>M297+M305+M313</f>
        <v>0</v>
      </c>
      <c r="N319" s="1">
        <f>N297+N305+N313</f>
        <v>0</v>
      </c>
      <c r="O319" s="155"/>
      <c r="P319" s="157"/>
    </row>
    <row r="320" spans="1:16" ht="22.5" x14ac:dyDescent="0.25">
      <c r="A320" s="86"/>
      <c r="B320" s="40" t="s">
        <v>22</v>
      </c>
      <c r="C320" s="49"/>
      <c r="D320" s="49"/>
      <c r="E320" s="49"/>
      <c r="F320" s="49"/>
      <c r="G320" s="49"/>
      <c r="H320" s="1">
        <f t="shared" si="149"/>
        <v>0</v>
      </c>
      <c r="I320" s="1">
        <f t="shared" ref="I320:M320" si="151">I298+I306+I314</f>
        <v>0</v>
      </c>
      <c r="J320" s="1">
        <f t="shared" si="151"/>
        <v>0</v>
      </c>
      <c r="K320" s="1">
        <f t="shared" si="151"/>
        <v>0</v>
      </c>
      <c r="L320" s="1">
        <f t="shared" si="151"/>
        <v>0</v>
      </c>
      <c r="M320" s="1">
        <f t="shared" si="151"/>
        <v>0</v>
      </c>
      <c r="N320" s="1">
        <f>N298</f>
        <v>0</v>
      </c>
      <c r="O320" s="155"/>
      <c r="P320" s="157"/>
    </row>
    <row r="321" spans="1:16" x14ac:dyDescent="0.25">
      <c r="A321" s="86"/>
      <c r="B321" s="40" t="s">
        <v>20</v>
      </c>
      <c r="C321" s="49"/>
      <c r="D321" s="49"/>
      <c r="E321" s="49"/>
      <c r="F321" s="49"/>
      <c r="G321" s="49"/>
      <c r="H321" s="1">
        <f t="shared" si="149"/>
        <v>0</v>
      </c>
      <c r="I321" s="1">
        <f t="shared" ref="I321:M321" si="152">I299+I307+I315</f>
        <v>0</v>
      </c>
      <c r="J321" s="1">
        <f t="shared" si="152"/>
        <v>0</v>
      </c>
      <c r="K321" s="1">
        <f t="shared" si="152"/>
        <v>0</v>
      </c>
      <c r="L321" s="1">
        <f t="shared" si="152"/>
        <v>0</v>
      </c>
      <c r="M321" s="1">
        <f t="shared" si="152"/>
        <v>0</v>
      </c>
      <c r="N321" s="1">
        <f>N299</f>
        <v>0</v>
      </c>
      <c r="O321" s="155"/>
      <c r="P321" s="157"/>
    </row>
    <row r="322" spans="1:16" ht="22.5" x14ac:dyDescent="0.25">
      <c r="A322" s="86"/>
      <c r="B322" s="40" t="s">
        <v>21</v>
      </c>
      <c r="C322" s="49"/>
      <c r="D322" s="49"/>
      <c r="E322" s="49"/>
      <c r="F322" s="49"/>
      <c r="G322" s="49"/>
      <c r="H322" s="1">
        <f>I322+J322+K322+L322</f>
        <v>0</v>
      </c>
      <c r="I322" s="1">
        <f t="shared" ref="I322:M322" si="153">I300+I308+I316</f>
        <v>0</v>
      </c>
      <c r="J322" s="1">
        <f t="shared" si="153"/>
        <v>0</v>
      </c>
      <c r="K322" s="1">
        <f t="shared" si="153"/>
        <v>0</v>
      </c>
      <c r="L322" s="1">
        <f t="shared" si="153"/>
        <v>0</v>
      </c>
      <c r="M322" s="1">
        <f t="shared" si="153"/>
        <v>0</v>
      </c>
      <c r="N322" s="1">
        <f>N300</f>
        <v>0</v>
      </c>
      <c r="O322" s="155"/>
      <c r="P322" s="157"/>
    </row>
    <row r="323" spans="1:16" x14ac:dyDescent="0.25">
      <c r="A323" s="87"/>
      <c r="B323" s="18" t="s">
        <v>82</v>
      </c>
      <c r="C323" s="4"/>
      <c r="D323" s="4"/>
      <c r="E323" s="4"/>
      <c r="F323" s="4"/>
      <c r="G323" s="4"/>
      <c r="H323" s="9">
        <f t="shared" ref="H323" si="154">I323+J323+K323+L323</f>
        <v>0</v>
      </c>
      <c r="I323" s="1">
        <f t="shared" ref="I323:M323" si="155">I301+I309+I317</f>
        <v>0</v>
      </c>
      <c r="J323" s="1">
        <f t="shared" si="155"/>
        <v>0</v>
      </c>
      <c r="K323" s="1">
        <f t="shared" si="155"/>
        <v>0</v>
      </c>
      <c r="L323" s="1">
        <f t="shared" si="155"/>
        <v>0</v>
      </c>
      <c r="M323" s="1">
        <f t="shared" si="155"/>
        <v>0</v>
      </c>
      <c r="N323" s="10">
        <v>0</v>
      </c>
      <c r="O323" s="156"/>
      <c r="P323" s="157"/>
    </row>
    <row r="324" spans="1:16" ht="13.9" customHeight="1" x14ac:dyDescent="0.25">
      <c r="A324" s="116" t="s">
        <v>62</v>
      </c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8"/>
    </row>
    <row r="325" spans="1:16" ht="33.75" customHeight="1" x14ac:dyDescent="0.25">
      <c r="A325" s="85" t="s">
        <v>81</v>
      </c>
      <c r="B325" s="40" t="s">
        <v>42</v>
      </c>
      <c r="C325" s="49"/>
      <c r="D325" s="49"/>
      <c r="E325" s="49"/>
      <c r="F325" s="49"/>
      <c r="G325" s="49"/>
      <c r="H325" s="11">
        <v>4</v>
      </c>
      <c r="I325" s="11">
        <v>1</v>
      </c>
      <c r="J325" s="11">
        <v>1</v>
      </c>
      <c r="K325" s="11">
        <v>1</v>
      </c>
      <c r="L325" s="11">
        <v>1</v>
      </c>
      <c r="M325" s="11">
        <v>4</v>
      </c>
      <c r="N325" s="11">
        <v>4</v>
      </c>
      <c r="O325" s="85" t="s">
        <v>173</v>
      </c>
      <c r="P325" s="85" t="s">
        <v>91</v>
      </c>
    </row>
    <row r="326" spans="1:16" x14ac:dyDescent="0.25">
      <c r="A326" s="86"/>
      <c r="B326" s="40" t="s">
        <v>16</v>
      </c>
      <c r="C326" s="49"/>
      <c r="D326" s="49"/>
      <c r="E326" s="49"/>
      <c r="F326" s="49"/>
      <c r="G326" s="49"/>
      <c r="H326" s="49"/>
      <c r="I326" s="75" t="s">
        <v>63</v>
      </c>
      <c r="J326" s="75" t="s">
        <v>63</v>
      </c>
      <c r="K326" s="75" t="s">
        <v>63</v>
      </c>
      <c r="L326" s="75" t="s">
        <v>63</v>
      </c>
      <c r="M326" s="49"/>
      <c r="N326" s="49"/>
      <c r="O326" s="86"/>
      <c r="P326" s="86"/>
    </row>
    <row r="327" spans="1:16" ht="22.5" x14ac:dyDescent="0.25">
      <c r="A327" s="86"/>
      <c r="B327" s="40" t="s">
        <v>48</v>
      </c>
      <c r="C327" s="49"/>
      <c r="D327" s="49"/>
      <c r="E327" s="49"/>
      <c r="F327" s="49"/>
      <c r="G327" s="49"/>
      <c r="H327" s="1">
        <f t="shared" ref="H327:H329" si="156">I327+J327+K327+L327</f>
        <v>0</v>
      </c>
      <c r="I327" s="1">
        <f t="shared" ref="I327:I329" si="157">J327+K327+L327+M327</f>
        <v>0</v>
      </c>
      <c r="J327" s="1">
        <f t="shared" ref="J327:J329" si="158">K327+L327+M327+N327</f>
        <v>0</v>
      </c>
      <c r="K327" s="1">
        <f t="shared" ref="K327:K329" si="159">L327+M327+N327+O327</f>
        <v>0</v>
      </c>
      <c r="L327" s="1">
        <f t="shared" ref="L327:L329" si="160">M327+N327+O327+P327</f>
        <v>0</v>
      </c>
      <c r="M327" s="1">
        <f t="shared" ref="M327:N331" si="161">N327+O327+P327+Q327</f>
        <v>0</v>
      </c>
      <c r="N327" s="1">
        <f t="shared" si="161"/>
        <v>0</v>
      </c>
      <c r="O327" s="86"/>
      <c r="P327" s="86"/>
    </row>
    <row r="328" spans="1:16" x14ac:dyDescent="0.25">
      <c r="A328" s="86"/>
      <c r="B328" s="40" t="s">
        <v>19</v>
      </c>
      <c r="C328" s="49"/>
      <c r="D328" s="49"/>
      <c r="E328" s="49"/>
      <c r="F328" s="49"/>
      <c r="G328" s="49"/>
      <c r="H328" s="1">
        <f t="shared" si="156"/>
        <v>0</v>
      </c>
      <c r="I328" s="1">
        <f t="shared" si="157"/>
        <v>0</v>
      </c>
      <c r="J328" s="1">
        <f t="shared" si="158"/>
        <v>0</v>
      </c>
      <c r="K328" s="1">
        <f t="shared" si="159"/>
        <v>0</v>
      </c>
      <c r="L328" s="1">
        <f t="shared" si="160"/>
        <v>0</v>
      </c>
      <c r="M328" s="1">
        <f t="shared" si="161"/>
        <v>0</v>
      </c>
      <c r="N328" s="1">
        <f t="shared" si="161"/>
        <v>0</v>
      </c>
      <c r="O328" s="86"/>
      <c r="P328" s="86"/>
    </row>
    <row r="329" spans="1:16" ht="22.5" x14ac:dyDescent="0.25">
      <c r="A329" s="86"/>
      <c r="B329" s="40" t="s">
        <v>22</v>
      </c>
      <c r="C329" s="49"/>
      <c r="D329" s="49"/>
      <c r="E329" s="49"/>
      <c r="F329" s="49"/>
      <c r="G329" s="49"/>
      <c r="H329" s="1">
        <f t="shared" si="156"/>
        <v>0</v>
      </c>
      <c r="I329" s="1">
        <f t="shared" si="157"/>
        <v>0</v>
      </c>
      <c r="J329" s="1">
        <f t="shared" si="158"/>
        <v>0</v>
      </c>
      <c r="K329" s="1">
        <f t="shared" si="159"/>
        <v>0</v>
      </c>
      <c r="L329" s="1">
        <f t="shared" si="160"/>
        <v>0</v>
      </c>
      <c r="M329" s="1">
        <f t="shared" si="161"/>
        <v>0</v>
      </c>
      <c r="N329" s="1">
        <f t="shared" si="161"/>
        <v>0</v>
      </c>
      <c r="O329" s="86"/>
      <c r="P329" s="86"/>
    </row>
    <row r="330" spans="1:16" x14ac:dyDescent="0.25">
      <c r="A330" s="86"/>
      <c r="B330" s="40" t="s">
        <v>20</v>
      </c>
      <c r="C330" s="49"/>
      <c r="D330" s="49"/>
      <c r="E330" s="49"/>
      <c r="F330" s="49"/>
      <c r="G330" s="49"/>
      <c r="H330" s="1">
        <f t="shared" ref="H330:H332" si="162">I330+J330+K330+L330</f>
        <v>0</v>
      </c>
      <c r="I330" s="1">
        <f t="shared" ref="I330:I331" si="163">J330+K330+L330+M330</f>
        <v>0</v>
      </c>
      <c r="J330" s="1">
        <f t="shared" ref="J330:J331" si="164">K330+L330+M330+N330</f>
        <v>0</v>
      </c>
      <c r="K330" s="1">
        <f t="shared" ref="K330:K331" si="165">L330+M330+N330+O330</f>
        <v>0</v>
      </c>
      <c r="L330" s="1">
        <f t="shared" ref="L330:L331" si="166">M330+N330+O330+P330</f>
        <v>0</v>
      </c>
      <c r="M330" s="1">
        <f t="shared" si="161"/>
        <v>0</v>
      </c>
      <c r="N330" s="1">
        <f t="shared" si="161"/>
        <v>0</v>
      </c>
      <c r="O330" s="86"/>
      <c r="P330" s="86"/>
    </row>
    <row r="331" spans="1:16" ht="22.5" x14ac:dyDescent="0.25">
      <c r="A331" s="86"/>
      <c r="B331" s="40" t="s">
        <v>21</v>
      </c>
      <c r="C331" s="49"/>
      <c r="D331" s="49"/>
      <c r="E331" s="49"/>
      <c r="F331" s="49"/>
      <c r="G331" s="49"/>
      <c r="H331" s="1">
        <f t="shared" si="162"/>
        <v>0</v>
      </c>
      <c r="I331" s="1">
        <f t="shared" si="163"/>
        <v>0</v>
      </c>
      <c r="J331" s="1">
        <f t="shared" si="164"/>
        <v>0</v>
      </c>
      <c r="K331" s="1">
        <f t="shared" si="165"/>
        <v>0</v>
      </c>
      <c r="L331" s="1">
        <f t="shared" si="166"/>
        <v>0</v>
      </c>
      <c r="M331" s="1">
        <f t="shared" si="161"/>
        <v>0</v>
      </c>
      <c r="N331" s="1">
        <f t="shared" si="161"/>
        <v>0</v>
      </c>
      <c r="O331" s="86"/>
      <c r="P331" s="86"/>
    </row>
    <row r="332" spans="1:16" x14ac:dyDescent="0.25">
      <c r="A332" s="87"/>
      <c r="B332" s="18" t="s">
        <v>82</v>
      </c>
      <c r="C332" s="4"/>
      <c r="D332" s="4"/>
      <c r="E332" s="4"/>
      <c r="F332" s="4"/>
      <c r="G332" s="4"/>
      <c r="H332" s="9">
        <f t="shared" si="162"/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87"/>
      <c r="P332" s="87"/>
    </row>
    <row r="333" spans="1:16" ht="33.75" customHeight="1" x14ac:dyDescent="0.25">
      <c r="A333" s="85" t="s">
        <v>66</v>
      </c>
      <c r="B333" s="40" t="s">
        <v>42</v>
      </c>
      <c r="C333" s="49"/>
      <c r="D333" s="49"/>
      <c r="E333" s="49"/>
      <c r="F333" s="49"/>
      <c r="G333" s="49"/>
      <c r="H333" s="11">
        <v>4</v>
      </c>
      <c r="I333" s="11">
        <v>1</v>
      </c>
      <c r="J333" s="11">
        <v>1</v>
      </c>
      <c r="K333" s="11">
        <v>1</v>
      </c>
      <c r="L333" s="11">
        <v>1</v>
      </c>
      <c r="M333" s="11">
        <v>4</v>
      </c>
      <c r="N333" s="11">
        <v>4</v>
      </c>
      <c r="O333" s="85" t="s">
        <v>71</v>
      </c>
      <c r="P333" s="85" t="s">
        <v>151</v>
      </c>
    </row>
    <row r="334" spans="1:16" x14ac:dyDescent="0.25">
      <c r="A334" s="86"/>
      <c r="B334" s="40" t="s">
        <v>16</v>
      </c>
      <c r="C334" s="49"/>
      <c r="D334" s="49"/>
      <c r="E334" s="49"/>
      <c r="F334" s="49"/>
      <c r="G334" s="49"/>
      <c r="H334" s="11"/>
      <c r="I334" s="11" t="s">
        <v>63</v>
      </c>
      <c r="J334" s="11" t="s">
        <v>63</v>
      </c>
      <c r="K334" s="11" t="s">
        <v>63</v>
      </c>
      <c r="L334" s="11" t="s">
        <v>63</v>
      </c>
      <c r="M334" s="30"/>
      <c r="N334" s="30"/>
      <c r="O334" s="86"/>
      <c r="P334" s="86"/>
    </row>
    <row r="335" spans="1:16" ht="22.5" x14ac:dyDescent="0.25">
      <c r="A335" s="86"/>
      <c r="B335" s="40" t="s">
        <v>48</v>
      </c>
      <c r="C335" s="49"/>
      <c r="D335" s="49"/>
      <c r="E335" s="49"/>
      <c r="F335" s="49"/>
      <c r="G335" s="49"/>
      <c r="H335" s="1">
        <f t="shared" ref="H335:H337" si="167">I335+J335+K335+L335</f>
        <v>0</v>
      </c>
      <c r="I335" s="1">
        <f t="shared" ref="I335:I337" si="168">J335+K335+L335+M335</f>
        <v>0</v>
      </c>
      <c r="J335" s="1">
        <f t="shared" ref="J335:J337" si="169">K335+L335+M335+N335</f>
        <v>0</v>
      </c>
      <c r="K335" s="1">
        <f t="shared" ref="K335:K337" si="170">L335+M335+N335+O335</f>
        <v>0</v>
      </c>
      <c r="L335" s="1">
        <f t="shared" ref="L335:L337" si="171">M335+N335+O335+P335</f>
        <v>0</v>
      </c>
      <c r="M335" s="1">
        <f t="shared" ref="M335:N339" si="172">N335+O335+P335+Q335</f>
        <v>0</v>
      </c>
      <c r="N335" s="1">
        <f t="shared" si="172"/>
        <v>0</v>
      </c>
      <c r="O335" s="86"/>
      <c r="P335" s="86"/>
    </row>
    <row r="336" spans="1:16" x14ac:dyDescent="0.25">
      <c r="A336" s="86"/>
      <c r="B336" s="40" t="s">
        <v>19</v>
      </c>
      <c r="C336" s="49"/>
      <c r="D336" s="49"/>
      <c r="E336" s="49"/>
      <c r="F336" s="49"/>
      <c r="G336" s="49"/>
      <c r="H336" s="1">
        <f t="shared" si="167"/>
        <v>0</v>
      </c>
      <c r="I336" s="1">
        <f t="shared" si="168"/>
        <v>0</v>
      </c>
      <c r="J336" s="1">
        <f t="shared" si="169"/>
        <v>0</v>
      </c>
      <c r="K336" s="1">
        <f t="shared" si="170"/>
        <v>0</v>
      </c>
      <c r="L336" s="1">
        <f t="shared" si="171"/>
        <v>0</v>
      </c>
      <c r="M336" s="1">
        <f t="shared" si="172"/>
        <v>0</v>
      </c>
      <c r="N336" s="1">
        <f t="shared" si="172"/>
        <v>0</v>
      </c>
      <c r="O336" s="86"/>
      <c r="P336" s="86"/>
    </row>
    <row r="337" spans="1:16" ht="22.5" x14ac:dyDescent="0.25">
      <c r="A337" s="86"/>
      <c r="B337" s="40" t="s">
        <v>22</v>
      </c>
      <c r="C337" s="49"/>
      <c r="D337" s="49"/>
      <c r="E337" s="49"/>
      <c r="F337" s="49"/>
      <c r="G337" s="49"/>
      <c r="H337" s="1">
        <f t="shared" si="167"/>
        <v>0</v>
      </c>
      <c r="I337" s="1">
        <f t="shared" si="168"/>
        <v>0</v>
      </c>
      <c r="J337" s="1">
        <f t="shared" si="169"/>
        <v>0</v>
      </c>
      <c r="K337" s="1">
        <f t="shared" si="170"/>
        <v>0</v>
      </c>
      <c r="L337" s="1">
        <f t="shared" si="171"/>
        <v>0</v>
      </c>
      <c r="M337" s="1">
        <f t="shared" si="172"/>
        <v>0</v>
      </c>
      <c r="N337" s="1">
        <f t="shared" si="172"/>
        <v>0</v>
      </c>
      <c r="O337" s="86"/>
      <c r="P337" s="86"/>
    </row>
    <row r="338" spans="1:16" x14ac:dyDescent="0.25">
      <c r="A338" s="86"/>
      <c r="B338" s="40" t="s">
        <v>20</v>
      </c>
      <c r="C338" s="49"/>
      <c r="D338" s="49"/>
      <c r="E338" s="49"/>
      <c r="F338" s="49"/>
      <c r="G338" s="49"/>
      <c r="H338" s="1">
        <f t="shared" ref="H338:H343" si="173">I338+J338+K338+L338</f>
        <v>0</v>
      </c>
      <c r="I338" s="1">
        <f t="shared" ref="I338:I343" si="174">J338+K338+L338+M338</f>
        <v>0</v>
      </c>
      <c r="J338" s="1">
        <f t="shared" ref="J338:J343" si="175">K338+L338+M338+N338</f>
        <v>0</v>
      </c>
      <c r="K338" s="1">
        <f t="shared" ref="K338:K343" si="176">L338+M338+N338+O338</f>
        <v>0</v>
      </c>
      <c r="L338" s="1">
        <f t="shared" ref="L338:L343" si="177">M338+N338+O338+P338</f>
        <v>0</v>
      </c>
      <c r="M338" s="1">
        <f t="shared" si="172"/>
        <v>0</v>
      </c>
      <c r="N338" s="1">
        <f t="shared" si="172"/>
        <v>0</v>
      </c>
      <c r="O338" s="86"/>
      <c r="P338" s="86"/>
    </row>
    <row r="339" spans="1:16" ht="22.5" x14ac:dyDescent="0.25">
      <c r="A339" s="86"/>
      <c r="B339" s="40" t="s">
        <v>21</v>
      </c>
      <c r="C339" s="49"/>
      <c r="D339" s="49"/>
      <c r="E339" s="49"/>
      <c r="F339" s="49"/>
      <c r="G339" s="49"/>
      <c r="H339" s="1">
        <f t="shared" si="173"/>
        <v>0</v>
      </c>
      <c r="I339" s="1">
        <f t="shared" si="174"/>
        <v>0</v>
      </c>
      <c r="J339" s="1">
        <f t="shared" si="175"/>
        <v>0</v>
      </c>
      <c r="K339" s="1">
        <f t="shared" si="176"/>
        <v>0</v>
      </c>
      <c r="L339" s="1">
        <f t="shared" si="177"/>
        <v>0</v>
      </c>
      <c r="M339" s="1">
        <f t="shared" si="172"/>
        <v>0</v>
      </c>
      <c r="N339" s="1">
        <f t="shared" si="172"/>
        <v>0</v>
      </c>
      <c r="O339" s="86"/>
      <c r="P339" s="86"/>
    </row>
    <row r="340" spans="1:16" x14ac:dyDescent="0.25">
      <c r="A340" s="87"/>
      <c r="B340" s="18" t="s">
        <v>82</v>
      </c>
      <c r="C340" s="4"/>
      <c r="D340" s="4"/>
      <c r="E340" s="4"/>
      <c r="F340" s="4"/>
      <c r="G340" s="4"/>
      <c r="H340" s="9">
        <f t="shared" si="173"/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87"/>
      <c r="P340" s="87"/>
    </row>
    <row r="341" spans="1:16" ht="15" customHeight="1" x14ac:dyDescent="0.25">
      <c r="A341" s="85" t="s">
        <v>64</v>
      </c>
      <c r="B341" s="40" t="s">
        <v>25</v>
      </c>
      <c r="C341" s="49"/>
      <c r="D341" s="49"/>
      <c r="E341" s="49"/>
      <c r="F341" s="49"/>
      <c r="G341" s="49"/>
      <c r="H341" s="1">
        <f t="shared" si="173"/>
        <v>0</v>
      </c>
      <c r="I341" s="1">
        <f t="shared" si="174"/>
        <v>0</v>
      </c>
      <c r="J341" s="1">
        <f t="shared" si="175"/>
        <v>0</v>
      </c>
      <c r="K341" s="1">
        <f t="shared" si="176"/>
        <v>0</v>
      </c>
      <c r="L341" s="1">
        <f t="shared" si="177"/>
        <v>0</v>
      </c>
      <c r="M341" s="1">
        <f t="shared" ref="M341:N345" si="178">N341+O341+P341+Q341</f>
        <v>0</v>
      </c>
      <c r="N341" s="1">
        <f t="shared" si="178"/>
        <v>0</v>
      </c>
      <c r="O341" s="119"/>
      <c r="P341" s="119"/>
    </row>
    <row r="342" spans="1:16" x14ac:dyDescent="0.25">
      <c r="A342" s="86"/>
      <c r="B342" s="40" t="s">
        <v>19</v>
      </c>
      <c r="C342" s="49"/>
      <c r="D342" s="49"/>
      <c r="E342" s="49"/>
      <c r="F342" s="49"/>
      <c r="G342" s="49"/>
      <c r="H342" s="1">
        <f t="shared" si="173"/>
        <v>0</v>
      </c>
      <c r="I342" s="1">
        <f t="shared" si="174"/>
        <v>0</v>
      </c>
      <c r="J342" s="1">
        <f t="shared" si="175"/>
        <v>0</v>
      </c>
      <c r="K342" s="1">
        <f t="shared" si="176"/>
        <v>0</v>
      </c>
      <c r="L342" s="1">
        <f t="shared" si="177"/>
        <v>0</v>
      </c>
      <c r="M342" s="1">
        <f t="shared" si="178"/>
        <v>0</v>
      </c>
      <c r="N342" s="1">
        <f t="shared" si="178"/>
        <v>0</v>
      </c>
      <c r="O342" s="120"/>
      <c r="P342" s="120"/>
    </row>
    <row r="343" spans="1:16" ht="22.5" x14ac:dyDescent="0.25">
      <c r="A343" s="86"/>
      <c r="B343" s="40" t="s">
        <v>22</v>
      </c>
      <c r="C343" s="49"/>
      <c r="D343" s="49"/>
      <c r="E343" s="49"/>
      <c r="F343" s="49"/>
      <c r="G343" s="49"/>
      <c r="H343" s="1">
        <f t="shared" si="173"/>
        <v>0</v>
      </c>
      <c r="I343" s="1">
        <f t="shared" si="174"/>
        <v>0</v>
      </c>
      <c r="J343" s="1">
        <f t="shared" si="175"/>
        <v>0</v>
      </c>
      <c r="K343" s="1">
        <f t="shared" si="176"/>
        <v>0</v>
      </c>
      <c r="L343" s="1">
        <f t="shared" si="177"/>
        <v>0</v>
      </c>
      <c r="M343" s="1">
        <f t="shared" si="178"/>
        <v>0</v>
      </c>
      <c r="N343" s="1">
        <f t="shared" si="178"/>
        <v>0</v>
      </c>
      <c r="O343" s="120"/>
      <c r="P343" s="120"/>
    </row>
    <row r="344" spans="1:16" x14ac:dyDescent="0.25">
      <c r="A344" s="86"/>
      <c r="B344" s="40" t="s">
        <v>20</v>
      </c>
      <c r="C344" s="49"/>
      <c r="D344" s="49"/>
      <c r="E344" s="49"/>
      <c r="F344" s="49"/>
      <c r="G344" s="49"/>
      <c r="H344" s="1">
        <f t="shared" ref="H344:H346" si="179">I344+J344+K344+L344</f>
        <v>0</v>
      </c>
      <c r="I344" s="1">
        <f t="shared" ref="I344:I345" si="180">J344+K344+L344+M344</f>
        <v>0</v>
      </c>
      <c r="J344" s="1">
        <f t="shared" ref="J344:J345" si="181">K344+L344+M344+N344</f>
        <v>0</v>
      </c>
      <c r="K344" s="1">
        <f t="shared" ref="K344:K345" si="182">L344+M344+N344+O344</f>
        <v>0</v>
      </c>
      <c r="L344" s="1">
        <f t="shared" ref="L344:L345" si="183">M344+N344+O344+P344</f>
        <v>0</v>
      </c>
      <c r="M344" s="1">
        <f t="shared" si="178"/>
        <v>0</v>
      </c>
      <c r="N344" s="1">
        <f t="shared" si="178"/>
        <v>0</v>
      </c>
      <c r="O344" s="120"/>
      <c r="P344" s="120"/>
    </row>
    <row r="345" spans="1:16" ht="22.5" x14ac:dyDescent="0.25">
      <c r="A345" s="86"/>
      <c r="B345" s="40" t="s">
        <v>21</v>
      </c>
      <c r="C345" s="49"/>
      <c r="D345" s="49"/>
      <c r="E345" s="49"/>
      <c r="F345" s="49"/>
      <c r="G345" s="49"/>
      <c r="H345" s="1">
        <f t="shared" si="179"/>
        <v>0</v>
      </c>
      <c r="I345" s="1">
        <f t="shared" si="180"/>
        <v>0</v>
      </c>
      <c r="J345" s="1">
        <f t="shared" si="181"/>
        <v>0</v>
      </c>
      <c r="K345" s="1">
        <f t="shared" si="182"/>
        <v>0</v>
      </c>
      <c r="L345" s="1">
        <f t="shared" si="183"/>
        <v>0</v>
      </c>
      <c r="M345" s="1">
        <f t="shared" si="178"/>
        <v>0</v>
      </c>
      <c r="N345" s="1">
        <f t="shared" si="178"/>
        <v>0</v>
      </c>
      <c r="O345" s="120"/>
      <c r="P345" s="120"/>
    </row>
    <row r="346" spans="1:16" x14ac:dyDescent="0.25">
      <c r="A346" s="87"/>
      <c r="B346" s="18" t="s">
        <v>82</v>
      </c>
      <c r="C346" s="4"/>
      <c r="D346" s="4"/>
      <c r="E346" s="4"/>
      <c r="F346" s="4"/>
      <c r="G346" s="4"/>
      <c r="H346" s="9">
        <f t="shared" si="179"/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21"/>
      <c r="P346" s="121"/>
    </row>
    <row r="347" spans="1:16" ht="15" customHeight="1" x14ac:dyDescent="0.25">
      <c r="A347" s="85" t="s">
        <v>43</v>
      </c>
      <c r="B347" s="53" t="s">
        <v>25</v>
      </c>
      <c r="C347" s="49"/>
      <c r="D347" s="49"/>
      <c r="E347" s="49"/>
      <c r="F347" s="49"/>
      <c r="G347" s="49"/>
      <c r="H347" s="1">
        <f>H348+H349+H350+H351</f>
        <v>0</v>
      </c>
      <c r="I347" s="1">
        <f>I348+I349+I350+I351</f>
        <v>0</v>
      </c>
      <c r="J347" s="1">
        <f t="shared" ref="J347:N347" si="184">J348+J349+J350+J351</f>
        <v>0</v>
      </c>
      <c r="K347" s="1">
        <f t="shared" si="184"/>
        <v>0</v>
      </c>
      <c r="L347" s="1">
        <f t="shared" si="184"/>
        <v>0</v>
      </c>
      <c r="M347" s="1">
        <f t="shared" si="184"/>
        <v>0</v>
      </c>
      <c r="N347" s="1">
        <f t="shared" si="184"/>
        <v>0</v>
      </c>
      <c r="O347" s="119"/>
      <c r="P347" s="119"/>
    </row>
    <row r="348" spans="1:16" x14ac:dyDescent="0.25">
      <c r="A348" s="86"/>
      <c r="B348" s="53" t="s">
        <v>19</v>
      </c>
      <c r="C348" s="49"/>
      <c r="D348" s="49"/>
      <c r="E348" s="49"/>
      <c r="F348" s="49"/>
      <c r="G348" s="49"/>
      <c r="H348" s="1">
        <f t="shared" ref="H348:H350" si="185">I348+J348+K348+L348</f>
        <v>0</v>
      </c>
      <c r="I348" s="1">
        <f>I328+I319</f>
        <v>0</v>
      </c>
      <c r="J348" s="1">
        <f t="shared" ref="J348:N348" si="186">J328+J319</f>
        <v>0</v>
      </c>
      <c r="K348" s="1">
        <f t="shared" si="186"/>
        <v>0</v>
      </c>
      <c r="L348" s="1">
        <f t="shared" si="186"/>
        <v>0</v>
      </c>
      <c r="M348" s="1">
        <f t="shared" si="186"/>
        <v>0</v>
      </c>
      <c r="N348" s="1">
        <f t="shared" si="186"/>
        <v>0</v>
      </c>
      <c r="O348" s="120"/>
      <c r="P348" s="120"/>
    </row>
    <row r="349" spans="1:16" ht="22.5" x14ac:dyDescent="0.25">
      <c r="A349" s="86"/>
      <c r="B349" s="53" t="s">
        <v>22</v>
      </c>
      <c r="C349" s="49"/>
      <c r="D349" s="49"/>
      <c r="E349" s="49"/>
      <c r="F349" s="49"/>
      <c r="G349" s="49"/>
      <c r="H349" s="1">
        <f t="shared" si="185"/>
        <v>0</v>
      </c>
      <c r="I349" s="1">
        <f>I329+I320</f>
        <v>0</v>
      </c>
      <c r="J349" s="1">
        <f t="shared" ref="J349:N351" si="187">J329+J320</f>
        <v>0</v>
      </c>
      <c r="K349" s="1">
        <f t="shared" si="187"/>
        <v>0</v>
      </c>
      <c r="L349" s="1">
        <f t="shared" si="187"/>
        <v>0</v>
      </c>
      <c r="M349" s="1">
        <f t="shared" si="187"/>
        <v>0</v>
      </c>
      <c r="N349" s="1">
        <f t="shared" si="187"/>
        <v>0</v>
      </c>
      <c r="O349" s="120"/>
      <c r="P349" s="120"/>
    </row>
    <row r="350" spans="1:16" x14ac:dyDescent="0.25">
      <c r="A350" s="86"/>
      <c r="B350" s="53" t="s">
        <v>20</v>
      </c>
      <c r="C350" s="49"/>
      <c r="D350" s="49"/>
      <c r="E350" s="49"/>
      <c r="F350" s="49"/>
      <c r="G350" s="49"/>
      <c r="H350" s="1">
        <f t="shared" si="185"/>
        <v>0</v>
      </c>
      <c r="I350" s="1">
        <f>I330+I321</f>
        <v>0</v>
      </c>
      <c r="J350" s="1">
        <f t="shared" si="187"/>
        <v>0</v>
      </c>
      <c r="K350" s="1">
        <f t="shared" si="187"/>
        <v>0</v>
      </c>
      <c r="L350" s="1">
        <f t="shared" si="187"/>
        <v>0</v>
      </c>
      <c r="M350" s="1">
        <f t="shared" si="187"/>
        <v>0</v>
      </c>
      <c r="N350" s="1">
        <f t="shared" si="187"/>
        <v>0</v>
      </c>
      <c r="O350" s="120"/>
      <c r="P350" s="120"/>
    </row>
    <row r="351" spans="1:16" ht="22.5" x14ac:dyDescent="0.25">
      <c r="A351" s="86"/>
      <c r="B351" s="53" t="s">
        <v>21</v>
      </c>
      <c r="C351" s="49"/>
      <c r="D351" s="49"/>
      <c r="E351" s="49"/>
      <c r="F351" s="49"/>
      <c r="G351" s="49"/>
      <c r="H351" s="1">
        <f>I351+J351+K351+L351</f>
        <v>0</v>
      </c>
      <c r="I351" s="1">
        <f>I331+I322</f>
        <v>0</v>
      </c>
      <c r="J351" s="1">
        <f t="shared" si="187"/>
        <v>0</v>
      </c>
      <c r="K351" s="1">
        <f t="shared" si="187"/>
        <v>0</v>
      </c>
      <c r="L351" s="1">
        <f t="shared" si="187"/>
        <v>0</v>
      </c>
      <c r="M351" s="1">
        <f t="shared" si="187"/>
        <v>0</v>
      </c>
      <c r="N351" s="1">
        <f t="shared" si="187"/>
        <v>0</v>
      </c>
      <c r="O351" s="120"/>
      <c r="P351" s="120"/>
    </row>
    <row r="352" spans="1:16" x14ac:dyDescent="0.25">
      <c r="A352" s="87"/>
      <c r="B352" s="18" t="s">
        <v>82</v>
      </c>
      <c r="C352" s="4"/>
      <c r="D352" s="4"/>
      <c r="E352" s="4"/>
      <c r="F352" s="4"/>
      <c r="G352" s="4"/>
      <c r="H352" s="9">
        <f t="shared" ref="H352" si="188">I352+J352+K352+L352</f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21"/>
      <c r="P352" s="121"/>
    </row>
    <row r="353" spans="1:16" ht="21" x14ac:dyDescent="0.25">
      <c r="A353" s="80" t="s">
        <v>44</v>
      </c>
      <c r="B353" s="37" t="s">
        <v>25</v>
      </c>
      <c r="C353" s="67"/>
      <c r="D353" s="67"/>
      <c r="E353" s="67"/>
      <c r="F353" s="67"/>
      <c r="G353" s="67"/>
      <c r="H353" s="14">
        <f>I353+J353+K353+L353</f>
        <v>872948.56224999996</v>
      </c>
      <c r="I353" s="14">
        <f t="shared" ref="I353:N353" si="189">I354+I355+I356+I357</f>
        <v>22020.300000000003</v>
      </c>
      <c r="J353" s="14">
        <f t="shared" si="189"/>
        <v>204546.32</v>
      </c>
      <c r="K353" s="14">
        <f t="shared" si="189"/>
        <v>326285.32224999997</v>
      </c>
      <c r="L353" s="14">
        <f t="shared" si="189"/>
        <v>320096.62</v>
      </c>
      <c r="M353" s="14">
        <f t="shared" si="189"/>
        <v>1172887.2</v>
      </c>
      <c r="N353" s="14">
        <f t="shared" si="189"/>
        <v>934948.5</v>
      </c>
      <c r="O353" s="81"/>
      <c r="P353" s="81"/>
    </row>
    <row r="354" spans="1:16" x14ac:dyDescent="0.25">
      <c r="A354" s="80"/>
      <c r="B354" s="37" t="s">
        <v>19</v>
      </c>
      <c r="C354" s="67"/>
      <c r="D354" s="67"/>
      <c r="E354" s="67"/>
      <c r="F354" s="67"/>
      <c r="G354" s="67"/>
      <c r="H354" s="14">
        <f>I354+J354+K354+L354</f>
        <v>724299.06224999996</v>
      </c>
      <c r="I354" s="14">
        <f t="shared" ref="I354:L357" si="190">I279+I348</f>
        <v>19620.300000000003</v>
      </c>
      <c r="J354" s="14">
        <f t="shared" si="190"/>
        <v>179246.32</v>
      </c>
      <c r="K354" s="14">
        <f t="shared" ref="K354:M354" si="191">K279+K348</f>
        <v>238524.42225</v>
      </c>
      <c r="L354" s="14">
        <f t="shared" si="191"/>
        <v>286908.02</v>
      </c>
      <c r="M354" s="14">
        <f t="shared" si="191"/>
        <v>964437.2</v>
      </c>
      <c r="N354" s="14">
        <f>N279+N348</f>
        <v>726498.5</v>
      </c>
      <c r="O354" s="81"/>
      <c r="P354" s="81"/>
    </row>
    <row r="355" spans="1:16" ht="21" customHeight="1" x14ac:dyDescent="0.25">
      <c r="A355" s="80"/>
      <c r="B355" s="37" t="s">
        <v>22</v>
      </c>
      <c r="C355" s="15"/>
      <c r="D355" s="15"/>
      <c r="E355" s="15"/>
      <c r="F355" s="15"/>
      <c r="G355" s="15"/>
      <c r="H355" s="14">
        <f t="shared" ref="H355" si="192">I355+J355+K355+L355</f>
        <v>0</v>
      </c>
      <c r="I355" s="14">
        <f t="shared" si="190"/>
        <v>0</v>
      </c>
      <c r="J355" s="14">
        <f t="shared" si="190"/>
        <v>0</v>
      </c>
      <c r="K355" s="14">
        <f t="shared" ref="K355:M357" si="193">K280+K349</f>
        <v>0</v>
      </c>
      <c r="L355" s="14">
        <f t="shared" si="193"/>
        <v>0</v>
      </c>
      <c r="M355" s="14">
        <f t="shared" si="193"/>
        <v>0</v>
      </c>
      <c r="N355" s="14">
        <f>N280+N349</f>
        <v>0</v>
      </c>
      <c r="O355" s="81"/>
      <c r="P355" s="81"/>
    </row>
    <row r="356" spans="1:16" x14ac:dyDescent="0.25">
      <c r="A356" s="80"/>
      <c r="B356" s="37" t="s">
        <v>20</v>
      </c>
      <c r="C356" s="67"/>
      <c r="D356" s="67"/>
      <c r="E356" s="67"/>
      <c r="F356" s="67"/>
      <c r="G356" s="67"/>
      <c r="H356" s="14">
        <f>I356+J356+K356+L356</f>
        <v>138349.5</v>
      </c>
      <c r="I356" s="14">
        <f t="shared" si="190"/>
        <v>2400</v>
      </c>
      <c r="J356" s="14">
        <f t="shared" si="190"/>
        <v>19400</v>
      </c>
      <c r="K356" s="14">
        <f t="shared" si="190"/>
        <v>83360.899999999994</v>
      </c>
      <c r="L356" s="14">
        <f t="shared" si="190"/>
        <v>33188.6</v>
      </c>
      <c r="M356" s="14">
        <f t="shared" si="193"/>
        <v>204000</v>
      </c>
      <c r="N356" s="14">
        <f>N281+N350</f>
        <v>204000</v>
      </c>
      <c r="O356" s="81"/>
      <c r="P356" s="81"/>
    </row>
    <row r="357" spans="1:16" ht="21" x14ac:dyDescent="0.25">
      <c r="A357" s="80"/>
      <c r="B357" s="37" t="s">
        <v>21</v>
      </c>
      <c r="C357" s="67"/>
      <c r="D357" s="67"/>
      <c r="E357" s="67"/>
      <c r="F357" s="67"/>
      <c r="G357" s="67"/>
      <c r="H357" s="14">
        <f>I357+J357+K357+L357</f>
        <v>10300</v>
      </c>
      <c r="I357" s="14">
        <f t="shared" si="190"/>
        <v>0</v>
      </c>
      <c r="J357" s="14">
        <f t="shared" si="190"/>
        <v>5900</v>
      </c>
      <c r="K357" s="14">
        <f t="shared" si="193"/>
        <v>4400</v>
      </c>
      <c r="L357" s="14">
        <f t="shared" si="193"/>
        <v>0</v>
      </c>
      <c r="M357" s="14">
        <f t="shared" si="193"/>
        <v>4450</v>
      </c>
      <c r="N357" s="14">
        <f>N282+N351</f>
        <v>4450</v>
      </c>
      <c r="O357" s="81"/>
      <c r="P357" s="81"/>
    </row>
    <row r="358" spans="1:16" ht="21" x14ac:dyDescent="0.25">
      <c r="A358" s="80"/>
      <c r="B358" s="37" t="s">
        <v>82</v>
      </c>
      <c r="C358" s="67"/>
      <c r="D358" s="67"/>
      <c r="E358" s="67"/>
      <c r="F358" s="67"/>
      <c r="G358" s="67"/>
      <c r="H358" s="14">
        <f>I358+J358+K358+L358</f>
        <v>0</v>
      </c>
      <c r="I358" s="14">
        <v>0</v>
      </c>
      <c r="J358" s="14">
        <v>0</v>
      </c>
      <c r="K358" s="14">
        <v>0</v>
      </c>
      <c r="L358" s="14">
        <v>0</v>
      </c>
      <c r="M358" s="14">
        <v>0</v>
      </c>
      <c r="N358" s="14">
        <v>0</v>
      </c>
      <c r="O358" s="81"/>
      <c r="P358" s="81"/>
    </row>
    <row r="359" spans="1:16" x14ac:dyDescent="0.25">
      <c r="A359" s="115" t="s">
        <v>175</v>
      </c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</row>
    <row r="360" spans="1:16" x14ac:dyDescent="0.25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</row>
    <row r="361" spans="1:16" x14ac:dyDescent="0.25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</row>
    <row r="362" spans="1:16" x14ac:dyDescent="0.25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</row>
    <row r="363" spans="1:16" x14ac:dyDescent="0.25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</row>
    <row r="364" spans="1:16" x14ac:dyDescent="0.25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</row>
    <row r="365" spans="1:16" x14ac:dyDescent="0.25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</row>
    <row r="366" spans="1:16" x14ac:dyDescent="0.25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</row>
    <row r="367" spans="1:16" x14ac:dyDescent="0.25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</row>
    <row r="368" spans="1:16" x14ac:dyDescent="0.25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</row>
    <row r="369" spans="1:16" x14ac:dyDescent="0.25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</row>
    <row r="370" spans="1:16" x14ac:dyDescent="0.25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</row>
    <row r="371" spans="1:16" ht="18" customHeight="1" x14ac:dyDescent="0.25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</row>
    <row r="372" spans="1:16" ht="18" customHeight="1" x14ac:dyDescent="0.25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</row>
    <row r="373" spans="1:16" ht="16.5" customHeight="1" x14ac:dyDescent="0.25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</row>
    <row r="374" spans="1:16" ht="22.5" customHeight="1" x14ac:dyDescent="0.25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</row>
  </sheetData>
  <autoFilter ref="A11:P374"/>
  <mergeCells count="159">
    <mergeCell ref="O168:O176"/>
    <mergeCell ref="P168:P176"/>
    <mergeCell ref="A168:A176"/>
    <mergeCell ref="A151:A158"/>
    <mergeCell ref="O151:O158"/>
    <mergeCell ref="P151:P158"/>
    <mergeCell ref="A126:A131"/>
    <mergeCell ref="O143:O150"/>
    <mergeCell ref="P143:P150"/>
    <mergeCell ref="A143:A150"/>
    <mergeCell ref="A133:A142"/>
    <mergeCell ref="O133:O142"/>
    <mergeCell ref="P133:P142"/>
    <mergeCell ref="A159:A167"/>
    <mergeCell ref="O159:O167"/>
    <mergeCell ref="P159:P167"/>
    <mergeCell ref="B162:B163"/>
    <mergeCell ref="B171:B172"/>
    <mergeCell ref="B136:B138"/>
    <mergeCell ref="A257:A262"/>
    <mergeCell ref="O257:O262"/>
    <mergeCell ref="P257:P262"/>
    <mergeCell ref="A241:A248"/>
    <mergeCell ref="O241:O248"/>
    <mergeCell ref="P241:P248"/>
    <mergeCell ref="A249:A256"/>
    <mergeCell ref="O249:O256"/>
    <mergeCell ref="P249:P256"/>
    <mergeCell ref="O233:O240"/>
    <mergeCell ref="P233:P240"/>
    <mergeCell ref="A208:A216"/>
    <mergeCell ref="O208:O216"/>
    <mergeCell ref="P208:P216"/>
    <mergeCell ref="A217:A224"/>
    <mergeCell ref="O217:O224"/>
    <mergeCell ref="P217:P224"/>
    <mergeCell ref="A225:A232"/>
    <mergeCell ref="O225:O232"/>
    <mergeCell ref="B211:B212"/>
    <mergeCell ref="D9:D10"/>
    <mergeCell ref="P294:P301"/>
    <mergeCell ref="O294:O301"/>
    <mergeCell ref="A318:A323"/>
    <mergeCell ref="O318:O323"/>
    <mergeCell ref="P318:P323"/>
    <mergeCell ref="A302:A309"/>
    <mergeCell ref="P333:P340"/>
    <mergeCell ref="A310:A317"/>
    <mergeCell ref="O310:O317"/>
    <mergeCell ref="P310:P317"/>
    <mergeCell ref="O325:O332"/>
    <mergeCell ref="P325:P332"/>
    <mergeCell ref="A286:A293"/>
    <mergeCell ref="O286:O293"/>
    <mergeCell ref="P286:P293"/>
    <mergeCell ref="A185:A191"/>
    <mergeCell ref="O185:O191"/>
    <mergeCell ref="P185:P191"/>
    <mergeCell ref="A192:A199"/>
    <mergeCell ref="O192:O199"/>
    <mergeCell ref="P192:P199"/>
    <mergeCell ref="A200:A207"/>
    <mergeCell ref="O264:O271"/>
    <mergeCell ref="P54:P61"/>
    <mergeCell ref="A6:P6"/>
    <mergeCell ref="A132:P132"/>
    <mergeCell ref="H8:H10"/>
    <mergeCell ref="M8:M10"/>
    <mergeCell ref="N8:N10"/>
    <mergeCell ref="I8:L9"/>
    <mergeCell ref="P46:P53"/>
    <mergeCell ref="A70:A77"/>
    <mergeCell ref="O70:O77"/>
    <mergeCell ref="P70:P77"/>
    <mergeCell ref="A86:A93"/>
    <mergeCell ref="O86:O93"/>
    <mergeCell ref="P86:P93"/>
    <mergeCell ref="A94:A101"/>
    <mergeCell ref="P8:P10"/>
    <mergeCell ref="C9:C10"/>
    <mergeCell ref="P22:P29"/>
    <mergeCell ref="A46:A53"/>
    <mergeCell ref="P30:P37"/>
    <mergeCell ref="O46:O53"/>
    <mergeCell ref="A118:A125"/>
    <mergeCell ref="O118:O125"/>
    <mergeCell ref="P118:P125"/>
    <mergeCell ref="A102:A109"/>
    <mergeCell ref="O102:O109"/>
    <mergeCell ref="P102:P109"/>
    <mergeCell ref="F9:F10"/>
    <mergeCell ref="G9:G10"/>
    <mergeCell ref="E9:E10"/>
    <mergeCell ref="A8:A10"/>
    <mergeCell ref="B8:B10"/>
    <mergeCell ref="C8:G8"/>
    <mergeCell ref="O8:O10"/>
    <mergeCell ref="A54:A61"/>
    <mergeCell ref="O54:O61"/>
    <mergeCell ref="A12:P12"/>
    <mergeCell ref="A13:P13"/>
    <mergeCell ref="A14:A21"/>
    <mergeCell ref="O14:O21"/>
    <mergeCell ref="P14:P21"/>
    <mergeCell ref="A22:A29"/>
    <mergeCell ref="O22:O29"/>
    <mergeCell ref="A30:A37"/>
    <mergeCell ref="O30:O37"/>
    <mergeCell ref="A38:A45"/>
    <mergeCell ref="O38:O45"/>
    <mergeCell ref="P38:P45"/>
    <mergeCell ref="A359:P374"/>
    <mergeCell ref="A285:P285"/>
    <mergeCell ref="A341:A346"/>
    <mergeCell ref="O341:O346"/>
    <mergeCell ref="P341:P346"/>
    <mergeCell ref="A347:A352"/>
    <mergeCell ref="O347:O352"/>
    <mergeCell ref="P347:P352"/>
    <mergeCell ref="A177:A184"/>
    <mergeCell ref="O177:O184"/>
    <mergeCell ref="P177:P184"/>
    <mergeCell ref="A263:P263"/>
    <mergeCell ref="A284:P284"/>
    <mergeCell ref="A324:P324"/>
    <mergeCell ref="A264:A271"/>
    <mergeCell ref="O302:O309"/>
    <mergeCell ref="P302:P309"/>
    <mergeCell ref="A333:A340"/>
    <mergeCell ref="O333:O340"/>
    <mergeCell ref="A325:A332"/>
    <mergeCell ref="P264:P271"/>
    <mergeCell ref="O200:O207"/>
    <mergeCell ref="P200:P207"/>
    <mergeCell ref="A233:A240"/>
    <mergeCell ref="A353:A358"/>
    <mergeCell ref="O353:O358"/>
    <mergeCell ref="P353:P358"/>
    <mergeCell ref="P272:P277"/>
    <mergeCell ref="A278:A283"/>
    <mergeCell ref="O278:O283"/>
    <mergeCell ref="P278:P283"/>
    <mergeCell ref="A294:A301"/>
    <mergeCell ref="A62:A69"/>
    <mergeCell ref="O62:O69"/>
    <mergeCell ref="P62:P69"/>
    <mergeCell ref="O126:O131"/>
    <mergeCell ref="P126:P131"/>
    <mergeCell ref="P225:P232"/>
    <mergeCell ref="A272:A277"/>
    <mergeCell ref="O272:O277"/>
    <mergeCell ref="A78:A85"/>
    <mergeCell ref="O78:O85"/>
    <mergeCell ref="P78:P85"/>
    <mergeCell ref="A110:A117"/>
    <mergeCell ref="O110:O117"/>
    <mergeCell ref="P110:P117"/>
    <mergeCell ref="O94:O101"/>
    <mergeCell ref="P94:P101"/>
  </mergeCells>
  <pageMargins left="0.25" right="0.25" top="0.75" bottom="0.75" header="0.3" footer="0.3"/>
  <pageSetup paperSize="9" scale="69" fitToHeight="0" orientation="landscape" r:id="rId1"/>
  <rowBreaks count="12" manualBreakCount="12">
    <brk id="29" max="15" man="1"/>
    <brk id="61" max="15" man="1"/>
    <brk id="93" max="15" man="1"/>
    <brk id="117" max="15" man="1"/>
    <brk id="142" max="15" man="1"/>
    <brk id="176" max="15" man="1"/>
    <brk id="207" max="15" man="1"/>
    <brk id="240" max="15" man="1"/>
    <brk id="271" max="15" man="1"/>
    <brk id="301" max="15" man="1"/>
    <brk id="332" max="15" man="1"/>
    <brk id="358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</vt:lpstr>
      <vt:lpstr>Таблица3!Область_печати</vt:lpstr>
    </vt:vector>
  </TitlesOfParts>
  <Company>PNO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Неустроева Екатерина Александровна</dc:creator>
  <cp:lastModifiedBy>Кузнецов Роман Вячеславович</cp:lastModifiedBy>
  <cp:lastPrinted>2021-07-08T06:19:04Z</cp:lastPrinted>
  <dcterms:created xsi:type="dcterms:W3CDTF">2019-01-23T06:56:37Z</dcterms:created>
  <dcterms:modified xsi:type="dcterms:W3CDTF">2021-07-30T08:39:01Z</dcterms:modified>
</cp:coreProperties>
</file>