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0" yWindow="3450" windowWidth="15120" windowHeight="4515"/>
  </bookViews>
  <sheets>
    <sheet name="ГП Образование" sheetId="2" r:id="rId1"/>
  </sheets>
  <definedNames>
    <definedName name="_xlnm._FilterDatabase" localSheetId="0" hidden="1">'ГП Образование'!$A$8:$AE$1512</definedName>
    <definedName name="_xlnm.Print_Titles" localSheetId="0">'ГП Образование'!$6:$8</definedName>
    <definedName name="_xlnm.Print_Area" localSheetId="0">'ГП Образование'!$A$1:$AE$1532</definedName>
  </definedNames>
  <calcPr calcId="145621"/>
</workbook>
</file>

<file path=xl/calcChain.xml><?xml version="1.0" encoding="utf-8"?>
<calcChain xmlns="http://schemas.openxmlformats.org/spreadsheetml/2006/main">
  <c r="W464" i="2" l="1"/>
  <c r="AE1443" i="2" l="1"/>
  <c r="Y355" i="2"/>
  <c r="AE1447" i="2"/>
  <c r="Y339" i="2" l="1"/>
  <c r="AD1500" i="2" l="1"/>
  <c r="AD1501" i="2"/>
  <c r="AD1502" i="2"/>
  <c r="AD1503" i="2"/>
  <c r="AD1504" i="2"/>
  <c r="AD1489" i="2"/>
  <c r="AD1490" i="2"/>
  <c r="AD1491" i="2"/>
  <c r="AD1492" i="2"/>
  <c r="AD1493" i="2"/>
  <c r="AD1482" i="2"/>
  <c r="AD1483" i="2"/>
  <c r="AD1484" i="2"/>
  <c r="AD1485" i="2"/>
  <c r="AD1486" i="2"/>
  <c r="AD1470" i="2"/>
  <c r="AD1471" i="2"/>
  <c r="AD1472" i="2"/>
  <c r="AD1473" i="2"/>
  <c r="AD1474" i="2"/>
  <c r="S59" i="2" l="1"/>
  <c r="T59" i="2"/>
  <c r="U59" i="2"/>
  <c r="V59" i="2"/>
  <c r="X59" i="2"/>
  <c r="Y59" i="2"/>
  <c r="Z59" i="2"/>
  <c r="AA59" i="2"/>
  <c r="AB59" i="2"/>
  <c r="Q75" i="2"/>
  <c r="Y394" i="2" l="1"/>
  <c r="S971" i="2" l="1"/>
  <c r="T971" i="2"/>
  <c r="U971" i="2"/>
  <c r="V971" i="2"/>
  <c r="W971" i="2"/>
  <c r="X971" i="2"/>
  <c r="Y971" i="2"/>
  <c r="Z971" i="2"/>
  <c r="W1174" i="2" l="1"/>
  <c r="S969" i="2" l="1"/>
  <c r="T969" i="2"/>
  <c r="U969" i="2"/>
  <c r="V969" i="2"/>
  <c r="W969" i="2"/>
  <c r="X969" i="2"/>
  <c r="Y969" i="2"/>
  <c r="Z969" i="2"/>
  <c r="AA969" i="2"/>
  <c r="AB969" i="2"/>
  <c r="S970" i="2"/>
  <c r="T970" i="2"/>
  <c r="U970" i="2"/>
  <c r="V970" i="2"/>
  <c r="W970" i="2"/>
  <c r="X970" i="2"/>
  <c r="Y970" i="2"/>
  <c r="Z970" i="2"/>
  <c r="AA970" i="2"/>
  <c r="AB970" i="2"/>
  <c r="S972" i="2"/>
  <c r="T972" i="2"/>
  <c r="U972" i="2"/>
  <c r="V972" i="2"/>
  <c r="W972" i="2"/>
  <c r="X972" i="2"/>
  <c r="Y972" i="2"/>
  <c r="Z972" i="2"/>
  <c r="AA972" i="2"/>
  <c r="AB972" i="2"/>
  <c r="S973" i="2"/>
  <c r="T973" i="2"/>
  <c r="U973" i="2"/>
  <c r="V973" i="2"/>
  <c r="W973" i="2"/>
  <c r="X973" i="2"/>
  <c r="Y973" i="2"/>
  <c r="Z973" i="2"/>
  <c r="AA973" i="2"/>
  <c r="AB973" i="2"/>
  <c r="S974" i="2"/>
  <c r="T974" i="2"/>
  <c r="U974" i="2"/>
  <c r="V974" i="2"/>
  <c r="W974" i="2"/>
  <c r="X974" i="2"/>
  <c r="Y974" i="2"/>
  <c r="Z974" i="2"/>
  <c r="AA974" i="2"/>
  <c r="AB974" i="2"/>
  <c r="S1163" i="2"/>
  <c r="T1163" i="2"/>
  <c r="U1163" i="2"/>
  <c r="V1163" i="2"/>
  <c r="W1163" i="2"/>
  <c r="X1163" i="2"/>
  <c r="Y1163" i="2"/>
  <c r="S1164" i="2"/>
  <c r="T1164" i="2"/>
  <c r="U1164" i="2"/>
  <c r="V1164" i="2"/>
  <c r="W1164" i="2"/>
  <c r="X1164" i="2"/>
  <c r="Y1164" i="2"/>
  <c r="S1165" i="2"/>
  <c r="T1165" i="2"/>
  <c r="U1165" i="2"/>
  <c r="V1165" i="2"/>
  <c r="W1165" i="2"/>
  <c r="X1165" i="2"/>
  <c r="Y1165" i="2"/>
  <c r="S1166" i="2"/>
  <c r="T1166" i="2"/>
  <c r="U1166" i="2"/>
  <c r="V1166" i="2"/>
  <c r="W1166" i="2"/>
  <c r="X1166" i="2"/>
  <c r="Y1166" i="2"/>
  <c r="S1167" i="2"/>
  <c r="T1167" i="2"/>
  <c r="U1167" i="2"/>
  <c r="V1167" i="2"/>
  <c r="W1167" i="2"/>
  <c r="X1167" i="2"/>
  <c r="Y1167" i="2"/>
  <c r="S1168" i="2"/>
  <c r="T1168" i="2"/>
  <c r="U1168" i="2"/>
  <c r="V1168" i="2"/>
  <c r="W1168" i="2"/>
  <c r="X1168" i="2"/>
  <c r="Y1168" i="2"/>
  <c r="S1169" i="2"/>
  <c r="T1169" i="2"/>
  <c r="U1169" i="2"/>
  <c r="V1169" i="2"/>
  <c r="W1169" i="2"/>
  <c r="X1169" i="2"/>
  <c r="Y1169" i="2"/>
  <c r="S595" i="2"/>
  <c r="T595" i="2"/>
  <c r="U595" i="2"/>
  <c r="V595" i="2"/>
  <c r="W595" i="2"/>
  <c r="X595" i="2"/>
  <c r="Y595" i="2"/>
  <c r="Z595" i="2"/>
  <c r="AA595" i="2"/>
  <c r="AB595" i="2"/>
  <c r="AC595" i="2"/>
  <c r="AE1449" i="2"/>
  <c r="AE1441" i="2" s="1"/>
  <c r="AD1447" i="2" l="1"/>
  <c r="AD1450" i="2"/>
  <c r="AD1452" i="2"/>
  <c r="AB1457" i="2"/>
  <c r="AA1457" i="2"/>
  <c r="AB1455" i="2"/>
  <c r="AA1455" i="2"/>
  <c r="Y1457" i="2"/>
  <c r="Y1455" i="2"/>
  <c r="W1457" i="2"/>
  <c r="W1455" i="2"/>
  <c r="U1457" i="2"/>
  <c r="U1455" i="2"/>
  <c r="S1457" i="2"/>
  <c r="S1455" i="2"/>
  <c r="D1166" i="2" l="1"/>
  <c r="E1166" i="2"/>
  <c r="F1166" i="2"/>
  <c r="I1166" i="2"/>
  <c r="J1166" i="2"/>
  <c r="K1166" i="2"/>
  <c r="L1166" i="2"/>
  <c r="M1166" i="2"/>
  <c r="N1166" i="2"/>
  <c r="O1166" i="2"/>
  <c r="P1166" i="2"/>
  <c r="Z1166" i="2"/>
  <c r="AA1166" i="2"/>
  <c r="AB1166" i="2"/>
  <c r="C1166" i="2"/>
  <c r="R1208" i="2" l="1"/>
  <c r="Q1208" i="2"/>
  <c r="H1208" i="2"/>
  <c r="G1208" i="2"/>
  <c r="R1207" i="2"/>
  <c r="Q1207" i="2"/>
  <c r="H1207" i="2"/>
  <c r="G1207" i="2"/>
  <c r="R1206" i="2"/>
  <c r="Q1206" i="2"/>
  <c r="H1206" i="2"/>
  <c r="G1206" i="2"/>
  <c r="R1205" i="2"/>
  <c r="R1166" i="2" s="1"/>
  <c r="Q1205" i="2"/>
  <c r="Q1166" i="2" s="1"/>
  <c r="H1205" i="2"/>
  <c r="G1205" i="2"/>
  <c r="AC1204" i="2"/>
  <c r="AC1203" i="2" s="1"/>
  <c r="AB1204" i="2"/>
  <c r="AB1203" i="2" s="1"/>
  <c r="AA1204" i="2"/>
  <c r="AA1203" i="2" s="1"/>
  <c r="Z1204" i="2"/>
  <c r="Z1203" i="2" s="1"/>
  <c r="Y1204" i="2"/>
  <c r="Y1203" i="2" s="1"/>
  <c r="X1204" i="2"/>
  <c r="W1204" i="2"/>
  <c r="W1203" i="2" s="1"/>
  <c r="V1204" i="2"/>
  <c r="V1203" i="2" s="1"/>
  <c r="U1204" i="2"/>
  <c r="U1203" i="2" s="1"/>
  <c r="T1204" i="2"/>
  <c r="T1203" i="2" s="1"/>
  <c r="S1204" i="2"/>
  <c r="S1203" i="2" s="1"/>
  <c r="P1204" i="2"/>
  <c r="P1203" i="2" s="1"/>
  <c r="O1204" i="2"/>
  <c r="O1203" i="2" s="1"/>
  <c r="N1204" i="2"/>
  <c r="N1203" i="2" s="1"/>
  <c r="M1204" i="2"/>
  <c r="M1203" i="2" s="1"/>
  <c r="L1204" i="2"/>
  <c r="L1203" i="2" s="1"/>
  <c r="K1204" i="2"/>
  <c r="K1203" i="2" s="1"/>
  <c r="J1204" i="2"/>
  <c r="J1203" i="2" s="1"/>
  <c r="I1204" i="2"/>
  <c r="I1203" i="2" s="1"/>
  <c r="X1203" i="2"/>
  <c r="R1202" i="2"/>
  <c r="H1202" i="2"/>
  <c r="G1202" i="2"/>
  <c r="G1204" i="2" l="1"/>
  <c r="G1203" i="2" s="1"/>
  <c r="G1166" i="2"/>
  <c r="H1204" i="2"/>
  <c r="H1203" i="2" s="1"/>
  <c r="H1166" i="2"/>
  <c r="R1204" i="2"/>
  <c r="R1203" i="2" s="1"/>
  <c r="Q1204" i="2"/>
  <c r="Q1203" i="2" s="1"/>
  <c r="Q265" i="2"/>
  <c r="Y927" i="2" l="1"/>
  <c r="AA1001" i="2" l="1"/>
  <c r="AA968" i="2" s="1"/>
  <c r="AB1001" i="2"/>
  <c r="AB968" i="2" s="1"/>
  <c r="AA999" i="2"/>
  <c r="AB999" i="2"/>
  <c r="AA564" i="2" l="1"/>
  <c r="AA563" i="2" s="1"/>
  <c r="Z582" i="2"/>
  <c r="AA582" i="2"/>
  <c r="AB582" i="2"/>
  <c r="S591" i="2" l="1"/>
  <c r="T591" i="2"/>
  <c r="U591" i="2"/>
  <c r="V591" i="2"/>
  <c r="W591" i="2"/>
  <c r="X591" i="2"/>
  <c r="Y591" i="2"/>
  <c r="Z591" i="2"/>
  <c r="AA591" i="2"/>
  <c r="AB591" i="2"/>
  <c r="S585" i="2"/>
  <c r="T585" i="2"/>
  <c r="U585" i="2"/>
  <c r="V585" i="2"/>
  <c r="W585" i="2"/>
  <c r="X585" i="2"/>
  <c r="Y585" i="2"/>
  <c r="Z585" i="2"/>
  <c r="AA585" i="2"/>
  <c r="AB585" i="2"/>
  <c r="S590" i="2"/>
  <c r="T590" i="2"/>
  <c r="U590" i="2"/>
  <c r="V590" i="2"/>
  <c r="W590" i="2"/>
  <c r="X590" i="2"/>
  <c r="Y590" i="2"/>
  <c r="Z590" i="2"/>
  <c r="AA590" i="2"/>
  <c r="AB590" i="2"/>
  <c r="R582" i="2"/>
  <c r="S582" i="2"/>
  <c r="T582" i="2"/>
  <c r="U582" i="2"/>
  <c r="V582" i="2"/>
  <c r="W582" i="2"/>
  <c r="X582" i="2"/>
  <c r="Y582" i="2"/>
  <c r="S592" i="2"/>
  <c r="T592" i="2"/>
  <c r="U592" i="2"/>
  <c r="V592" i="2"/>
  <c r="W592" i="2"/>
  <c r="X592" i="2"/>
  <c r="Y592" i="2"/>
  <c r="Z592" i="2"/>
  <c r="AA592" i="2"/>
  <c r="AB592" i="2"/>
  <c r="AC582" i="2" l="1"/>
  <c r="S581" i="2"/>
  <c r="T581" i="2"/>
  <c r="V581" i="2"/>
  <c r="W581" i="2"/>
  <c r="X581" i="2"/>
  <c r="Y581" i="2"/>
  <c r="Z581" i="2"/>
  <c r="AA581" i="2"/>
  <c r="AB581" i="2"/>
  <c r="U581" i="2"/>
  <c r="R583" i="2"/>
  <c r="S583" i="2"/>
  <c r="T583" i="2"/>
  <c r="U583" i="2"/>
  <c r="V583" i="2"/>
  <c r="W583" i="2"/>
  <c r="V598" i="2"/>
  <c r="X598" i="2"/>
  <c r="Y598" i="2"/>
  <c r="Z598" i="2"/>
  <c r="AA598" i="2"/>
  <c r="AB598" i="2"/>
  <c r="T598" i="2"/>
  <c r="S598" i="2"/>
  <c r="T584" i="2"/>
  <c r="V584" i="2"/>
  <c r="X584" i="2"/>
  <c r="Y584" i="2"/>
  <c r="Z584" i="2"/>
  <c r="AA584" i="2"/>
  <c r="AB584" i="2"/>
  <c r="S584" i="2"/>
  <c r="U708" i="2"/>
  <c r="U598" i="2" s="1"/>
  <c r="W586" i="2"/>
  <c r="W733" i="2"/>
  <c r="W729" i="2"/>
  <c r="W708" i="2"/>
  <c r="W703" i="2"/>
  <c r="W584" i="2" s="1"/>
  <c r="U703" i="2"/>
  <c r="W624" i="2"/>
  <c r="W598" i="2" s="1"/>
  <c r="W620" i="2"/>
  <c r="U620" i="2"/>
  <c r="U584" i="2" s="1"/>
  <c r="T599" i="2"/>
  <c r="U599" i="2"/>
  <c r="V599" i="2"/>
  <c r="W599" i="2"/>
  <c r="X599" i="2"/>
  <c r="Y599" i="2"/>
  <c r="S599" i="2"/>
  <c r="X583" i="2"/>
  <c r="Y583" i="2"/>
  <c r="Z583" i="2"/>
  <c r="AA583" i="2"/>
  <c r="AB583" i="2"/>
  <c r="W243" i="2" l="1"/>
  <c r="Y256" i="2" l="1"/>
  <c r="Y255" i="2" s="1"/>
  <c r="W574" i="2" l="1"/>
  <c r="W565" i="2"/>
  <c r="W542" i="2"/>
  <c r="W533" i="2"/>
  <c r="Q533" i="2" s="1"/>
  <c r="W523" i="2"/>
  <c r="Q523" i="2" s="1"/>
  <c r="W517" i="2"/>
  <c r="Q517" i="2" s="1"/>
  <c r="W558" i="2"/>
  <c r="Q558" i="2" s="1"/>
  <c r="R490" i="2"/>
  <c r="S490" i="2"/>
  <c r="T490" i="2"/>
  <c r="U490" i="2"/>
  <c r="V490" i="2"/>
  <c r="X490" i="2"/>
  <c r="Y490" i="2"/>
  <c r="Z490" i="2"/>
  <c r="AA490" i="2"/>
  <c r="AB490" i="2"/>
  <c r="R491" i="2"/>
  <c r="S491" i="2"/>
  <c r="T491" i="2"/>
  <c r="U491" i="2"/>
  <c r="V491" i="2"/>
  <c r="W491" i="2"/>
  <c r="X491" i="2"/>
  <c r="Y491" i="2"/>
  <c r="Z491" i="2"/>
  <c r="AA491" i="2"/>
  <c r="AB491" i="2"/>
  <c r="S492" i="2"/>
  <c r="T492" i="2"/>
  <c r="U492" i="2"/>
  <c r="V492" i="2"/>
  <c r="W492" i="2"/>
  <c r="X492" i="2"/>
  <c r="Y492" i="2"/>
  <c r="Z492" i="2"/>
  <c r="AA492" i="2"/>
  <c r="AB492" i="2"/>
  <c r="S493" i="2"/>
  <c r="T493" i="2"/>
  <c r="U493" i="2"/>
  <c r="V493" i="2"/>
  <c r="W493" i="2"/>
  <c r="X493" i="2"/>
  <c r="Y493" i="2"/>
  <c r="Z493" i="2"/>
  <c r="AA493" i="2"/>
  <c r="AB493" i="2"/>
  <c r="R494" i="2"/>
  <c r="S494" i="2"/>
  <c r="T494" i="2"/>
  <c r="U494" i="2"/>
  <c r="V494" i="2"/>
  <c r="X494" i="2"/>
  <c r="Y494" i="2"/>
  <c r="Z494" i="2"/>
  <c r="AA494" i="2"/>
  <c r="AB494" i="2"/>
  <c r="R495" i="2"/>
  <c r="S495" i="2"/>
  <c r="T495" i="2"/>
  <c r="U495" i="2"/>
  <c r="V495" i="2"/>
  <c r="W495" i="2"/>
  <c r="X495" i="2"/>
  <c r="Y495" i="2"/>
  <c r="Z495" i="2"/>
  <c r="AA495" i="2"/>
  <c r="AB495" i="2"/>
  <c r="W587" i="2"/>
  <c r="S500" i="2"/>
  <c r="S499" i="2" s="1"/>
  <c r="U500" i="2"/>
  <c r="U499" i="2" s="1"/>
  <c r="S564" i="2"/>
  <c r="T564" i="2"/>
  <c r="U564" i="2"/>
  <c r="X564" i="2"/>
  <c r="Y564" i="2"/>
  <c r="Z564" i="2"/>
  <c r="AB564" i="2"/>
  <c r="Q574" i="2"/>
  <c r="Q575" i="2"/>
  <c r="Q566" i="2"/>
  <c r="S548" i="2"/>
  <c r="T548" i="2"/>
  <c r="U548" i="2"/>
  <c r="V548" i="2"/>
  <c r="W548" i="2"/>
  <c r="X548" i="2"/>
  <c r="Y548" i="2"/>
  <c r="Z548" i="2"/>
  <c r="AA548" i="2"/>
  <c r="AB548" i="2"/>
  <c r="Q559" i="2"/>
  <c r="Q549" i="2"/>
  <c r="Q550" i="2"/>
  <c r="Q551" i="2"/>
  <c r="Q552" i="2"/>
  <c r="S532" i="2"/>
  <c r="T532" i="2"/>
  <c r="U532" i="2"/>
  <c r="X532" i="2"/>
  <c r="Y532" i="2"/>
  <c r="Z532" i="2"/>
  <c r="AA532" i="2"/>
  <c r="AB532" i="2"/>
  <c r="Q534" i="2"/>
  <c r="Q542" i="2"/>
  <c r="Q543" i="2"/>
  <c r="S516" i="2"/>
  <c r="T516" i="2"/>
  <c r="U516" i="2"/>
  <c r="X516" i="2"/>
  <c r="Y516" i="2"/>
  <c r="Z516" i="2"/>
  <c r="AA516" i="2"/>
  <c r="AB516" i="2"/>
  <c r="T500" i="2"/>
  <c r="V500" i="2"/>
  <c r="V499" i="2" s="1"/>
  <c r="W500" i="2"/>
  <c r="W499" i="2" s="1"/>
  <c r="X500" i="2"/>
  <c r="Y500" i="2"/>
  <c r="Y499" i="2" s="1"/>
  <c r="Z500" i="2"/>
  <c r="AA500" i="2"/>
  <c r="AB500" i="2"/>
  <c r="AC500" i="2"/>
  <c r="Q501" i="2"/>
  <c r="Q502" i="2"/>
  <c r="Q510" i="2"/>
  <c r="Q511" i="2"/>
  <c r="Q512" i="2"/>
  <c r="Q524" i="2"/>
  <c r="Q518" i="2"/>
  <c r="Q491" i="2" l="1"/>
  <c r="W516" i="2"/>
  <c r="Q495" i="2"/>
  <c r="W532" i="2"/>
  <c r="W490" i="2"/>
  <c r="V516" i="2"/>
  <c r="Q565" i="2"/>
  <c r="Q490" i="2" s="1"/>
  <c r="W564" i="2"/>
  <c r="V564" i="2"/>
  <c r="Q494" i="2"/>
  <c r="V532" i="2"/>
  <c r="W494" i="2"/>
  <c r="Q619" i="2"/>
  <c r="Q792" i="2"/>
  <c r="Q728" i="2"/>
  <c r="Q583" i="2" l="1"/>
  <c r="Q791" i="2"/>
  <c r="Q618" i="2"/>
  <c r="Q702" i="2" l="1"/>
  <c r="Q706" i="2"/>
  <c r="Q701" i="2"/>
  <c r="W1001" i="2" l="1"/>
  <c r="W968" i="2" s="1"/>
  <c r="Q992" i="2"/>
  <c r="Q971" i="2" s="1"/>
  <c r="AB439" i="2" l="1"/>
  <c r="AB440" i="2"/>
  <c r="AB441" i="2"/>
  <c r="AB442" i="2"/>
  <c r="AB443" i="2"/>
  <c r="AB444" i="2"/>
  <c r="AA439" i="2"/>
  <c r="AA440" i="2"/>
  <c r="AA441" i="2"/>
  <c r="AA442" i="2"/>
  <c r="AA443" i="2"/>
  <c r="S439" i="2"/>
  <c r="S440" i="2"/>
  <c r="S441" i="2"/>
  <c r="S442" i="2"/>
  <c r="Y439" i="2"/>
  <c r="Y440" i="2"/>
  <c r="Y441" i="2"/>
  <c r="Y442" i="2"/>
  <c r="Y443" i="2"/>
  <c r="U439" i="2"/>
  <c r="U440" i="2"/>
  <c r="U441" i="2"/>
  <c r="U442" i="2"/>
  <c r="U443" i="2"/>
  <c r="W439" i="2"/>
  <c r="W440" i="2"/>
  <c r="W441" i="2"/>
  <c r="W442" i="2"/>
  <c r="W443" i="2"/>
  <c r="F442" i="2"/>
  <c r="E442" i="2"/>
  <c r="D442" i="2"/>
  <c r="C442" i="2"/>
  <c r="F439" i="2"/>
  <c r="E439" i="2"/>
  <c r="D439" i="2"/>
  <c r="C439" i="2"/>
  <c r="R467" i="2"/>
  <c r="Q467" i="2"/>
  <c r="Q442" i="2" s="1"/>
  <c r="H467" i="2"/>
  <c r="G467" i="2"/>
  <c r="R464" i="2"/>
  <c r="Q464" i="2"/>
  <c r="Q439" i="2" s="1"/>
  <c r="H464" i="2"/>
  <c r="G464" i="2"/>
  <c r="W1450" i="2" l="1"/>
  <c r="Y1450" i="2"/>
  <c r="U1450" i="2"/>
  <c r="AA1450" i="2"/>
  <c r="AB1450" i="2"/>
  <c r="Y1265" i="2"/>
  <c r="Q1420" i="2" l="1"/>
  <c r="Y1354" i="2"/>
  <c r="Y314" i="2" l="1"/>
  <c r="Y332" i="2" l="1"/>
  <c r="R812" i="2" l="1"/>
  <c r="Q812" i="2"/>
  <c r="H812" i="2"/>
  <c r="G812" i="2"/>
  <c r="R811" i="2"/>
  <c r="Q811" i="2"/>
  <c r="H811" i="2"/>
  <c r="G811" i="2"/>
  <c r="R810" i="2"/>
  <c r="Q810" i="2"/>
  <c r="H810" i="2"/>
  <c r="G810" i="2"/>
  <c r="R809" i="2"/>
  <c r="Q809" i="2"/>
  <c r="H809" i="2"/>
  <c r="G809" i="2"/>
  <c r="R808" i="2"/>
  <c r="Q808" i="2"/>
  <c r="H808" i="2"/>
  <c r="G808" i="2"/>
  <c r="R807" i="2"/>
  <c r="Q807" i="2"/>
  <c r="H807" i="2"/>
  <c r="G807" i="2"/>
  <c r="R806" i="2"/>
  <c r="Q806" i="2"/>
  <c r="H806" i="2"/>
  <c r="G806" i="2"/>
  <c r="R805" i="2"/>
  <c r="Q805" i="2"/>
  <c r="H805" i="2"/>
  <c r="G805" i="2"/>
  <c r="R804" i="2"/>
  <c r="R585" i="2" s="1"/>
  <c r="Q804" i="2"/>
  <c r="Q585" i="2" s="1"/>
  <c r="H804" i="2"/>
  <c r="G804" i="2"/>
  <c r="G803" i="2" s="1"/>
  <c r="AC803" i="2"/>
  <c r="AC802" i="2" s="1"/>
  <c r="AB803" i="2"/>
  <c r="AB802" i="2" s="1"/>
  <c r="AA803" i="2"/>
  <c r="AA802" i="2" s="1"/>
  <c r="Z803" i="2"/>
  <c r="Z802" i="2" s="1"/>
  <c r="Y803" i="2"/>
  <c r="Y802" i="2" s="1"/>
  <c r="X803" i="2"/>
  <c r="X802" i="2" s="1"/>
  <c r="W803" i="2"/>
  <c r="W802" i="2" s="1"/>
  <c r="V803" i="2"/>
  <c r="V802" i="2" s="1"/>
  <c r="U803" i="2"/>
  <c r="U802" i="2" s="1"/>
  <c r="T803" i="2"/>
  <c r="T802" i="2" s="1"/>
  <c r="S803" i="2"/>
  <c r="S802" i="2" s="1"/>
  <c r="P803" i="2"/>
  <c r="P802" i="2" s="1"/>
  <c r="O803" i="2"/>
  <c r="O802" i="2" s="1"/>
  <c r="N803" i="2"/>
  <c r="N802" i="2" s="1"/>
  <c r="M803" i="2"/>
  <c r="M802" i="2" s="1"/>
  <c r="L803" i="2"/>
  <c r="L802" i="2" s="1"/>
  <c r="K803" i="2"/>
  <c r="K802" i="2" s="1"/>
  <c r="J803" i="2"/>
  <c r="J802" i="2" s="1"/>
  <c r="I803" i="2"/>
  <c r="I802" i="2" s="1"/>
  <c r="R801" i="2"/>
  <c r="Q801" i="2"/>
  <c r="H801" i="2"/>
  <c r="G801" i="2"/>
  <c r="R800" i="2"/>
  <c r="Q800" i="2"/>
  <c r="H800" i="2"/>
  <c r="G800" i="2"/>
  <c r="R799" i="2"/>
  <c r="Q799" i="2"/>
  <c r="H799" i="2"/>
  <c r="G799" i="2"/>
  <c r="R798" i="2"/>
  <c r="Q798" i="2"/>
  <c r="H798" i="2"/>
  <c r="G798" i="2"/>
  <c r="R797" i="2"/>
  <c r="Q797" i="2"/>
  <c r="H797" i="2"/>
  <c r="G797" i="2"/>
  <c r="R796" i="2"/>
  <c r="Q796" i="2"/>
  <c r="H796" i="2"/>
  <c r="G796" i="2"/>
  <c r="R795" i="2"/>
  <c r="Q795" i="2"/>
  <c r="H795" i="2"/>
  <c r="G795" i="2"/>
  <c r="R794" i="2"/>
  <c r="Q794" i="2"/>
  <c r="H794" i="2"/>
  <c r="G794" i="2"/>
  <c r="R793" i="2"/>
  <c r="Q793" i="2"/>
  <c r="H793" i="2"/>
  <c r="G793" i="2"/>
  <c r="R790" i="2"/>
  <c r="Q790" i="2"/>
  <c r="H790" i="2"/>
  <c r="G790" i="2"/>
  <c r="AC789" i="2"/>
  <c r="AC788" i="2" s="1"/>
  <c r="AB789" i="2"/>
  <c r="AB788" i="2" s="1"/>
  <c r="AA789" i="2"/>
  <c r="AA788" i="2" s="1"/>
  <c r="Z789" i="2"/>
  <c r="Z788" i="2" s="1"/>
  <c r="Y789" i="2"/>
  <c r="Y788" i="2" s="1"/>
  <c r="X789" i="2"/>
  <c r="X788" i="2" s="1"/>
  <c r="W789" i="2"/>
  <c r="W788" i="2" s="1"/>
  <c r="V789" i="2"/>
  <c r="V788" i="2" s="1"/>
  <c r="U789" i="2"/>
  <c r="T789" i="2"/>
  <c r="T788" i="2" s="1"/>
  <c r="S789" i="2"/>
  <c r="S788" i="2" s="1"/>
  <c r="P789" i="2"/>
  <c r="P788" i="2" s="1"/>
  <c r="O789" i="2"/>
  <c r="O788" i="2" s="1"/>
  <c r="N789" i="2"/>
  <c r="N788" i="2" s="1"/>
  <c r="M789" i="2"/>
  <c r="M788" i="2" s="1"/>
  <c r="L789" i="2"/>
  <c r="L788" i="2" s="1"/>
  <c r="K789" i="2"/>
  <c r="K788" i="2" s="1"/>
  <c r="J789" i="2"/>
  <c r="J788" i="2" s="1"/>
  <c r="I789" i="2"/>
  <c r="I788" i="2" s="1"/>
  <c r="G789" i="2"/>
  <c r="R787" i="2"/>
  <c r="Q787" i="2"/>
  <c r="H787" i="2"/>
  <c r="G787" i="2"/>
  <c r="R789" i="2" l="1"/>
  <c r="Q789" i="2"/>
  <c r="Q788" i="2" s="1"/>
  <c r="Q803" i="2"/>
  <c r="Q802" i="2" s="1"/>
  <c r="R803" i="2"/>
  <c r="R802" i="2" s="1"/>
  <c r="H803" i="2"/>
  <c r="H802" i="2" s="1"/>
  <c r="H789" i="2"/>
  <c r="H788" i="2" s="1"/>
  <c r="G788" i="2"/>
  <c r="G802" i="2"/>
  <c r="R788" i="2"/>
  <c r="S221" i="2"/>
  <c r="T221" i="2"/>
  <c r="U221" i="2"/>
  <c r="V221" i="2"/>
  <c r="X221" i="2"/>
  <c r="Y221" i="2"/>
  <c r="Z221" i="2"/>
  <c r="AA221" i="2"/>
  <c r="AB221" i="2"/>
  <c r="S220" i="2"/>
  <c r="T220" i="2"/>
  <c r="U220" i="2"/>
  <c r="V220" i="2"/>
  <c r="X220" i="2"/>
  <c r="Y220" i="2"/>
  <c r="Z220" i="2"/>
  <c r="AA220" i="2"/>
  <c r="AB220" i="2"/>
  <c r="S218" i="2"/>
  <c r="T218" i="2"/>
  <c r="U218" i="2"/>
  <c r="V218" i="2"/>
  <c r="W218" i="2"/>
  <c r="X218" i="2"/>
  <c r="Y218" i="2"/>
  <c r="Z218" i="2"/>
  <c r="AA218" i="2"/>
  <c r="AB218" i="2"/>
  <c r="S219" i="2"/>
  <c r="T219" i="2"/>
  <c r="U219" i="2"/>
  <c r="V219" i="2"/>
  <c r="X219" i="2"/>
  <c r="Y219" i="2"/>
  <c r="Z219" i="2"/>
  <c r="AA219" i="2"/>
  <c r="AB219" i="2"/>
  <c r="S222" i="2"/>
  <c r="T222" i="2"/>
  <c r="U222" i="2"/>
  <c r="V222" i="2"/>
  <c r="X222" i="2"/>
  <c r="Y222" i="2"/>
  <c r="Z222" i="2"/>
  <c r="AA222" i="2"/>
  <c r="AB222" i="2"/>
  <c r="S223" i="2"/>
  <c r="T223" i="2"/>
  <c r="U223" i="2"/>
  <c r="V223" i="2"/>
  <c r="W223" i="2"/>
  <c r="X223" i="2"/>
  <c r="Y223" i="2"/>
  <c r="Z223" i="2"/>
  <c r="AA223" i="2"/>
  <c r="AB223" i="2"/>
  <c r="W220" i="2"/>
  <c r="W221" i="2"/>
  <c r="W222" i="2"/>
  <c r="W219" i="2"/>
  <c r="AB26" i="2" l="1"/>
  <c r="T26" i="2"/>
  <c r="U26" i="2"/>
  <c r="V26" i="2"/>
  <c r="W26" i="2"/>
  <c r="X26" i="2"/>
  <c r="Y26" i="2"/>
  <c r="T1278" i="2"/>
  <c r="U1278" i="2"/>
  <c r="S1356" i="2" l="1"/>
  <c r="T1356" i="2"/>
  <c r="U1356" i="2"/>
  <c r="V1356" i="2"/>
  <c r="W1356" i="2"/>
  <c r="X1356" i="2"/>
  <c r="Y1356" i="2"/>
  <c r="Z1356" i="2"/>
  <c r="AA1356" i="2"/>
  <c r="AB1356" i="2"/>
  <c r="R1396" i="2"/>
  <c r="Q1396" i="2"/>
  <c r="R1395" i="2"/>
  <c r="Q1395" i="2"/>
  <c r="R1394" i="2"/>
  <c r="Q1394" i="2"/>
  <c r="R1393" i="2"/>
  <c r="Q1393" i="2"/>
  <c r="AB1392" i="2"/>
  <c r="AB1391" i="2" s="1"/>
  <c r="AA1392" i="2"/>
  <c r="AA1391" i="2" s="1"/>
  <c r="Z1392" i="2"/>
  <c r="Z1391" i="2" s="1"/>
  <c r="Y1392" i="2"/>
  <c r="Y1391" i="2" s="1"/>
  <c r="X1392" i="2"/>
  <c r="X1391" i="2" s="1"/>
  <c r="W1392" i="2"/>
  <c r="W1391" i="2" s="1"/>
  <c r="V1392" i="2"/>
  <c r="V1391" i="2" s="1"/>
  <c r="U1392" i="2"/>
  <c r="U1391" i="2" s="1"/>
  <c r="T1392" i="2"/>
  <c r="T1391" i="2" s="1"/>
  <c r="S1392" i="2"/>
  <c r="S1391" i="2" s="1"/>
  <c r="R1392" i="2" l="1"/>
  <c r="R1391" i="2" s="1"/>
  <c r="Q1392" i="2"/>
  <c r="Q1391" i="2" s="1"/>
  <c r="AA1040" i="2"/>
  <c r="W1333" i="2" l="1"/>
  <c r="Q1234" i="2" l="1"/>
  <c r="Q1233" i="2"/>
  <c r="Q1188" i="2"/>
  <c r="Q1051" i="2"/>
  <c r="W1231" i="2"/>
  <c r="S586" i="2" l="1"/>
  <c r="T586" i="2"/>
  <c r="U586" i="2"/>
  <c r="V586" i="2"/>
  <c r="X586" i="2"/>
  <c r="Y586" i="2"/>
  <c r="Z586" i="2"/>
  <c r="AA586" i="2"/>
  <c r="AB586" i="2"/>
  <c r="AC586" i="2"/>
  <c r="R786" i="2"/>
  <c r="Q786" i="2"/>
  <c r="H786" i="2"/>
  <c r="G786" i="2"/>
  <c r="R785" i="2"/>
  <c r="Q785" i="2"/>
  <c r="H785" i="2"/>
  <c r="G785" i="2"/>
  <c r="R784" i="2"/>
  <c r="Q784" i="2"/>
  <c r="H784" i="2"/>
  <c r="G784" i="2"/>
  <c r="R783" i="2"/>
  <c r="Q783" i="2"/>
  <c r="H783" i="2"/>
  <c r="G783" i="2"/>
  <c r="R782" i="2"/>
  <c r="Q782" i="2"/>
  <c r="H782" i="2"/>
  <c r="G782" i="2"/>
  <c r="R781" i="2"/>
  <c r="Q781" i="2"/>
  <c r="H781" i="2"/>
  <c r="G781" i="2"/>
  <c r="R780" i="2"/>
  <c r="Q780" i="2"/>
  <c r="H780" i="2"/>
  <c r="G780" i="2"/>
  <c r="Q779" i="2"/>
  <c r="R778" i="2"/>
  <c r="Q778" i="2"/>
  <c r="H778" i="2"/>
  <c r="G778" i="2"/>
  <c r="R777" i="2"/>
  <c r="R586" i="2" s="1"/>
  <c r="Q777" i="2"/>
  <c r="Q586" i="2" s="1"/>
  <c r="H777" i="2"/>
  <c r="G777" i="2"/>
  <c r="AC776" i="2"/>
  <c r="AC775" i="2" s="1"/>
  <c r="AB776" i="2"/>
  <c r="AB775" i="2" s="1"/>
  <c r="AA776" i="2"/>
  <c r="AA775" i="2" s="1"/>
  <c r="Z776" i="2"/>
  <c r="Z775" i="2" s="1"/>
  <c r="Y776" i="2"/>
  <c r="Y775" i="2" s="1"/>
  <c r="X776" i="2"/>
  <c r="X775" i="2" s="1"/>
  <c r="W776" i="2"/>
  <c r="W775" i="2" s="1"/>
  <c r="V776" i="2"/>
  <c r="V775" i="2" s="1"/>
  <c r="U776" i="2"/>
  <c r="U775" i="2" s="1"/>
  <c r="T776" i="2"/>
  <c r="T775" i="2" s="1"/>
  <c r="S776" i="2"/>
  <c r="S775" i="2" s="1"/>
  <c r="P776" i="2"/>
  <c r="P775" i="2" s="1"/>
  <c r="O776" i="2"/>
  <c r="O775" i="2" s="1"/>
  <c r="N776" i="2"/>
  <c r="N775" i="2" s="1"/>
  <c r="M776" i="2"/>
  <c r="M775" i="2" s="1"/>
  <c r="L776" i="2"/>
  <c r="L775" i="2" s="1"/>
  <c r="K776" i="2"/>
  <c r="K775" i="2" s="1"/>
  <c r="J776" i="2"/>
  <c r="J775" i="2" s="1"/>
  <c r="I776" i="2"/>
  <c r="I775" i="2" s="1"/>
  <c r="R774" i="2"/>
  <c r="H774" i="2"/>
  <c r="G774" i="2"/>
  <c r="R776" i="2" l="1"/>
  <c r="R775" i="2" s="1"/>
  <c r="G776" i="2"/>
  <c r="G775" i="2" s="1"/>
  <c r="H776" i="2"/>
  <c r="H775" i="2" s="1"/>
  <c r="Q776" i="2"/>
  <c r="Q775" i="2" s="1"/>
  <c r="Z587" i="2"/>
  <c r="AA587" i="2"/>
  <c r="AB587" i="2"/>
  <c r="D587" i="2"/>
  <c r="E587" i="2"/>
  <c r="F587" i="2"/>
  <c r="G587" i="2"/>
  <c r="H587" i="2"/>
  <c r="I587" i="2"/>
  <c r="J587" i="2"/>
  <c r="K587" i="2"/>
  <c r="L587" i="2"/>
  <c r="M587" i="2"/>
  <c r="N587" i="2"/>
  <c r="O587" i="2"/>
  <c r="P587" i="2"/>
  <c r="R587" i="2"/>
  <c r="S587" i="2"/>
  <c r="T587" i="2"/>
  <c r="U587" i="2"/>
  <c r="V587" i="2"/>
  <c r="X587" i="2"/>
  <c r="Y587" i="2"/>
  <c r="C587" i="2"/>
  <c r="Q766" i="2"/>
  <c r="Q587" i="2" s="1"/>
  <c r="D586" i="2"/>
  <c r="E586" i="2"/>
  <c r="F586" i="2"/>
  <c r="I586" i="2"/>
  <c r="J586" i="2"/>
  <c r="K586" i="2"/>
  <c r="L586" i="2"/>
  <c r="M586" i="2"/>
  <c r="N586" i="2"/>
  <c r="O586" i="2"/>
  <c r="P586" i="2"/>
  <c r="C586" i="2"/>
  <c r="X1128" i="2" l="1"/>
  <c r="Y1128" i="2"/>
  <c r="Q29" i="2" l="1"/>
  <c r="Y1040" i="2" l="1"/>
  <c r="E218" i="2" l="1"/>
  <c r="W102" i="2" l="1"/>
  <c r="Q85" i="2"/>
  <c r="Q86" i="2"/>
  <c r="Q87" i="2"/>
  <c r="W97" i="2" l="1"/>
  <c r="W104" i="2"/>
  <c r="W95" i="2"/>
  <c r="W59" i="2" s="1"/>
  <c r="AB1218" i="2" l="1"/>
  <c r="S1317" i="2" l="1"/>
  <c r="T1317" i="2"/>
  <c r="U1317" i="2"/>
  <c r="V1317" i="2"/>
  <c r="W1317" i="2"/>
  <c r="X1317" i="2"/>
  <c r="Y1317" i="2"/>
  <c r="Q92" i="2" l="1"/>
  <c r="U104" i="2" l="1"/>
  <c r="Q104" i="2" s="1"/>
  <c r="U97" i="2"/>
  <c r="W1364" i="2" l="1"/>
  <c r="U1364" i="2"/>
  <c r="S1364" i="2"/>
  <c r="Y1364" i="2"/>
  <c r="Q1364" i="2" l="1"/>
  <c r="Q97" i="2"/>
  <c r="Q244" i="2" l="1"/>
  <c r="Y1264" i="2" l="1"/>
  <c r="W1332" i="2" l="1"/>
  <c r="AC492" i="2" l="1"/>
  <c r="AC493" i="2"/>
  <c r="AC496" i="2"/>
  <c r="I492" i="2"/>
  <c r="J492" i="2"/>
  <c r="K492" i="2"/>
  <c r="L492" i="2"/>
  <c r="M492" i="2"/>
  <c r="N492" i="2"/>
  <c r="O492" i="2"/>
  <c r="P492" i="2"/>
  <c r="I493" i="2"/>
  <c r="J493" i="2"/>
  <c r="K493" i="2"/>
  <c r="L493" i="2"/>
  <c r="M493" i="2"/>
  <c r="N493" i="2"/>
  <c r="O493" i="2"/>
  <c r="P493" i="2"/>
  <c r="I496" i="2"/>
  <c r="J496" i="2"/>
  <c r="K496" i="2"/>
  <c r="L496" i="2"/>
  <c r="M496" i="2"/>
  <c r="N496" i="2"/>
  <c r="O496" i="2"/>
  <c r="P496" i="2"/>
  <c r="I497" i="2"/>
  <c r="J497" i="2"/>
  <c r="K497" i="2"/>
  <c r="L497" i="2"/>
  <c r="M497" i="2"/>
  <c r="N497" i="2"/>
  <c r="O497" i="2"/>
  <c r="P497" i="2"/>
  <c r="S497" i="2"/>
  <c r="T497" i="2"/>
  <c r="U497" i="2"/>
  <c r="V497" i="2"/>
  <c r="W497" i="2"/>
  <c r="X497" i="2"/>
  <c r="Y497" i="2"/>
  <c r="Z497" i="2"/>
  <c r="AA497" i="2"/>
  <c r="AB497" i="2"/>
  <c r="AC497" i="2"/>
  <c r="S496" i="2"/>
  <c r="T496" i="2"/>
  <c r="U496" i="2"/>
  <c r="V496" i="2"/>
  <c r="W496" i="2"/>
  <c r="X496" i="2"/>
  <c r="Y496" i="2"/>
  <c r="Z496" i="2"/>
  <c r="AA496" i="2"/>
  <c r="AB496" i="2"/>
  <c r="AA489" i="2" l="1"/>
  <c r="X489" i="2"/>
  <c r="T489" i="2"/>
  <c r="W489" i="2"/>
  <c r="Z489" i="2"/>
  <c r="S489" i="2"/>
  <c r="Y489" i="2"/>
  <c r="U489" i="2"/>
  <c r="AB489" i="2"/>
  <c r="O489" i="2"/>
  <c r="K489" i="2"/>
  <c r="N489" i="2"/>
  <c r="J489" i="2"/>
  <c r="M489" i="2"/>
  <c r="I489" i="2"/>
  <c r="P489" i="2"/>
  <c r="L489" i="2"/>
  <c r="AC489" i="2"/>
  <c r="Q505" i="2"/>
  <c r="Q506" i="2"/>
  <c r="Q507" i="2"/>
  <c r="Q508" i="2"/>
  <c r="Q509" i="2"/>
  <c r="Q232" i="2" l="1"/>
  <c r="I203" i="2" l="1"/>
  <c r="I202" i="2" s="1"/>
  <c r="J203" i="2"/>
  <c r="J202" i="2" s="1"/>
  <c r="K203" i="2"/>
  <c r="K202" i="2" s="1"/>
  <c r="L203" i="2"/>
  <c r="L202" i="2" s="1"/>
  <c r="M203" i="2"/>
  <c r="M202" i="2" s="1"/>
  <c r="N203" i="2"/>
  <c r="N202" i="2" s="1"/>
  <c r="O203" i="2"/>
  <c r="O202" i="2" s="1"/>
  <c r="P203" i="2"/>
  <c r="P202" i="2" s="1"/>
  <c r="S203" i="2"/>
  <c r="S202" i="2" s="1"/>
  <c r="T203" i="2"/>
  <c r="T202" i="2" s="1"/>
  <c r="U203" i="2"/>
  <c r="U202" i="2" s="1"/>
  <c r="V203" i="2"/>
  <c r="V202" i="2" s="1"/>
  <c r="W203" i="2"/>
  <c r="W202" i="2" s="1"/>
  <c r="X203" i="2"/>
  <c r="X202" i="2" s="1"/>
  <c r="Y203" i="2"/>
  <c r="Y202" i="2" s="1"/>
  <c r="Z203" i="2"/>
  <c r="Z202" i="2" s="1"/>
  <c r="AA203" i="2"/>
  <c r="AA202" i="2" s="1"/>
  <c r="AB203" i="2"/>
  <c r="AB202" i="2" s="1"/>
  <c r="AC203" i="2"/>
  <c r="AC202" i="2" s="1"/>
  <c r="G204" i="2"/>
  <c r="H204" i="2"/>
  <c r="Q204" i="2"/>
  <c r="R204" i="2"/>
  <c r="G205" i="2"/>
  <c r="H205" i="2"/>
  <c r="Q205" i="2"/>
  <c r="R205" i="2"/>
  <c r="G206" i="2"/>
  <c r="H206" i="2"/>
  <c r="Q206" i="2"/>
  <c r="R206" i="2"/>
  <c r="G207" i="2"/>
  <c r="H207" i="2"/>
  <c r="Q207" i="2"/>
  <c r="R207" i="2"/>
  <c r="I210" i="2"/>
  <c r="I209" i="2" s="1"/>
  <c r="J210" i="2"/>
  <c r="J209" i="2" s="1"/>
  <c r="K210" i="2"/>
  <c r="K209" i="2" s="1"/>
  <c r="L210" i="2"/>
  <c r="L209" i="2" s="1"/>
  <c r="M210" i="2"/>
  <c r="M209" i="2" s="1"/>
  <c r="N210" i="2"/>
  <c r="N209" i="2" s="1"/>
  <c r="O210" i="2"/>
  <c r="O209" i="2" s="1"/>
  <c r="P210" i="2"/>
  <c r="P209" i="2" s="1"/>
  <c r="S210" i="2"/>
  <c r="S209" i="2" s="1"/>
  <c r="T210" i="2"/>
  <c r="T209" i="2" s="1"/>
  <c r="U210" i="2"/>
  <c r="U209" i="2" s="1"/>
  <c r="V210" i="2"/>
  <c r="V209" i="2" s="1"/>
  <c r="W210" i="2"/>
  <c r="W209" i="2" s="1"/>
  <c r="X210" i="2"/>
  <c r="X209" i="2" s="1"/>
  <c r="Y210" i="2"/>
  <c r="Y209" i="2" s="1"/>
  <c r="Z210" i="2"/>
  <c r="Z209" i="2" s="1"/>
  <c r="AA210" i="2"/>
  <c r="AA209" i="2" s="1"/>
  <c r="AB210" i="2"/>
  <c r="AB209" i="2" s="1"/>
  <c r="AC210" i="2"/>
  <c r="AC209" i="2" s="1"/>
  <c r="G211" i="2"/>
  <c r="H211" i="2"/>
  <c r="Q211" i="2"/>
  <c r="R211" i="2"/>
  <c r="G212" i="2"/>
  <c r="H212" i="2"/>
  <c r="Q212" i="2"/>
  <c r="R212" i="2"/>
  <c r="G213" i="2"/>
  <c r="H213" i="2"/>
  <c r="Q213" i="2"/>
  <c r="R213" i="2"/>
  <c r="G214" i="2"/>
  <c r="H214" i="2"/>
  <c r="Q214" i="2"/>
  <c r="R214" i="2"/>
  <c r="R210" i="2" l="1"/>
  <c r="R209" i="2" s="1"/>
  <c r="H210" i="2"/>
  <c r="H209" i="2" s="1"/>
  <c r="Q203" i="2"/>
  <c r="Q202" i="2" s="1"/>
  <c r="G203" i="2"/>
  <c r="G202" i="2" s="1"/>
  <c r="Q210" i="2"/>
  <c r="Q209" i="2" s="1"/>
  <c r="G210" i="2"/>
  <c r="G209" i="2" s="1"/>
  <c r="R203" i="2"/>
  <c r="R202" i="2" s="1"/>
  <c r="H203" i="2"/>
  <c r="H202" i="2" s="1"/>
  <c r="Y21" i="2"/>
  <c r="G1441" i="2" l="1"/>
  <c r="T1455" i="2" l="1"/>
  <c r="V1455" i="2"/>
  <c r="X1455" i="2"/>
  <c r="Z1455" i="2"/>
  <c r="AC1455" i="2"/>
  <c r="T1457" i="2"/>
  <c r="V1457" i="2"/>
  <c r="X1457" i="2"/>
  <c r="Z1457" i="2"/>
  <c r="AC1457" i="2"/>
  <c r="T1468" i="2"/>
  <c r="V1468" i="2"/>
  <c r="X1468" i="2"/>
  <c r="Z1468" i="2"/>
  <c r="AC1468" i="2"/>
  <c r="T408" i="2"/>
  <c r="U408" i="2"/>
  <c r="V408" i="2"/>
  <c r="W408" i="2"/>
  <c r="X408" i="2"/>
  <c r="Y408" i="2"/>
  <c r="Z408" i="2"/>
  <c r="AA408" i="2"/>
  <c r="AB408" i="2"/>
  <c r="S916" i="2" l="1"/>
  <c r="T916" i="2"/>
  <c r="U916" i="2"/>
  <c r="V916" i="2"/>
  <c r="W916" i="2"/>
  <c r="X916" i="2"/>
  <c r="Y916" i="2"/>
  <c r="S917" i="2"/>
  <c r="T917" i="2"/>
  <c r="U917" i="2"/>
  <c r="V917" i="2"/>
  <c r="X917" i="2"/>
  <c r="R918" i="2"/>
  <c r="S918" i="2"/>
  <c r="T918" i="2"/>
  <c r="U918" i="2"/>
  <c r="V918" i="2"/>
  <c r="W918" i="2"/>
  <c r="X918" i="2"/>
  <c r="Y918" i="2"/>
  <c r="S919" i="2"/>
  <c r="T919" i="2"/>
  <c r="U919" i="2"/>
  <c r="V919" i="2"/>
  <c r="W919" i="2"/>
  <c r="X919" i="2"/>
  <c r="Y919" i="2"/>
  <c r="S920" i="2"/>
  <c r="T920" i="2"/>
  <c r="U920" i="2"/>
  <c r="V920" i="2"/>
  <c r="W920" i="2"/>
  <c r="X920" i="2"/>
  <c r="Y920" i="2"/>
  <c r="S921" i="2"/>
  <c r="T921" i="2"/>
  <c r="U921" i="2"/>
  <c r="V921" i="2"/>
  <c r="W921" i="2"/>
  <c r="X921" i="2"/>
  <c r="Y921" i="2"/>
  <c r="S922" i="2"/>
  <c r="T922" i="2"/>
  <c r="U922" i="2"/>
  <c r="V922" i="2"/>
  <c r="W922" i="2"/>
  <c r="X922" i="2"/>
  <c r="Y922" i="2"/>
  <c r="S923" i="2"/>
  <c r="T923" i="2"/>
  <c r="U923" i="2"/>
  <c r="V923" i="2"/>
  <c r="W923" i="2"/>
  <c r="X923" i="2"/>
  <c r="Y923" i="2"/>
  <c r="S306" i="2"/>
  <c r="T306" i="2"/>
  <c r="U306" i="2"/>
  <c r="V306" i="2"/>
  <c r="W306" i="2"/>
  <c r="X306" i="2"/>
  <c r="Y306" i="2"/>
  <c r="S307" i="2"/>
  <c r="T307" i="2"/>
  <c r="U307" i="2"/>
  <c r="V307" i="2"/>
  <c r="W307" i="2"/>
  <c r="X307" i="2"/>
  <c r="Y307" i="2"/>
  <c r="S308" i="2"/>
  <c r="T308" i="2"/>
  <c r="U308" i="2"/>
  <c r="V308" i="2"/>
  <c r="W308" i="2"/>
  <c r="X308" i="2"/>
  <c r="Y308" i="2"/>
  <c r="S309" i="2"/>
  <c r="T309" i="2"/>
  <c r="U309" i="2"/>
  <c r="V309" i="2"/>
  <c r="W309" i="2"/>
  <c r="X309" i="2"/>
  <c r="Y309" i="2"/>
  <c r="S310" i="2"/>
  <c r="T310" i="2"/>
  <c r="U310" i="2"/>
  <c r="V310" i="2"/>
  <c r="W310" i="2"/>
  <c r="X310" i="2"/>
  <c r="Y310" i="2"/>
  <c r="S311" i="2"/>
  <c r="T311" i="2"/>
  <c r="U311" i="2"/>
  <c r="V311" i="2"/>
  <c r="X311" i="2"/>
  <c r="S312" i="2"/>
  <c r="T312" i="2"/>
  <c r="U312" i="2"/>
  <c r="V312" i="2"/>
  <c r="X312" i="2"/>
  <c r="S313" i="2"/>
  <c r="T313" i="2"/>
  <c r="U313" i="2"/>
  <c r="V313" i="2"/>
  <c r="X313" i="2"/>
  <c r="S314" i="2"/>
  <c r="T314" i="2"/>
  <c r="U314" i="2"/>
  <c r="V314" i="2"/>
  <c r="W314" i="2"/>
  <c r="X314" i="2"/>
  <c r="S315" i="2"/>
  <c r="T315" i="2"/>
  <c r="U315" i="2"/>
  <c r="V315" i="2"/>
  <c r="W315" i="2"/>
  <c r="X315" i="2"/>
  <c r="Y315" i="2"/>
  <c r="Y1444" i="2" s="1"/>
  <c r="T316" i="2"/>
  <c r="U316" i="2"/>
  <c r="V316" i="2"/>
  <c r="X316" i="2"/>
  <c r="S317" i="2"/>
  <c r="T317" i="2"/>
  <c r="U317" i="2"/>
  <c r="V317" i="2"/>
  <c r="W317" i="2"/>
  <c r="X317" i="2"/>
  <c r="Y317" i="2"/>
  <c r="W1444" i="2" l="1"/>
  <c r="U1444" i="2"/>
  <c r="S1444" i="2"/>
  <c r="U1445" i="2"/>
  <c r="S1445" i="2"/>
  <c r="X1444" i="2"/>
  <c r="V1444" i="2"/>
  <c r="T1444" i="2"/>
  <c r="X1445" i="2"/>
  <c r="V1445" i="2"/>
  <c r="T1445" i="2"/>
  <c r="X915" i="2"/>
  <c r="V915" i="2"/>
  <c r="T915" i="2"/>
  <c r="U915" i="2"/>
  <c r="S915" i="2"/>
  <c r="W241" i="2" l="1"/>
  <c r="W240" i="2" s="1"/>
  <c r="Q242" i="2" l="1"/>
  <c r="Q39" i="2"/>
  <c r="Q32" i="2"/>
  <c r="Q27" i="2"/>
  <c r="Y686" i="2" l="1"/>
  <c r="AA686" i="2"/>
  <c r="AB686" i="2"/>
  <c r="R773" i="2" l="1"/>
  <c r="Q773" i="2"/>
  <c r="H773" i="2"/>
  <c r="G773" i="2"/>
  <c r="R772" i="2"/>
  <c r="Q772" i="2"/>
  <c r="H772" i="2"/>
  <c r="G772" i="2"/>
  <c r="R771" i="2"/>
  <c r="Q771" i="2"/>
  <c r="H771" i="2"/>
  <c r="G771" i="2"/>
  <c r="R770" i="2"/>
  <c r="Q770" i="2"/>
  <c r="H770" i="2"/>
  <c r="G770" i="2"/>
  <c r="R769" i="2"/>
  <c r="Q769" i="2"/>
  <c r="H769" i="2"/>
  <c r="G769" i="2"/>
  <c r="R768" i="2"/>
  <c r="Q768" i="2"/>
  <c r="H768" i="2"/>
  <c r="G768" i="2"/>
  <c r="R767" i="2"/>
  <c r="Q767" i="2"/>
  <c r="H767" i="2"/>
  <c r="G767" i="2"/>
  <c r="R765" i="2"/>
  <c r="Q765" i="2"/>
  <c r="H765" i="2"/>
  <c r="G765" i="2"/>
  <c r="R764" i="2"/>
  <c r="Q764" i="2"/>
  <c r="H764" i="2"/>
  <c r="G764" i="2"/>
  <c r="G586" i="2" s="1"/>
  <c r="AC763" i="2"/>
  <c r="AC762" i="2" s="1"/>
  <c r="AB763" i="2"/>
  <c r="AB762" i="2" s="1"/>
  <c r="AA763" i="2"/>
  <c r="AA762" i="2" s="1"/>
  <c r="Z763" i="2"/>
  <c r="Z762" i="2" s="1"/>
  <c r="Y763" i="2"/>
  <c r="Y762" i="2" s="1"/>
  <c r="X763" i="2"/>
  <c r="X762" i="2" s="1"/>
  <c r="W763" i="2"/>
  <c r="W762" i="2" s="1"/>
  <c r="V763" i="2"/>
  <c r="V762" i="2" s="1"/>
  <c r="U763" i="2"/>
  <c r="U762" i="2" s="1"/>
  <c r="T763" i="2"/>
  <c r="T762" i="2" s="1"/>
  <c r="S763" i="2"/>
  <c r="S762" i="2" s="1"/>
  <c r="P763" i="2"/>
  <c r="P762" i="2" s="1"/>
  <c r="O763" i="2"/>
  <c r="O762" i="2" s="1"/>
  <c r="N763" i="2"/>
  <c r="N762" i="2" s="1"/>
  <c r="M763" i="2"/>
  <c r="M762" i="2" s="1"/>
  <c r="L763" i="2"/>
  <c r="L762" i="2" s="1"/>
  <c r="K763" i="2"/>
  <c r="K762" i="2" s="1"/>
  <c r="J763" i="2"/>
  <c r="J762" i="2" s="1"/>
  <c r="I763" i="2"/>
  <c r="I762" i="2" s="1"/>
  <c r="R761" i="2"/>
  <c r="Q761" i="2"/>
  <c r="H761" i="2"/>
  <c r="G761" i="2"/>
  <c r="R760" i="2"/>
  <c r="Q760" i="2"/>
  <c r="H760" i="2"/>
  <c r="G760" i="2"/>
  <c r="R759" i="2"/>
  <c r="Q759" i="2"/>
  <c r="H759" i="2"/>
  <c r="G759" i="2"/>
  <c r="R758" i="2"/>
  <c r="Q758" i="2"/>
  <c r="H758" i="2"/>
  <c r="G758" i="2"/>
  <c r="R757" i="2"/>
  <c r="Q757" i="2"/>
  <c r="H757" i="2"/>
  <c r="G757" i="2"/>
  <c r="R756" i="2"/>
  <c r="Q756" i="2"/>
  <c r="H756" i="2"/>
  <c r="G756" i="2"/>
  <c r="R755" i="2"/>
  <c r="Q755" i="2"/>
  <c r="H755" i="2"/>
  <c r="G755" i="2"/>
  <c r="R754" i="2"/>
  <c r="Q754" i="2"/>
  <c r="H754" i="2"/>
  <c r="G754" i="2"/>
  <c r="R753" i="2"/>
  <c r="Q753" i="2"/>
  <c r="H753" i="2"/>
  <c r="G753" i="2"/>
  <c r="R752" i="2"/>
  <c r="Q752" i="2"/>
  <c r="H752" i="2"/>
  <c r="H751" i="2" s="1"/>
  <c r="G752" i="2"/>
  <c r="AC751" i="2"/>
  <c r="AB751" i="2"/>
  <c r="AA751" i="2"/>
  <c r="AA750" i="2" s="1"/>
  <c r="Z751" i="2"/>
  <c r="Z750" i="2" s="1"/>
  <c r="Y751" i="2"/>
  <c r="Y750" i="2" s="1"/>
  <c r="X751" i="2"/>
  <c r="X750" i="2" s="1"/>
  <c r="W751" i="2"/>
  <c r="W750" i="2" s="1"/>
  <c r="V751" i="2"/>
  <c r="V750" i="2" s="1"/>
  <c r="U751" i="2"/>
  <c r="U750" i="2" s="1"/>
  <c r="T751" i="2"/>
  <c r="T750" i="2" s="1"/>
  <c r="S751" i="2"/>
  <c r="S750" i="2" s="1"/>
  <c r="P751" i="2"/>
  <c r="P750" i="2" s="1"/>
  <c r="O751" i="2"/>
  <c r="O750" i="2" s="1"/>
  <c r="N751" i="2"/>
  <c r="N750" i="2" s="1"/>
  <c r="M751" i="2"/>
  <c r="M750" i="2" s="1"/>
  <c r="L751" i="2"/>
  <c r="L750" i="2" s="1"/>
  <c r="K751" i="2"/>
  <c r="K750" i="2" s="1"/>
  <c r="J751" i="2"/>
  <c r="J750" i="2" s="1"/>
  <c r="I751" i="2"/>
  <c r="I750" i="2" s="1"/>
  <c r="G751" i="2"/>
  <c r="AC750" i="2"/>
  <c r="AB750" i="2"/>
  <c r="R749" i="2"/>
  <c r="Q749" i="2"/>
  <c r="H749" i="2"/>
  <c r="G749" i="2"/>
  <c r="R577" i="2"/>
  <c r="Q577" i="2"/>
  <c r="H577" i="2"/>
  <c r="G577" i="2"/>
  <c r="R576" i="2"/>
  <c r="Q576" i="2"/>
  <c r="H576" i="2"/>
  <c r="G576" i="2"/>
  <c r="R573" i="2"/>
  <c r="Q573" i="2"/>
  <c r="H573" i="2"/>
  <c r="G573" i="2"/>
  <c r="R572" i="2"/>
  <c r="Q572" i="2"/>
  <c r="H572" i="2"/>
  <c r="G572" i="2"/>
  <c r="R571" i="2"/>
  <c r="Q571" i="2"/>
  <c r="H571" i="2"/>
  <c r="G571" i="2"/>
  <c r="R570" i="2"/>
  <c r="Q570" i="2"/>
  <c r="H570" i="2"/>
  <c r="G570" i="2"/>
  <c r="R569" i="2"/>
  <c r="Q569" i="2"/>
  <c r="H569" i="2"/>
  <c r="G569" i="2"/>
  <c r="R568" i="2"/>
  <c r="Q568" i="2"/>
  <c r="H568" i="2"/>
  <c r="G568" i="2"/>
  <c r="R567" i="2"/>
  <c r="R564" i="2" s="1"/>
  <c r="Q567" i="2"/>
  <c r="H567" i="2"/>
  <c r="G567" i="2"/>
  <c r="AC564" i="2"/>
  <c r="AC563" i="2" s="1"/>
  <c r="AB563" i="2"/>
  <c r="Z563" i="2"/>
  <c r="Y563" i="2"/>
  <c r="X563" i="2"/>
  <c r="W563" i="2"/>
  <c r="V563" i="2"/>
  <c r="U563" i="2"/>
  <c r="T563" i="2"/>
  <c r="S563" i="2"/>
  <c r="P564" i="2"/>
  <c r="P563" i="2" s="1"/>
  <c r="O564" i="2"/>
  <c r="O563" i="2" s="1"/>
  <c r="N564" i="2"/>
  <c r="N563" i="2" s="1"/>
  <c r="M564" i="2"/>
  <c r="M563" i="2" s="1"/>
  <c r="L564" i="2"/>
  <c r="L563" i="2" s="1"/>
  <c r="K564" i="2"/>
  <c r="K563" i="2" s="1"/>
  <c r="J564" i="2"/>
  <c r="J563" i="2" s="1"/>
  <c r="I564" i="2"/>
  <c r="I563" i="2" s="1"/>
  <c r="R562" i="2"/>
  <c r="Q562" i="2"/>
  <c r="H562" i="2"/>
  <c r="G562" i="2"/>
  <c r="R561" i="2"/>
  <c r="Q561" i="2"/>
  <c r="H561" i="2"/>
  <c r="G561" i="2"/>
  <c r="R560" i="2"/>
  <c r="Q560" i="2"/>
  <c r="H560" i="2"/>
  <c r="G560" i="2"/>
  <c r="R557" i="2"/>
  <c r="Q557" i="2"/>
  <c r="H557" i="2"/>
  <c r="G557" i="2"/>
  <c r="R556" i="2"/>
  <c r="Q556" i="2"/>
  <c r="H556" i="2"/>
  <c r="G556" i="2"/>
  <c r="R555" i="2"/>
  <c r="Q555" i="2"/>
  <c r="H555" i="2"/>
  <c r="G555" i="2"/>
  <c r="R554" i="2"/>
  <c r="Q554" i="2"/>
  <c r="H554" i="2"/>
  <c r="G554" i="2"/>
  <c r="R553" i="2"/>
  <c r="Q553" i="2"/>
  <c r="Q548" i="2" s="1"/>
  <c r="H553" i="2"/>
  <c r="G553" i="2"/>
  <c r="R552" i="2"/>
  <c r="H552" i="2"/>
  <c r="G552" i="2"/>
  <c r="R551" i="2"/>
  <c r="H551" i="2"/>
  <c r="G551" i="2"/>
  <c r="AC548" i="2"/>
  <c r="AC547" i="2" s="1"/>
  <c r="AB547" i="2"/>
  <c r="AA547" i="2"/>
  <c r="Z547" i="2"/>
  <c r="Y547" i="2"/>
  <c r="X547" i="2"/>
  <c r="W547" i="2"/>
  <c r="V547" i="2"/>
  <c r="U547" i="2"/>
  <c r="T547" i="2"/>
  <c r="S547" i="2"/>
  <c r="P548" i="2"/>
  <c r="P547" i="2" s="1"/>
  <c r="O548" i="2"/>
  <c r="O547" i="2" s="1"/>
  <c r="N548" i="2"/>
  <c r="N547" i="2" s="1"/>
  <c r="M548" i="2"/>
  <c r="M547" i="2" s="1"/>
  <c r="L548" i="2"/>
  <c r="L547" i="2" s="1"/>
  <c r="K548" i="2"/>
  <c r="K547" i="2" s="1"/>
  <c r="J548" i="2"/>
  <c r="J547" i="2" s="1"/>
  <c r="I548" i="2"/>
  <c r="I547" i="2" s="1"/>
  <c r="R546" i="2"/>
  <c r="Q546" i="2"/>
  <c r="H546" i="2"/>
  <c r="G546" i="2"/>
  <c r="R545" i="2"/>
  <c r="Q545" i="2"/>
  <c r="H545" i="2"/>
  <c r="G545" i="2"/>
  <c r="R544" i="2"/>
  <c r="Q544" i="2"/>
  <c r="H544" i="2"/>
  <c r="G544" i="2"/>
  <c r="R541" i="2"/>
  <c r="Q541" i="2"/>
  <c r="H541" i="2"/>
  <c r="G541" i="2"/>
  <c r="R540" i="2"/>
  <c r="Q540" i="2"/>
  <c r="H540" i="2"/>
  <c r="G540" i="2"/>
  <c r="R539" i="2"/>
  <c r="Q539" i="2"/>
  <c r="H539" i="2"/>
  <c r="G539" i="2"/>
  <c r="R538" i="2"/>
  <c r="Q538" i="2"/>
  <c r="H538" i="2"/>
  <c r="G538" i="2"/>
  <c r="R537" i="2"/>
  <c r="Q537" i="2"/>
  <c r="H537" i="2"/>
  <c r="G537" i="2"/>
  <c r="R536" i="2"/>
  <c r="Q536" i="2"/>
  <c r="H536" i="2"/>
  <c r="G536" i="2"/>
  <c r="R535" i="2"/>
  <c r="Q535" i="2"/>
  <c r="H535" i="2"/>
  <c r="G535" i="2"/>
  <c r="AC532" i="2"/>
  <c r="AC531" i="2" s="1"/>
  <c r="AB531" i="2"/>
  <c r="AA531" i="2"/>
  <c r="Z531" i="2"/>
  <c r="Y531" i="2"/>
  <c r="X531" i="2"/>
  <c r="V531" i="2"/>
  <c r="V489" i="2" s="1"/>
  <c r="U531" i="2"/>
  <c r="T531" i="2"/>
  <c r="S531" i="2"/>
  <c r="P532" i="2"/>
  <c r="P531" i="2" s="1"/>
  <c r="O532" i="2"/>
  <c r="O531" i="2" s="1"/>
  <c r="N532" i="2"/>
  <c r="N531" i="2" s="1"/>
  <c r="M532" i="2"/>
  <c r="M531" i="2" s="1"/>
  <c r="L532" i="2"/>
  <c r="L531" i="2" s="1"/>
  <c r="K532" i="2"/>
  <c r="K531" i="2" s="1"/>
  <c r="J532" i="2"/>
  <c r="J531" i="2" s="1"/>
  <c r="I532" i="2"/>
  <c r="I531" i="2" s="1"/>
  <c r="R530" i="2"/>
  <c r="Q530" i="2"/>
  <c r="H530" i="2"/>
  <c r="G530" i="2"/>
  <c r="R529" i="2"/>
  <c r="Q529" i="2"/>
  <c r="H529" i="2"/>
  <c r="G529" i="2"/>
  <c r="R528" i="2"/>
  <c r="Q528" i="2"/>
  <c r="H528" i="2"/>
  <c r="G528" i="2"/>
  <c r="R527" i="2"/>
  <c r="Q527" i="2"/>
  <c r="H527" i="2"/>
  <c r="G527" i="2"/>
  <c r="R526" i="2"/>
  <c r="Q526" i="2"/>
  <c r="H526" i="2"/>
  <c r="G526" i="2"/>
  <c r="R525" i="2"/>
  <c r="Q525" i="2"/>
  <c r="H525" i="2"/>
  <c r="G525" i="2"/>
  <c r="R522" i="2"/>
  <c r="Q522" i="2"/>
  <c r="H522" i="2"/>
  <c r="G522" i="2"/>
  <c r="R521" i="2"/>
  <c r="Q521" i="2"/>
  <c r="H521" i="2"/>
  <c r="G521" i="2"/>
  <c r="R520" i="2"/>
  <c r="Q520" i="2"/>
  <c r="H520" i="2"/>
  <c r="G520" i="2"/>
  <c r="R519" i="2"/>
  <c r="Q519" i="2"/>
  <c r="H519" i="2"/>
  <c r="G519" i="2"/>
  <c r="AC516" i="2"/>
  <c r="AC515" i="2" s="1"/>
  <c r="AB515" i="2"/>
  <c r="AA515" i="2"/>
  <c r="Z515" i="2"/>
  <c r="Y515" i="2"/>
  <c r="X515" i="2"/>
  <c r="W515" i="2"/>
  <c r="V515" i="2"/>
  <c r="U515" i="2"/>
  <c r="T515" i="2"/>
  <c r="S515" i="2"/>
  <c r="P516" i="2"/>
  <c r="P515" i="2" s="1"/>
  <c r="O516" i="2"/>
  <c r="O515" i="2" s="1"/>
  <c r="N516" i="2"/>
  <c r="N515" i="2" s="1"/>
  <c r="M516" i="2"/>
  <c r="M515" i="2" s="1"/>
  <c r="L516" i="2"/>
  <c r="L515" i="2" s="1"/>
  <c r="K516" i="2"/>
  <c r="K515" i="2" s="1"/>
  <c r="J516" i="2"/>
  <c r="J515" i="2" s="1"/>
  <c r="I516" i="2"/>
  <c r="I515" i="2" s="1"/>
  <c r="R514" i="2"/>
  <c r="Q514" i="2"/>
  <c r="H514" i="2"/>
  <c r="G514" i="2"/>
  <c r="R513" i="2"/>
  <c r="Q513" i="2"/>
  <c r="H513" i="2"/>
  <c r="G513" i="2"/>
  <c r="R512" i="2"/>
  <c r="H512" i="2"/>
  <c r="G512" i="2"/>
  <c r="R509" i="2"/>
  <c r="H509" i="2"/>
  <c r="G509" i="2"/>
  <c r="R508" i="2"/>
  <c r="H508" i="2"/>
  <c r="G508" i="2"/>
  <c r="R507" i="2"/>
  <c r="H507" i="2"/>
  <c r="G507" i="2"/>
  <c r="R506" i="2"/>
  <c r="H506" i="2"/>
  <c r="G506" i="2"/>
  <c r="R505" i="2"/>
  <c r="H505" i="2"/>
  <c r="G505" i="2"/>
  <c r="R504" i="2"/>
  <c r="Q504" i="2"/>
  <c r="H504" i="2"/>
  <c r="G504" i="2"/>
  <c r="R503" i="2"/>
  <c r="Q503" i="2"/>
  <c r="H503" i="2"/>
  <c r="G503" i="2"/>
  <c r="AC499" i="2"/>
  <c r="AB499" i="2"/>
  <c r="AA499" i="2"/>
  <c r="Z499" i="2"/>
  <c r="X499" i="2"/>
  <c r="T499" i="2"/>
  <c r="P500" i="2"/>
  <c r="P499" i="2" s="1"/>
  <c r="O500" i="2"/>
  <c r="O499" i="2" s="1"/>
  <c r="N500" i="2"/>
  <c r="N499" i="2" s="1"/>
  <c r="M500" i="2"/>
  <c r="M499" i="2" s="1"/>
  <c r="L500" i="2"/>
  <c r="L499" i="2" s="1"/>
  <c r="K500" i="2"/>
  <c r="K499" i="2" s="1"/>
  <c r="J500" i="2"/>
  <c r="J499" i="2" s="1"/>
  <c r="I500" i="2"/>
  <c r="I499" i="2" s="1"/>
  <c r="R498" i="2"/>
  <c r="Q498" i="2"/>
  <c r="H498" i="2"/>
  <c r="G498" i="2"/>
  <c r="Q492" i="2" l="1"/>
  <c r="R751" i="2"/>
  <c r="R750" i="2" s="1"/>
  <c r="G763" i="2"/>
  <c r="G762" i="2" s="1"/>
  <c r="R516" i="2"/>
  <c r="R515" i="2" s="1"/>
  <c r="G564" i="2"/>
  <c r="G563" i="2" s="1"/>
  <c r="Q564" i="2"/>
  <c r="Q563" i="2" s="1"/>
  <c r="R532" i="2"/>
  <c r="R531" i="2" s="1"/>
  <c r="R493" i="2"/>
  <c r="R492" i="2"/>
  <c r="Q493" i="2"/>
  <c r="G532" i="2"/>
  <c r="G531" i="2" s="1"/>
  <c r="R548" i="2"/>
  <c r="R547" i="2" s="1"/>
  <c r="Q516" i="2"/>
  <c r="Q515" i="2" s="1"/>
  <c r="Q532" i="2"/>
  <c r="Q531" i="2" s="1"/>
  <c r="R500" i="2"/>
  <c r="R499" i="2" s="1"/>
  <c r="Q500" i="2"/>
  <c r="Q499" i="2" s="1"/>
  <c r="W531" i="2"/>
  <c r="Q751" i="2"/>
  <c r="Q750" i="2" s="1"/>
  <c r="G548" i="2"/>
  <c r="G547" i="2" s="1"/>
  <c r="G516" i="2"/>
  <c r="G515" i="2" s="1"/>
  <c r="H516" i="2"/>
  <c r="H515" i="2" s="1"/>
  <c r="H763" i="2"/>
  <c r="H762" i="2" s="1"/>
  <c r="H586" i="2"/>
  <c r="R763" i="2"/>
  <c r="R762" i="2" s="1"/>
  <c r="H496" i="2"/>
  <c r="H497" i="2"/>
  <c r="H492" i="2"/>
  <c r="Q496" i="2"/>
  <c r="Q497" i="2"/>
  <c r="H493" i="2"/>
  <c r="R497" i="2"/>
  <c r="G496" i="2"/>
  <c r="G497" i="2"/>
  <c r="G492" i="2"/>
  <c r="G493" i="2"/>
  <c r="R496" i="2"/>
  <c r="R563" i="2"/>
  <c r="G500" i="2"/>
  <c r="G499" i="2" s="1"/>
  <c r="H750" i="2"/>
  <c r="Q763" i="2"/>
  <c r="Q762" i="2" s="1"/>
  <c r="G750" i="2"/>
  <c r="H548" i="2"/>
  <c r="H547" i="2" s="1"/>
  <c r="H500" i="2"/>
  <c r="H499" i="2" s="1"/>
  <c r="H532" i="2"/>
  <c r="H531" i="2" s="1"/>
  <c r="Q547" i="2"/>
  <c r="H564" i="2"/>
  <c r="H563" i="2" s="1"/>
  <c r="R260" i="2"/>
  <c r="Q260" i="2"/>
  <c r="H260" i="2"/>
  <c r="G260" i="2"/>
  <c r="R259" i="2"/>
  <c r="Q259" i="2"/>
  <c r="H259" i="2"/>
  <c r="G259" i="2"/>
  <c r="R258" i="2"/>
  <c r="Q258" i="2"/>
  <c r="H258" i="2"/>
  <c r="G258" i="2"/>
  <c r="R257" i="2"/>
  <c r="Q257" i="2"/>
  <c r="H257" i="2"/>
  <c r="G257" i="2"/>
  <c r="AC256" i="2"/>
  <c r="AC255" i="2" s="1"/>
  <c r="AB256" i="2"/>
  <c r="AB255" i="2" s="1"/>
  <c r="AA256" i="2"/>
  <c r="AA255" i="2" s="1"/>
  <c r="Z256" i="2"/>
  <c r="Z255" i="2" s="1"/>
  <c r="X256" i="2"/>
  <c r="X255" i="2" s="1"/>
  <c r="W256" i="2"/>
  <c r="W255" i="2" s="1"/>
  <c r="V256" i="2"/>
  <c r="V255" i="2" s="1"/>
  <c r="U256" i="2"/>
  <c r="U255" i="2" s="1"/>
  <c r="T256" i="2"/>
  <c r="T255" i="2" s="1"/>
  <c r="S256" i="2"/>
  <c r="S255" i="2" s="1"/>
  <c r="P256" i="2"/>
  <c r="P255" i="2" s="1"/>
  <c r="O256" i="2"/>
  <c r="O255" i="2" s="1"/>
  <c r="N256" i="2"/>
  <c r="N255" i="2" s="1"/>
  <c r="M256" i="2"/>
  <c r="M255" i="2" s="1"/>
  <c r="L256" i="2"/>
  <c r="L255" i="2" s="1"/>
  <c r="K256" i="2"/>
  <c r="K255" i="2" s="1"/>
  <c r="J256" i="2"/>
  <c r="J255" i="2" s="1"/>
  <c r="I256" i="2"/>
  <c r="I255" i="2" s="1"/>
  <c r="H254" i="2"/>
  <c r="G254" i="2"/>
  <c r="R253" i="2"/>
  <c r="Q253" i="2"/>
  <c r="H253" i="2"/>
  <c r="G253" i="2"/>
  <c r="R252" i="2"/>
  <c r="Q252" i="2"/>
  <c r="H252" i="2"/>
  <c r="G252" i="2"/>
  <c r="R251" i="2"/>
  <c r="Q251" i="2"/>
  <c r="H251" i="2"/>
  <c r="G251" i="2"/>
  <c r="R250" i="2"/>
  <c r="Q250" i="2"/>
  <c r="Q220" i="2" s="1"/>
  <c r="H250" i="2"/>
  <c r="G250" i="2"/>
  <c r="AC249" i="2"/>
  <c r="AC248" i="2" s="1"/>
  <c r="AB249" i="2"/>
  <c r="AB248" i="2" s="1"/>
  <c r="AA249" i="2"/>
  <c r="AA248" i="2" s="1"/>
  <c r="Z249" i="2"/>
  <c r="Z248" i="2" s="1"/>
  <c r="Y249" i="2"/>
  <c r="Y248" i="2" s="1"/>
  <c r="X249" i="2"/>
  <c r="X248" i="2" s="1"/>
  <c r="W249" i="2"/>
  <c r="W248" i="2" s="1"/>
  <c r="V249" i="2"/>
  <c r="V248" i="2" s="1"/>
  <c r="U249" i="2"/>
  <c r="U248" i="2" s="1"/>
  <c r="T249" i="2"/>
  <c r="T248" i="2" s="1"/>
  <c r="S249" i="2"/>
  <c r="S248" i="2" s="1"/>
  <c r="P249" i="2"/>
  <c r="P248" i="2" s="1"/>
  <c r="O249" i="2"/>
  <c r="O248" i="2" s="1"/>
  <c r="N249" i="2"/>
  <c r="N248" i="2" s="1"/>
  <c r="M249" i="2"/>
  <c r="M248" i="2" s="1"/>
  <c r="L249" i="2"/>
  <c r="L248" i="2" s="1"/>
  <c r="K249" i="2"/>
  <c r="K248" i="2" s="1"/>
  <c r="J249" i="2"/>
  <c r="J248" i="2" s="1"/>
  <c r="I249" i="2"/>
  <c r="I248" i="2" s="1"/>
  <c r="H247" i="2"/>
  <c r="G247" i="2"/>
  <c r="R246" i="2"/>
  <c r="Q246" i="2"/>
  <c r="H246" i="2"/>
  <c r="G246" i="2"/>
  <c r="R245" i="2"/>
  <c r="Q245" i="2"/>
  <c r="H245" i="2"/>
  <c r="G245" i="2"/>
  <c r="R243" i="2"/>
  <c r="R222" i="2" s="1"/>
  <c r="Q243" i="2"/>
  <c r="Q241" i="2" s="1"/>
  <c r="H243" i="2"/>
  <c r="G243" i="2"/>
  <c r="R242" i="2"/>
  <c r="H242" i="2"/>
  <c r="G242" i="2"/>
  <c r="AC241" i="2"/>
  <c r="AC240" i="2" s="1"/>
  <c r="AB241" i="2"/>
  <c r="AB240" i="2" s="1"/>
  <c r="AA241" i="2"/>
  <c r="AA240" i="2" s="1"/>
  <c r="Z241" i="2"/>
  <c r="Z240" i="2" s="1"/>
  <c r="Y241" i="2"/>
  <c r="Y240" i="2" s="1"/>
  <c r="X241" i="2"/>
  <c r="X240" i="2" s="1"/>
  <c r="V241" i="2"/>
  <c r="V240" i="2" s="1"/>
  <c r="U241" i="2"/>
  <c r="U240" i="2" s="1"/>
  <c r="T241" i="2"/>
  <c r="T240" i="2" s="1"/>
  <c r="S241" i="2"/>
  <c r="S240" i="2" s="1"/>
  <c r="P241" i="2"/>
  <c r="P240" i="2" s="1"/>
  <c r="O241" i="2"/>
  <c r="O240" i="2" s="1"/>
  <c r="N241" i="2"/>
  <c r="N240" i="2" s="1"/>
  <c r="M241" i="2"/>
  <c r="M240" i="2" s="1"/>
  <c r="L241" i="2"/>
  <c r="L240" i="2" s="1"/>
  <c r="K241" i="2"/>
  <c r="K240" i="2" s="1"/>
  <c r="J241" i="2"/>
  <c r="J240" i="2" s="1"/>
  <c r="I241" i="2"/>
  <c r="I240" i="2" s="1"/>
  <c r="H239" i="2"/>
  <c r="G239" i="2"/>
  <c r="G232" i="2"/>
  <c r="H232" i="2"/>
  <c r="I234" i="2"/>
  <c r="I233" i="2" s="1"/>
  <c r="J234" i="2"/>
  <c r="J233" i="2" s="1"/>
  <c r="K234" i="2"/>
  <c r="K233" i="2" s="1"/>
  <c r="L234" i="2"/>
  <c r="L233" i="2" s="1"/>
  <c r="M234" i="2"/>
  <c r="M233" i="2" s="1"/>
  <c r="N234" i="2"/>
  <c r="N233" i="2" s="1"/>
  <c r="O234" i="2"/>
  <c r="O233" i="2" s="1"/>
  <c r="P234" i="2"/>
  <c r="P233" i="2" s="1"/>
  <c r="T234" i="2"/>
  <c r="T233" i="2" s="1"/>
  <c r="V234" i="2"/>
  <c r="V233" i="2" s="1"/>
  <c r="W234" i="2"/>
  <c r="W233" i="2" s="1"/>
  <c r="X234" i="2"/>
  <c r="X233" i="2" s="1"/>
  <c r="Y234" i="2"/>
  <c r="Y233" i="2" s="1"/>
  <c r="Z234" i="2"/>
  <c r="Z233" i="2" s="1"/>
  <c r="AA234" i="2"/>
  <c r="AA233" i="2" s="1"/>
  <c r="AB234" i="2"/>
  <c r="AB233" i="2" s="1"/>
  <c r="AC234" i="2"/>
  <c r="AC233" i="2" s="1"/>
  <c r="G235" i="2"/>
  <c r="H235" i="2"/>
  <c r="Q235" i="2"/>
  <c r="R235" i="2"/>
  <c r="G236" i="2"/>
  <c r="H236" i="2"/>
  <c r="Q236" i="2"/>
  <c r="R236" i="2"/>
  <c r="G237" i="2"/>
  <c r="H237" i="2"/>
  <c r="Q237" i="2"/>
  <c r="R237" i="2"/>
  <c r="G238" i="2"/>
  <c r="H238" i="2"/>
  <c r="Q238" i="2"/>
  <c r="R238" i="2"/>
  <c r="R231" i="2"/>
  <c r="Q231" i="2"/>
  <c r="H231" i="2"/>
  <c r="G231" i="2"/>
  <c r="G261" i="2"/>
  <c r="H261" i="2"/>
  <c r="Q261" i="2"/>
  <c r="R261" i="2"/>
  <c r="I263" i="2"/>
  <c r="I262" i="2" s="1"/>
  <c r="J263" i="2"/>
  <c r="J262" i="2" s="1"/>
  <c r="K263" i="2"/>
  <c r="K262" i="2" s="1"/>
  <c r="L263" i="2"/>
  <c r="L262" i="2" s="1"/>
  <c r="M263" i="2"/>
  <c r="M262" i="2" s="1"/>
  <c r="N263" i="2"/>
  <c r="N262" i="2" s="1"/>
  <c r="O263" i="2"/>
  <c r="O262" i="2" s="1"/>
  <c r="P263" i="2"/>
  <c r="P262" i="2" s="1"/>
  <c r="S263" i="2"/>
  <c r="S262" i="2" s="1"/>
  <c r="T263" i="2"/>
  <c r="T262" i="2" s="1"/>
  <c r="U263" i="2"/>
  <c r="U262" i="2" s="1"/>
  <c r="V263" i="2"/>
  <c r="V262" i="2" s="1"/>
  <c r="X263" i="2"/>
  <c r="X262" i="2" s="1"/>
  <c r="Y263" i="2"/>
  <c r="Y262" i="2" s="1"/>
  <c r="AA263" i="2"/>
  <c r="AA262" i="2" s="1"/>
  <c r="AB263" i="2"/>
  <c r="AB262" i="2" s="1"/>
  <c r="G264" i="2"/>
  <c r="H264" i="2"/>
  <c r="R264" i="2"/>
  <c r="R219" i="2" s="1"/>
  <c r="Q264" i="2"/>
  <c r="Q219" i="2" s="1"/>
  <c r="G265" i="2"/>
  <c r="H265" i="2"/>
  <c r="R265" i="2"/>
  <c r="G266" i="2"/>
  <c r="H266" i="2"/>
  <c r="R266" i="2"/>
  <c r="Q266" i="2"/>
  <c r="Q267" i="2"/>
  <c r="Q222" i="2" s="1"/>
  <c r="R489" i="2" l="1"/>
  <c r="W488" i="2"/>
  <c r="H256" i="2"/>
  <c r="H255" i="2" s="1"/>
  <c r="R249" i="2"/>
  <c r="R248" i="2" s="1"/>
  <c r="Q256" i="2"/>
  <c r="Q255" i="2" s="1"/>
  <c r="R220" i="2"/>
  <c r="Q221" i="2"/>
  <c r="R221" i="2"/>
  <c r="R256" i="2"/>
  <c r="R255" i="2" s="1"/>
  <c r="H489" i="2"/>
  <c r="G489" i="2"/>
  <c r="G241" i="2"/>
  <c r="G240" i="2" s="1"/>
  <c r="H241" i="2"/>
  <c r="H240" i="2" s="1"/>
  <c r="R241" i="2"/>
  <c r="R240" i="2" s="1"/>
  <c r="G256" i="2"/>
  <c r="G255" i="2" s="1"/>
  <c r="Q234" i="2"/>
  <c r="Q233" i="2" s="1"/>
  <c r="Q249" i="2"/>
  <c r="Q248" i="2" s="1"/>
  <c r="Q240" i="2"/>
  <c r="H249" i="2"/>
  <c r="H248" i="2" s="1"/>
  <c r="G249" i="2"/>
  <c r="G248" i="2" s="1"/>
  <c r="R234" i="2"/>
  <c r="R233" i="2" s="1"/>
  <c r="G234" i="2"/>
  <c r="G233" i="2" s="1"/>
  <c r="H234" i="2"/>
  <c r="H233" i="2" s="1"/>
  <c r="W263" i="2"/>
  <c r="W262" i="2" s="1"/>
  <c r="Q489" i="2" l="1"/>
  <c r="S22" i="2"/>
  <c r="Y22" i="2"/>
  <c r="S54" i="2"/>
  <c r="T54" i="2"/>
  <c r="U54" i="2"/>
  <c r="V54" i="2"/>
  <c r="W54" i="2"/>
  <c r="X54" i="2"/>
  <c r="Y54" i="2"/>
  <c r="Q73" i="2"/>
  <c r="Q54" i="2" s="1"/>
  <c r="S17" i="2"/>
  <c r="U17" i="2"/>
  <c r="W17" i="2"/>
  <c r="Y17" i="2"/>
  <c r="S45" i="2" l="1"/>
  <c r="AA62" i="2"/>
  <c r="AB62" i="2"/>
  <c r="S62" i="2"/>
  <c r="T62" i="2"/>
  <c r="U62" i="2"/>
  <c r="V62" i="2"/>
  <c r="W62" i="2"/>
  <c r="X62" i="2"/>
  <c r="Y62" i="2"/>
  <c r="Q77" i="2"/>
  <c r="AA21" i="2"/>
  <c r="AB21" i="2"/>
  <c r="S21" i="2"/>
  <c r="T21" i="2"/>
  <c r="U21" i="2"/>
  <c r="V21" i="2"/>
  <c r="W21" i="2"/>
  <c r="X21" i="2"/>
  <c r="Q31" i="2"/>
  <c r="G30" i="2"/>
  <c r="S1448" i="2" l="1"/>
  <c r="Y1448" i="2"/>
  <c r="Y589" i="2"/>
  <c r="W589" i="2"/>
  <c r="U589" i="2"/>
  <c r="S589" i="2"/>
  <c r="E222" i="2"/>
  <c r="E221" i="2"/>
  <c r="Y61" i="2" l="1"/>
  <c r="W35" i="2" l="1"/>
  <c r="V35" i="2"/>
  <c r="U35" i="2"/>
  <c r="S19" i="2"/>
  <c r="U860" i="2" l="1"/>
  <c r="U859" i="2" s="1"/>
  <c r="T860" i="2"/>
  <c r="T859" i="2" s="1"/>
  <c r="Y917" i="2" l="1"/>
  <c r="Y1445" i="2" s="1"/>
  <c r="W917" i="2"/>
  <c r="W1445" i="2" s="1"/>
  <c r="W915" i="2" l="1"/>
  <c r="Y915" i="2"/>
  <c r="Q465" i="2" l="1"/>
  <c r="Q440" i="2" s="1"/>
  <c r="F440" i="2"/>
  <c r="E440" i="2"/>
  <c r="D440" i="2"/>
  <c r="C440" i="2"/>
  <c r="S443" i="2"/>
  <c r="S1450" i="2" s="1"/>
  <c r="F443" i="2"/>
  <c r="E443" i="2"/>
  <c r="D443" i="2"/>
  <c r="C443" i="2"/>
  <c r="Q468" i="2"/>
  <c r="Q443" i="2" s="1"/>
  <c r="Q463" i="2"/>
  <c r="Y316" i="2"/>
  <c r="W316" i="2"/>
  <c r="S316" i="2"/>
  <c r="Y313" i="2"/>
  <c r="W313" i="2"/>
  <c r="Y312" i="2"/>
  <c r="W312" i="2"/>
  <c r="Y311" i="2"/>
  <c r="W311" i="2"/>
  <c r="E1360" i="2" l="1"/>
  <c r="U1366" i="2"/>
  <c r="R1320" i="2"/>
  <c r="S1320" i="2"/>
  <c r="T1320" i="2"/>
  <c r="U1320" i="2"/>
  <c r="V1320" i="2"/>
  <c r="W1320" i="2"/>
  <c r="X1320" i="2"/>
  <c r="Y1320" i="2"/>
  <c r="Z1320" i="2"/>
  <c r="AA1320" i="2"/>
  <c r="AB1320" i="2"/>
  <c r="T1340" i="2"/>
  <c r="T1339" i="2" s="1"/>
  <c r="U1340" i="2"/>
  <c r="U1339" i="2" s="1"/>
  <c r="V1340" i="2"/>
  <c r="V1339" i="2" s="1"/>
  <c r="W1340" i="2"/>
  <c r="W1339" i="2" s="1"/>
  <c r="X1340" i="2"/>
  <c r="X1339" i="2" s="1"/>
  <c r="Y1340" i="2"/>
  <c r="Y1339" i="2" s="1"/>
  <c r="Z1340" i="2"/>
  <c r="Z1339" i="2" s="1"/>
  <c r="AA1340" i="2"/>
  <c r="AA1339" i="2" s="1"/>
  <c r="AB1340" i="2"/>
  <c r="AB1339" i="2" s="1"/>
  <c r="S1340" i="2"/>
  <c r="Q1341" i="2"/>
  <c r="Q1342" i="2"/>
  <c r="Q1343" i="2"/>
  <c r="Q1344" i="2"/>
  <c r="R1339" i="2"/>
  <c r="Q1338" i="2"/>
  <c r="Z1317" i="2"/>
  <c r="V1332" i="2"/>
  <c r="X1332" i="2"/>
  <c r="Y1332" i="2"/>
  <c r="Z1332" i="2"/>
  <c r="AA1332" i="2"/>
  <c r="AB1332" i="2"/>
  <c r="R1332" i="2"/>
  <c r="S1332" i="2"/>
  <c r="T1332" i="2"/>
  <c r="Q1334" i="2"/>
  <c r="Q1331" i="2"/>
  <c r="Q1327" i="2"/>
  <c r="Q1326" i="2" s="1"/>
  <c r="Y324" i="2"/>
  <c r="Q1317" i="2" l="1"/>
  <c r="Q1320" i="2"/>
  <c r="Q1340" i="2"/>
  <c r="Q1339" i="2" s="1"/>
  <c r="Q1332" i="2"/>
  <c r="S1339" i="2"/>
  <c r="AC219" i="2" l="1"/>
  <c r="AC220" i="2"/>
  <c r="D219" i="2"/>
  <c r="E219" i="2"/>
  <c r="F219" i="2"/>
  <c r="D220" i="2"/>
  <c r="E220" i="2"/>
  <c r="F220" i="2"/>
  <c r="C220" i="2"/>
  <c r="C219" i="2"/>
  <c r="R268" i="2"/>
  <c r="R263" i="2" s="1"/>
  <c r="R262" i="2" s="1"/>
  <c r="Q268" i="2"/>
  <c r="Q263" i="2" s="1"/>
  <c r="Q262" i="2" s="1"/>
  <c r="H268" i="2"/>
  <c r="H263" i="2" s="1"/>
  <c r="H262" i="2" s="1"/>
  <c r="G268" i="2"/>
  <c r="G263" i="2" s="1"/>
  <c r="G262" i="2" s="1"/>
  <c r="U23" i="2" l="1"/>
  <c r="V462" i="2" l="1"/>
  <c r="W462" i="2"/>
  <c r="S436" i="2"/>
  <c r="U436" i="2"/>
  <c r="W436" i="2"/>
  <c r="Y999" i="2" l="1"/>
  <c r="U999" i="2"/>
  <c r="Y1000" i="2"/>
  <c r="W1000" i="2"/>
  <c r="S1405" i="2" l="1"/>
  <c r="Y1405" i="2"/>
  <c r="S65" i="2" l="1"/>
  <c r="T65" i="2"/>
  <c r="U65" i="2"/>
  <c r="V65" i="2"/>
  <c r="W65" i="2"/>
  <c r="X65" i="2"/>
  <c r="Y65" i="2"/>
  <c r="Z65" i="2"/>
  <c r="AA65" i="2"/>
  <c r="AB65" i="2"/>
  <c r="S64" i="2"/>
  <c r="T64" i="2"/>
  <c r="U64" i="2"/>
  <c r="V64" i="2"/>
  <c r="W64" i="2"/>
  <c r="X64" i="2"/>
  <c r="Y64" i="2"/>
  <c r="Z64" i="2"/>
  <c r="AA64" i="2"/>
  <c r="AB64" i="2"/>
  <c r="AC64" i="2"/>
  <c r="Y1461" i="2" l="1"/>
  <c r="Y1481" i="2" s="1"/>
  <c r="S1461" i="2"/>
  <c r="S1481" i="2" s="1"/>
  <c r="Q130" i="2"/>
  <c r="Q131" i="2"/>
  <c r="Q132" i="2"/>
  <c r="Q133" i="2"/>
  <c r="Q134" i="2"/>
  <c r="Q135" i="2"/>
  <c r="Q136" i="2"/>
  <c r="Q137" i="2"/>
  <c r="T36" i="2" l="1"/>
  <c r="S26" i="2"/>
  <c r="Z26" i="2"/>
  <c r="AA26" i="2"/>
  <c r="Q24" i="2"/>
  <c r="Q14" i="2" s="1"/>
  <c r="R14" i="2"/>
  <c r="X14" i="2"/>
  <c r="Y14" i="2"/>
  <c r="Z14" i="2"/>
  <c r="AC14" i="2"/>
  <c r="Q924" i="2" l="1"/>
  <c r="Y25" i="2" l="1"/>
  <c r="U1277" i="2" l="1"/>
  <c r="Y1263" i="2"/>
  <c r="AC1155" i="2"/>
  <c r="Q1272" i="2" l="1"/>
  <c r="Q1181" i="2"/>
  <c r="Q1156" i="2"/>
  <c r="Q1157" i="2"/>
  <c r="Q1058" i="2"/>
  <c r="AC1249" i="2" l="1"/>
  <c r="AB1249" i="2"/>
  <c r="AA1249" i="2"/>
  <c r="Y1249" i="2"/>
  <c r="W1249" i="2"/>
  <c r="U1249" i="2"/>
  <c r="S1249" i="2"/>
  <c r="Y1292" i="2"/>
  <c r="W1292" i="2"/>
  <c r="AA1292" i="2"/>
  <c r="AA1291" i="2" s="1"/>
  <c r="U1292" i="2"/>
  <c r="U1291" i="2" s="1"/>
  <c r="S1292" i="2"/>
  <c r="S1291" i="2" s="1"/>
  <c r="R1296" i="2"/>
  <c r="Q1296" i="2"/>
  <c r="H1296" i="2"/>
  <c r="G1296" i="2"/>
  <c r="R1295" i="2"/>
  <c r="Q1295" i="2"/>
  <c r="H1295" i="2"/>
  <c r="G1295" i="2"/>
  <c r="R1294" i="2"/>
  <c r="Q1294" i="2"/>
  <c r="H1294" i="2"/>
  <c r="G1294" i="2"/>
  <c r="R1293" i="2"/>
  <c r="Q1293" i="2"/>
  <c r="H1293" i="2"/>
  <c r="G1293" i="2"/>
  <c r="AC1292" i="2"/>
  <c r="AC1291" i="2" s="1"/>
  <c r="AB1292" i="2"/>
  <c r="AB1291" i="2" s="1"/>
  <c r="Z1292" i="2"/>
  <c r="Z1291" i="2" s="1"/>
  <c r="X1292" i="2"/>
  <c r="X1291" i="2" s="1"/>
  <c r="V1292" i="2"/>
  <c r="V1291" i="2" s="1"/>
  <c r="T1292" i="2"/>
  <c r="T1291" i="2" s="1"/>
  <c r="P1292" i="2"/>
  <c r="P1291" i="2" s="1"/>
  <c r="O1292" i="2"/>
  <c r="O1291" i="2" s="1"/>
  <c r="N1292" i="2"/>
  <c r="N1291" i="2" s="1"/>
  <c r="M1292" i="2"/>
  <c r="M1291" i="2" s="1"/>
  <c r="L1292" i="2"/>
  <c r="L1291" i="2" s="1"/>
  <c r="K1292" i="2"/>
  <c r="K1291" i="2" s="1"/>
  <c r="J1292" i="2"/>
  <c r="J1291" i="2" s="1"/>
  <c r="I1292" i="2"/>
  <c r="I1291" i="2" s="1"/>
  <c r="H1292" i="2"/>
  <c r="Y1291" i="2"/>
  <c r="W1291" i="2"/>
  <c r="R1290" i="2"/>
  <c r="H1290" i="2"/>
  <c r="G1290" i="2"/>
  <c r="S1108" i="2"/>
  <c r="G1292" i="2" l="1"/>
  <c r="R1292" i="2"/>
  <c r="R1291" i="2" s="1"/>
  <c r="Q1292" i="2"/>
  <c r="Q1291" i="2" s="1"/>
  <c r="H1291" i="2"/>
  <c r="G1291" i="2"/>
  <c r="AC59" i="2" l="1"/>
  <c r="R105" i="2" l="1"/>
  <c r="Q105" i="2"/>
  <c r="H105" i="2"/>
  <c r="G105" i="2"/>
  <c r="R104" i="2"/>
  <c r="H104" i="2"/>
  <c r="G104" i="2"/>
  <c r="R103" i="2"/>
  <c r="Q103" i="2"/>
  <c r="H103" i="2"/>
  <c r="G103" i="2"/>
  <c r="R102" i="2"/>
  <c r="R101" i="2" s="1"/>
  <c r="R100" i="2" s="1"/>
  <c r="Q102" i="2"/>
  <c r="H102" i="2"/>
  <c r="H101" i="2" s="1"/>
  <c r="G102" i="2"/>
  <c r="G101" i="2" s="1"/>
  <c r="AC101" i="2"/>
  <c r="AC100" i="2" s="1"/>
  <c r="AB101" i="2"/>
  <c r="AB100" i="2" s="1"/>
  <c r="AA101" i="2"/>
  <c r="AA100" i="2" s="1"/>
  <c r="Z101" i="2"/>
  <c r="Z100" i="2" s="1"/>
  <c r="Y101" i="2"/>
  <c r="Y100" i="2" s="1"/>
  <c r="X101" i="2"/>
  <c r="X100" i="2" s="1"/>
  <c r="W101" i="2"/>
  <c r="W100" i="2" s="1"/>
  <c r="V101" i="2"/>
  <c r="V100" i="2" s="1"/>
  <c r="U101" i="2"/>
  <c r="U100" i="2" s="1"/>
  <c r="T101" i="2"/>
  <c r="T100" i="2" s="1"/>
  <c r="S101" i="2"/>
  <c r="S100" i="2" s="1"/>
  <c r="P101" i="2"/>
  <c r="P100" i="2" s="1"/>
  <c r="O101" i="2"/>
  <c r="O100" i="2" s="1"/>
  <c r="N101" i="2"/>
  <c r="N100" i="2" s="1"/>
  <c r="M101" i="2"/>
  <c r="M100" i="2" s="1"/>
  <c r="L101" i="2"/>
  <c r="L100" i="2" s="1"/>
  <c r="K101" i="2"/>
  <c r="K100" i="2" s="1"/>
  <c r="J101" i="2"/>
  <c r="J100" i="2" s="1"/>
  <c r="I101" i="2"/>
  <c r="I100" i="2" s="1"/>
  <c r="H99" i="2"/>
  <c r="G99" i="2"/>
  <c r="R98" i="2"/>
  <c r="Q98" i="2"/>
  <c r="H98" i="2"/>
  <c r="G98" i="2"/>
  <c r="R97" i="2"/>
  <c r="H97" i="2"/>
  <c r="G97" i="2"/>
  <c r="R96" i="2"/>
  <c r="Q96" i="2"/>
  <c r="H96" i="2"/>
  <c r="G96" i="2"/>
  <c r="R95" i="2"/>
  <c r="R59" i="2" s="1"/>
  <c r="Q95" i="2"/>
  <c r="Q59" i="2" s="1"/>
  <c r="H95" i="2"/>
  <c r="H94" i="2" s="1"/>
  <c r="G95" i="2"/>
  <c r="G94" i="2" s="1"/>
  <c r="AC94" i="2"/>
  <c r="AC93" i="2" s="1"/>
  <c r="AB94" i="2"/>
  <c r="AB93" i="2" s="1"/>
  <c r="AA94" i="2"/>
  <c r="AA93" i="2" s="1"/>
  <c r="Z94" i="2"/>
  <c r="Z93" i="2" s="1"/>
  <c r="Y94" i="2"/>
  <c r="Y93" i="2" s="1"/>
  <c r="X94" i="2"/>
  <c r="X93" i="2" s="1"/>
  <c r="W94" i="2"/>
  <c r="W93" i="2" s="1"/>
  <c r="V94" i="2"/>
  <c r="V93" i="2" s="1"/>
  <c r="U94" i="2"/>
  <c r="U93" i="2" s="1"/>
  <c r="T94" i="2"/>
  <c r="T93" i="2" s="1"/>
  <c r="S94" i="2"/>
  <c r="S93" i="2" s="1"/>
  <c r="P94" i="2"/>
  <c r="P93" i="2" s="1"/>
  <c r="O94" i="2"/>
  <c r="O93" i="2" s="1"/>
  <c r="N94" i="2"/>
  <c r="N93" i="2" s="1"/>
  <c r="M94" i="2"/>
  <c r="M93" i="2" s="1"/>
  <c r="L94" i="2"/>
  <c r="L93" i="2" s="1"/>
  <c r="K94" i="2"/>
  <c r="K93" i="2" s="1"/>
  <c r="J94" i="2"/>
  <c r="J93" i="2" s="1"/>
  <c r="I94" i="2"/>
  <c r="I93" i="2" s="1"/>
  <c r="H92" i="2"/>
  <c r="G92" i="2"/>
  <c r="Q94" i="2" l="1"/>
  <c r="Q93" i="2" s="1"/>
  <c r="Q101" i="2"/>
  <c r="Q100" i="2" s="1"/>
  <c r="Q65" i="2"/>
  <c r="R65" i="2"/>
  <c r="H93" i="2"/>
  <c r="H100" i="2"/>
  <c r="R94" i="2"/>
  <c r="R93" i="2" s="1"/>
  <c r="Q416" i="2"/>
  <c r="AD1454" i="2" l="1"/>
  <c r="AD1458" i="2"/>
  <c r="AD1462" i="2"/>
  <c r="AD1463" i="2"/>
  <c r="AD1464" i="2"/>
  <c r="AD1467" i="2"/>
  <c r="AD1469" i="2"/>
  <c r="AD1475" i="2"/>
  <c r="AD1487" i="2"/>
  <c r="AD1494" i="2"/>
  <c r="AD1505" i="2"/>
  <c r="R1358" i="2" l="1"/>
  <c r="S1358" i="2"/>
  <c r="T1358" i="2"/>
  <c r="U1358" i="2"/>
  <c r="V1358" i="2"/>
  <c r="W1358" i="2"/>
  <c r="X1358" i="2"/>
  <c r="Y1358" i="2"/>
  <c r="Z1358" i="2"/>
  <c r="AA1358" i="2"/>
  <c r="AB1358" i="2"/>
  <c r="AC1358" i="2"/>
  <c r="Z1405" i="2" l="1"/>
  <c r="AA1405" i="2"/>
  <c r="Z1406" i="2"/>
  <c r="AA1406" i="2"/>
  <c r="Z1407" i="2"/>
  <c r="Z1425" i="2" s="1"/>
  <c r="AA1407" i="2"/>
  <c r="AA1425" i="2" s="1"/>
  <c r="Z1408" i="2"/>
  <c r="Z1426" i="2" s="1"/>
  <c r="AA1408" i="2"/>
  <c r="AA1426" i="2" s="1"/>
  <c r="Z1409" i="2"/>
  <c r="Z1427" i="2" s="1"/>
  <c r="AA1409" i="2"/>
  <c r="AA1427" i="2" s="1"/>
  <c r="Q1385" i="2"/>
  <c r="I1455" i="2"/>
  <c r="J1455" i="2"/>
  <c r="K1455" i="2"/>
  <c r="L1455" i="2"/>
  <c r="M1455" i="2"/>
  <c r="N1455" i="2"/>
  <c r="O1455" i="2"/>
  <c r="P1455" i="2"/>
  <c r="I1457" i="2"/>
  <c r="J1457" i="2"/>
  <c r="K1457" i="2"/>
  <c r="L1457" i="2"/>
  <c r="M1457" i="2"/>
  <c r="N1457" i="2"/>
  <c r="O1457" i="2"/>
  <c r="P1457" i="2"/>
  <c r="I1465" i="2"/>
  <c r="J1465" i="2"/>
  <c r="K1465" i="2"/>
  <c r="L1465" i="2"/>
  <c r="M1465" i="2"/>
  <c r="N1465" i="2"/>
  <c r="O1465" i="2"/>
  <c r="P1465" i="2"/>
  <c r="I1466" i="2"/>
  <c r="J1466" i="2"/>
  <c r="K1466" i="2"/>
  <c r="L1466" i="2"/>
  <c r="M1466" i="2"/>
  <c r="N1466" i="2"/>
  <c r="O1466" i="2"/>
  <c r="P1466" i="2"/>
  <c r="I1468" i="2"/>
  <c r="J1468" i="2"/>
  <c r="K1468" i="2"/>
  <c r="L1468" i="2"/>
  <c r="M1468" i="2"/>
  <c r="N1468" i="2"/>
  <c r="O1468" i="2"/>
  <c r="P1468" i="2"/>
  <c r="AA1424" i="2" l="1"/>
  <c r="Z1424" i="2"/>
  <c r="Z1404" i="2"/>
  <c r="AA1404" i="2"/>
  <c r="O978" i="2"/>
  <c r="AA410" i="2" l="1"/>
  <c r="AB410" i="2"/>
  <c r="AC410" i="2"/>
  <c r="AC1356" i="2" l="1"/>
  <c r="T588" i="2" l="1"/>
  <c r="U588" i="2"/>
  <c r="V588" i="2"/>
  <c r="W588" i="2"/>
  <c r="X588" i="2"/>
  <c r="Y588" i="2"/>
  <c r="S588" i="2"/>
  <c r="R383" i="2" l="1"/>
  <c r="S383" i="2"/>
  <c r="T383" i="2"/>
  <c r="U383" i="2"/>
  <c r="V383" i="2"/>
  <c r="W383" i="2"/>
  <c r="X383" i="2"/>
  <c r="Y383" i="2"/>
  <c r="Z383" i="2"/>
  <c r="AA383" i="2"/>
  <c r="AB383" i="2"/>
  <c r="AC383" i="2"/>
  <c r="Q383" i="2"/>
  <c r="Q394" i="2"/>
  <c r="Q325" i="2" l="1"/>
  <c r="Q306" i="2" s="1"/>
  <c r="Q1358" i="2"/>
  <c r="Y990" i="2"/>
  <c r="E969" i="2" l="1"/>
  <c r="Q688" i="2"/>
  <c r="Q582" i="2" s="1"/>
  <c r="AC1239" i="2" l="1"/>
  <c r="AB1239" i="2"/>
  <c r="AA1239" i="2"/>
  <c r="Z1239" i="2"/>
  <c r="X1239" i="2"/>
  <c r="W1239" i="2"/>
  <c r="V1239" i="2"/>
  <c r="U1239" i="2"/>
  <c r="T1239" i="2"/>
  <c r="S1239" i="2"/>
  <c r="P1239" i="2"/>
  <c r="O1239" i="2"/>
  <c r="N1239" i="2"/>
  <c r="M1239" i="2"/>
  <c r="L1239" i="2"/>
  <c r="K1239" i="2"/>
  <c r="J1239" i="2"/>
  <c r="I1239" i="2"/>
  <c r="R1238" i="2"/>
  <c r="R1239" i="2" s="1"/>
  <c r="H1238" i="2"/>
  <c r="H1239" i="2" s="1"/>
  <c r="G1238" i="2"/>
  <c r="G1239" i="2" s="1"/>
  <c r="I594" i="2" l="1"/>
  <c r="J594" i="2"/>
  <c r="K594" i="2"/>
  <c r="L594" i="2"/>
  <c r="M594" i="2"/>
  <c r="N594" i="2"/>
  <c r="O594" i="2"/>
  <c r="P594" i="2"/>
  <c r="S594" i="2"/>
  <c r="T594" i="2"/>
  <c r="U594" i="2"/>
  <c r="V594" i="2"/>
  <c r="W594" i="2"/>
  <c r="X594" i="2"/>
  <c r="Y594" i="2"/>
  <c r="Z594" i="2"/>
  <c r="AA594" i="2"/>
  <c r="AB594" i="2"/>
  <c r="AC594" i="2"/>
  <c r="I595" i="2"/>
  <c r="J595" i="2"/>
  <c r="K595" i="2"/>
  <c r="L595" i="2"/>
  <c r="M595" i="2"/>
  <c r="N595" i="2"/>
  <c r="O595" i="2"/>
  <c r="P595" i="2"/>
  <c r="I596" i="2"/>
  <c r="J596" i="2"/>
  <c r="K596" i="2"/>
  <c r="L596" i="2"/>
  <c r="M596" i="2"/>
  <c r="N596" i="2"/>
  <c r="O596" i="2"/>
  <c r="P596" i="2"/>
  <c r="S596" i="2"/>
  <c r="T596" i="2"/>
  <c r="U596" i="2"/>
  <c r="V596" i="2"/>
  <c r="W596" i="2"/>
  <c r="X596" i="2"/>
  <c r="Y596" i="2"/>
  <c r="Z596" i="2"/>
  <c r="AA596" i="2"/>
  <c r="AB596" i="2"/>
  <c r="AC596" i="2"/>
  <c r="I597" i="2"/>
  <c r="J597" i="2"/>
  <c r="K597" i="2"/>
  <c r="L597" i="2"/>
  <c r="M597" i="2"/>
  <c r="N597" i="2"/>
  <c r="O597" i="2"/>
  <c r="P597" i="2"/>
  <c r="S597" i="2"/>
  <c r="T597" i="2"/>
  <c r="U597" i="2"/>
  <c r="V597" i="2"/>
  <c r="W597" i="2"/>
  <c r="X597" i="2"/>
  <c r="Y597" i="2"/>
  <c r="Z597" i="2"/>
  <c r="AA597" i="2"/>
  <c r="AB597" i="2"/>
  <c r="AC597" i="2"/>
  <c r="I598" i="2"/>
  <c r="J598" i="2"/>
  <c r="K598" i="2"/>
  <c r="L598" i="2"/>
  <c r="M598" i="2"/>
  <c r="N598" i="2"/>
  <c r="O598" i="2"/>
  <c r="P598" i="2"/>
  <c r="AC598" i="2"/>
  <c r="I599" i="2"/>
  <c r="J599" i="2"/>
  <c r="K599" i="2"/>
  <c r="L599" i="2"/>
  <c r="M599" i="2"/>
  <c r="N599" i="2"/>
  <c r="O599" i="2"/>
  <c r="P599" i="2"/>
  <c r="Z599" i="2"/>
  <c r="AA599" i="2"/>
  <c r="AB599" i="2"/>
  <c r="AC599" i="2"/>
  <c r="AB1452" i="2" l="1"/>
  <c r="Z1452" i="2"/>
  <c r="X1452" i="2"/>
  <c r="V1452" i="2"/>
  <c r="T1452" i="2"/>
  <c r="AA1452" i="2"/>
  <c r="Y1452" i="2"/>
  <c r="W1452" i="2"/>
  <c r="U1452" i="2"/>
  <c r="S1452" i="2"/>
  <c r="AC1497" i="2"/>
  <c r="AD1497" i="2" s="1"/>
  <c r="AC1498" i="2"/>
  <c r="AD1498" i="2" s="1"/>
  <c r="V374" i="2"/>
  <c r="T374" i="2"/>
  <c r="O354" i="2" l="1"/>
  <c r="O332" i="2"/>
  <c r="I1041" i="2" l="1"/>
  <c r="J1041" i="2"/>
  <c r="K1041" i="2"/>
  <c r="L1041" i="2"/>
  <c r="M1041" i="2"/>
  <c r="N1041" i="2"/>
  <c r="O1041" i="2"/>
  <c r="P1041" i="2"/>
  <c r="S1041" i="2"/>
  <c r="T1041" i="2"/>
  <c r="U1041" i="2"/>
  <c r="V1041" i="2"/>
  <c r="W1041" i="2"/>
  <c r="X1041" i="2"/>
  <c r="Y1041" i="2"/>
  <c r="Z1041" i="2"/>
  <c r="AA1041" i="2"/>
  <c r="AB1041" i="2"/>
  <c r="AC1041" i="2"/>
  <c r="I1042" i="2"/>
  <c r="J1042" i="2"/>
  <c r="K1042" i="2"/>
  <c r="L1042" i="2"/>
  <c r="M1042" i="2"/>
  <c r="N1042" i="2"/>
  <c r="O1042" i="2"/>
  <c r="P1042" i="2"/>
  <c r="S1042" i="2"/>
  <c r="T1042" i="2"/>
  <c r="U1042" i="2"/>
  <c r="V1042" i="2"/>
  <c r="W1042" i="2"/>
  <c r="X1042" i="2"/>
  <c r="Y1042" i="2"/>
  <c r="Z1042" i="2"/>
  <c r="AA1042" i="2"/>
  <c r="AB1042" i="2"/>
  <c r="AC1042" i="2"/>
  <c r="D1041" i="2"/>
  <c r="E1041" i="2"/>
  <c r="F1041" i="2"/>
  <c r="D1042" i="2"/>
  <c r="E1042" i="2"/>
  <c r="F1042" i="2"/>
  <c r="C1042" i="2"/>
  <c r="C1041" i="2"/>
  <c r="R1082" i="2"/>
  <c r="Q1082" i="2"/>
  <c r="H1082" i="2"/>
  <c r="G1082" i="2"/>
  <c r="R1081" i="2"/>
  <c r="Q1081" i="2"/>
  <c r="H1081" i="2"/>
  <c r="G1081" i="2"/>
  <c r="R1080" i="2"/>
  <c r="Q1080" i="2"/>
  <c r="H1080" i="2"/>
  <c r="G1080" i="2"/>
  <c r="R1079" i="2"/>
  <c r="R1457" i="2" s="1"/>
  <c r="Q1079" i="2"/>
  <c r="H1079" i="2"/>
  <c r="H1457" i="2" s="1"/>
  <c r="G1079" i="2"/>
  <c r="AC1078" i="2"/>
  <c r="AC1077" i="2" s="1"/>
  <c r="AB1078" i="2"/>
  <c r="AB1077" i="2" s="1"/>
  <c r="AA1078" i="2"/>
  <c r="AA1077" i="2" s="1"/>
  <c r="Z1078" i="2"/>
  <c r="Z1077" i="2" s="1"/>
  <c r="Y1078" i="2"/>
  <c r="Y1077" i="2" s="1"/>
  <c r="X1078" i="2"/>
  <c r="X1077" i="2" s="1"/>
  <c r="W1078" i="2"/>
  <c r="W1077" i="2" s="1"/>
  <c r="V1078" i="2"/>
  <c r="V1077" i="2" s="1"/>
  <c r="U1078" i="2"/>
  <c r="U1077" i="2" s="1"/>
  <c r="T1078" i="2"/>
  <c r="T1077" i="2" s="1"/>
  <c r="S1078" i="2"/>
  <c r="S1077" i="2" s="1"/>
  <c r="P1078" i="2"/>
  <c r="P1077" i="2" s="1"/>
  <c r="O1078" i="2"/>
  <c r="O1077" i="2" s="1"/>
  <c r="N1078" i="2"/>
  <c r="N1077" i="2" s="1"/>
  <c r="M1078" i="2"/>
  <c r="M1077" i="2" s="1"/>
  <c r="L1078" i="2"/>
  <c r="L1077" i="2" s="1"/>
  <c r="K1078" i="2"/>
  <c r="K1077" i="2" s="1"/>
  <c r="J1078" i="2"/>
  <c r="J1077" i="2" s="1"/>
  <c r="I1078" i="2"/>
  <c r="I1077" i="2" s="1"/>
  <c r="R1076" i="2"/>
  <c r="Q1076" i="2"/>
  <c r="H1076" i="2"/>
  <c r="G1076" i="2"/>
  <c r="R1075" i="2"/>
  <c r="Q1075" i="2"/>
  <c r="H1075" i="2"/>
  <c r="G1075" i="2"/>
  <c r="R1074" i="2"/>
  <c r="Q1074" i="2"/>
  <c r="H1074" i="2"/>
  <c r="G1074" i="2"/>
  <c r="R1073" i="2"/>
  <c r="Q1073" i="2"/>
  <c r="H1073" i="2"/>
  <c r="G1073" i="2"/>
  <c r="R1072" i="2"/>
  <c r="R1455" i="2" s="1"/>
  <c r="Q1072" i="2"/>
  <c r="H1072" i="2"/>
  <c r="G1072" i="2"/>
  <c r="G1071" i="2" s="1"/>
  <c r="AC1071" i="2"/>
  <c r="AC1070" i="2" s="1"/>
  <c r="AB1071" i="2"/>
  <c r="AB1070" i="2" s="1"/>
  <c r="AA1071" i="2"/>
  <c r="AA1070" i="2" s="1"/>
  <c r="Z1071" i="2"/>
  <c r="Z1070" i="2" s="1"/>
  <c r="Y1071" i="2"/>
  <c r="Y1070" i="2" s="1"/>
  <c r="X1071" i="2"/>
  <c r="X1070" i="2" s="1"/>
  <c r="W1071" i="2"/>
  <c r="W1070" i="2" s="1"/>
  <c r="V1071" i="2"/>
  <c r="V1070" i="2" s="1"/>
  <c r="U1071" i="2"/>
  <c r="U1070" i="2" s="1"/>
  <c r="T1071" i="2"/>
  <c r="T1070" i="2" s="1"/>
  <c r="S1071" i="2"/>
  <c r="S1070" i="2" s="1"/>
  <c r="P1071" i="2"/>
  <c r="O1071" i="2"/>
  <c r="O1070" i="2" s="1"/>
  <c r="N1071" i="2"/>
  <c r="N1070" i="2" s="1"/>
  <c r="M1071" i="2"/>
  <c r="M1070" i="2" s="1"/>
  <c r="L1071" i="2"/>
  <c r="L1070" i="2" s="1"/>
  <c r="K1071" i="2"/>
  <c r="K1070" i="2" s="1"/>
  <c r="J1071" i="2"/>
  <c r="J1070" i="2" s="1"/>
  <c r="I1071" i="2"/>
  <c r="I1070" i="2" s="1"/>
  <c r="P1070" i="2"/>
  <c r="R1069" i="2"/>
  <c r="Q1069" i="2"/>
  <c r="H1069" i="2"/>
  <c r="G1069" i="2"/>
  <c r="G1078" i="2" l="1"/>
  <c r="H1071" i="2"/>
  <c r="H1070" i="2" s="1"/>
  <c r="H1455" i="2"/>
  <c r="Q1078" i="2"/>
  <c r="Q1077" i="2" s="1"/>
  <c r="Q1457" i="2"/>
  <c r="Q1071" i="2"/>
  <c r="Q1070" i="2" s="1"/>
  <c r="Q1455" i="2"/>
  <c r="R1078" i="2"/>
  <c r="R1077" i="2" s="1"/>
  <c r="H1078" i="2"/>
  <c r="H1077" i="2" s="1"/>
  <c r="R1042" i="2"/>
  <c r="H1042" i="2"/>
  <c r="Q1041" i="2"/>
  <c r="G1041" i="2"/>
  <c r="G1455" i="2"/>
  <c r="G1440" i="2" s="1"/>
  <c r="Q1042" i="2"/>
  <c r="G1042" i="2"/>
  <c r="R1041" i="2"/>
  <c r="H1041" i="2"/>
  <c r="R1071" i="2"/>
  <c r="R1070" i="2" s="1"/>
  <c r="G1070" i="2"/>
  <c r="G1077" i="2"/>
  <c r="G1360" i="2"/>
  <c r="H1360" i="2"/>
  <c r="I1360" i="2"/>
  <c r="J1360" i="2"/>
  <c r="K1360" i="2"/>
  <c r="L1360" i="2"/>
  <c r="M1360" i="2"/>
  <c r="N1360" i="2"/>
  <c r="O1360" i="2"/>
  <c r="P1360" i="2"/>
  <c r="R1360" i="2"/>
  <c r="S1360" i="2"/>
  <c r="T1360" i="2"/>
  <c r="U1360" i="2"/>
  <c r="V1360" i="2"/>
  <c r="W1360" i="2"/>
  <c r="X1360" i="2"/>
  <c r="Y1360" i="2"/>
  <c r="Z1360" i="2"/>
  <c r="AA1360" i="2"/>
  <c r="AB1360" i="2"/>
  <c r="AC1360" i="2"/>
  <c r="M1370" i="2"/>
  <c r="O1413" i="2"/>
  <c r="O1406" i="2"/>
  <c r="G1406" i="2"/>
  <c r="O1368" i="2"/>
  <c r="AD1457" i="2" l="1"/>
  <c r="AD1455" i="2"/>
  <c r="AC1097" i="2"/>
  <c r="H918" i="2" l="1"/>
  <c r="I918" i="2"/>
  <c r="J918" i="2"/>
  <c r="K918" i="2"/>
  <c r="L918" i="2"/>
  <c r="M918" i="2"/>
  <c r="N918" i="2"/>
  <c r="O918" i="2"/>
  <c r="P918" i="2"/>
  <c r="Z918" i="2"/>
  <c r="AA918" i="2"/>
  <c r="AB918" i="2"/>
  <c r="AC918" i="2"/>
  <c r="F918" i="2"/>
  <c r="E918" i="2"/>
  <c r="D918" i="2"/>
  <c r="C918" i="2"/>
  <c r="Q935" i="2"/>
  <c r="Q918" i="2" s="1"/>
  <c r="G935" i="2"/>
  <c r="G918" i="2" s="1"/>
  <c r="AC23" i="2" l="1"/>
  <c r="AB23" i="2"/>
  <c r="AA23" i="2"/>
  <c r="Z23" i="2"/>
  <c r="Y23" i="2"/>
  <c r="X23" i="2"/>
  <c r="W23" i="2"/>
  <c r="V23" i="2"/>
  <c r="T23" i="2"/>
  <c r="S23" i="2"/>
  <c r="R23" i="2"/>
  <c r="Q23" i="2"/>
  <c r="P23" i="2"/>
  <c r="O23" i="2"/>
  <c r="N23" i="2"/>
  <c r="M23" i="2"/>
  <c r="L23" i="2"/>
  <c r="K23" i="2"/>
  <c r="J23" i="2"/>
  <c r="I23" i="2"/>
  <c r="AC22" i="2"/>
  <c r="AC1461" i="2" s="1"/>
  <c r="AB22" i="2"/>
  <c r="AA22" i="2"/>
  <c r="Z22" i="2"/>
  <c r="Z1461" i="2" s="1"/>
  <c r="Z1481" i="2" s="1"/>
  <c r="X22" i="2"/>
  <c r="X1461" i="2" s="1"/>
  <c r="X1481" i="2" s="1"/>
  <c r="W22" i="2"/>
  <c r="V22" i="2"/>
  <c r="V1461" i="2" s="1"/>
  <c r="V1481" i="2" s="1"/>
  <c r="U22" i="2"/>
  <c r="T22" i="2"/>
  <c r="T1461" i="2" s="1"/>
  <c r="T1481" i="2" s="1"/>
  <c r="P22" i="2"/>
  <c r="O22" i="2"/>
  <c r="N22" i="2"/>
  <c r="M22" i="2"/>
  <c r="L22" i="2"/>
  <c r="K22" i="2"/>
  <c r="J22" i="2"/>
  <c r="I22" i="2"/>
  <c r="AC20" i="2"/>
  <c r="AB20" i="2"/>
  <c r="AA20" i="2"/>
  <c r="Z20" i="2"/>
  <c r="Y20" i="2"/>
  <c r="X20" i="2"/>
  <c r="W20" i="2"/>
  <c r="V20" i="2"/>
  <c r="U20" i="2"/>
  <c r="T20" i="2"/>
  <c r="S20" i="2"/>
  <c r="P20" i="2"/>
  <c r="O20" i="2"/>
  <c r="N20" i="2"/>
  <c r="M20" i="2"/>
  <c r="L20" i="2"/>
  <c r="K20" i="2"/>
  <c r="J20" i="2"/>
  <c r="I20" i="2"/>
  <c r="AC19" i="2"/>
  <c r="AB19" i="2"/>
  <c r="AA19" i="2"/>
  <c r="Z19" i="2"/>
  <c r="Y19" i="2"/>
  <c r="X19" i="2"/>
  <c r="W19" i="2"/>
  <c r="V19" i="2"/>
  <c r="U19" i="2"/>
  <c r="T19" i="2"/>
  <c r="P19" i="2"/>
  <c r="O19" i="2"/>
  <c r="N19" i="2"/>
  <c r="M19" i="2"/>
  <c r="L19" i="2"/>
  <c r="K19" i="2"/>
  <c r="J19" i="2"/>
  <c r="I19" i="2"/>
  <c r="AC18" i="2"/>
  <c r="AB18" i="2"/>
  <c r="AA18" i="2"/>
  <c r="Z18" i="2"/>
  <c r="Y18" i="2"/>
  <c r="X18" i="2"/>
  <c r="W18" i="2"/>
  <c r="V18" i="2"/>
  <c r="U18" i="2"/>
  <c r="T18" i="2"/>
  <c r="S18" i="2"/>
  <c r="P18" i="2"/>
  <c r="O18" i="2"/>
  <c r="N18" i="2"/>
  <c r="M18" i="2"/>
  <c r="L18" i="2"/>
  <c r="K18" i="2"/>
  <c r="J18" i="2"/>
  <c r="I18" i="2"/>
  <c r="AC17" i="2"/>
  <c r="AB17" i="2"/>
  <c r="AA17" i="2"/>
  <c r="Z17" i="2"/>
  <c r="X17" i="2"/>
  <c r="V17" i="2"/>
  <c r="T17" i="2"/>
  <c r="P17" i="2"/>
  <c r="O17" i="2"/>
  <c r="N17" i="2"/>
  <c r="M17" i="2"/>
  <c r="L17" i="2"/>
  <c r="K17" i="2"/>
  <c r="J17" i="2"/>
  <c r="I17" i="2"/>
  <c r="U1461" i="2" l="1"/>
  <c r="U1481" i="2" s="1"/>
  <c r="W1461" i="2"/>
  <c r="W1481" i="2" s="1"/>
  <c r="AB1461" i="2"/>
  <c r="AB1481" i="2" s="1"/>
  <c r="AA1461" i="2"/>
  <c r="AA1481" i="2" s="1"/>
  <c r="S43" i="2"/>
  <c r="S44" i="2"/>
  <c r="U44" i="2"/>
  <c r="W44" i="2"/>
  <c r="Y44" i="2"/>
  <c r="AA44" i="2"/>
  <c r="T44" i="2"/>
  <c r="V44" i="2"/>
  <c r="X44" i="2"/>
  <c r="Z44" i="2"/>
  <c r="AB44" i="2"/>
  <c r="H42" i="2"/>
  <c r="G42" i="2"/>
  <c r="R41" i="2"/>
  <c r="Q41" i="2"/>
  <c r="H41" i="2"/>
  <c r="G41" i="2"/>
  <c r="R40" i="2"/>
  <c r="Q40" i="2"/>
  <c r="Q21" i="2" s="1"/>
  <c r="H40" i="2"/>
  <c r="G40" i="2"/>
  <c r="R39" i="2"/>
  <c r="H39" i="2"/>
  <c r="G39" i="2"/>
  <c r="R38" i="2"/>
  <c r="Q38" i="2"/>
  <c r="H38" i="2"/>
  <c r="G38" i="2"/>
  <c r="R37" i="2"/>
  <c r="Q37" i="2"/>
  <c r="Q17" i="2" s="1"/>
  <c r="H37" i="2"/>
  <c r="G37" i="2"/>
  <c r="P36" i="2"/>
  <c r="P35" i="2" s="1"/>
  <c r="O36" i="2"/>
  <c r="N36" i="2"/>
  <c r="M36" i="2"/>
  <c r="L36" i="2"/>
  <c r="K36" i="2"/>
  <c r="J36" i="2"/>
  <c r="I36" i="2"/>
  <c r="AC35" i="2"/>
  <c r="AB35" i="2"/>
  <c r="AA35" i="2"/>
  <c r="Z35" i="2"/>
  <c r="Y35" i="2"/>
  <c r="X35" i="2"/>
  <c r="T35" i="2"/>
  <c r="S35" i="2"/>
  <c r="H34" i="2"/>
  <c r="R36" i="2" l="1"/>
  <c r="R35" i="2" s="1"/>
  <c r="H36" i="2"/>
  <c r="H35" i="2" s="1"/>
  <c r="Q36" i="2"/>
  <c r="Q35" i="2" s="1"/>
  <c r="G36" i="2"/>
  <c r="G35" i="2" s="1"/>
  <c r="O35" i="2" s="1"/>
  <c r="AB462" i="2"/>
  <c r="AA462" i="2"/>
  <c r="Y364" i="2"/>
  <c r="X364" i="2"/>
  <c r="W364" i="2"/>
  <c r="V364" i="2"/>
  <c r="U364" i="2"/>
  <c r="T364" i="2"/>
  <c r="S364" i="2"/>
  <c r="AA436" i="2"/>
  <c r="AB436" i="2"/>
  <c r="AC436" i="2"/>
  <c r="AC441" i="2"/>
  <c r="AC1450" i="2" s="1"/>
  <c r="AC438" i="2"/>
  <c r="Q1386" i="2" l="1"/>
  <c r="Q1360" i="2" s="1"/>
  <c r="G1402" i="2"/>
  <c r="H1402" i="2"/>
  <c r="I1402" i="2"/>
  <c r="J1402" i="2"/>
  <c r="K1402" i="2"/>
  <c r="L1402" i="2"/>
  <c r="M1402" i="2"/>
  <c r="N1402" i="2"/>
  <c r="O1402" i="2"/>
  <c r="P1402" i="2"/>
  <c r="R1402" i="2"/>
  <c r="T1402" i="2"/>
  <c r="V1402" i="2"/>
  <c r="X1402" i="2"/>
  <c r="Z1402" i="2"/>
  <c r="AC1402" i="2"/>
  <c r="C1405" i="2"/>
  <c r="D1405" i="2"/>
  <c r="E1405" i="2"/>
  <c r="F1405" i="2"/>
  <c r="I1405" i="2"/>
  <c r="J1405" i="2"/>
  <c r="K1405" i="2"/>
  <c r="L1405" i="2"/>
  <c r="M1405" i="2"/>
  <c r="N1405" i="2"/>
  <c r="O1405" i="2"/>
  <c r="P1405" i="2"/>
  <c r="T1405" i="2"/>
  <c r="U1405" i="2"/>
  <c r="V1405" i="2"/>
  <c r="W1405" i="2"/>
  <c r="X1405" i="2"/>
  <c r="AB1405" i="2"/>
  <c r="AC1405" i="2"/>
  <c r="H1406" i="2"/>
  <c r="I1406" i="2"/>
  <c r="J1406" i="2"/>
  <c r="K1406" i="2"/>
  <c r="L1406" i="2"/>
  <c r="M1406" i="2"/>
  <c r="N1406" i="2"/>
  <c r="P1406" i="2"/>
  <c r="Q1406" i="2"/>
  <c r="R1406" i="2"/>
  <c r="S1406" i="2"/>
  <c r="S1424" i="2" s="1"/>
  <c r="T1406" i="2"/>
  <c r="U1406" i="2"/>
  <c r="V1406" i="2"/>
  <c r="W1406" i="2"/>
  <c r="X1406" i="2"/>
  <c r="Y1406" i="2"/>
  <c r="Y1424" i="2" s="1"/>
  <c r="AB1406" i="2"/>
  <c r="AC1406" i="2"/>
  <c r="I1407" i="2"/>
  <c r="J1407" i="2"/>
  <c r="K1407" i="2"/>
  <c r="L1407" i="2"/>
  <c r="M1407" i="2"/>
  <c r="N1407" i="2"/>
  <c r="O1407" i="2"/>
  <c r="P1407" i="2"/>
  <c r="S1407" i="2"/>
  <c r="S1425" i="2" s="1"/>
  <c r="T1407" i="2"/>
  <c r="T1425" i="2" s="1"/>
  <c r="U1407" i="2"/>
  <c r="U1425" i="2" s="1"/>
  <c r="V1407" i="2"/>
  <c r="V1425" i="2" s="1"/>
  <c r="W1407" i="2"/>
  <c r="W1425" i="2" s="1"/>
  <c r="X1407" i="2"/>
  <c r="X1425" i="2" s="1"/>
  <c r="Y1407" i="2"/>
  <c r="Y1425" i="2" s="1"/>
  <c r="AB1407" i="2"/>
  <c r="AB1425" i="2" s="1"/>
  <c r="AC1407" i="2"/>
  <c r="AC1425" i="2" s="1"/>
  <c r="I1408" i="2"/>
  <c r="J1408" i="2"/>
  <c r="K1408" i="2"/>
  <c r="L1408" i="2"/>
  <c r="M1408" i="2"/>
  <c r="N1408" i="2"/>
  <c r="O1408" i="2"/>
  <c r="P1408" i="2"/>
  <c r="S1408" i="2"/>
  <c r="S1426" i="2" s="1"/>
  <c r="T1408" i="2"/>
  <c r="T1426" i="2" s="1"/>
  <c r="U1408" i="2"/>
  <c r="U1426" i="2" s="1"/>
  <c r="V1408" i="2"/>
  <c r="V1426" i="2" s="1"/>
  <c r="W1408" i="2"/>
  <c r="W1426" i="2" s="1"/>
  <c r="X1408" i="2"/>
  <c r="X1426" i="2" s="1"/>
  <c r="Y1408" i="2"/>
  <c r="Y1426" i="2" s="1"/>
  <c r="AB1408" i="2"/>
  <c r="AB1426" i="2" s="1"/>
  <c r="AC1408" i="2"/>
  <c r="AC1426" i="2" s="1"/>
  <c r="I1409" i="2"/>
  <c r="J1409" i="2"/>
  <c r="K1409" i="2"/>
  <c r="L1409" i="2"/>
  <c r="M1409" i="2"/>
  <c r="N1409" i="2"/>
  <c r="O1409" i="2"/>
  <c r="P1409" i="2"/>
  <c r="S1409" i="2"/>
  <c r="S1427" i="2" s="1"/>
  <c r="T1409" i="2"/>
  <c r="T1427" i="2" s="1"/>
  <c r="U1409" i="2"/>
  <c r="U1427" i="2" s="1"/>
  <c r="V1409" i="2"/>
  <c r="V1427" i="2" s="1"/>
  <c r="W1409" i="2"/>
  <c r="W1427" i="2" s="1"/>
  <c r="X1409" i="2"/>
  <c r="X1427" i="2" s="1"/>
  <c r="Y1409" i="2"/>
  <c r="Y1427" i="2" s="1"/>
  <c r="AB1409" i="2"/>
  <c r="AB1427" i="2" s="1"/>
  <c r="AC1409" i="2"/>
  <c r="AC1427" i="2" s="1"/>
  <c r="X1424" i="2" l="1"/>
  <c r="T1424" i="2"/>
  <c r="W1424" i="2"/>
  <c r="V1424" i="2"/>
  <c r="AB1424" i="2"/>
  <c r="U1424" i="2"/>
  <c r="AC1424" i="2"/>
  <c r="V1404" i="2"/>
  <c r="V1403" i="2" s="1"/>
  <c r="N1404" i="2"/>
  <c r="N1403" i="2" s="1"/>
  <c r="X1404" i="2"/>
  <c r="X1403" i="2" s="1"/>
  <c r="P1404" i="2"/>
  <c r="P1403" i="2" s="1"/>
  <c r="Y1404" i="2"/>
  <c r="Y1403" i="2" s="1"/>
  <c r="AA1403" i="2"/>
  <c r="W1404" i="2"/>
  <c r="W1403" i="2" s="1"/>
  <c r="S1404" i="2"/>
  <c r="S1403" i="2" s="1"/>
  <c r="O1404" i="2"/>
  <c r="O1403" i="2" s="1"/>
  <c r="K1404" i="2"/>
  <c r="K1403" i="2" s="1"/>
  <c r="Z1403" i="2"/>
  <c r="J1404" i="2"/>
  <c r="J1403" i="2" s="1"/>
  <c r="AB1404" i="2"/>
  <c r="AB1403" i="2" s="1"/>
  <c r="T1404" i="2"/>
  <c r="T1403" i="2" s="1"/>
  <c r="L1404" i="2"/>
  <c r="L1403" i="2" s="1"/>
  <c r="AC1404" i="2"/>
  <c r="AC1403" i="2" s="1"/>
  <c r="U1404" i="2"/>
  <c r="U1403" i="2" s="1"/>
  <c r="M1404" i="2"/>
  <c r="M1403" i="2" s="1"/>
  <c r="I1404" i="2"/>
  <c r="I1403" i="2" s="1"/>
  <c r="R1326" i="2" l="1"/>
  <c r="S1326" i="2"/>
  <c r="T1326" i="2"/>
  <c r="U1326" i="2"/>
  <c r="V1326" i="2"/>
  <c r="W1326" i="2"/>
  <c r="X1326" i="2"/>
  <c r="Y1326" i="2"/>
  <c r="Z1326" i="2"/>
  <c r="AA1326" i="2"/>
  <c r="AB1326" i="2"/>
  <c r="AC1326" i="2"/>
  <c r="R1333" i="2"/>
  <c r="S1333" i="2"/>
  <c r="T1333" i="2"/>
  <c r="U1333" i="2"/>
  <c r="V1333" i="2"/>
  <c r="X1333" i="2"/>
  <c r="Y1333" i="2"/>
  <c r="Z1333" i="2"/>
  <c r="AA1333" i="2"/>
  <c r="AB1333" i="2"/>
  <c r="AC1333" i="2"/>
  <c r="Q1333" i="2"/>
  <c r="G1324" i="2"/>
  <c r="AC1320" i="2" l="1"/>
  <c r="Q1345" i="2"/>
  <c r="H1419" i="2"/>
  <c r="H1418" i="2" s="1"/>
  <c r="I1419" i="2"/>
  <c r="I1418" i="2" s="1"/>
  <c r="J1419" i="2"/>
  <c r="J1418" i="2" s="1"/>
  <c r="K1419" i="2"/>
  <c r="K1418" i="2" s="1"/>
  <c r="L1419" i="2"/>
  <c r="L1418" i="2" s="1"/>
  <c r="M1419" i="2"/>
  <c r="M1418" i="2" s="1"/>
  <c r="N1419" i="2"/>
  <c r="N1418" i="2" s="1"/>
  <c r="O1419" i="2"/>
  <c r="O1418" i="2" s="1"/>
  <c r="P1419" i="2"/>
  <c r="P1418" i="2" s="1"/>
  <c r="Q1419" i="2"/>
  <c r="Q1418" i="2" s="1"/>
  <c r="R1419" i="2"/>
  <c r="R1418" i="2" s="1"/>
  <c r="S1419" i="2"/>
  <c r="S1418" i="2" s="1"/>
  <c r="T1419" i="2"/>
  <c r="T1418" i="2" s="1"/>
  <c r="U1419" i="2"/>
  <c r="U1418" i="2" s="1"/>
  <c r="V1419" i="2"/>
  <c r="V1418" i="2" s="1"/>
  <c r="W1419" i="2"/>
  <c r="W1418" i="2" s="1"/>
  <c r="X1419" i="2"/>
  <c r="X1418" i="2" s="1"/>
  <c r="Y1419" i="2"/>
  <c r="Y1418" i="2" s="1"/>
  <c r="Z1419" i="2"/>
  <c r="Z1418" i="2" s="1"/>
  <c r="AA1419" i="2"/>
  <c r="AA1418" i="2" s="1"/>
  <c r="AB1419" i="2"/>
  <c r="AB1418" i="2" s="1"/>
  <c r="AC1419" i="2"/>
  <c r="AC1418" i="2" s="1"/>
  <c r="G1419" i="2"/>
  <c r="G1418" i="2" s="1"/>
  <c r="G378" i="2"/>
  <c r="G377" i="2" s="1"/>
  <c r="H378" i="2"/>
  <c r="H377" i="2" s="1"/>
  <c r="I378" i="2"/>
  <c r="I377" i="2" s="1"/>
  <c r="J378" i="2"/>
  <c r="J377" i="2" s="1"/>
  <c r="K378" i="2"/>
  <c r="K377" i="2" s="1"/>
  <c r="L378" i="2"/>
  <c r="L377" i="2" s="1"/>
  <c r="M378" i="2"/>
  <c r="M377" i="2" s="1"/>
  <c r="N378" i="2"/>
  <c r="N377" i="2" s="1"/>
  <c r="O378" i="2"/>
  <c r="O377" i="2" s="1"/>
  <c r="P378" i="2"/>
  <c r="P377" i="2" s="1"/>
  <c r="R378" i="2"/>
  <c r="R318" i="2" s="1"/>
  <c r="S378" i="2"/>
  <c r="T378" i="2"/>
  <c r="T318" i="2" s="1"/>
  <c r="U378" i="2"/>
  <c r="V378" i="2"/>
  <c r="W378" i="2"/>
  <c r="X378" i="2"/>
  <c r="X318" i="2" s="1"/>
  <c r="Y378" i="2"/>
  <c r="Y318" i="2" s="1"/>
  <c r="Z378" i="2"/>
  <c r="Z377" i="2" s="1"/>
  <c r="AA378" i="2"/>
  <c r="AA377" i="2" s="1"/>
  <c r="AB378" i="2"/>
  <c r="AB377" i="2" s="1"/>
  <c r="AC378" i="2"/>
  <c r="AC377" i="2" s="1"/>
  <c r="Q378" i="2"/>
  <c r="Q377" i="2" s="1"/>
  <c r="V377" i="2" l="1"/>
  <c r="V318" i="2"/>
  <c r="W377" i="2"/>
  <c r="W318" i="2"/>
  <c r="U377" i="2"/>
  <c r="U318" i="2"/>
  <c r="S377" i="2"/>
  <c r="S318" i="2"/>
  <c r="X377" i="2"/>
  <c r="H318" i="2"/>
  <c r="T377" i="2"/>
  <c r="N318" i="2"/>
  <c r="J318" i="2"/>
  <c r="R377" i="2"/>
  <c r="AC318" i="2"/>
  <c r="M318" i="2"/>
  <c r="I318" i="2"/>
  <c r="Z318" i="2"/>
  <c r="P318" i="2"/>
  <c r="L318" i="2"/>
  <c r="O318" i="2"/>
  <c r="K318" i="2"/>
  <c r="G318" i="2"/>
  <c r="AB318" i="2"/>
  <c r="AA318" i="2"/>
  <c r="Y377" i="2"/>
  <c r="Q318" i="2"/>
  <c r="O325" i="2"/>
  <c r="R748" i="2" l="1"/>
  <c r="Q748" i="2"/>
  <c r="H748" i="2"/>
  <c r="G748" i="2"/>
  <c r="R747" i="2"/>
  <c r="Q747" i="2"/>
  <c r="H747" i="2"/>
  <c r="G747" i="2"/>
  <c r="R746" i="2"/>
  <c r="Q746" i="2"/>
  <c r="H746" i="2"/>
  <c r="G746" i="2"/>
  <c r="R745" i="2"/>
  <c r="Q745" i="2"/>
  <c r="H745" i="2"/>
  <c r="G745" i="2"/>
  <c r="R744" i="2"/>
  <c r="Q744" i="2"/>
  <c r="H744" i="2"/>
  <c r="G744" i="2"/>
  <c r="R743" i="2"/>
  <c r="Q743" i="2"/>
  <c r="H743" i="2"/>
  <c r="G743" i="2"/>
  <c r="R742" i="2"/>
  <c r="Q742" i="2"/>
  <c r="H742" i="2"/>
  <c r="G742" i="2"/>
  <c r="R741" i="2"/>
  <c r="Q741" i="2"/>
  <c r="Q589" i="2" s="1"/>
  <c r="H741" i="2"/>
  <c r="G741" i="2"/>
  <c r="R740" i="2"/>
  <c r="Q740" i="2"/>
  <c r="Q588" i="2" s="1"/>
  <c r="H740" i="2"/>
  <c r="G740" i="2"/>
  <c r="AC739" i="2"/>
  <c r="AC738" i="2" s="1"/>
  <c r="AB739" i="2"/>
  <c r="AB738" i="2" s="1"/>
  <c r="AA739" i="2"/>
  <c r="AA738" i="2" s="1"/>
  <c r="Z739" i="2"/>
  <c r="Z738" i="2" s="1"/>
  <c r="Y739" i="2"/>
  <c r="Y738" i="2" s="1"/>
  <c r="X739" i="2"/>
  <c r="X738" i="2" s="1"/>
  <c r="W739" i="2"/>
  <c r="W738" i="2" s="1"/>
  <c r="V739" i="2"/>
  <c r="V738" i="2" s="1"/>
  <c r="U739" i="2"/>
  <c r="U738" i="2" s="1"/>
  <c r="T739" i="2"/>
  <c r="T738" i="2" s="1"/>
  <c r="S739" i="2"/>
  <c r="P739" i="2"/>
  <c r="P738" i="2" s="1"/>
  <c r="O739" i="2"/>
  <c r="O738" i="2" s="1"/>
  <c r="N739" i="2"/>
  <c r="N738" i="2" s="1"/>
  <c r="M739" i="2"/>
  <c r="M738" i="2" s="1"/>
  <c r="L739" i="2"/>
  <c r="L738" i="2" s="1"/>
  <c r="K739" i="2"/>
  <c r="K738" i="2" s="1"/>
  <c r="J739" i="2"/>
  <c r="J738" i="2" s="1"/>
  <c r="I739" i="2"/>
  <c r="I738" i="2" s="1"/>
  <c r="R737" i="2"/>
  <c r="H737" i="2"/>
  <c r="G737" i="2"/>
  <c r="R739" i="2" l="1"/>
  <c r="R738" i="2" s="1"/>
  <c r="Q739" i="2"/>
  <c r="G739" i="2"/>
  <c r="G738" i="2" s="1"/>
  <c r="H739" i="2"/>
  <c r="H738" i="2" s="1"/>
  <c r="K456" i="2"/>
  <c r="R1416" i="2" l="1"/>
  <c r="Q1416" i="2"/>
  <c r="R1415" i="2"/>
  <c r="Q1415" i="2"/>
  <c r="R1414" i="2"/>
  <c r="Q1414" i="2"/>
  <c r="Q1407" i="2" s="1"/>
  <c r="R1413" i="2"/>
  <c r="R1405" i="2" s="1"/>
  <c r="R1424" i="2" s="1"/>
  <c r="Q1413" i="2"/>
  <c r="I1412" i="2"/>
  <c r="I1411" i="2" s="1"/>
  <c r="J1412" i="2"/>
  <c r="J1411" i="2" s="1"/>
  <c r="K1412" i="2"/>
  <c r="K1411" i="2" s="1"/>
  <c r="L1412" i="2"/>
  <c r="L1411" i="2" s="1"/>
  <c r="M1412" i="2"/>
  <c r="M1411" i="2" s="1"/>
  <c r="N1412" i="2"/>
  <c r="N1411" i="2" s="1"/>
  <c r="P1412" i="2"/>
  <c r="P1411" i="2" s="1"/>
  <c r="S1412" i="2"/>
  <c r="S1411" i="2" s="1"/>
  <c r="T1412" i="2"/>
  <c r="T1411" i="2" s="1"/>
  <c r="U1412" i="2"/>
  <c r="U1411" i="2" s="1"/>
  <c r="V1412" i="2"/>
  <c r="V1411" i="2" s="1"/>
  <c r="W1412" i="2"/>
  <c r="W1411" i="2" s="1"/>
  <c r="X1412" i="2"/>
  <c r="X1411" i="2" s="1"/>
  <c r="Y1412" i="2"/>
  <c r="Y1411" i="2" s="1"/>
  <c r="Z1412" i="2"/>
  <c r="Z1411" i="2" s="1"/>
  <c r="AA1412" i="2"/>
  <c r="AA1411" i="2" s="1"/>
  <c r="AB1412" i="2"/>
  <c r="AB1411" i="2" s="1"/>
  <c r="AC1412" i="2"/>
  <c r="AC1411" i="2" s="1"/>
  <c r="I1425" i="2"/>
  <c r="J1425" i="2"/>
  <c r="K1425" i="2"/>
  <c r="L1425" i="2"/>
  <c r="M1425" i="2"/>
  <c r="N1425" i="2"/>
  <c r="O1425" i="2"/>
  <c r="P1425" i="2"/>
  <c r="I1426" i="2"/>
  <c r="J1426" i="2"/>
  <c r="K1426" i="2"/>
  <c r="L1426" i="2"/>
  <c r="M1426" i="2"/>
  <c r="N1426" i="2"/>
  <c r="O1426" i="2"/>
  <c r="P1426" i="2"/>
  <c r="I1427" i="2"/>
  <c r="J1427" i="2"/>
  <c r="K1427" i="2"/>
  <c r="L1427" i="2"/>
  <c r="M1427" i="2"/>
  <c r="N1427" i="2"/>
  <c r="O1427" i="2"/>
  <c r="P1427" i="2"/>
  <c r="I1424" i="2"/>
  <c r="J1424" i="2"/>
  <c r="K1424" i="2"/>
  <c r="L1424" i="2"/>
  <c r="M1424" i="2"/>
  <c r="N1424" i="2"/>
  <c r="P1424" i="2"/>
  <c r="R1389" i="2"/>
  <c r="Q1389" i="2"/>
  <c r="R1388" i="2"/>
  <c r="Q1388" i="2"/>
  <c r="R1387" i="2"/>
  <c r="Q1387" i="2"/>
  <c r="R1384" i="2"/>
  <c r="R1359" i="2" s="1"/>
  <c r="Q1384" i="2"/>
  <c r="I1383" i="2"/>
  <c r="I1382" i="2" s="1"/>
  <c r="J1383" i="2"/>
  <c r="J1382" i="2" s="1"/>
  <c r="K1383" i="2"/>
  <c r="K1382" i="2" s="1"/>
  <c r="L1383" i="2"/>
  <c r="L1382" i="2" s="1"/>
  <c r="M1383" i="2"/>
  <c r="M1382" i="2" s="1"/>
  <c r="N1383" i="2"/>
  <c r="N1382" i="2" s="1"/>
  <c r="P1383" i="2"/>
  <c r="P1382" i="2" s="1"/>
  <c r="S1383" i="2"/>
  <c r="S1382" i="2" s="1"/>
  <c r="T1383" i="2"/>
  <c r="T1382" i="2" s="1"/>
  <c r="U1383" i="2"/>
  <c r="U1382" i="2" s="1"/>
  <c r="V1383" i="2"/>
  <c r="V1382" i="2" s="1"/>
  <c r="W1383" i="2"/>
  <c r="W1382" i="2" s="1"/>
  <c r="X1383" i="2"/>
  <c r="X1382" i="2" s="1"/>
  <c r="Y1383" i="2"/>
  <c r="Y1382" i="2" s="1"/>
  <c r="Z1383" i="2"/>
  <c r="Z1382" i="2" s="1"/>
  <c r="AA1383" i="2"/>
  <c r="AA1382" i="2" s="1"/>
  <c r="AB1383" i="2"/>
  <c r="AB1382" i="2" s="1"/>
  <c r="AC1383" i="2"/>
  <c r="AC1382" i="2" s="1"/>
  <c r="R1380" i="2"/>
  <c r="Q1380" i="2"/>
  <c r="R1379" i="2"/>
  <c r="Q1379" i="2"/>
  <c r="R1378" i="2"/>
  <c r="Q1378" i="2"/>
  <c r="R1377" i="2"/>
  <c r="Q1377" i="2"/>
  <c r="Q1357" i="2" s="1"/>
  <c r="G1377" i="2"/>
  <c r="G1357" i="2" s="1"/>
  <c r="I1376" i="2"/>
  <c r="I1375" i="2" s="1"/>
  <c r="J1376" i="2"/>
  <c r="J1375" i="2" s="1"/>
  <c r="K1376" i="2"/>
  <c r="K1375" i="2" s="1"/>
  <c r="L1376" i="2"/>
  <c r="L1375" i="2" s="1"/>
  <c r="M1376" i="2"/>
  <c r="M1375" i="2" s="1"/>
  <c r="N1376" i="2"/>
  <c r="N1375" i="2" s="1"/>
  <c r="O1376" i="2"/>
  <c r="O1375" i="2" s="1"/>
  <c r="P1376" i="2"/>
  <c r="P1375" i="2" s="1"/>
  <c r="S1376" i="2"/>
  <c r="S1375" i="2" s="1"/>
  <c r="T1376" i="2"/>
  <c r="T1375" i="2" s="1"/>
  <c r="U1376" i="2"/>
  <c r="U1375" i="2" s="1"/>
  <c r="V1376" i="2"/>
  <c r="V1375" i="2" s="1"/>
  <c r="W1376" i="2"/>
  <c r="W1375" i="2" s="1"/>
  <c r="X1376" i="2"/>
  <c r="X1375" i="2" s="1"/>
  <c r="Y1376" i="2"/>
  <c r="Y1375" i="2" s="1"/>
  <c r="Z1376" i="2"/>
  <c r="Z1375" i="2" s="1"/>
  <c r="AA1376" i="2"/>
  <c r="AA1375" i="2" s="1"/>
  <c r="AB1376" i="2"/>
  <c r="AB1375" i="2" s="1"/>
  <c r="AC1376" i="2"/>
  <c r="AC1375" i="2" s="1"/>
  <c r="R1373" i="2"/>
  <c r="Q1373" i="2"/>
  <c r="R1372" i="2"/>
  <c r="Q1372" i="2"/>
  <c r="R1371" i="2"/>
  <c r="Q1371" i="2"/>
  <c r="R1370" i="2"/>
  <c r="R1356" i="2" s="1"/>
  <c r="Q1370" i="2"/>
  <c r="Q1356" i="2" s="1"/>
  <c r="R1369" i="2"/>
  <c r="R1355" i="2" s="1"/>
  <c r="Q1369" i="2"/>
  <c r="Q1355" i="2" s="1"/>
  <c r="R1368" i="2"/>
  <c r="R1354" i="2" s="1"/>
  <c r="Q1368" i="2"/>
  <c r="Q1354" i="2" s="1"/>
  <c r="R1367" i="2"/>
  <c r="R1353" i="2" s="1"/>
  <c r="Q1367" i="2"/>
  <c r="I1366" i="2"/>
  <c r="I1365" i="2" s="1"/>
  <c r="J1366" i="2"/>
  <c r="J1365" i="2" s="1"/>
  <c r="L1366" i="2"/>
  <c r="L1365" i="2" s="1"/>
  <c r="M1366" i="2"/>
  <c r="M1365" i="2" s="1"/>
  <c r="N1366" i="2"/>
  <c r="N1365" i="2" s="1"/>
  <c r="O1366" i="2"/>
  <c r="O1365" i="2" s="1"/>
  <c r="P1366" i="2"/>
  <c r="P1365" i="2" s="1"/>
  <c r="S1366" i="2"/>
  <c r="S1365" i="2" s="1"/>
  <c r="T1366" i="2"/>
  <c r="T1365" i="2" s="1"/>
  <c r="U1365" i="2"/>
  <c r="V1366" i="2"/>
  <c r="V1365" i="2" s="1"/>
  <c r="W1366" i="2"/>
  <c r="W1365" i="2" s="1"/>
  <c r="X1366" i="2"/>
  <c r="X1365" i="2" s="1"/>
  <c r="Y1366" i="2"/>
  <c r="Y1365" i="2" s="1"/>
  <c r="Z1366" i="2"/>
  <c r="Z1365" i="2" s="1"/>
  <c r="AA1366" i="2"/>
  <c r="AA1365" i="2" s="1"/>
  <c r="AB1366" i="2"/>
  <c r="AB1365" i="2" s="1"/>
  <c r="AC1366" i="2"/>
  <c r="AC1365" i="2" s="1"/>
  <c r="I1361" i="2"/>
  <c r="I1398" i="2" s="1"/>
  <c r="J1361" i="2"/>
  <c r="J1398" i="2" s="1"/>
  <c r="K1361" i="2"/>
  <c r="K1398" i="2" s="1"/>
  <c r="L1361" i="2"/>
  <c r="L1398" i="2" s="1"/>
  <c r="M1361" i="2"/>
  <c r="M1398" i="2" s="1"/>
  <c r="N1361" i="2"/>
  <c r="N1398" i="2" s="1"/>
  <c r="O1361" i="2"/>
  <c r="O1398" i="2" s="1"/>
  <c r="P1361" i="2"/>
  <c r="P1398" i="2" s="1"/>
  <c r="S1361" i="2"/>
  <c r="S1398" i="2" s="1"/>
  <c r="T1361" i="2"/>
  <c r="U1361" i="2"/>
  <c r="U1398" i="2" s="1"/>
  <c r="V1361" i="2"/>
  <c r="W1361" i="2"/>
  <c r="W1398" i="2" s="1"/>
  <c r="X1361" i="2"/>
  <c r="Y1361" i="2"/>
  <c r="Y1398" i="2" s="1"/>
  <c r="Z1361" i="2"/>
  <c r="AA1361" i="2"/>
  <c r="AA1398" i="2" s="1"/>
  <c r="AB1361" i="2"/>
  <c r="AB1398" i="2" s="1"/>
  <c r="AC1361" i="2"/>
  <c r="AC1451" i="2" s="1"/>
  <c r="I1362" i="2"/>
  <c r="I1399" i="2" s="1"/>
  <c r="J1362" i="2"/>
  <c r="J1399" i="2" s="1"/>
  <c r="K1362" i="2"/>
  <c r="K1399" i="2" s="1"/>
  <c r="L1362" i="2"/>
  <c r="L1399" i="2" s="1"/>
  <c r="M1362" i="2"/>
  <c r="M1399" i="2" s="1"/>
  <c r="N1362" i="2"/>
  <c r="N1399" i="2" s="1"/>
  <c r="O1362" i="2"/>
  <c r="O1399" i="2" s="1"/>
  <c r="P1362" i="2"/>
  <c r="P1399" i="2" s="1"/>
  <c r="S1362" i="2"/>
  <c r="S1399" i="2" s="1"/>
  <c r="T1362" i="2"/>
  <c r="T1399" i="2" s="1"/>
  <c r="U1362" i="2"/>
  <c r="U1399" i="2" s="1"/>
  <c r="V1362" i="2"/>
  <c r="V1399" i="2" s="1"/>
  <c r="W1362" i="2"/>
  <c r="W1399" i="2" s="1"/>
  <c r="X1362" i="2"/>
  <c r="X1399" i="2" s="1"/>
  <c r="Y1362" i="2"/>
  <c r="Y1399" i="2" s="1"/>
  <c r="Z1362" i="2"/>
  <c r="Z1399" i="2" s="1"/>
  <c r="AA1362" i="2"/>
  <c r="AA1399" i="2" s="1"/>
  <c r="AB1362" i="2"/>
  <c r="AB1399" i="2" s="1"/>
  <c r="AC1362" i="2"/>
  <c r="AC1399" i="2" s="1"/>
  <c r="I1363" i="2"/>
  <c r="I1400" i="2" s="1"/>
  <c r="J1363" i="2"/>
  <c r="J1400" i="2" s="1"/>
  <c r="K1363" i="2"/>
  <c r="K1400" i="2" s="1"/>
  <c r="L1363" i="2"/>
  <c r="L1400" i="2" s="1"/>
  <c r="M1363" i="2"/>
  <c r="M1400" i="2" s="1"/>
  <c r="N1363" i="2"/>
  <c r="N1400" i="2" s="1"/>
  <c r="O1363" i="2"/>
  <c r="O1400" i="2" s="1"/>
  <c r="P1363" i="2"/>
  <c r="P1400" i="2" s="1"/>
  <c r="S1363" i="2"/>
  <c r="S1400" i="2" s="1"/>
  <c r="T1363" i="2"/>
  <c r="T1400" i="2" s="1"/>
  <c r="U1363" i="2"/>
  <c r="U1400" i="2" s="1"/>
  <c r="V1363" i="2"/>
  <c r="V1400" i="2" s="1"/>
  <c r="W1363" i="2"/>
  <c r="W1400" i="2" s="1"/>
  <c r="X1363" i="2"/>
  <c r="X1400" i="2" s="1"/>
  <c r="Y1363" i="2"/>
  <c r="Y1400" i="2" s="1"/>
  <c r="Z1363" i="2"/>
  <c r="Z1400" i="2" s="1"/>
  <c r="AA1363" i="2"/>
  <c r="AA1400" i="2" s="1"/>
  <c r="AB1363" i="2"/>
  <c r="AB1400" i="2" s="1"/>
  <c r="AC1363" i="2"/>
  <c r="AC1400" i="2" s="1"/>
  <c r="I1359" i="2"/>
  <c r="J1359" i="2"/>
  <c r="K1359" i="2"/>
  <c r="L1359" i="2"/>
  <c r="M1359" i="2"/>
  <c r="N1359" i="2"/>
  <c r="P1359" i="2"/>
  <c r="S1359" i="2"/>
  <c r="T1359" i="2"/>
  <c r="U1359" i="2"/>
  <c r="V1359" i="2"/>
  <c r="W1359" i="2"/>
  <c r="X1359" i="2"/>
  <c r="Y1359" i="2"/>
  <c r="Z1359" i="2"/>
  <c r="AA1359" i="2"/>
  <c r="AB1359" i="2"/>
  <c r="AC1359" i="2"/>
  <c r="I1357" i="2"/>
  <c r="J1357" i="2"/>
  <c r="K1357" i="2"/>
  <c r="L1357" i="2"/>
  <c r="M1357" i="2"/>
  <c r="N1357" i="2"/>
  <c r="O1357" i="2"/>
  <c r="P1357" i="2"/>
  <c r="S1357" i="2"/>
  <c r="S1446" i="2" s="1"/>
  <c r="T1357" i="2"/>
  <c r="T1446" i="2" s="1"/>
  <c r="U1357" i="2"/>
  <c r="U1446" i="2" s="1"/>
  <c r="V1357" i="2"/>
  <c r="V1446" i="2" s="1"/>
  <c r="W1357" i="2"/>
  <c r="W1446" i="2" s="1"/>
  <c r="X1357" i="2"/>
  <c r="X1446" i="2" s="1"/>
  <c r="Y1357" i="2"/>
  <c r="Y1446" i="2" s="1"/>
  <c r="Z1357" i="2"/>
  <c r="AA1357" i="2"/>
  <c r="AB1357" i="2"/>
  <c r="AC1357" i="2"/>
  <c r="I1356" i="2"/>
  <c r="J1356" i="2"/>
  <c r="K1356" i="2"/>
  <c r="L1356" i="2"/>
  <c r="M1356" i="2"/>
  <c r="N1356" i="2"/>
  <c r="O1356" i="2"/>
  <c r="P1356" i="2"/>
  <c r="I1355" i="2"/>
  <c r="J1355" i="2"/>
  <c r="K1355" i="2"/>
  <c r="L1355" i="2"/>
  <c r="M1355" i="2"/>
  <c r="N1355" i="2"/>
  <c r="O1355" i="2"/>
  <c r="P1355" i="2"/>
  <c r="S1355" i="2"/>
  <c r="T1355" i="2"/>
  <c r="U1355" i="2"/>
  <c r="V1355" i="2"/>
  <c r="W1355" i="2"/>
  <c r="X1355" i="2"/>
  <c r="Y1355" i="2"/>
  <c r="Z1355" i="2"/>
  <c r="AA1355" i="2"/>
  <c r="AB1355" i="2"/>
  <c r="AC1355" i="2"/>
  <c r="I1354" i="2"/>
  <c r="J1354" i="2"/>
  <c r="L1354" i="2"/>
  <c r="M1354" i="2"/>
  <c r="N1354" i="2"/>
  <c r="O1354" i="2"/>
  <c r="P1354" i="2"/>
  <c r="S1354" i="2"/>
  <c r="T1354" i="2"/>
  <c r="U1354" i="2"/>
  <c r="V1354" i="2"/>
  <c r="W1354" i="2"/>
  <c r="X1354" i="2"/>
  <c r="Z1354" i="2"/>
  <c r="AA1354" i="2"/>
  <c r="AB1354" i="2"/>
  <c r="AC1354" i="2"/>
  <c r="I1353" i="2"/>
  <c r="J1353" i="2"/>
  <c r="K1353" i="2"/>
  <c r="L1353" i="2"/>
  <c r="M1353" i="2"/>
  <c r="N1353" i="2"/>
  <c r="O1353" i="2"/>
  <c r="P1353" i="2"/>
  <c r="S1353" i="2"/>
  <c r="T1353" i="2"/>
  <c r="U1353" i="2"/>
  <c r="V1353" i="2"/>
  <c r="W1353" i="2"/>
  <c r="X1353" i="2"/>
  <c r="Y1353" i="2"/>
  <c r="Z1353" i="2"/>
  <c r="AA1353" i="2"/>
  <c r="AB1353" i="2"/>
  <c r="AC1353" i="2"/>
  <c r="J1326" i="2"/>
  <c r="J1325" i="2" s="1"/>
  <c r="L1326" i="2"/>
  <c r="L1325" i="2" s="1"/>
  <c r="M1326" i="2"/>
  <c r="M1325" i="2" s="1"/>
  <c r="N1326" i="2"/>
  <c r="N1325" i="2" s="1"/>
  <c r="O1326" i="2"/>
  <c r="O1325" i="2" s="1"/>
  <c r="P1326" i="2"/>
  <c r="P1325" i="2" s="1"/>
  <c r="S1325" i="2"/>
  <c r="T1325" i="2"/>
  <c r="U1325" i="2"/>
  <c r="V1325" i="2"/>
  <c r="W1325" i="2"/>
  <c r="X1325" i="2"/>
  <c r="Y1325" i="2"/>
  <c r="Z1325" i="2"/>
  <c r="AB1325" i="2"/>
  <c r="AC1325" i="2"/>
  <c r="R1324" i="2"/>
  <c r="R1317" i="2" s="1"/>
  <c r="H1324" i="2"/>
  <c r="H1317" i="2" s="1"/>
  <c r="G1317" i="2"/>
  <c r="J1321" i="2"/>
  <c r="J1346" i="2" s="1"/>
  <c r="K1321" i="2"/>
  <c r="K1346" i="2" s="1"/>
  <c r="L1321" i="2"/>
  <c r="L1346" i="2" s="1"/>
  <c r="M1321" i="2"/>
  <c r="M1346" i="2" s="1"/>
  <c r="N1321" i="2"/>
  <c r="N1346" i="2" s="1"/>
  <c r="O1321" i="2"/>
  <c r="O1346" i="2" s="1"/>
  <c r="P1321" i="2"/>
  <c r="P1346" i="2" s="1"/>
  <c r="Q1321" i="2"/>
  <c r="Q1346" i="2" s="1"/>
  <c r="R1321" i="2"/>
  <c r="R1346" i="2" s="1"/>
  <c r="S1321" i="2"/>
  <c r="S1346" i="2" s="1"/>
  <c r="T1321" i="2"/>
  <c r="T1346" i="2" s="1"/>
  <c r="U1321" i="2"/>
  <c r="U1346" i="2" s="1"/>
  <c r="V1321" i="2"/>
  <c r="V1346" i="2" s="1"/>
  <c r="W1321" i="2"/>
  <c r="W1346" i="2" s="1"/>
  <c r="X1321" i="2"/>
  <c r="X1346" i="2" s="1"/>
  <c r="Y1321" i="2"/>
  <c r="Y1346" i="2" s="1"/>
  <c r="Z1321" i="2"/>
  <c r="Z1346" i="2" s="1"/>
  <c r="AB1321" i="2"/>
  <c r="AB1346" i="2" s="1"/>
  <c r="AB1430" i="2" s="1"/>
  <c r="AB1502" i="2" s="1"/>
  <c r="AC1321" i="2"/>
  <c r="AC1346" i="2" s="1"/>
  <c r="J1322" i="2"/>
  <c r="J1347" i="2" s="1"/>
  <c r="K1322" i="2"/>
  <c r="K1347" i="2" s="1"/>
  <c r="L1322" i="2"/>
  <c r="L1347" i="2" s="1"/>
  <c r="M1322" i="2"/>
  <c r="M1347" i="2" s="1"/>
  <c r="N1322" i="2"/>
  <c r="N1347" i="2" s="1"/>
  <c r="O1322" i="2"/>
  <c r="O1347" i="2" s="1"/>
  <c r="P1322" i="2"/>
  <c r="P1347" i="2" s="1"/>
  <c r="Q1322" i="2"/>
  <c r="Q1347" i="2" s="1"/>
  <c r="R1322" i="2"/>
  <c r="R1347" i="2" s="1"/>
  <c r="S1322" i="2"/>
  <c r="S1347" i="2" s="1"/>
  <c r="T1322" i="2"/>
  <c r="T1347" i="2" s="1"/>
  <c r="U1322" i="2"/>
  <c r="U1347" i="2" s="1"/>
  <c r="V1322" i="2"/>
  <c r="V1347" i="2" s="1"/>
  <c r="W1322" i="2"/>
  <c r="W1347" i="2" s="1"/>
  <c r="X1322" i="2"/>
  <c r="X1347" i="2" s="1"/>
  <c r="Y1322" i="2"/>
  <c r="Y1347" i="2" s="1"/>
  <c r="Z1322" i="2"/>
  <c r="Z1347" i="2" s="1"/>
  <c r="AB1322" i="2"/>
  <c r="AB1347" i="2" s="1"/>
  <c r="AB1431" i="2" s="1"/>
  <c r="AB1503" i="2" s="1"/>
  <c r="AC1322" i="2"/>
  <c r="AC1347" i="2" s="1"/>
  <c r="AC1431" i="2" s="1"/>
  <c r="AC1503" i="2" s="1"/>
  <c r="J1323" i="2"/>
  <c r="J1348" i="2" s="1"/>
  <c r="K1323" i="2"/>
  <c r="K1348" i="2" s="1"/>
  <c r="L1323" i="2"/>
  <c r="L1348" i="2" s="1"/>
  <c r="M1323" i="2"/>
  <c r="M1348" i="2" s="1"/>
  <c r="N1323" i="2"/>
  <c r="N1348" i="2" s="1"/>
  <c r="O1323" i="2"/>
  <c r="O1348" i="2" s="1"/>
  <c r="P1323" i="2"/>
  <c r="P1348" i="2" s="1"/>
  <c r="Q1323" i="2"/>
  <c r="Q1348" i="2" s="1"/>
  <c r="R1323" i="2"/>
  <c r="R1348" i="2" s="1"/>
  <c r="S1323" i="2"/>
  <c r="S1348" i="2" s="1"/>
  <c r="T1323" i="2"/>
  <c r="T1348" i="2" s="1"/>
  <c r="U1323" i="2"/>
  <c r="U1348" i="2" s="1"/>
  <c r="V1323" i="2"/>
  <c r="V1348" i="2" s="1"/>
  <c r="W1323" i="2"/>
  <c r="W1348" i="2" s="1"/>
  <c r="X1323" i="2"/>
  <c r="X1348" i="2" s="1"/>
  <c r="Y1323" i="2"/>
  <c r="Y1348" i="2" s="1"/>
  <c r="Z1323" i="2"/>
  <c r="Z1348" i="2" s="1"/>
  <c r="AB1323" i="2"/>
  <c r="AB1348" i="2" s="1"/>
  <c r="AB1432" i="2" s="1"/>
  <c r="AB1504" i="2" s="1"/>
  <c r="AC1323" i="2"/>
  <c r="AC1348" i="2" s="1"/>
  <c r="AC1432" i="2" s="1"/>
  <c r="AC1504" i="2" s="1"/>
  <c r="J1320" i="2"/>
  <c r="J1345" i="2" s="1"/>
  <c r="K1320" i="2"/>
  <c r="K1345" i="2" s="1"/>
  <c r="L1320" i="2"/>
  <c r="L1345" i="2" s="1"/>
  <c r="M1320" i="2"/>
  <c r="M1345" i="2" s="1"/>
  <c r="N1320" i="2"/>
  <c r="N1345" i="2" s="1"/>
  <c r="O1320" i="2"/>
  <c r="O1345" i="2" s="1"/>
  <c r="P1320" i="2"/>
  <c r="P1345" i="2" s="1"/>
  <c r="R1345" i="2"/>
  <c r="S1345" i="2"/>
  <c r="T1345" i="2"/>
  <c r="U1345" i="2"/>
  <c r="V1345" i="2"/>
  <c r="W1345" i="2"/>
  <c r="X1345" i="2"/>
  <c r="Y1345" i="2"/>
  <c r="Z1345" i="2"/>
  <c r="AB1345" i="2"/>
  <c r="AC1345" i="2"/>
  <c r="I1317" i="2"/>
  <c r="J1317" i="2"/>
  <c r="K1317" i="2"/>
  <c r="L1317" i="2"/>
  <c r="M1317" i="2"/>
  <c r="N1317" i="2"/>
  <c r="O1317" i="2"/>
  <c r="P1317" i="2"/>
  <c r="AC1317" i="2"/>
  <c r="D1249" i="2"/>
  <c r="E1249" i="2"/>
  <c r="F1249" i="2"/>
  <c r="C1249" i="2"/>
  <c r="R1303" i="2"/>
  <c r="Q1303" i="2"/>
  <c r="R1302" i="2"/>
  <c r="Q1302" i="2"/>
  <c r="R1301" i="2"/>
  <c r="Q1301" i="2"/>
  <c r="R1300" i="2"/>
  <c r="Q1300" i="2"/>
  <c r="I1299" i="2"/>
  <c r="I1298" i="2" s="1"/>
  <c r="J1299" i="2"/>
  <c r="J1298" i="2" s="1"/>
  <c r="K1299" i="2"/>
  <c r="K1298" i="2" s="1"/>
  <c r="L1299" i="2"/>
  <c r="M1299" i="2"/>
  <c r="M1298" i="2" s="1"/>
  <c r="N1299" i="2"/>
  <c r="N1298" i="2" s="1"/>
  <c r="O1299" i="2"/>
  <c r="O1298" i="2" s="1"/>
  <c r="P1299" i="2"/>
  <c r="P1298" i="2" s="1"/>
  <c r="S1299" i="2"/>
  <c r="S1298" i="2" s="1"/>
  <c r="T1299" i="2"/>
  <c r="T1298" i="2" s="1"/>
  <c r="U1299" i="2"/>
  <c r="U1298" i="2" s="1"/>
  <c r="V1299" i="2"/>
  <c r="V1298" i="2" s="1"/>
  <c r="W1298" i="2"/>
  <c r="X1299" i="2"/>
  <c r="X1298" i="2" s="1"/>
  <c r="Y1298" i="2"/>
  <c r="Z1299" i="2"/>
  <c r="Z1298" i="2" s="1"/>
  <c r="AA1299" i="2"/>
  <c r="AA1298" i="2" s="1"/>
  <c r="AB1299" i="2"/>
  <c r="AB1298" i="2" s="1"/>
  <c r="AC1299" i="2"/>
  <c r="AC1298" i="2" s="1"/>
  <c r="L1298" i="2"/>
  <c r="R1297" i="2"/>
  <c r="R1289" i="2"/>
  <c r="Q1289" i="2"/>
  <c r="R1288" i="2"/>
  <c r="Q1288" i="2"/>
  <c r="R1287" i="2"/>
  <c r="Q1287" i="2"/>
  <c r="R1286" i="2"/>
  <c r="Q1286" i="2"/>
  <c r="I1285" i="2"/>
  <c r="I1284" i="2" s="1"/>
  <c r="J1285" i="2"/>
  <c r="J1284" i="2" s="1"/>
  <c r="K1285" i="2"/>
  <c r="K1284" i="2" s="1"/>
  <c r="L1285" i="2"/>
  <c r="M1285" i="2"/>
  <c r="M1284" i="2" s="1"/>
  <c r="N1285" i="2"/>
  <c r="N1284" i="2" s="1"/>
  <c r="O1285" i="2"/>
  <c r="O1284" i="2" s="1"/>
  <c r="P1285" i="2"/>
  <c r="P1284" i="2" s="1"/>
  <c r="S1285" i="2"/>
  <c r="S1284" i="2" s="1"/>
  <c r="T1285" i="2"/>
  <c r="T1284" i="2" s="1"/>
  <c r="U1285" i="2"/>
  <c r="U1284" i="2" s="1"/>
  <c r="V1285" i="2"/>
  <c r="V1284" i="2" s="1"/>
  <c r="W1285" i="2"/>
  <c r="W1284" i="2" s="1"/>
  <c r="X1285" i="2"/>
  <c r="X1284" i="2" s="1"/>
  <c r="Y1285" i="2"/>
  <c r="Y1284" i="2" s="1"/>
  <c r="Z1285" i="2"/>
  <c r="Z1284" i="2" s="1"/>
  <c r="AA1285" i="2"/>
  <c r="AA1284" i="2" s="1"/>
  <c r="AB1285" i="2"/>
  <c r="AB1284" i="2" s="1"/>
  <c r="AC1285" i="2"/>
  <c r="AC1284" i="2" s="1"/>
  <c r="L1284" i="2"/>
  <c r="R1283" i="2"/>
  <c r="R1282" i="2"/>
  <c r="Q1282" i="2"/>
  <c r="R1281" i="2"/>
  <c r="Q1281" i="2"/>
  <c r="R1280" i="2"/>
  <c r="Q1280" i="2"/>
  <c r="R1279" i="2"/>
  <c r="Q1279" i="2"/>
  <c r="I1278" i="2"/>
  <c r="I1277" i="2" s="1"/>
  <c r="J1278" i="2"/>
  <c r="J1277" i="2" s="1"/>
  <c r="K1278" i="2"/>
  <c r="K1277" i="2" s="1"/>
  <c r="L1278" i="2"/>
  <c r="L1277" i="2" s="1"/>
  <c r="M1278" i="2"/>
  <c r="M1277" i="2" s="1"/>
  <c r="N1278" i="2"/>
  <c r="N1277" i="2" s="1"/>
  <c r="O1278" i="2"/>
  <c r="O1277" i="2" s="1"/>
  <c r="P1278" i="2"/>
  <c r="P1277" i="2" s="1"/>
  <c r="S1278" i="2"/>
  <c r="S1277" i="2" s="1"/>
  <c r="T1277" i="2"/>
  <c r="V1278" i="2"/>
  <c r="V1277" i="2" s="1"/>
  <c r="W1278" i="2"/>
  <c r="W1277" i="2" s="1"/>
  <c r="X1278" i="2"/>
  <c r="X1277" i="2" s="1"/>
  <c r="Y1277" i="2"/>
  <c r="Z1278" i="2"/>
  <c r="Z1277" i="2" s="1"/>
  <c r="AA1278" i="2"/>
  <c r="AA1277" i="2" s="1"/>
  <c r="AB1278" i="2"/>
  <c r="AB1277" i="2" s="1"/>
  <c r="AC1278" i="2"/>
  <c r="AC1277" i="2" s="1"/>
  <c r="R1276" i="2"/>
  <c r="R1275" i="2"/>
  <c r="Q1275" i="2"/>
  <c r="R1274" i="2"/>
  <c r="Q1274" i="2"/>
  <c r="R1273" i="2"/>
  <c r="Q1273" i="2"/>
  <c r="R1272" i="2"/>
  <c r="I1271" i="2"/>
  <c r="I1270" i="2" s="1"/>
  <c r="J1271" i="2"/>
  <c r="J1270" i="2" s="1"/>
  <c r="K1271" i="2"/>
  <c r="K1270" i="2" s="1"/>
  <c r="L1271" i="2"/>
  <c r="M1271" i="2"/>
  <c r="M1270" i="2" s="1"/>
  <c r="N1271" i="2"/>
  <c r="N1270" i="2" s="1"/>
  <c r="O1271" i="2"/>
  <c r="O1270" i="2" s="1"/>
  <c r="P1271" i="2"/>
  <c r="P1270" i="2" s="1"/>
  <c r="S1271" i="2"/>
  <c r="S1270" i="2" s="1"/>
  <c r="T1271" i="2"/>
  <c r="T1270" i="2" s="1"/>
  <c r="U1271" i="2"/>
  <c r="U1270" i="2" s="1"/>
  <c r="V1271" i="2"/>
  <c r="V1270" i="2" s="1"/>
  <c r="W1271" i="2"/>
  <c r="W1270" i="2" s="1"/>
  <c r="X1271" i="2"/>
  <c r="X1270" i="2" s="1"/>
  <c r="Y1271" i="2"/>
  <c r="Y1270" i="2" s="1"/>
  <c r="Z1271" i="2"/>
  <c r="Z1270" i="2" s="1"/>
  <c r="AA1271" i="2"/>
  <c r="AA1270" i="2" s="1"/>
  <c r="AB1271" i="2"/>
  <c r="AB1270" i="2" s="1"/>
  <c r="AC1270" i="2"/>
  <c r="L1270" i="2"/>
  <c r="R1269" i="2"/>
  <c r="R1268" i="2"/>
  <c r="Q1268" i="2"/>
  <c r="R1267" i="2"/>
  <c r="Q1267" i="2"/>
  <c r="R1266" i="2"/>
  <c r="Q1266" i="2"/>
  <c r="R1265" i="2"/>
  <c r="Q1265" i="2"/>
  <c r="Q1248" i="2" s="1"/>
  <c r="I1264" i="2"/>
  <c r="I1263" i="2" s="1"/>
  <c r="J1264" i="2"/>
  <c r="J1263" i="2" s="1"/>
  <c r="K1264" i="2"/>
  <c r="K1263" i="2" s="1"/>
  <c r="L1264" i="2"/>
  <c r="L1263" i="2" s="1"/>
  <c r="M1264" i="2"/>
  <c r="M1263" i="2" s="1"/>
  <c r="N1264" i="2"/>
  <c r="N1263" i="2" s="1"/>
  <c r="O1264" i="2"/>
  <c r="O1263" i="2" s="1"/>
  <c r="P1264" i="2"/>
  <c r="P1263" i="2" s="1"/>
  <c r="S1264" i="2"/>
  <c r="S1263" i="2" s="1"/>
  <c r="T1264" i="2"/>
  <c r="T1263" i="2" s="1"/>
  <c r="U1264" i="2"/>
  <c r="U1263" i="2" s="1"/>
  <c r="V1264" i="2"/>
  <c r="V1263" i="2" s="1"/>
  <c r="W1264" i="2"/>
  <c r="W1263" i="2" s="1"/>
  <c r="X1264" i="2"/>
  <c r="X1263" i="2" s="1"/>
  <c r="Z1264" i="2"/>
  <c r="Z1263" i="2" s="1"/>
  <c r="AA1264" i="2"/>
  <c r="AA1263" i="2" s="1"/>
  <c r="AB1264" i="2"/>
  <c r="AB1263" i="2" s="1"/>
  <c r="AC1264" i="2"/>
  <c r="AC1263" i="2" s="1"/>
  <c r="R1262" i="2"/>
  <c r="R1261" i="2"/>
  <c r="Q1261" i="2"/>
  <c r="R1260" i="2"/>
  <c r="Q1260" i="2"/>
  <c r="R1259" i="2"/>
  <c r="Q1259" i="2"/>
  <c r="R1258" i="2"/>
  <c r="Q1258" i="2"/>
  <c r="R1257" i="2"/>
  <c r="R1249" i="2" s="1"/>
  <c r="Q1257" i="2"/>
  <c r="Q1249" i="2" s="1"/>
  <c r="H1257" i="2"/>
  <c r="H1258" i="2"/>
  <c r="H1259" i="2"/>
  <c r="H1260" i="2"/>
  <c r="H1261" i="2"/>
  <c r="I1256" i="2"/>
  <c r="I1255" i="2" s="1"/>
  <c r="J1256" i="2"/>
  <c r="J1255" i="2" s="1"/>
  <c r="K1256" i="2"/>
  <c r="K1255" i="2" s="1"/>
  <c r="L1256" i="2"/>
  <c r="L1255" i="2" s="1"/>
  <c r="M1256" i="2"/>
  <c r="M1255" i="2" s="1"/>
  <c r="N1256" i="2"/>
  <c r="N1255" i="2" s="1"/>
  <c r="O1256" i="2"/>
  <c r="O1255" i="2" s="1"/>
  <c r="P1256" i="2"/>
  <c r="P1255" i="2" s="1"/>
  <c r="S1256" i="2"/>
  <c r="S1255" i="2" s="1"/>
  <c r="T1256" i="2"/>
  <c r="T1255" i="2" s="1"/>
  <c r="U1256" i="2"/>
  <c r="U1255" i="2" s="1"/>
  <c r="V1256" i="2"/>
  <c r="V1255" i="2" s="1"/>
  <c r="W1256" i="2"/>
  <c r="W1255" i="2" s="1"/>
  <c r="X1256" i="2"/>
  <c r="X1255" i="2" s="1"/>
  <c r="Y1256" i="2"/>
  <c r="Y1255" i="2" s="1"/>
  <c r="Z1256" i="2"/>
  <c r="Z1255" i="2" s="1"/>
  <c r="AA1256" i="2"/>
  <c r="AA1255" i="2" s="1"/>
  <c r="AB1256" i="2"/>
  <c r="AB1255" i="2" s="1"/>
  <c r="AC1256" i="2"/>
  <c r="AC1255" i="2" s="1"/>
  <c r="R1254" i="2"/>
  <c r="H1254" i="2"/>
  <c r="G1254" i="2"/>
  <c r="I1251" i="2"/>
  <c r="J1251" i="2"/>
  <c r="K1251" i="2"/>
  <c r="L1251" i="2"/>
  <c r="M1251" i="2"/>
  <c r="N1251" i="2"/>
  <c r="O1251" i="2"/>
  <c r="P1251" i="2"/>
  <c r="S1251" i="2"/>
  <c r="T1251" i="2"/>
  <c r="U1251" i="2"/>
  <c r="V1251" i="2"/>
  <c r="W1251" i="2"/>
  <c r="X1251" i="2"/>
  <c r="Y1251" i="2"/>
  <c r="Z1251" i="2"/>
  <c r="AA1251" i="2"/>
  <c r="AB1251" i="2"/>
  <c r="AC1251" i="2"/>
  <c r="I1252" i="2"/>
  <c r="J1252" i="2"/>
  <c r="K1252" i="2"/>
  <c r="L1252" i="2"/>
  <c r="M1252" i="2"/>
  <c r="N1252" i="2"/>
  <c r="O1252" i="2"/>
  <c r="P1252" i="2"/>
  <c r="S1252" i="2"/>
  <c r="T1252" i="2"/>
  <c r="U1252" i="2"/>
  <c r="V1252" i="2"/>
  <c r="W1252" i="2"/>
  <c r="X1252" i="2"/>
  <c r="Y1252" i="2"/>
  <c r="Z1252" i="2"/>
  <c r="AA1252" i="2"/>
  <c r="AB1252" i="2"/>
  <c r="AC1252" i="2"/>
  <c r="I1253" i="2"/>
  <c r="J1253" i="2"/>
  <c r="K1253" i="2"/>
  <c r="L1253" i="2"/>
  <c r="M1253" i="2"/>
  <c r="N1253" i="2"/>
  <c r="O1253" i="2"/>
  <c r="P1253" i="2"/>
  <c r="S1253" i="2"/>
  <c r="T1253" i="2"/>
  <c r="U1253" i="2"/>
  <c r="V1253" i="2"/>
  <c r="W1253" i="2"/>
  <c r="X1253" i="2"/>
  <c r="Y1253" i="2"/>
  <c r="Z1253" i="2"/>
  <c r="AA1253" i="2"/>
  <c r="AB1253" i="2"/>
  <c r="AC1253" i="2"/>
  <c r="I1250" i="2"/>
  <c r="J1250" i="2"/>
  <c r="K1250" i="2"/>
  <c r="L1250" i="2"/>
  <c r="M1250" i="2"/>
  <c r="N1250" i="2"/>
  <c r="O1250" i="2"/>
  <c r="P1250" i="2"/>
  <c r="S1250" i="2"/>
  <c r="T1250" i="2"/>
  <c r="U1250" i="2"/>
  <c r="V1250" i="2"/>
  <c r="W1250" i="2"/>
  <c r="X1250" i="2"/>
  <c r="Y1250" i="2"/>
  <c r="Z1250" i="2"/>
  <c r="AA1250" i="2"/>
  <c r="AB1250" i="2"/>
  <c r="AC1250" i="2"/>
  <c r="I1249" i="2"/>
  <c r="J1249" i="2"/>
  <c r="K1249" i="2"/>
  <c r="L1249" i="2"/>
  <c r="M1249" i="2"/>
  <c r="N1249" i="2"/>
  <c r="O1249" i="2"/>
  <c r="P1249" i="2"/>
  <c r="T1249" i="2"/>
  <c r="V1249" i="2"/>
  <c r="X1249" i="2"/>
  <c r="Z1249" i="2"/>
  <c r="I1248" i="2"/>
  <c r="J1248" i="2"/>
  <c r="K1248" i="2"/>
  <c r="L1248" i="2"/>
  <c r="M1248" i="2"/>
  <c r="N1248" i="2"/>
  <c r="O1248" i="2"/>
  <c r="P1248" i="2"/>
  <c r="S1248" i="2"/>
  <c r="T1248" i="2"/>
  <c r="U1248" i="2"/>
  <c r="V1248" i="2"/>
  <c r="W1248" i="2"/>
  <c r="X1248" i="2"/>
  <c r="Y1248" i="2"/>
  <c r="Z1248" i="2"/>
  <c r="AA1248" i="2"/>
  <c r="AB1248" i="2"/>
  <c r="AC1248" i="2"/>
  <c r="R1237" i="2"/>
  <c r="Q1237" i="2"/>
  <c r="R1236" i="2"/>
  <c r="Q1236" i="2"/>
  <c r="R1235" i="2"/>
  <c r="Q1235" i="2"/>
  <c r="R1234" i="2"/>
  <c r="R1219" i="2" s="1"/>
  <c r="Q1219" i="2"/>
  <c r="R1233" i="2"/>
  <c r="R1218" i="2" s="1"/>
  <c r="I1232" i="2"/>
  <c r="I1231" i="2" s="1"/>
  <c r="J1232" i="2"/>
  <c r="J1231" i="2" s="1"/>
  <c r="K1232" i="2"/>
  <c r="K1231" i="2" s="1"/>
  <c r="L1232" i="2"/>
  <c r="L1231" i="2" s="1"/>
  <c r="M1232" i="2"/>
  <c r="M1231" i="2" s="1"/>
  <c r="N1232" i="2"/>
  <c r="N1231" i="2" s="1"/>
  <c r="O1232" i="2"/>
  <c r="O1231" i="2" s="1"/>
  <c r="P1232" i="2"/>
  <c r="P1231" i="2" s="1"/>
  <c r="S1232" i="2"/>
  <c r="S1231" i="2" s="1"/>
  <c r="T1232" i="2"/>
  <c r="T1231" i="2" s="1"/>
  <c r="U1232" i="2"/>
  <c r="U1231" i="2" s="1"/>
  <c r="V1232" i="2"/>
  <c r="V1231" i="2" s="1"/>
  <c r="X1232" i="2"/>
  <c r="X1231" i="2" s="1"/>
  <c r="Y1232" i="2"/>
  <c r="Y1231" i="2" s="1"/>
  <c r="Z1232" i="2"/>
  <c r="Z1231" i="2" s="1"/>
  <c r="AA1232" i="2"/>
  <c r="AA1231" i="2" s="1"/>
  <c r="AB1232" i="2"/>
  <c r="AB1231" i="2" s="1"/>
  <c r="AC1232" i="2"/>
  <c r="AC1231" i="2" s="1"/>
  <c r="R1230" i="2"/>
  <c r="R1229" i="2"/>
  <c r="Q1229" i="2"/>
  <c r="R1228" i="2"/>
  <c r="Q1228" i="2"/>
  <c r="R1227" i="2"/>
  <c r="Q1227" i="2"/>
  <c r="R1226" i="2"/>
  <c r="R1217" i="2" s="1"/>
  <c r="Q1226" i="2"/>
  <c r="Q1217" i="2" s="1"/>
  <c r="I1225" i="2"/>
  <c r="I1224" i="2" s="1"/>
  <c r="J1225" i="2"/>
  <c r="J1224" i="2" s="1"/>
  <c r="K1225" i="2"/>
  <c r="K1224" i="2" s="1"/>
  <c r="L1225" i="2"/>
  <c r="L1224" i="2" s="1"/>
  <c r="M1225" i="2"/>
  <c r="M1224" i="2" s="1"/>
  <c r="N1225" i="2"/>
  <c r="N1224" i="2" s="1"/>
  <c r="O1225" i="2"/>
  <c r="P1225" i="2"/>
  <c r="P1224" i="2" s="1"/>
  <c r="S1225" i="2"/>
  <c r="S1224" i="2" s="1"/>
  <c r="T1225" i="2"/>
  <c r="T1224" i="2" s="1"/>
  <c r="U1225" i="2"/>
  <c r="U1224" i="2" s="1"/>
  <c r="V1225" i="2"/>
  <c r="V1224" i="2" s="1"/>
  <c r="W1225" i="2"/>
  <c r="W1224" i="2" s="1"/>
  <c r="X1225" i="2"/>
  <c r="X1224" i="2" s="1"/>
  <c r="Y1225" i="2"/>
  <c r="Y1224" i="2" s="1"/>
  <c r="Z1225" i="2"/>
  <c r="Z1224" i="2" s="1"/>
  <c r="AA1225" i="2"/>
  <c r="AA1224" i="2" s="1"/>
  <c r="AB1225" i="2"/>
  <c r="AB1224" i="2" s="1"/>
  <c r="AC1225" i="2"/>
  <c r="AC1224" i="2" s="1"/>
  <c r="R1223" i="2"/>
  <c r="I1220" i="2"/>
  <c r="J1220" i="2"/>
  <c r="K1220" i="2"/>
  <c r="L1220" i="2"/>
  <c r="M1220" i="2"/>
  <c r="N1220" i="2"/>
  <c r="O1220" i="2"/>
  <c r="P1220" i="2"/>
  <c r="S1220" i="2"/>
  <c r="T1220" i="2"/>
  <c r="U1220" i="2"/>
  <c r="V1220" i="2"/>
  <c r="W1220" i="2"/>
  <c r="X1220" i="2"/>
  <c r="Y1220" i="2"/>
  <c r="Z1220" i="2"/>
  <c r="AA1220" i="2"/>
  <c r="AB1220" i="2"/>
  <c r="AC1220" i="2"/>
  <c r="I1221" i="2"/>
  <c r="J1221" i="2"/>
  <c r="K1221" i="2"/>
  <c r="L1221" i="2"/>
  <c r="M1221" i="2"/>
  <c r="N1221" i="2"/>
  <c r="O1221" i="2"/>
  <c r="P1221" i="2"/>
  <c r="S1221" i="2"/>
  <c r="T1221" i="2"/>
  <c r="U1221" i="2"/>
  <c r="V1221" i="2"/>
  <c r="W1221" i="2"/>
  <c r="X1221" i="2"/>
  <c r="Y1221" i="2"/>
  <c r="Z1221" i="2"/>
  <c r="AA1221" i="2"/>
  <c r="AB1221" i="2"/>
  <c r="AC1221" i="2"/>
  <c r="I1222" i="2"/>
  <c r="J1222" i="2"/>
  <c r="K1222" i="2"/>
  <c r="L1222" i="2"/>
  <c r="M1222" i="2"/>
  <c r="N1222" i="2"/>
  <c r="O1222" i="2"/>
  <c r="P1222" i="2"/>
  <c r="S1222" i="2"/>
  <c r="T1222" i="2"/>
  <c r="U1222" i="2"/>
  <c r="V1222" i="2"/>
  <c r="W1222" i="2"/>
  <c r="X1222" i="2"/>
  <c r="Y1222" i="2"/>
  <c r="Z1222" i="2"/>
  <c r="AA1222" i="2"/>
  <c r="AB1222" i="2"/>
  <c r="AC1222" i="2"/>
  <c r="I1218" i="2"/>
  <c r="J1218" i="2"/>
  <c r="K1218" i="2"/>
  <c r="L1218" i="2"/>
  <c r="M1218" i="2"/>
  <c r="N1218" i="2"/>
  <c r="O1218" i="2"/>
  <c r="P1218" i="2"/>
  <c r="S1218" i="2"/>
  <c r="T1218" i="2"/>
  <c r="U1218" i="2"/>
  <c r="V1218" i="2"/>
  <c r="W1218" i="2"/>
  <c r="X1218" i="2"/>
  <c r="Y1218" i="2"/>
  <c r="Z1218" i="2"/>
  <c r="AA1218" i="2"/>
  <c r="AC1218" i="2"/>
  <c r="I1219" i="2"/>
  <c r="J1219" i="2"/>
  <c r="K1219" i="2"/>
  <c r="L1219" i="2"/>
  <c r="M1219" i="2"/>
  <c r="N1219" i="2"/>
  <c r="O1219" i="2"/>
  <c r="P1219" i="2"/>
  <c r="S1219" i="2"/>
  <c r="T1219" i="2"/>
  <c r="U1219" i="2"/>
  <c r="V1219" i="2"/>
  <c r="W1219" i="2"/>
  <c r="X1219" i="2"/>
  <c r="Y1219" i="2"/>
  <c r="Z1219" i="2"/>
  <c r="AA1219" i="2"/>
  <c r="AB1219" i="2"/>
  <c r="AC1219" i="2"/>
  <c r="I1217" i="2"/>
  <c r="J1217" i="2"/>
  <c r="K1217" i="2"/>
  <c r="L1217" i="2"/>
  <c r="M1217" i="2"/>
  <c r="N1217" i="2"/>
  <c r="O1217" i="2"/>
  <c r="P1217" i="2"/>
  <c r="S1217" i="2"/>
  <c r="T1217" i="2"/>
  <c r="U1217" i="2"/>
  <c r="V1217" i="2"/>
  <c r="W1217" i="2"/>
  <c r="X1217" i="2"/>
  <c r="Y1217" i="2"/>
  <c r="Z1217" i="2"/>
  <c r="AA1217" i="2"/>
  <c r="AB1217" i="2"/>
  <c r="AC1217" i="2"/>
  <c r="R1201" i="2"/>
  <c r="Q1201" i="2"/>
  <c r="R1200" i="2"/>
  <c r="Q1200" i="2"/>
  <c r="R1199" i="2"/>
  <c r="Q1199" i="2"/>
  <c r="R1198" i="2"/>
  <c r="Q1198" i="2"/>
  <c r="R1197" i="2"/>
  <c r="Q1197" i="2"/>
  <c r="R1196" i="2"/>
  <c r="Q1196" i="2"/>
  <c r="R1195" i="2"/>
  <c r="Q1195" i="2"/>
  <c r="I1194" i="2"/>
  <c r="I1193" i="2" s="1"/>
  <c r="J1194" i="2"/>
  <c r="J1193" i="2" s="1"/>
  <c r="K1194" i="2"/>
  <c r="K1193" i="2" s="1"/>
  <c r="L1194" i="2"/>
  <c r="L1193" i="2" s="1"/>
  <c r="M1194" i="2"/>
  <c r="M1193" i="2" s="1"/>
  <c r="N1194" i="2"/>
  <c r="N1193" i="2" s="1"/>
  <c r="O1194" i="2"/>
  <c r="O1193" i="2" s="1"/>
  <c r="P1194" i="2"/>
  <c r="P1193" i="2" s="1"/>
  <c r="S1194" i="2"/>
  <c r="S1193" i="2" s="1"/>
  <c r="T1194" i="2"/>
  <c r="T1193" i="2" s="1"/>
  <c r="U1194" i="2"/>
  <c r="U1193" i="2" s="1"/>
  <c r="V1194" i="2"/>
  <c r="V1193" i="2" s="1"/>
  <c r="W1194" i="2"/>
  <c r="W1193" i="2" s="1"/>
  <c r="X1194" i="2"/>
  <c r="X1193" i="2" s="1"/>
  <c r="Y1194" i="2"/>
  <c r="Y1193" i="2" s="1"/>
  <c r="Z1194" i="2"/>
  <c r="Z1193" i="2" s="1"/>
  <c r="AA1194" i="2"/>
  <c r="AA1193" i="2" s="1"/>
  <c r="AB1194" i="2"/>
  <c r="AB1193" i="2" s="1"/>
  <c r="AC1194" i="2"/>
  <c r="AC1193" i="2" s="1"/>
  <c r="R1192" i="2"/>
  <c r="R1191" i="2"/>
  <c r="Q1191" i="2"/>
  <c r="R1190" i="2"/>
  <c r="Q1190" i="2"/>
  <c r="R1189" i="2"/>
  <c r="Q1189" i="2"/>
  <c r="R1188" i="2"/>
  <c r="I1187" i="2"/>
  <c r="I1186" i="2" s="1"/>
  <c r="J1187" i="2"/>
  <c r="J1186" i="2" s="1"/>
  <c r="K1187" i="2"/>
  <c r="K1186" i="2" s="1"/>
  <c r="L1187" i="2"/>
  <c r="L1186" i="2" s="1"/>
  <c r="M1187" i="2"/>
  <c r="M1186" i="2" s="1"/>
  <c r="N1187" i="2"/>
  <c r="N1186" i="2" s="1"/>
  <c r="O1187" i="2"/>
  <c r="O1186" i="2" s="1"/>
  <c r="P1187" i="2"/>
  <c r="P1186" i="2" s="1"/>
  <c r="S1187" i="2"/>
  <c r="S1186" i="2" s="1"/>
  <c r="T1187" i="2"/>
  <c r="T1186" i="2" s="1"/>
  <c r="U1187" i="2"/>
  <c r="U1186" i="2" s="1"/>
  <c r="V1187" i="2"/>
  <c r="V1186" i="2" s="1"/>
  <c r="W1187" i="2"/>
  <c r="W1186" i="2" s="1"/>
  <c r="X1187" i="2"/>
  <c r="X1186" i="2" s="1"/>
  <c r="Y1187" i="2"/>
  <c r="Y1186" i="2" s="1"/>
  <c r="Z1187" i="2"/>
  <c r="Z1186" i="2" s="1"/>
  <c r="AA1187" i="2"/>
  <c r="AA1186" i="2" s="1"/>
  <c r="AB1187" i="2"/>
  <c r="AB1186" i="2" s="1"/>
  <c r="AC1187" i="2"/>
  <c r="AC1186" i="2" s="1"/>
  <c r="R1185" i="2"/>
  <c r="H1185" i="2"/>
  <c r="R1184" i="2"/>
  <c r="Q1184" i="2"/>
  <c r="R1183" i="2"/>
  <c r="Q1183" i="2"/>
  <c r="R1182" i="2"/>
  <c r="Q1182" i="2"/>
  <c r="R1181" i="2"/>
  <c r="R1165" i="2" s="1"/>
  <c r="I1180" i="2"/>
  <c r="I1179" i="2" s="1"/>
  <c r="J1180" i="2"/>
  <c r="J1179" i="2" s="1"/>
  <c r="K1180" i="2"/>
  <c r="K1179" i="2" s="1"/>
  <c r="L1180" i="2"/>
  <c r="L1179" i="2" s="1"/>
  <c r="M1180" i="2"/>
  <c r="M1179" i="2" s="1"/>
  <c r="N1180" i="2"/>
  <c r="N1179" i="2" s="1"/>
  <c r="O1180" i="2"/>
  <c r="O1179" i="2" s="1"/>
  <c r="P1180" i="2"/>
  <c r="P1179" i="2" s="1"/>
  <c r="S1180" i="2"/>
  <c r="S1179" i="2" s="1"/>
  <c r="T1180" i="2"/>
  <c r="T1179" i="2" s="1"/>
  <c r="V1180" i="2"/>
  <c r="V1179" i="2" s="1"/>
  <c r="W1180" i="2"/>
  <c r="W1179" i="2" s="1"/>
  <c r="X1180" i="2"/>
  <c r="X1179" i="2" s="1"/>
  <c r="Y1180" i="2"/>
  <c r="Y1179" i="2" s="1"/>
  <c r="Z1180" i="2"/>
  <c r="Z1179" i="2" s="1"/>
  <c r="AA1180" i="2"/>
  <c r="AA1179" i="2" s="1"/>
  <c r="AB1180" i="2"/>
  <c r="AB1179" i="2" s="1"/>
  <c r="AC1180" i="2"/>
  <c r="AC1179" i="2" s="1"/>
  <c r="R1178" i="2"/>
  <c r="H1178" i="2"/>
  <c r="R1177" i="2"/>
  <c r="Q1177" i="2"/>
  <c r="R1176" i="2"/>
  <c r="Q1176" i="2"/>
  <c r="R1175" i="2"/>
  <c r="Q1175" i="2"/>
  <c r="R1174" i="2"/>
  <c r="Q1174" i="2"/>
  <c r="R1173" i="2"/>
  <c r="Q1173" i="2"/>
  <c r="I1172" i="2"/>
  <c r="I1171" i="2" s="1"/>
  <c r="J1172" i="2"/>
  <c r="J1171" i="2" s="1"/>
  <c r="K1172" i="2"/>
  <c r="K1171" i="2" s="1"/>
  <c r="L1172" i="2"/>
  <c r="L1171" i="2" s="1"/>
  <c r="M1172" i="2"/>
  <c r="M1171" i="2" s="1"/>
  <c r="N1172" i="2"/>
  <c r="N1171" i="2" s="1"/>
  <c r="O1172" i="2"/>
  <c r="O1171" i="2" s="1"/>
  <c r="P1172" i="2"/>
  <c r="P1171" i="2" s="1"/>
  <c r="S1172" i="2"/>
  <c r="S1171" i="2" s="1"/>
  <c r="T1172" i="2"/>
  <c r="T1171" i="2" s="1"/>
  <c r="U1172" i="2"/>
  <c r="U1171" i="2" s="1"/>
  <c r="V1172" i="2"/>
  <c r="V1171" i="2" s="1"/>
  <c r="W1172" i="2"/>
  <c r="W1171" i="2" s="1"/>
  <c r="X1172" i="2"/>
  <c r="X1171" i="2" s="1"/>
  <c r="Y1172" i="2"/>
  <c r="Y1171" i="2" s="1"/>
  <c r="Z1172" i="2"/>
  <c r="Z1171" i="2" s="1"/>
  <c r="AA1172" i="2"/>
  <c r="AA1171" i="2" s="1"/>
  <c r="AB1172" i="2"/>
  <c r="AB1171" i="2" s="1"/>
  <c r="AC1172" i="2"/>
  <c r="AC1171" i="2" s="1"/>
  <c r="R1170" i="2"/>
  <c r="H1170" i="2"/>
  <c r="I1167" i="2"/>
  <c r="J1167" i="2"/>
  <c r="K1167" i="2"/>
  <c r="L1167" i="2"/>
  <c r="M1167" i="2"/>
  <c r="N1167" i="2"/>
  <c r="O1167" i="2"/>
  <c r="P1167" i="2"/>
  <c r="Z1167" i="2"/>
  <c r="AA1167" i="2"/>
  <c r="AB1167" i="2"/>
  <c r="AC1167" i="2"/>
  <c r="I1168" i="2"/>
  <c r="J1168" i="2"/>
  <c r="K1168" i="2"/>
  <c r="L1168" i="2"/>
  <c r="M1168" i="2"/>
  <c r="N1168" i="2"/>
  <c r="O1168" i="2"/>
  <c r="P1168" i="2"/>
  <c r="Z1168" i="2"/>
  <c r="AA1168" i="2"/>
  <c r="AB1168" i="2"/>
  <c r="AC1168" i="2"/>
  <c r="I1169" i="2"/>
  <c r="J1169" i="2"/>
  <c r="K1169" i="2"/>
  <c r="L1169" i="2"/>
  <c r="M1169" i="2"/>
  <c r="N1169" i="2"/>
  <c r="O1169" i="2"/>
  <c r="P1169" i="2"/>
  <c r="Z1169" i="2"/>
  <c r="AA1169" i="2"/>
  <c r="AB1169" i="2"/>
  <c r="AC1169" i="2"/>
  <c r="I1163" i="2"/>
  <c r="J1163" i="2"/>
  <c r="K1163" i="2"/>
  <c r="L1163" i="2"/>
  <c r="M1163" i="2"/>
  <c r="N1163" i="2"/>
  <c r="O1163" i="2"/>
  <c r="P1163" i="2"/>
  <c r="Z1163" i="2"/>
  <c r="AA1163" i="2"/>
  <c r="AB1163" i="2"/>
  <c r="AC1163" i="2"/>
  <c r="I1165" i="2"/>
  <c r="J1165" i="2"/>
  <c r="K1165" i="2"/>
  <c r="L1165" i="2"/>
  <c r="M1165" i="2"/>
  <c r="N1165" i="2"/>
  <c r="O1165" i="2"/>
  <c r="P1165" i="2"/>
  <c r="Z1165" i="2"/>
  <c r="AA1165" i="2"/>
  <c r="AB1165" i="2"/>
  <c r="AC1165" i="2"/>
  <c r="I1164" i="2"/>
  <c r="J1164" i="2"/>
  <c r="K1164" i="2"/>
  <c r="L1164" i="2"/>
  <c r="M1164" i="2"/>
  <c r="N1164" i="2"/>
  <c r="O1164" i="2"/>
  <c r="P1164" i="2"/>
  <c r="Z1164" i="2"/>
  <c r="AA1164" i="2"/>
  <c r="AB1164" i="2"/>
  <c r="AC1164" i="2"/>
  <c r="I1160" i="2"/>
  <c r="J1160" i="2"/>
  <c r="K1160" i="2"/>
  <c r="L1160" i="2"/>
  <c r="M1160" i="2"/>
  <c r="N1160" i="2"/>
  <c r="O1160" i="2"/>
  <c r="P1160" i="2"/>
  <c r="S1160" i="2"/>
  <c r="T1160" i="2"/>
  <c r="U1160" i="2"/>
  <c r="V1160" i="2"/>
  <c r="W1160" i="2"/>
  <c r="X1160" i="2"/>
  <c r="Y1160" i="2"/>
  <c r="Z1160" i="2"/>
  <c r="AA1160" i="2"/>
  <c r="AB1160" i="2"/>
  <c r="AC1160" i="2"/>
  <c r="R1159" i="2"/>
  <c r="Q1159" i="2"/>
  <c r="R1158" i="2"/>
  <c r="Q1158" i="2"/>
  <c r="R1157" i="2"/>
  <c r="R1156" i="2"/>
  <c r="R1131" i="2" s="1"/>
  <c r="I1155" i="2"/>
  <c r="I1154" i="2" s="1"/>
  <c r="J1155" i="2"/>
  <c r="J1154" i="2" s="1"/>
  <c r="K1155" i="2"/>
  <c r="K1154" i="2" s="1"/>
  <c r="L1155" i="2"/>
  <c r="L1154" i="2" s="1"/>
  <c r="M1155" i="2"/>
  <c r="M1154" i="2" s="1"/>
  <c r="N1155" i="2"/>
  <c r="N1154" i="2" s="1"/>
  <c r="O1155" i="2"/>
  <c r="O1154" i="2" s="1"/>
  <c r="P1155" i="2"/>
  <c r="P1154" i="2" s="1"/>
  <c r="S1155" i="2"/>
  <c r="S1154" i="2" s="1"/>
  <c r="T1155" i="2"/>
  <c r="T1154" i="2" s="1"/>
  <c r="U1155" i="2"/>
  <c r="U1154" i="2" s="1"/>
  <c r="V1155" i="2"/>
  <c r="V1154" i="2" s="1"/>
  <c r="W1155" i="2"/>
  <c r="W1154" i="2" s="1"/>
  <c r="X1155" i="2"/>
  <c r="X1154" i="2" s="1"/>
  <c r="Y1155" i="2"/>
  <c r="Y1154" i="2" s="1"/>
  <c r="Z1155" i="2"/>
  <c r="Z1154" i="2" s="1"/>
  <c r="AA1155" i="2"/>
  <c r="AA1154" i="2" s="1"/>
  <c r="AB1155" i="2"/>
  <c r="AB1154" i="2" s="1"/>
  <c r="AC1154" i="2"/>
  <c r="R1153" i="2"/>
  <c r="R1152" i="2"/>
  <c r="Q1152" i="2"/>
  <c r="R1151" i="2"/>
  <c r="Q1151" i="2"/>
  <c r="R1150" i="2"/>
  <c r="Q1150" i="2"/>
  <c r="R1149" i="2"/>
  <c r="Q1149" i="2"/>
  <c r="R1148" i="2"/>
  <c r="Q1148" i="2"/>
  <c r="R1147" i="2"/>
  <c r="Q1147" i="2"/>
  <c r="I1146" i="2"/>
  <c r="I1145" i="2" s="1"/>
  <c r="J1146" i="2"/>
  <c r="J1145" i="2" s="1"/>
  <c r="K1146" i="2"/>
  <c r="K1145" i="2" s="1"/>
  <c r="L1146" i="2"/>
  <c r="L1145" i="2" s="1"/>
  <c r="M1146" i="2"/>
  <c r="M1145" i="2" s="1"/>
  <c r="N1146" i="2"/>
  <c r="N1145" i="2" s="1"/>
  <c r="O1146" i="2"/>
  <c r="O1145" i="2" s="1"/>
  <c r="P1146" i="2"/>
  <c r="P1145" i="2" s="1"/>
  <c r="S1146" i="2"/>
  <c r="S1145" i="2" s="1"/>
  <c r="T1146" i="2"/>
  <c r="T1145" i="2" s="1"/>
  <c r="U1146" i="2"/>
  <c r="U1145" i="2" s="1"/>
  <c r="V1146" i="2"/>
  <c r="V1145" i="2" s="1"/>
  <c r="W1146" i="2"/>
  <c r="W1145" i="2" s="1"/>
  <c r="X1146" i="2"/>
  <c r="X1145" i="2" s="1"/>
  <c r="Y1146" i="2"/>
  <c r="Y1145" i="2" s="1"/>
  <c r="Z1146" i="2"/>
  <c r="Z1145" i="2" s="1"/>
  <c r="AA1146" i="2"/>
  <c r="AA1145" i="2" s="1"/>
  <c r="AB1146" i="2"/>
  <c r="AB1145" i="2" s="1"/>
  <c r="AC1146" i="2"/>
  <c r="AC1145" i="2" s="1"/>
  <c r="R1144" i="2"/>
  <c r="H1144" i="2"/>
  <c r="R1143" i="2"/>
  <c r="Q1143" i="2"/>
  <c r="R1142" i="2"/>
  <c r="Q1142" i="2"/>
  <c r="R1141" i="2"/>
  <c r="Q1141" i="2"/>
  <c r="R1140" i="2"/>
  <c r="Q1140" i="2"/>
  <c r="R1139" i="2"/>
  <c r="Q1139" i="2"/>
  <c r="R1138" i="2"/>
  <c r="Q1138" i="2"/>
  <c r="G1141" i="2"/>
  <c r="G1142" i="2"/>
  <c r="I1137" i="2"/>
  <c r="I1136" i="2" s="1"/>
  <c r="J1137" i="2"/>
  <c r="J1136" i="2" s="1"/>
  <c r="K1137" i="2"/>
  <c r="K1136" i="2" s="1"/>
  <c r="L1137" i="2"/>
  <c r="L1136" i="2" s="1"/>
  <c r="M1137" i="2"/>
  <c r="M1136" i="2" s="1"/>
  <c r="N1137" i="2"/>
  <c r="N1136" i="2" s="1"/>
  <c r="O1137" i="2"/>
  <c r="O1136" i="2" s="1"/>
  <c r="P1137" i="2"/>
  <c r="P1136" i="2" s="1"/>
  <c r="S1137" i="2"/>
  <c r="S1136" i="2" s="1"/>
  <c r="T1137" i="2"/>
  <c r="T1136" i="2" s="1"/>
  <c r="U1137" i="2"/>
  <c r="U1136" i="2" s="1"/>
  <c r="V1137" i="2"/>
  <c r="V1136" i="2" s="1"/>
  <c r="W1137" i="2"/>
  <c r="W1136" i="2" s="1"/>
  <c r="X1137" i="2"/>
  <c r="X1136" i="2" s="1"/>
  <c r="Y1137" i="2"/>
  <c r="Y1136" i="2" s="1"/>
  <c r="Z1137" i="2"/>
  <c r="Z1136" i="2" s="1"/>
  <c r="AA1137" i="2"/>
  <c r="AA1136" i="2" s="1"/>
  <c r="AB1137" i="2"/>
  <c r="AB1136" i="2" s="1"/>
  <c r="AC1137" i="2"/>
  <c r="AC1136" i="2" s="1"/>
  <c r="R1135" i="2"/>
  <c r="I1132" i="2"/>
  <c r="J1132" i="2"/>
  <c r="K1132" i="2"/>
  <c r="L1132" i="2"/>
  <c r="M1132" i="2"/>
  <c r="N1132" i="2"/>
  <c r="O1132" i="2"/>
  <c r="P1132" i="2"/>
  <c r="S1132" i="2"/>
  <c r="S1210" i="2" s="1"/>
  <c r="T1132" i="2"/>
  <c r="T1210" i="2" s="1"/>
  <c r="U1132" i="2"/>
  <c r="U1210" i="2" s="1"/>
  <c r="V1132" i="2"/>
  <c r="V1210" i="2" s="1"/>
  <c r="W1132" i="2"/>
  <c r="W1210" i="2" s="1"/>
  <c r="X1132" i="2"/>
  <c r="X1210" i="2" s="1"/>
  <c r="Y1132" i="2"/>
  <c r="Y1210" i="2" s="1"/>
  <c r="Z1132" i="2"/>
  <c r="AA1132" i="2"/>
  <c r="AB1132" i="2"/>
  <c r="AC1132" i="2"/>
  <c r="I1133" i="2"/>
  <c r="J1133" i="2"/>
  <c r="K1133" i="2"/>
  <c r="L1133" i="2"/>
  <c r="M1133" i="2"/>
  <c r="N1133" i="2"/>
  <c r="O1133" i="2"/>
  <c r="P1133" i="2"/>
  <c r="S1133" i="2"/>
  <c r="S1211" i="2" s="1"/>
  <c r="T1133" i="2"/>
  <c r="T1211" i="2" s="1"/>
  <c r="U1133" i="2"/>
  <c r="U1211" i="2" s="1"/>
  <c r="V1133" i="2"/>
  <c r="V1211" i="2" s="1"/>
  <c r="W1133" i="2"/>
  <c r="W1211" i="2" s="1"/>
  <c r="X1133" i="2"/>
  <c r="X1211" i="2" s="1"/>
  <c r="Y1133" i="2"/>
  <c r="Y1211" i="2" s="1"/>
  <c r="Z1133" i="2"/>
  <c r="AA1133" i="2"/>
  <c r="AB1133" i="2"/>
  <c r="AC1133" i="2"/>
  <c r="I1134" i="2"/>
  <c r="J1134" i="2"/>
  <c r="K1134" i="2"/>
  <c r="L1134" i="2"/>
  <c r="M1134" i="2"/>
  <c r="N1134" i="2"/>
  <c r="O1134" i="2"/>
  <c r="P1134" i="2"/>
  <c r="S1134" i="2"/>
  <c r="S1212" i="2" s="1"/>
  <c r="T1134" i="2"/>
  <c r="T1212" i="2" s="1"/>
  <c r="U1134" i="2"/>
  <c r="U1212" i="2" s="1"/>
  <c r="V1134" i="2"/>
  <c r="V1212" i="2" s="1"/>
  <c r="W1134" i="2"/>
  <c r="W1212" i="2" s="1"/>
  <c r="X1134" i="2"/>
  <c r="X1212" i="2" s="1"/>
  <c r="Y1134" i="2"/>
  <c r="Y1212" i="2" s="1"/>
  <c r="Z1134" i="2"/>
  <c r="AA1134" i="2"/>
  <c r="AB1134" i="2"/>
  <c r="AC1134" i="2"/>
  <c r="I1131" i="2"/>
  <c r="J1131" i="2"/>
  <c r="K1131" i="2"/>
  <c r="L1131" i="2"/>
  <c r="M1131" i="2"/>
  <c r="N1131" i="2"/>
  <c r="O1131" i="2"/>
  <c r="P1131" i="2"/>
  <c r="S1131" i="2"/>
  <c r="T1131" i="2"/>
  <c r="U1131" i="2"/>
  <c r="V1131" i="2"/>
  <c r="W1131" i="2"/>
  <c r="X1131" i="2"/>
  <c r="Y1131" i="2"/>
  <c r="Z1131" i="2"/>
  <c r="AA1131" i="2"/>
  <c r="AB1131" i="2"/>
  <c r="AC1131" i="2"/>
  <c r="I1130" i="2"/>
  <c r="J1130" i="2"/>
  <c r="K1130" i="2"/>
  <c r="L1130" i="2"/>
  <c r="M1130" i="2"/>
  <c r="N1130" i="2"/>
  <c r="O1130" i="2"/>
  <c r="P1130" i="2"/>
  <c r="S1130" i="2"/>
  <c r="T1130" i="2"/>
  <c r="U1130" i="2"/>
  <c r="V1130" i="2"/>
  <c r="W1130" i="2"/>
  <c r="X1130" i="2"/>
  <c r="Y1130" i="2"/>
  <c r="Z1130" i="2"/>
  <c r="AA1130" i="2"/>
  <c r="AB1130" i="2"/>
  <c r="AC1130" i="2"/>
  <c r="I1129" i="2"/>
  <c r="J1129" i="2"/>
  <c r="K1129" i="2"/>
  <c r="L1129" i="2"/>
  <c r="M1129" i="2"/>
  <c r="N1129" i="2"/>
  <c r="O1129" i="2"/>
  <c r="P1129" i="2"/>
  <c r="S1129" i="2"/>
  <c r="T1129" i="2"/>
  <c r="U1129" i="2"/>
  <c r="V1129" i="2"/>
  <c r="W1129" i="2"/>
  <c r="X1129" i="2"/>
  <c r="Y1129" i="2"/>
  <c r="Z1129" i="2"/>
  <c r="AA1129" i="2"/>
  <c r="AB1129" i="2"/>
  <c r="AC1129" i="2"/>
  <c r="I1128" i="2"/>
  <c r="J1128" i="2"/>
  <c r="K1128" i="2"/>
  <c r="L1128" i="2"/>
  <c r="M1128" i="2"/>
  <c r="N1128" i="2"/>
  <c r="O1128" i="2"/>
  <c r="P1128" i="2"/>
  <c r="S1128" i="2"/>
  <c r="T1128" i="2"/>
  <c r="U1128" i="2"/>
  <c r="V1128" i="2"/>
  <c r="W1128" i="2"/>
  <c r="Z1128" i="2"/>
  <c r="AA1128" i="2"/>
  <c r="AB1128" i="2"/>
  <c r="AC1128" i="2"/>
  <c r="I1125" i="2"/>
  <c r="J1125" i="2"/>
  <c r="K1125" i="2"/>
  <c r="L1125" i="2"/>
  <c r="M1125" i="2"/>
  <c r="N1125" i="2"/>
  <c r="O1125" i="2"/>
  <c r="P1125" i="2"/>
  <c r="S1125" i="2"/>
  <c r="T1125" i="2"/>
  <c r="U1125" i="2"/>
  <c r="V1125" i="2"/>
  <c r="W1125" i="2"/>
  <c r="X1125" i="2"/>
  <c r="Y1125" i="2"/>
  <c r="Z1125" i="2"/>
  <c r="AA1125" i="2"/>
  <c r="AB1125" i="2"/>
  <c r="AC1125" i="2"/>
  <c r="Z1432" i="2" l="1"/>
  <c r="Z1504" i="2" s="1"/>
  <c r="X1432" i="2"/>
  <c r="X1504" i="2" s="1"/>
  <c r="V1432" i="2"/>
  <c r="V1504" i="2" s="1"/>
  <c r="T1432" i="2"/>
  <c r="T1504" i="2" s="1"/>
  <c r="Y1431" i="2"/>
  <c r="Y1503" i="2" s="1"/>
  <c r="W1431" i="2"/>
  <c r="W1503" i="2" s="1"/>
  <c r="U1431" i="2"/>
  <c r="U1503" i="2" s="1"/>
  <c r="S1431" i="2"/>
  <c r="S1503" i="2" s="1"/>
  <c r="Y1397" i="2"/>
  <c r="Y1429" i="2" s="1"/>
  <c r="U1397" i="2"/>
  <c r="U1429" i="2" s="1"/>
  <c r="V1209" i="2"/>
  <c r="Y1209" i="2"/>
  <c r="AA1212" i="2"/>
  <c r="AA1211" i="2"/>
  <c r="AA1307" i="2"/>
  <c r="W1307" i="2"/>
  <c r="S1307" i="2"/>
  <c r="Z1306" i="2"/>
  <c r="V1306" i="2"/>
  <c r="AC1305" i="2"/>
  <c r="Y1305" i="2"/>
  <c r="U1305" i="2"/>
  <c r="Z1211" i="2"/>
  <c r="Z1210" i="2"/>
  <c r="Z1304" i="2"/>
  <c r="V1304" i="2"/>
  <c r="Z1307" i="2"/>
  <c r="V1307" i="2"/>
  <c r="AC1306" i="2"/>
  <c r="Y1306" i="2"/>
  <c r="U1306" i="2"/>
  <c r="AB1305" i="2"/>
  <c r="X1305" i="2"/>
  <c r="T1305" i="2"/>
  <c r="Y1432" i="2"/>
  <c r="Y1504" i="2" s="1"/>
  <c r="U1432" i="2"/>
  <c r="U1504" i="2" s="1"/>
  <c r="X1431" i="2"/>
  <c r="X1503" i="2" s="1"/>
  <c r="T1431" i="2"/>
  <c r="T1503" i="2" s="1"/>
  <c r="W1430" i="2"/>
  <c r="W1502" i="2" s="1"/>
  <c r="S1430" i="2"/>
  <c r="S1502" i="2" s="1"/>
  <c r="U1209" i="2"/>
  <c r="X1209" i="2"/>
  <c r="Z1212" i="2"/>
  <c r="T1209" i="2"/>
  <c r="R1164" i="2"/>
  <c r="R1168" i="2"/>
  <c r="AC1304" i="2"/>
  <c r="Y1304" i="2"/>
  <c r="AC1307" i="2"/>
  <c r="Y1307" i="2"/>
  <c r="U1307" i="2"/>
  <c r="AB1306" i="2"/>
  <c r="X1306" i="2"/>
  <c r="T1306" i="2"/>
  <c r="AA1305" i="2"/>
  <c r="W1305" i="2"/>
  <c r="S1305" i="2"/>
  <c r="W1209" i="2"/>
  <c r="S1209" i="2"/>
  <c r="AB1209" i="2"/>
  <c r="AB1212" i="2"/>
  <c r="AB1211" i="2"/>
  <c r="AB1210" i="2"/>
  <c r="AB1304" i="2"/>
  <c r="X1304" i="2"/>
  <c r="T1304" i="2"/>
  <c r="AB1307" i="2"/>
  <c r="X1307" i="2"/>
  <c r="T1307" i="2"/>
  <c r="AA1306" i="2"/>
  <c r="W1306" i="2"/>
  <c r="S1306" i="2"/>
  <c r="Z1305" i="2"/>
  <c r="V1305" i="2"/>
  <c r="U1304" i="2"/>
  <c r="W1432" i="2"/>
  <c r="W1504" i="2" s="1"/>
  <c r="S1432" i="2"/>
  <c r="S1504" i="2" s="1"/>
  <c r="Z1431" i="2"/>
  <c r="Z1503" i="2" s="1"/>
  <c r="V1431" i="2"/>
  <c r="V1503" i="2" s="1"/>
  <c r="Y1430" i="2"/>
  <c r="Y1502" i="2" s="1"/>
  <c r="U1430" i="2"/>
  <c r="U1502" i="2" s="1"/>
  <c r="AB1397" i="2"/>
  <c r="AB1429" i="2" s="1"/>
  <c r="X1397" i="2"/>
  <c r="X1429" i="2" s="1"/>
  <c r="X1501" i="2" s="1"/>
  <c r="T1397" i="2"/>
  <c r="T1429" i="2" s="1"/>
  <c r="T1501" i="2" s="1"/>
  <c r="Z1451" i="2"/>
  <c r="Z1398" i="2"/>
  <c r="Z1430" i="2" s="1"/>
  <c r="Z1502" i="2" s="1"/>
  <c r="V1451" i="2"/>
  <c r="V1398" i="2"/>
  <c r="V1430" i="2" s="1"/>
  <c r="V1502" i="2" s="1"/>
  <c r="AA1209" i="2"/>
  <c r="AA1210" i="2"/>
  <c r="R1163" i="2"/>
  <c r="R1167" i="2"/>
  <c r="R1169" i="2"/>
  <c r="AA1304" i="2"/>
  <c r="S1304" i="2"/>
  <c r="AA1397" i="2"/>
  <c r="W1397" i="2"/>
  <c r="S1397" i="2"/>
  <c r="Z1209" i="2"/>
  <c r="W1304" i="2"/>
  <c r="W1429" i="2"/>
  <c r="W1501" i="2" s="1"/>
  <c r="S1429" i="2"/>
  <c r="S1501" i="2" s="1"/>
  <c r="Z1397" i="2"/>
  <c r="Z1429" i="2" s="1"/>
  <c r="Z1501" i="2" s="1"/>
  <c r="V1397" i="2"/>
  <c r="V1429" i="2" s="1"/>
  <c r="V1501" i="2" s="1"/>
  <c r="X1451" i="2"/>
  <c r="X1398" i="2"/>
  <c r="X1430" i="2" s="1"/>
  <c r="X1502" i="2" s="1"/>
  <c r="T1451" i="2"/>
  <c r="T1398" i="2"/>
  <c r="T1430" i="2" s="1"/>
  <c r="T1502" i="2" s="1"/>
  <c r="AA1451" i="2"/>
  <c r="AA1449" i="2" s="1"/>
  <c r="Y1451" i="2"/>
  <c r="Y1449" i="2" s="1"/>
  <c r="W1451" i="2"/>
  <c r="W1449" i="2" s="1"/>
  <c r="U1451" i="2"/>
  <c r="U1449" i="2" s="1"/>
  <c r="S1451" i="2"/>
  <c r="S1449" i="2" s="1"/>
  <c r="AB1451" i="2"/>
  <c r="AB1449" i="2" s="1"/>
  <c r="Q1250" i="2"/>
  <c r="Q1137" i="2"/>
  <c r="Q1136" i="2" s="1"/>
  <c r="Q1146" i="2"/>
  <c r="Q1145" i="2" s="1"/>
  <c r="AC1398" i="2"/>
  <c r="AC1430" i="2" s="1"/>
  <c r="AC1502" i="2" s="1"/>
  <c r="Q1353" i="2"/>
  <c r="Q1366" i="2"/>
  <c r="Q1365" i="2" s="1"/>
  <c r="J1506" i="2"/>
  <c r="N1506" i="2"/>
  <c r="I1506" i="2"/>
  <c r="P1506" i="2"/>
  <c r="AC1506" i="2"/>
  <c r="M1506" i="2"/>
  <c r="L1506" i="2"/>
  <c r="AC1397" i="2"/>
  <c r="AC1429" i="2" s="1"/>
  <c r="AC1501" i="2" s="1"/>
  <c r="S1506" i="2"/>
  <c r="Q1359" i="2"/>
  <c r="Q1383" i="2"/>
  <c r="Q1382" i="2" s="1"/>
  <c r="N1306" i="2"/>
  <c r="J1306" i="2"/>
  <c r="M1397" i="2"/>
  <c r="M1429" i="2" s="1"/>
  <c r="M1501" i="2" s="1"/>
  <c r="I1397" i="2"/>
  <c r="Q1160" i="2"/>
  <c r="M1307" i="2"/>
  <c r="I1307" i="2"/>
  <c r="P1306" i="2"/>
  <c r="L1306" i="2"/>
  <c r="O1305" i="2"/>
  <c r="K1305" i="2"/>
  <c r="N1397" i="2"/>
  <c r="N1429" i="2" s="1"/>
  <c r="N1501" i="2" s="1"/>
  <c r="J1397" i="2"/>
  <c r="J1429" i="2" s="1"/>
  <c r="J1501" i="2" s="1"/>
  <c r="Q1363" i="2"/>
  <c r="Q1400" i="2" s="1"/>
  <c r="Q1405" i="2"/>
  <c r="Q1408" i="2"/>
  <c r="Q1426" i="2" s="1"/>
  <c r="R1408" i="2"/>
  <c r="R1426" i="2" s="1"/>
  <c r="P1397" i="2"/>
  <c r="P1429" i="2" s="1"/>
  <c r="P1501" i="2" s="1"/>
  <c r="L1397" i="2"/>
  <c r="L1429" i="2" s="1"/>
  <c r="L1501" i="2" s="1"/>
  <c r="Q1409" i="2"/>
  <c r="Q1427" i="2" s="1"/>
  <c r="R1407" i="2"/>
  <c r="R1425" i="2" s="1"/>
  <c r="R1409" i="2"/>
  <c r="R1427" i="2" s="1"/>
  <c r="Q1425" i="2"/>
  <c r="R1412" i="2"/>
  <c r="R1411" i="2" s="1"/>
  <c r="O1307" i="2"/>
  <c r="P1431" i="2"/>
  <c r="P1503" i="2" s="1"/>
  <c r="Q1362" i="2"/>
  <c r="R1383" i="2"/>
  <c r="R1382" i="2" s="1"/>
  <c r="K1307" i="2"/>
  <c r="L1431" i="2"/>
  <c r="L1503" i="2" s="1"/>
  <c r="O1306" i="2"/>
  <c r="K1306" i="2"/>
  <c r="N1305" i="2"/>
  <c r="J1305" i="2"/>
  <c r="M1306" i="2"/>
  <c r="I1306" i="2"/>
  <c r="P1305" i="2"/>
  <c r="L1305" i="2"/>
  <c r="R1146" i="2"/>
  <c r="R1145" i="2" s="1"/>
  <c r="R1250" i="2"/>
  <c r="N1431" i="2"/>
  <c r="N1503" i="2" s="1"/>
  <c r="J1431" i="2"/>
  <c r="J1503" i="2" s="1"/>
  <c r="Q1155" i="2"/>
  <c r="Q1154" i="2" s="1"/>
  <c r="R1256" i="2"/>
  <c r="R1255" i="2" s="1"/>
  <c r="R1264" i="2"/>
  <c r="R1263" i="2" s="1"/>
  <c r="R1278" i="2"/>
  <c r="R1277" i="2" s="1"/>
  <c r="R1299" i="2"/>
  <c r="R1298" i="2" s="1"/>
  <c r="R1366" i="2"/>
  <c r="R1365" i="2" s="1"/>
  <c r="R1172" i="2"/>
  <c r="R1171" i="2" s="1"/>
  <c r="R1180" i="2"/>
  <c r="R1179" i="2" s="1"/>
  <c r="Q1187" i="2"/>
  <c r="Q1186" i="2" s="1"/>
  <c r="Q1225" i="2"/>
  <c r="Q1224" i="2" s="1"/>
  <c r="Q1256" i="2"/>
  <c r="Q1255" i="2" s="1"/>
  <c r="Q1271" i="2"/>
  <c r="Q1270" i="2" s="1"/>
  <c r="Q1285" i="2"/>
  <c r="Q1284" i="2" s="1"/>
  <c r="Q1376" i="2"/>
  <c r="Q1375" i="2" s="1"/>
  <c r="Q1180" i="2"/>
  <c r="Q1179" i="2" s="1"/>
  <c r="R1187" i="2"/>
  <c r="R1186" i="2" s="1"/>
  <c r="Q1128" i="2"/>
  <c r="Q1194" i="2"/>
  <c r="Q1193" i="2" s="1"/>
  <c r="Q1264" i="2"/>
  <c r="Q1263" i="2" s="1"/>
  <c r="Q1278" i="2"/>
  <c r="Q1277" i="2" s="1"/>
  <c r="Q1299" i="2"/>
  <c r="Q1298" i="2" s="1"/>
  <c r="Q1172" i="2"/>
  <c r="Q1171" i="2" s="1"/>
  <c r="R1194" i="2"/>
  <c r="R1193" i="2" s="1"/>
  <c r="R1271" i="2"/>
  <c r="R1270" i="2" s="1"/>
  <c r="R1285" i="2"/>
  <c r="R1284" i="2" s="1"/>
  <c r="R1376" i="2"/>
  <c r="R1375" i="2" s="1"/>
  <c r="Q1325" i="2"/>
  <c r="Q1361" i="2"/>
  <c r="Q1451" i="2" s="1"/>
  <c r="AH1451" i="2" s="1"/>
  <c r="O1430" i="2"/>
  <c r="O1502" i="2" s="1"/>
  <c r="M1430" i="2"/>
  <c r="M1502" i="2" s="1"/>
  <c r="K1430" i="2"/>
  <c r="K1502" i="2" s="1"/>
  <c r="Q1164" i="2"/>
  <c r="P1352" i="2"/>
  <c r="Q1412" i="2"/>
  <c r="Q1411" i="2" s="1"/>
  <c r="O1431" i="2"/>
  <c r="O1503" i="2" s="1"/>
  <c r="M1431" i="2"/>
  <c r="M1503" i="2" s="1"/>
  <c r="K1431" i="2"/>
  <c r="K1503" i="2" s="1"/>
  <c r="P1430" i="2"/>
  <c r="P1502" i="2" s="1"/>
  <c r="N1430" i="2"/>
  <c r="N1502" i="2" s="1"/>
  <c r="L1430" i="2"/>
  <c r="L1502" i="2" s="1"/>
  <c r="J1430" i="2"/>
  <c r="J1502" i="2" s="1"/>
  <c r="R1357" i="2"/>
  <c r="R1397" i="2" s="1"/>
  <c r="R1429" i="2" s="1"/>
  <c r="R1501" i="2" s="1"/>
  <c r="Y1216" i="2"/>
  <c r="P1304" i="2"/>
  <c r="N1304" i="2"/>
  <c r="L1304" i="2"/>
  <c r="J1304" i="2"/>
  <c r="O1304" i="2"/>
  <c r="M1304" i="2"/>
  <c r="K1304" i="2"/>
  <c r="I1304" i="2"/>
  <c r="Q1218" i="2"/>
  <c r="Q1222" i="2"/>
  <c r="K1216" i="2"/>
  <c r="R1252" i="2"/>
  <c r="R1220" i="2"/>
  <c r="R1221" i="2"/>
  <c r="R1222" i="2"/>
  <c r="R1129" i="2"/>
  <c r="P1307" i="2"/>
  <c r="N1307" i="2"/>
  <c r="L1307" i="2"/>
  <c r="J1307" i="2"/>
  <c r="R1248" i="2"/>
  <c r="Y1319" i="2"/>
  <c r="Y1318" i="2" s="1"/>
  <c r="M1127" i="2"/>
  <c r="M1126" i="2" s="1"/>
  <c r="Q1220" i="2"/>
  <c r="Q1221" i="2"/>
  <c r="Q1125" i="2"/>
  <c r="Q1129" i="2"/>
  <c r="Q1130" i="2"/>
  <c r="Q1132" i="2"/>
  <c r="Q1133" i="2"/>
  <c r="Q1134" i="2"/>
  <c r="Q1252" i="2"/>
  <c r="Q1253" i="2"/>
  <c r="U1319" i="2"/>
  <c r="U1318" i="2" s="1"/>
  <c r="R1325" i="2"/>
  <c r="W1247" i="2"/>
  <c r="Q1251" i="2"/>
  <c r="P1432" i="2"/>
  <c r="P1504" i="2" s="1"/>
  <c r="N1432" i="2"/>
  <c r="N1504" i="2" s="1"/>
  <c r="L1432" i="2"/>
  <c r="L1504" i="2" s="1"/>
  <c r="J1432" i="2"/>
  <c r="J1504" i="2" s="1"/>
  <c r="L1352" i="2"/>
  <c r="Q1167" i="2"/>
  <c r="Q1168" i="2"/>
  <c r="Q1169" i="2"/>
  <c r="O1432" i="2"/>
  <c r="O1504" i="2" s="1"/>
  <c r="M1432" i="2"/>
  <c r="M1504" i="2" s="1"/>
  <c r="K1432" i="2"/>
  <c r="K1504" i="2" s="1"/>
  <c r="X1352" i="2"/>
  <c r="Q1165" i="2"/>
  <c r="O1162" i="2"/>
  <c r="O1161" i="2" s="1"/>
  <c r="Q1163" i="2"/>
  <c r="O1216" i="2"/>
  <c r="AC1216" i="2"/>
  <c r="AA1216" i="2"/>
  <c r="W1216" i="2"/>
  <c r="S1216" i="2"/>
  <c r="Y1247" i="2"/>
  <c r="U1247" i="2"/>
  <c r="S1247" i="2"/>
  <c r="W1319" i="2"/>
  <c r="W1318" i="2" s="1"/>
  <c r="S1319" i="2"/>
  <c r="S1318" i="2" s="1"/>
  <c r="T1352" i="2"/>
  <c r="Y1352" i="2"/>
  <c r="W1352" i="2"/>
  <c r="U1352" i="2"/>
  <c r="S1352" i="2"/>
  <c r="M1352" i="2"/>
  <c r="I1352" i="2"/>
  <c r="AB1352" i="2"/>
  <c r="R1361" i="2"/>
  <c r="R1362" i="2"/>
  <c r="R1399" i="2" s="1"/>
  <c r="R1363" i="2"/>
  <c r="R1400" i="2" s="1"/>
  <c r="AC1352" i="2"/>
  <c r="AA1352" i="2"/>
  <c r="Z1352" i="2"/>
  <c r="V1352" i="2"/>
  <c r="N1352" i="2"/>
  <c r="J1352" i="2"/>
  <c r="Z1319" i="2"/>
  <c r="Z1318" i="2" s="1"/>
  <c r="X1319" i="2"/>
  <c r="X1318" i="2" s="1"/>
  <c r="V1319" i="2"/>
  <c r="V1318" i="2" s="1"/>
  <c r="T1319" i="2"/>
  <c r="T1318" i="2" s="1"/>
  <c r="R1319" i="2"/>
  <c r="R1318" i="2" s="1"/>
  <c r="U1127" i="2"/>
  <c r="U1126" i="2" s="1"/>
  <c r="U1216" i="2"/>
  <c r="H1256" i="2"/>
  <c r="H1255" i="2" s="1"/>
  <c r="R1251" i="2"/>
  <c r="R1253" i="2"/>
  <c r="M1216" i="2"/>
  <c r="I1216" i="2"/>
  <c r="M1305" i="2"/>
  <c r="I1305" i="2"/>
  <c r="AC1127" i="2"/>
  <c r="AC1126" i="2" s="1"/>
  <c r="AA1127" i="2"/>
  <c r="AA1126" i="2" s="1"/>
  <c r="Y1127" i="2"/>
  <c r="Y1126" i="2" s="1"/>
  <c r="W1127" i="2"/>
  <c r="W1126" i="2" s="1"/>
  <c r="S1127" i="2"/>
  <c r="S1126" i="2" s="1"/>
  <c r="O1127" i="2"/>
  <c r="O1126" i="2" s="1"/>
  <c r="K1127" i="2"/>
  <c r="K1126" i="2" s="1"/>
  <c r="I1127" i="2"/>
  <c r="I1126" i="2" s="1"/>
  <c r="Q1131" i="2"/>
  <c r="R1125" i="2"/>
  <c r="AC1162" i="2"/>
  <c r="AC1161" i="2" s="1"/>
  <c r="AA1162" i="2"/>
  <c r="AA1161" i="2" s="1"/>
  <c r="Y1162" i="2"/>
  <c r="Y1161" i="2" s="1"/>
  <c r="W1162" i="2"/>
  <c r="W1161" i="2" s="1"/>
  <c r="U1162" i="2"/>
  <c r="U1161" i="2" s="1"/>
  <c r="S1162" i="2"/>
  <c r="S1161" i="2" s="1"/>
  <c r="P1162" i="2"/>
  <c r="P1161" i="2" s="1"/>
  <c r="R1225" i="2"/>
  <c r="R1224" i="2" s="1"/>
  <c r="Q1231" i="2"/>
  <c r="R1232" i="2"/>
  <c r="R1231" i="2" s="1"/>
  <c r="Z1247" i="2"/>
  <c r="X1247" i="2"/>
  <c r="V1247" i="2"/>
  <c r="T1247" i="2"/>
  <c r="R1132" i="2"/>
  <c r="R1133" i="2"/>
  <c r="R1134" i="2"/>
  <c r="R1155" i="2"/>
  <c r="R1154" i="2" s="1"/>
  <c r="M1162" i="2"/>
  <c r="M1161" i="2" s="1"/>
  <c r="K1162" i="2"/>
  <c r="K1161" i="2" s="1"/>
  <c r="I1162" i="2"/>
  <c r="I1161" i="2" s="1"/>
  <c r="AC1209" i="2"/>
  <c r="P1209" i="2"/>
  <c r="N1162" i="2"/>
  <c r="N1161" i="2" s="1"/>
  <c r="N1209" i="2"/>
  <c r="L1162" i="2"/>
  <c r="L1161" i="2" s="1"/>
  <c r="L1209" i="2"/>
  <c r="J1162" i="2"/>
  <c r="J1161" i="2" s="1"/>
  <c r="J1209" i="2"/>
  <c r="O1212" i="2"/>
  <c r="M1212" i="2"/>
  <c r="K1212" i="2"/>
  <c r="I1212" i="2"/>
  <c r="AC1211" i="2"/>
  <c r="P1211" i="2"/>
  <c r="N1211" i="2"/>
  <c r="L1211" i="2"/>
  <c r="J1211" i="2"/>
  <c r="AC1210" i="2"/>
  <c r="P1210" i="2"/>
  <c r="N1210" i="2"/>
  <c r="L1210" i="2"/>
  <c r="J1210" i="2"/>
  <c r="AB1162" i="2"/>
  <c r="AB1161" i="2" s="1"/>
  <c r="O1209" i="2"/>
  <c r="M1209" i="2"/>
  <c r="K1209" i="2"/>
  <c r="I1209" i="2"/>
  <c r="AC1212" i="2"/>
  <c r="P1212" i="2"/>
  <c r="N1212" i="2"/>
  <c r="L1212" i="2"/>
  <c r="J1212" i="2"/>
  <c r="O1211" i="2"/>
  <c r="M1211" i="2"/>
  <c r="K1211" i="2"/>
  <c r="I1211" i="2"/>
  <c r="O1210" i="2"/>
  <c r="M1210" i="2"/>
  <c r="K1210" i="2"/>
  <c r="I1210" i="2"/>
  <c r="AB1216" i="2"/>
  <c r="Z1216" i="2"/>
  <c r="X1216" i="2"/>
  <c r="V1216" i="2"/>
  <c r="T1216" i="2"/>
  <c r="P1216" i="2"/>
  <c r="N1216" i="2"/>
  <c r="L1216" i="2"/>
  <c r="J1216" i="2"/>
  <c r="R1160" i="2"/>
  <c r="R1137" i="2"/>
  <c r="R1136" i="2" s="1"/>
  <c r="Z1162" i="2"/>
  <c r="Z1161" i="2" s="1"/>
  <c r="X1162" i="2"/>
  <c r="X1161" i="2" s="1"/>
  <c r="V1162" i="2"/>
  <c r="V1161" i="2" s="1"/>
  <c r="T1162" i="2"/>
  <c r="T1161" i="2" s="1"/>
  <c r="R1128" i="2"/>
  <c r="R1130" i="2"/>
  <c r="AB1127" i="2"/>
  <c r="AB1126" i="2" s="1"/>
  <c r="Z1127" i="2"/>
  <c r="Z1126" i="2" s="1"/>
  <c r="X1127" i="2"/>
  <c r="X1126" i="2" s="1"/>
  <c r="V1127" i="2"/>
  <c r="V1126" i="2" s="1"/>
  <c r="T1127" i="2"/>
  <c r="T1126" i="2" s="1"/>
  <c r="P1127" i="2"/>
  <c r="P1126" i="2" s="1"/>
  <c r="N1127" i="2"/>
  <c r="N1126" i="2" s="1"/>
  <c r="L1127" i="2"/>
  <c r="L1126" i="2" s="1"/>
  <c r="J1127" i="2"/>
  <c r="J1126" i="2" s="1"/>
  <c r="H1116" i="2"/>
  <c r="G1116" i="2"/>
  <c r="I1115" i="2"/>
  <c r="I1114" i="2" s="1"/>
  <c r="J1115" i="2"/>
  <c r="J1114" i="2" s="1"/>
  <c r="K1115" i="2"/>
  <c r="K1114" i="2" s="1"/>
  <c r="L1115" i="2"/>
  <c r="L1114" i="2" s="1"/>
  <c r="M1115" i="2"/>
  <c r="M1114" i="2" s="1"/>
  <c r="N1115" i="2"/>
  <c r="N1114" i="2" s="1"/>
  <c r="O1115" i="2"/>
  <c r="O1114" i="2" s="1"/>
  <c r="P1115" i="2"/>
  <c r="P1114" i="2" s="1"/>
  <c r="S1115" i="2"/>
  <c r="S1114" i="2" s="1"/>
  <c r="T1115" i="2"/>
  <c r="T1114" i="2" s="1"/>
  <c r="U1115" i="2"/>
  <c r="U1114" i="2" s="1"/>
  <c r="V1115" i="2"/>
  <c r="V1114" i="2" s="1"/>
  <c r="W1115" i="2"/>
  <c r="W1114" i="2" s="1"/>
  <c r="X1115" i="2"/>
  <c r="X1114" i="2" s="1"/>
  <c r="Y1115" i="2"/>
  <c r="Y1114" i="2" s="1"/>
  <c r="Z1115" i="2"/>
  <c r="Z1114" i="2" s="1"/>
  <c r="AA1115" i="2"/>
  <c r="AA1114" i="2" s="1"/>
  <c r="AB1115" i="2"/>
  <c r="AB1114" i="2" s="1"/>
  <c r="AC1115" i="2"/>
  <c r="AC1114" i="2" s="1"/>
  <c r="G1113" i="2"/>
  <c r="R1118" i="2"/>
  <c r="Q1118" i="2"/>
  <c r="R1117" i="2"/>
  <c r="Q1117" i="2"/>
  <c r="R1116" i="2"/>
  <c r="Q1116" i="2"/>
  <c r="R1113" i="2"/>
  <c r="Q1113" i="2"/>
  <c r="H1113" i="2"/>
  <c r="R1112" i="2"/>
  <c r="Q1112" i="2"/>
  <c r="R1111" i="2"/>
  <c r="Q1111" i="2"/>
  <c r="R1110" i="2"/>
  <c r="Q1110" i="2"/>
  <c r="R1109" i="2"/>
  <c r="Q1109" i="2"/>
  <c r="I1108" i="2"/>
  <c r="I1107" i="2" s="1"/>
  <c r="J1108" i="2"/>
  <c r="J1107" i="2" s="1"/>
  <c r="K1108" i="2"/>
  <c r="K1107" i="2" s="1"/>
  <c r="L1108" i="2"/>
  <c r="L1107" i="2" s="1"/>
  <c r="M1108" i="2"/>
  <c r="M1107" i="2" s="1"/>
  <c r="N1108" i="2"/>
  <c r="N1107" i="2" s="1"/>
  <c r="O1108" i="2"/>
  <c r="O1107" i="2" s="1"/>
  <c r="P1108" i="2"/>
  <c r="P1107" i="2" s="1"/>
  <c r="S1107" i="2"/>
  <c r="T1108" i="2"/>
  <c r="T1107" i="2" s="1"/>
  <c r="U1108" i="2"/>
  <c r="U1107" i="2" s="1"/>
  <c r="V1108" i="2"/>
  <c r="V1107" i="2" s="1"/>
  <c r="W1108" i="2"/>
  <c r="W1107" i="2" s="1"/>
  <c r="X1108" i="2"/>
  <c r="X1107" i="2" s="1"/>
  <c r="Y1108" i="2"/>
  <c r="Y1107" i="2" s="1"/>
  <c r="Z1108" i="2"/>
  <c r="Z1107" i="2" s="1"/>
  <c r="AA1108" i="2"/>
  <c r="AA1107" i="2" s="1"/>
  <c r="AB1108" i="2"/>
  <c r="AB1107" i="2" s="1"/>
  <c r="AC1108" i="2"/>
  <c r="AC1107" i="2" s="1"/>
  <c r="R1106" i="2"/>
  <c r="Q1106" i="2"/>
  <c r="R1105" i="2"/>
  <c r="Q1105" i="2"/>
  <c r="R1104" i="2"/>
  <c r="Q1104" i="2"/>
  <c r="R1103" i="2"/>
  <c r="Q1103" i="2"/>
  <c r="R1102" i="2"/>
  <c r="R1087" i="2" s="1"/>
  <c r="Q1102" i="2"/>
  <c r="Q1087" i="2" s="1"/>
  <c r="I1101" i="2"/>
  <c r="I1100" i="2" s="1"/>
  <c r="J1101" i="2"/>
  <c r="J1100" i="2" s="1"/>
  <c r="K1101" i="2"/>
  <c r="K1100" i="2" s="1"/>
  <c r="L1101" i="2"/>
  <c r="L1100" i="2" s="1"/>
  <c r="M1101" i="2"/>
  <c r="M1100" i="2" s="1"/>
  <c r="N1101" i="2"/>
  <c r="N1100" i="2" s="1"/>
  <c r="O1101" i="2"/>
  <c r="O1100" i="2" s="1"/>
  <c r="P1101" i="2"/>
  <c r="P1100" i="2" s="1"/>
  <c r="S1101" i="2"/>
  <c r="S1100" i="2" s="1"/>
  <c r="T1101" i="2"/>
  <c r="T1100" i="2" s="1"/>
  <c r="U1101" i="2"/>
  <c r="U1100" i="2" s="1"/>
  <c r="V1101" i="2"/>
  <c r="V1100" i="2" s="1"/>
  <c r="W1101" i="2"/>
  <c r="W1100" i="2" s="1"/>
  <c r="X1101" i="2"/>
  <c r="X1100" i="2" s="1"/>
  <c r="Y1101" i="2"/>
  <c r="Y1100" i="2" s="1"/>
  <c r="Z1101" i="2"/>
  <c r="Z1100" i="2" s="1"/>
  <c r="AA1101" i="2"/>
  <c r="AA1100" i="2" s="1"/>
  <c r="AB1101" i="2"/>
  <c r="AB1100" i="2" s="1"/>
  <c r="AC1101" i="2"/>
  <c r="AC1100" i="2" s="1"/>
  <c r="R1099" i="2"/>
  <c r="R1098" i="2"/>
  <c r="Q1098" i="2"/>
  <c r="R1097" i="2"/>
  <c r="Q1097" i="2"/>
  <c r="R1096" i="2"/>
  <c r="Q1096" i="2"/>
  <c r="R1095" i="2"/>
  <c r="R1086" i="2" s="1"/>
  <c r="Q1095" i="2"/>
  <c r="Q1086" i="2" s="1"/>
  <c r="I1094" i="2"/>
  <c r="I1093" i="2" s="1"/>
  <c r="J1094" i="2"/>
  <c r="J1093" i="2" s="1"/>
  <c r="K1094" i="2"/>
  <c r="L1094" i="2"/>
  <c r="L1093" i="2" s="1"/>
  <c r="M1094" i="2"/>
  <c r="M1093" i="2" s="1"/>
  <c r="N1094" i="2"/>
  <c r="N1093" i="2" s="1"/>
  <c r="P1094" i="2"/>
  <c r="P1093" i="2" s="1"/>
  <c r="S1094" i="2"/>
  <c r="S1093" i="2" s="1"/>
  <c r="T1094" i="2"/>
  <c r="T1093" i="2" s="1"/>
  <c r="U1094" i="2"/>
  <c r="U1093" i="2" s="1"/>
  <c r="V1094" i="2"/>
  <c r="V1093" i="2" s="1"/>
  <c r="W1094" i="2"/>
  <c r="W1093" i="2" s="1"/>
  <c r="X1094" i="2"/>
  <c r="X1093" i="2" s="1"/>
  <c r="Y1094" i="2"/>
  <c r="Y1093" i="2" s="1"/>
  <c r="Z1094" i="2"/>
  <c r="Z1093" i="2" s="1"/>
  <c r="AA1094" i="2"/>
  <c r="AA1093" i="2" s="1"/>
  <c r="AB1094" i="2"/>
  <c r="AB1093" i="2" s="1"/>
  <c r="AC1094" i="2"/>
  <c r="AC1093" i="2" s="1"/>
  <c r="K1093" i="2"/>
  <c r="R1092" i="2"/>
  <c r="I1090" i="2"/>
  <c r="J1090" i="2"/>
  <c r="K1090" i="2"/>
  <c r="L1090" i="2"/>
  <c r="M1090" i="2"/>
  <c r="N1090" i="2"/>
  <c r="P1090" i="2"/>
  <c r="S1090" i="2"/>
  <c r="T1090" i="2"/>
  <c r="U1090" i="2"/>
  <c r="V1090" i="2"/>
  <c r="W1090" i="2"/>
  <c r="X1090" i="2"/>
  <c r="Y1090" i="2"/>
  <c r="Z1090" i="2"/>
  <c r="AA1090" i="2"/>
  <c r="AB1090" i="2"/>
  <c r="AC1090" i="2"/>
  <c r="I1091" i="2"/>
  <c r="J1091" i="2"/>
  <c r="K1091" i="2"/>
  <c r="L1091" i="2"/>
  <c r="M1091" i="2"/>
  <c r="N1091" i="2"/>
  <c r="O1091" i="2"/>
  <c r="P1091" i="2"/>
  <c r="S1091" i="2"/>
  <c r="T1091" i="2"/>
  <c r="U1091" i="2"/>
  <c r="V1091" i="2"/>
  <c r="W1091" i="2"/>
  <c r="X1091" i="2"/>
  <c r="Y1091" i="2"/>
  <c r="Z1091" i="2"/>
  <c r="AA1091" i="2"/>
  <c r="AB1091" i="2"/>
  <c r="AC1091" i="2"/>
  <c r="I1089" i="2"/>
  <c r="J1089" i="2"/>
  <c r="K1089" i="2"/>
  <c r="L1089" i="2"/>
  <c r="M1089" i="2"/>
  <c r="N1089" i="2"/>
  <c r="O1089" i="2"/>
  <c r="P1089" i="2"/>
  <c r="S1089" i="2"/>
  <c r="T1089" i="2"/>
  <c r="U1089" i="2"/>
  <c r="V1089" i="2"/>
  <c r="W1089" i="2"/>
  <c r="X1089" i="2"/>
  <c r="Y1089" i="2"/>
  <c r="Z1089" i="2"/>
  <c r="AA1089" i="2"/>
  <c r="AB1089" i="2"/>
  <c r="AC1089" i="2"/>
  <c r="I1088" i="2"/>
  <c r="J1088" i="2"/>
  <c r="K1088" i="2"/>
  <c r="L1088" i="2"/>
  <c r="M1088" i="2"/>
  <c r="N1088" i="2"/>
  <c r="O1088" i="2"/>
  <c r="P1088" i="2"/>
  <c r="S1088" i="2"/>
  <c r="T1088" i="2"/>
  <c r="U1088" i="2"/>
  <c r="V1088" i="2"/>
  <c r="W1088" i="2"/>
  <c r="X1088" i="2"/>
  <c r="Y1088" i="2"/>
  <c r="Z1088" i="2"/>
  <c r="AA1088" i="2"/>
  <c r="AB1088" i="2"/>
  <c r="AC1088" i="2"/>
  <c r="I1086" i="2"/>
  <c r="J1086" i="2"/>
  <c r="K1086" i="2"/>
  <c r="L1086" i="2"/>
  <c r="M1086" i="2"/>
  <c r="N1086" i="2"/>
  <c r="O1086" i="2"/>
  <c r="P1086" i="2"/>
  <c r="S1086" i="2"/>
  <c r="T1086" i="2"/>
  <c r="U1086" i="2"/>
  <c r="V1086" i="2"/>
  <c r="W1086" i="2"/>
  <c r="X1086" i="2"/>
  <c r="Y1086" i="2"/>
  <c r="Z1086" i="2"/>
  <c r="AA1086" i="2"/>
  <c r="AB1086" i="2"/>
  <c r="AC1086" i="2"/>
  <c r="I1087" i="2"/>
  <c r="J1087" i="2"/>
  <c r="K1087" i="2"/>
  <c r="L1087" i="2"/>
  <c r="M1087" i="2"/>
  <c r="N1087" i="2"/>
  <c r="O1087" i="2"/>
  <c r="P1087" i="2"/>
  <c r="S1087" i="2"/>
  <c r="T1087" i="2"/>
  <c r="U1087" i="2"/>
  <c r="V1087" i="2"/>
  <c r="W1087" i="2"/>
  <c r="X1087" i="2"/>
  <c r="Y1087" i="2"/>
  <c r="Z1087" i="2"/>
  <c r="AA1087" i="2"/>
  <c r="AB1087" i="2"/>
  <c r="AC1087" i="2"/>
  <c r="R1068" i="2"/>
  <c r="Q1068" i="2"/>
  <c r="R1067" i="2"/>
  <c r="Q1067" i="2"/>
  <c r="R1066" i="2"/>
  <c r="Q1066" i="2"/>
  <c r="R1065" i="2"/>
  <c r="R1040" i="2" s="1"/>
  <c r="Q1065" i="2"/>
  <c r="Q1040" i="2" s="1"/>
  <c r="H1065" i="2"/>
  <c r="H1040" i="2" s="1"/>
  <c r="H1066" i="2"/>
  <c r="H1067" i="2"/>
  <c r="H1068" i="2"/>
  <c r="I1064" i="2"/>
  <c r="I1063" i="2" s="1"/>
  <c r="J1064" i="2"/>
  <c r="J1063" i="2" s="1"/>
  <c r="K1064" i="2"/>
  <c r="K1063" i="2" s="1"/>
  <c r="L1064" i="2"/>
  <c r="L1063" i="2" s="1"/>
  <c r="M1064" i="2"/>
  <c r="M1063" i="2" s="1"/>
  <c r="N1064" i="2"/>
  <c r="N1063" i="2" s="1"/>
  <c r="O1064" i="2"/>
  <c r="O1063" i="2" s="1"/>
  <c r="P1064" i="2"/>
  <c r="P1063" i="2" s="1"/>
  <c r="S1064" i="2"/>
  <c r="S1063" i="2" s="1"/>
  <c r="T1064" i="2"/>
  <c r="T1063" i="2" s="1"/>
  <c r="U1064" i="2"/>
  <c r="U1063" i="2" s="1"/>
  <c r="V1064" i="2"/>
  <c r="V1063" i="2" s="1"/>
  <c r="W1064" i="2"/>
  <c r="W1063" i="2" s="1"/>
  <c r="X1064" i="2"/>
  <c r="X1063" i="2" s="1"/>
  <c r="Y1064" i="2"/>
  <c r="Y1063" i="2" s="1"/>
  <c r="Z1064" i="2"/>
  <c r="Z1063" i="2" s="1"/>
  <c r="AA1064" i="2"/>
  <c r="AA1063" i="2" s="1"/>
  <c r="AB1064" i="2"/>
  <c r="AB1063" i="2" s="1"/>
  <c r="AC1064" i="2"/>
  <c r="AC1063" i="2" s="1"/>
  <c r="R1062" i="2"/>
  <c r="H1062" i="2"/>
  <c r="Q1039" i="2"/>
  <c r="R1061" i="2"/>
  <c r="Q1061" i="2"/>
  <c r="R1060" i="2"/>
  <c r="Q1060" i="2"/>
  <c r="R1059" i="2"/>
  <c r="Q1059" i="2"/>
  <c r="R1058" i="2"/>
  <c r="R1039" i="2" s="1"/>
  <c r="I1057" i="2"/>
  <c r="I1056" i="2" s="1"/>
  <c r="J1057" i="2"/>
  <c r="J1056" i="2" s="1"/>
  <c r="K1057" i="2"/>
  <c r="K1056" i="2" s="1"/>
  <c r="L1057" i="2"/>
  <c r="L1056" i="2" s="1"/>
  <c r="M1057" i="2"/>
  <c r="M1056" i="2" s="1"/>
  <c r="N1057" i="2"/>
  <c r="N1056" i="2" s="1"/>
  <c r="O1057" i="2"/>
  <c r="O1056" i="2" s="1"/>
  <c r="P1057" i="2"/>
  <c r="P1056" i="2" s="1"/>
  <c r="S1057" i="2"/>
  <c r="S1056" i="2" s="1"/>
  <c r="T1057" i="2"/>
  <c r="T1056" i="2" s="1"/>
  <c r="U1057" i="2"/>
  <c r="U1056" i="2" s="1"/>
  <c r="V1057" i="2"/>
  <c r="V1056" i="2" s="1"/>
  <c r="W1057" i="2"/>
  <c r="W1056" i="2" s="1"/>
  <c r="X1057" i="2"/>
  <c r="X1056" i="2" s="1"/>
  <c r="Y1057" i="2"/>
  <c r="Y1056" i="2" s="1"/>
  <c r="Z1057" i="2"/>
  <c r="Z1056" i="2" s="1"/>
  <c r="AA1057" i="2"/>
  <c r="AA1056" i="2" s="1"/>
  <c r="AB1057" i="2"/>
  <c r="AB1056" i="2" s="1"/>
  <c r="AC1057" i="2"/>
  <c r="AC1056" i="2" s="1"/>
  <c r="R1055" i="2"/>
  <c r="R1054" i="2"/>
  <c r="Q1054" i="2"/>
  <c r="R1053" i="2"/>
  <c r="Q1053" i="2"/>
  <c r="R1052" i="2"/>
  <c r="Q1052" i="2"/>
  <c r="R1051" i="2"/>
  <c r="R1038" i="2" s="1"/>
  <c r="Q1038" i="2"/>
  <c r="R1050" i="2"/>
  <c r="R1037" i="2" s="1"/>
  <c r="Q1050" i="2"/>
  <c r="Q1037" i="2" s="1"/>
  <c r="R1049" i="2"/>
  <c r="R1036" i="2" s="1"/>
  <c r="Q1049" i="2"/>
  <c r="Q1036" i="2" s="1"/>
  <c r="I1048" i="2"/>
  <c r="I1047" i="2" s="1"/>
  <c r="J1048" i="2"/>
  <c r="J1047" i="2" s="1"/>
  <c r="K1048" i="2"/>
  <c r="K1047" i="2" s="1"/>
  <c r="L1048" i="2"/>
  <c r="L1047" i="2" s="1"/>
  <c r="M1048" i="2"/>
  <c r="M1047" i="2" s="1"/>
  <c r="N1048" i="2"/>
  <c r="N1047" i="2" s="1"/>
  <c r="O1048" i="2"/>
  <c r="O1047" i="2" s="1"/>
  <c r="P1048" i="2"/>
  <c r="P1047" i="2" s="1"/>
  <c r="S1048" i="2"/>
  <c r="S1047" i="2" s="1"/>
  <c r="T1048" i="2"/>
  <c r="T1047" i="2" s="1"/>
  <c r="U1048" i="2"/>
  <c r="U1047" i="2" s="1"/>
  <c r="V1048" i="2"/>
  <c r="V1047" i="2" s="1"/>
  <c r="W1048" i="2"/>
  <c r="W1047" i="2" s="1"/>
  <c r="X1048" i="2"/>
  <c r="X1047" i="2" s="1"/>
  <c r="Y1048" i="2"/>
  <c r="Y1047" i="2" s="1"/>
  <c r="Z1048" i="2"/>
  <c r="Z1047" i="2" s="1"/>
  <c r="AA1048" i="2"/>
  <c r="AA1047" i="2" s="1"/>
  <c r="AB1048" i="2"/>
  <c r="AB1047" i="2" s="1"/>
  <c r="AC1048" i="2"/>
  <c r="AC1047" i="2" s="1"/>
  <c r="R1046" i="2"/>
  <c r="I1043" i="2"/>
  <c r="J1043" i="2"/>
  <c r="K1043" i="2"/>
  <c r="L1043" i="2"/>
  <c r="M1043" i="2"/>
  <c r="N1043" i="2"/>
  <c r="O1043" i="2"/>
  <c r="P1043" i="2"/>
  <c r="S1043" i="2"/>
  <c r="T1043" i="2"/>
  <c r="U1043" i="2"/>
  <c r="V1043" i="2"/>
  <c r="W1043" i="2"/>
  <c r="X1043" i="2"/>
  <c r="Y1043" i="2"/>
  <c r="Z1043" i="2"/>
  <c r="AA1043" i="2"/>
  <c r="AB1043" i="2"/>
  <c r="AC1043" i="2"/>
  <c r="I1044" i="2"/>
  <c r="J1044" i="2"/>
  <c r="K1044" i="2"/>
  <c r="L1044" i="2"/>
  <c r="M1044" i="2"/>
  <c r="N1044" i="2"/>
  <c r="O1044" i="2"/>
  <c r="P1044" i="2"/>
  <c r="S1044" i="2"/>
  <c r="T1044" i="2"/>
  <c r="U1044" i="2"/>
  <c r="V1044" i="2"/>
  <c r="W1044" i="2"/>
  <c r="X1044" i="2"/>
  <c r="Y1044" i="2"/>
  <c r="Z1044" i="2"/>
  <c r="AA1044" i="2"/>
  <c r="AB1044" i="2"/>
  <c r="AC1044" i="2"/>
  <c r="I1045" i="2"/>
  <c r="J1045" i="2"/>
  <c r="K1045" i="2"/>
  <c r="L1045" i="2"/>
  <c r="M1045" i="2"/>
  <c r="N1045" i="2"/>
  <c r="O1045" i="2"/>
  <c r="P1045" i="2"/>
  <c r="S1045" i="2"/>
  <c r="T1045" i="2"/>
  <c r="U1045" i="2"/>
  <c r="V1045" i="2"/>
  <c r="W1045" i="2"/>
  <c r="X1045" i="2"/>
  <c r="Y1045" i="2"/>
  <c r="Z1045" i="2"/>
  <c r="AA1045" i="2"/>
  <c r="AB1045" i="2"/>
  <c r="AC1045" i="2"/>
  <c r="I1040" i="2"/>
  <c r="J1040" i="2"/>
  <c r="K1040" i="2"/>
  <c r="L1040" i="2"/>
  <c r="M1040" i="2"/>
  <c r="N1040" i="2"/>
  <c r="O1040" i="2"/>
  <c r="P1040" i="2"/>
  <c r="S1040" i="2"/>
  <c r="T1040" i="2"/>
  <c r="U1040" i="2"/>
  <c r="V1040" i="2"/>
  <c r="W1040" i="2"/>
  <c r="X1040" i="2"/>
  <c r="Z1040" i="2"/>
  <c r="AB1040" i="2"/>
  <c r="AC1040" i="2"/>
  <c r="D1040" i="2"/>
  <c r="E1040" i="2"/>
  <c r="C1040" i="2"/>
  <c r="I1039" i="2"/>
  <c r="I1499" i="2" s="1"/>
  <c r="J1039" i="2"/>
  <c r="J1499" i="2" s="1"/>
  <c r="K1039" i="2"/>
  <c r="K1499" i="2" s="1"/>
  <c r="L1039" i="2"/>
  <c r="L1499" i="2" s="1"/>
  <c r="M1039" i="2"/>
  <c r="M1499" i="2" s="1"/>
  <c r="N1039" i="2"/>
  <c r="N1499" i="2" s="1"/>
  <c r="O1039" i="2"/>
  <c r="O1499" i="2" s="1"/>
  <c r="P1039" i="2"/>
  <c r="P1499" i="2" s="1"/>
  <c r="S1039" i="2"/>
  <c r="S1499" i="2" s="1"/>
  <c r="T1039" i="2"/>
  <c r="T1499" i="2" s="1"/>
  <c r="U1039" i="2"/>
  <c r="U1499" i="2" s="1"/>
  <c r="V1039" i="2"/>
  <c r="V1499" i="2" s="1"/>
  <c r="W1039" i="2"/>
  <c r="W1499" i="2" s="1"/>
  <c r="X1039" i="2"/>
  <c r="X1499" i="2" s="1"/>
  <c r="Y1039" i="2"/>
  <c r="Y1499" i="2" s="1"/>
  <c r="Z1039" i="2"/>
  <c r="Z1499" i="2" s="1"/>
  <c r="AA1039" i="2"/>
  <c r="AA1499" i="2" s="1"/>
  <c r="AB1039" i="2"/>
  <c r="AB1499" i="2" s="1"/>
  <c r="AC1039" i="2"/>
  <c r="AC1499" i="2" s="1"/>
  <c r="D1039" i="2"/>
  <c r="E1039" i="2"/>
  <c r="F1039" i="2"/>
  <c r="C1039" i="2"/>
  <c r="C1037" i="2"/>
  <c r="D1037" i="2"/>
  <c r="E1037" i="2"/>
  <c r="F1037" i="2"/>
  <c r="I1037" i="2"/>
  <c r="J1037" i="2"/>
  <c r="K1037" i="2"/>
  <c r="L1037" i="2"/>
  <c r="M1037" i="2"/>
  <c r="N1037" i="2"/>
  <c r="O1037" i="2"/>
  <c r="P1037" i="2"/>
  <c r="S1037" i="2"/>
  <c r="T1037" i="2"/>
  <c r="U1037" i="2"/>
  <c r="V1037" i="2"/>
  <c r="W1037" i="2"/>
  <c r="X1037" i="2"/>
  <c r="Y1037" i="2"/>
  <c r="Z1037" i="2"/>
  <c r="AA1037" i="2"/>
  <c r="AB1037" i="2"/>
  <c r="AC1037" i="2"/>
  <c r="C1038" i="2"/>
  <c r="D1038" i="2"/>
  <c r="E1038" i="2"/>
  <c r="F1038" i="2"/>
  <c r="I1038" i="2"/>
  <c r="J1038" i="2"/>
  <c r="K1038" i="2"/>
  <c r="L1038" i="2"/>
  <c r="M1038" i="2"/>
  <c r="N1038" i="2"/>
  <c r="O1038" i="2"/>
  <c r="P1038" i="2"/>
  <c r="S1038" i="2"/>
  <c r="T1038" i="2"/>
  <c r="U1038" i="2"/>
  <c r="V1038" i="2"/>
  <c r="W1038" i="2"/>
  <c r="X1038" i="2"/>
  <c r="Y1038" i="2"/>
  <c r="Z1038" i="2"/>
  <c r="AA1038" i="2"/>
  <c r="AB1038" i="2"/>
  <c r="AC1038" i="2"/>
  <c r="I1036" i="2"/>
  <c r="J1036" i="2"/>
  <c r="K1036" i="2"/>
  <c r="L1036" i="2"/>
  <c r="M1036" i="2"/>
  <c r="N1036" i="2"/>
  <c r="O1036" i="2"/>
  <c r="P1036" i="2"/>
  <c r="S1036" i="2"/>
  <c r="T1036" i="2"/>
  <c r="U1036" i="2"/>
  <c r="V1036" i="2"/>
  <c r="W1036" i="2"/>
  <c r="X1036" i="2"/>
  <c r="Y1036" i="2"/>
  <c r="Z1036" i="2"/>
  <c r="AA1036" i="2"/>
  <c r="AB1036" i="2"/>
  <c r="AC1036" i="2"/>
  <c r="I1033" i="2"/>
  <c r="J1033" i="2"/>
  <c r="K1033" i="2"/>
  <c r="L1033" i="2"/>
  <c r="M1033" i="2"/>
  <c r="N1033" i="2"/>
  <c r="O1033" i="2"/>
  <c r="P1033" i="2"/>
  <c r="R1019" i="2"/>
  <c r="Q1019" i="2"/>
  <c r="R1018" i="2"/>
  <c r="Q1018" i="2"/>
  <c r="R1017" i="2"/>
  <c r="Q1017" i="2"/>
  <c r="R1016" i="2"/>
  <c r="Q1016" i="2"/>
  <c r="R1015" i="2"/>
  <c r="Q1015" i="2"/>
  <c r="I1014" i="2"/>
  <c r="I1013" i="2" s="1"/>
  <c r="J1014" i="2"/>
  <c r="J1013" i="2" s="1"/>
  <c r="K1014" i="2"/>
  <c r="K1013" i="2" s="1"/>
  <c r="L1014" i="2"/>
  <c r="L1013" i="2" s="1"/>
  <c r="M1014" i="2"/>
  <c r="M1013" i="2" s="1"/>
  <c r="N1014" i="2"/>
  <c r="N1013" i="2" s="1"/>
  <c r="O1014" i="2"/>
  <c r="O1013" i="2" s="1"/>
  <c r="P1014" i="2"/>
  <c r="P1013" i="2" s="1"/>
  <c r="S1014" i="2"/>
  <c r="S1013" i="2" s="1"/>
  <c r="T1014" i="2"/>
  <c r="T1013" i="2" s="1"/>
  <c r="U1014" i="2"/>
  <c r="U1013" i="2" s="1"/>
  <c r="V1014" i="2"/>
  <c r="V1013" i="2" s="1"/>
  <c r="W1014" i="2"/>
  <c r="W1013" i="2" s="1"/>
  <c r="X1014" i="2"/>
  <c r="X1013" i="2" s="1"/>
  <c r="Y1014" i="2"/>
  <c r="Y1013" i="2" s="1"/>
  <c r="Z1014" i="2"/>
  <c r="Z1013" i="2" s="1"/>
  <c r="AA1014" i="2"/>
  <c r="AA1013" i="2" s="1"/>
  <c r="AB1014" i="2"/>
  <c r="AB1013" i="2" s="1"/>
  <c r="AC1014" i="2"/>
  <c r="AC1013" i="2" s="1"/>
  <c r="R1012" i="2"/>
  <c r="Q1012" i="2"/>
  <c r="R1011" i="2"/>
  <c r="Q1011" i="2"/>
  <c r="R1010" i="2"/>
  <c r="Q1010" i="2"/>
  <c r="R1009" i="2"/>
  <c r="Q1009" i="2"/>
  <c r="R1008" i="2"/>
  <c r="Q1008" i="2"/>
  <c r="I1007" i="2"/>
  <c r="I1006" i="2" s="1"/>
  <c r="J1007" i="2"/>
  <c r="J1006" i="2" s="1"/>
  <c r="K1007" i="2"/>
  <c r="K1006" i="2" s="1"/>
  <c r="L1007" i="2"/>
  <c r="L1006" i="2" s="1"/>
  <c r="M1007" i="2"/>
  <c r="M1006" i="2" s="1"/>
  <c r="N1007" i="2"/>
  <c r="N1006" i="2" s="1"/>
  <c r="O1007" i="2"/>
  <c r="O1006" i="2" s="1"/>
  <c r="P1007" i="2"/>
  <c r="P1006" i="2" s="1"/>
  <c r="S1007" i="2"/>
  <c r="S1006" i="2" s="1"/>
  <c r="T1007" i="2"/>
  <c r="T1006" i="2" s="1"/>
  <c r="U1007" i="2"/>
  <c r="U1006" i="2" s="1"/>
  <c r="V1007" i="2"/>
  <c r="V1006" i="2" s="1"/>
  <c r="W1007" i="2"/>
  <c r="W1006" i="2" s="1"/>
  <c r="X1007" i="2"/>
  <c r="X1006" i="2" s="1"/>
  <c r="Y1007" i="2"/>
  <c r="Y1006" i="2" s="1"/>
  <c r="Z1007" i="2"/>
  <c r="Z1006" i="2" s="1"/>
  <c r="AA1007" i="2"/>
  <c r="AA1006" i="2" s="1"/>
  <c r="AB1007" i="2"/>
  <c r="AB1006" i="2" s="1"/>
  <c r="AC1007" i="2"/>
  <c r="AC1006" i="2" s="1"/>
  <c r="R1005" i="2"/>
  <c r="Q1005" i="2"/>
  <c r="AB1428" i="2" l="1"/>
  <c r="AB1500" i="2" s="1"/>
  <c r="AB1501" i="2"/>
  <c r="U1501" i="2"/>
  <c r="U1506" i="2" s="1"/>
  <c r="Y1501" i="2"/>
  <c r="Y1506" i="2" s="1"/>
  <c r="Z1428" i="2"/>
  <c r="Z1500" i="2" s="1"/>
  <c r="AC1428" i="2"/>
  <c r="AC1500" i="2" s="1"/>
  <c r="R1431" i="2"/>
  <c r="R1503" i="2" s="1"/>
  <c r="W1428" i="2"/>
  <c r="W1500" i="2" s="1"/>
  <c r="R1432" i="2"/>
  <c r="R1504" i="2" s="1"/>
  <c r="R1304" i="2"/>
  <c r="Q1304" i="2"/>
  <c r="V1428" i="2"/>
  <c r="V1500" i="2" s="1"/>
  <c r="V1506" i="2"/>
  <c r="R1451" i="2"/>
  <c r="R1398" i="2"/>
  <c r="R1430" i="2" s="1"/>
  <c r="R1502" i="2" s="1"/>
  <c r="T1428" i="2"/>
  <c r="T1500" i="2" s="1"/>
  <c r="R1209" i="2"/>
  <c r="R1307" i="2"/>
  <c r="T1506" i="2"/>
  <c r="X1428" i="2"/>
  <c r="X1500" i="2" s="1"/>
  <c r="R1211" i="2"/>
  <c r="R1306" i="2"/>
  <c r="W1506" i="2"/>
  <c r="R1212" i="2"/>
  <c r="U1428" i="2"/>
  <c r="U1500" i="2" s="1"/>
  <c r="R1305" i="2"/>
  <c r="S1428" i="2"/>
  <c r="S1500" i="2" s="1"/>
  <c r="R1210" i="2"/>
  <c r="Y1428" i="2"/>
  <c r="Y1500" i="2" s="1"/>
  <c r="Q1209" i="2"/>
  <c r="S1456" i="2"/>
  <c r="W1456" i="2"/>
  <c r="AA1456" i="2"/>
  <c r="U1456" i="2"/>
  <c r="Y1456" i="2"/>
  <c r="AB1456" i="2"/>
  <c r="Q1088" i="2"/>
  <c r="Q1120" i="2" s="1"/>
  <c r="AA1120" i="2"/>
  <c r="U1507" i="2"/>
  <c r="R1499" i="2"/>
  <c r="Q1456" i="2"/>
  <c r="Z1456" i="2"/>
  <c r="T1456" i="2"/>
  <c r="R1456" i="2"/>
  <c r="X1456" i="2"/>
  <c r="V1456" i="2"/>
  <c r="AC1456" i="2"/>
  <c r="AB1496" i="2"/>
  <c r="Z1496" i="2"/>
  <c r="X1496" i="2"/>
  <c r="V1496" i="2"/>
  <c r="T1496" i="2"/>
  <c r="X1506" i="2"/>
  <c r="T1507" i="2"/>
  <c r="AB1507" i="2"/>
  <c r="Y1507" i="2"/>
  <c r="AA1496" i="2"/>
  <c r="Y1496" i="2"/>
  <c r="W1496" i="2"/>
  <c r="U1496" i="2"/>
  <c r="S1496" i="2"/>
  <c r="X1507" i="2"/>
  <c r="W1507" i="2"/>
  <c r="V1507" i="2"/>
  <c r="Z1507" i="2"/>
  <c r="S1507" i="2"/>
  <c r="Q1398" i="2"/>
  <c r="Q1430" i="2" s="1"/>
  <c r="AD1451" i="2"/>
  <c r="Q1352" i="2"/>
  <c r="Q1397" i="2"/>
  <c r="P1456" i="2"/>
  <c r="N1456" i="2"/>
  <c r="L1456" i="2"/>
  <c r="J1456" i="2"/>
  <c r="O1456" i="2"/>
  <c r="M1456" i="2"/>
  <c r="K1456" i="2"/>
  <c r="I1456" i="2"/>
  <c r="AC1035" i="2"/>
  <c r="AC1120" i="2"/>
  <c r="AC1309" i="2" s="1"/>
  <c r="AC1490" i="2" s="1"/>
  <c r="Y1120" i="2"/>
  <c r="W1120" i="2"/>
  <c r="U1120" i="2"/>
  <c r="U1309" i="2" s="1"/>
  <c r="U1490" i="2" s="1"/>
  <c r="S1120" i="2"/>
  <c r="O1120" i="2"/>
  <c r="O1309" i="2" s="1"/>
  <c r="O1490" i="2" s="1"/>
  <c r="O1495" i="2" s="1"/>
  <c r="M1120" i="2"/>
  <c r="M1309" i="2" s="1"/>
  <c r="M1490" i="2" s="1"/>
  <c r="M1495" i="2" s="1"/>
  <c r="K1120" i="2"/>
  <c r="K1309" i="2" s="1"/>
  <c r="K1490" i="2" s="1"/>
  <c r="K1495" i="2" s="1"/>
  <c r="I1120" i="2"/>
  <c r="I1309" i="2" s="1"/>
  <c r="I1490" i="2" s="1"/>
  <c r="I1495" i="2" s="1"/>
  <c r="AB1120" i="2"/>
  <c r="Z1120" i="2"/>
  <c r="X1120" i="2"/>
  <c r="V1120" i="2"/>
  <c r="T1120" i="2"/>
  <c r="P1120" i="2"/>
  <c r="P1309" i="2" s="1"/>
  <c r="P1490" i="2" s="1"/>
  <c r="P1495" i="2" s="1"/>
  <c r="N1120" i="2"/>
  <c r="N1309" i="2" s="1"/>
  <c r="N1490" i="2" s="1"/>
  <c r="N1495" i="2" s="1"/>
  <c r="L1120" i="2"/>
  <c r="L1309" i="2" s="1"/>
  <c r="L1490" i="2" s="1"/>
  <c r="L1495" i="2" s="1"/>
  <c r="J1120" i="2"/>
  <c r="J1309" i="2" s="1"/>
  <c r="J1490" i="2" s="1"/>
  <c r="J1495" i="2" s="1"/>
  <c r="Q1424" i="2"/>
  <c r="L1496" i="2"/>
  <c r="AB1123" i="2"/>
  <c r="X1123" i="2"/>
  <c r="T1123" i="2"/>
  <c r="N1123" i="2"/>
  <c r="N1312" i="2" s="1"/>
  <c r="N1493" i="2" s="1"/>
  <c r="J1123" i="2"/>
  <c r="J1312" i="2" s="1"/>
  <c r="J1493" i="2" s="1"/>
  <c r="N1496" i="2"/>
  <c r="J1496" i="2"/>
  <c r="Q1432" i="2"/>
  <c r="Q1504" i="2" s="1"/>
  <c r="R1404" i="2"/>
  <c r="R1403" i="2" s="1"/>
  <c r="AC1123" i="2"/>
  <c r="AC1312" i="2" s="1"/>
  <c r="AC1493" i="2" s="1"/>
  <c r="Y1123" i="2"/>
  <c r="U1123" i="2"/>
  <c r="O1123" i="2"/>
  <c r="O1312" i="2" s="1"/>
  <c r="O1493" i="2" s="1"/>
  <c r="K1123" i="2"/>
  <c r="K1312" i="2" s="1"/>
  <c r="K1493" i="2" s="1"/>
  <c r="Q1399" i="2"/>
  <c r="Q1431" i="2" s="1"/>
  <c r="Q1503" i="2" s="1"/>
  <c r="Q1404" i="2"/>
  <c r="Q1403" i="2" s="1"/>
  <c r="AA1123" i="2"/>
  <c r="W1123" i="2"/>
  <c r="S1123" i="2"/>
  <c r="M1123" i="2"/>
  <c r="M1312" i="2" s="1"/>
  <c r="M1493" i="2" s="1"/>
  <c r="I1123" i="2"/>
  <c r="I1312" i="2" s="1"/>
  <c r="I1493" i="2" s="1"/>
  <c r="Q1499" i="2"/>
  <c r="Q1211" i="2"/>
  <c r="Z1123" i="2"/>
  <c r="V1123" i="2"/>
  <c r="P1123" i="2"/>
  <c r="P1312" i="2" s="1"/>
  <c r="P1493" i="2" s="1"/>
  <c r="L1123" i="2"/>
  <c r="L1312" i="2" s="1"/>
  <c r="L1493" i="2" s="1"/>
  <c r="Q1210" i="2"/>
  <c r="Q1094" i="2"/>
  <c r="Q1093" i="2" s="1"/>
  <c r="R1007" i="2"/>
  <c r="R1006" i="2" s="1"/>
  <c r="Q1101" i="2"/>
  <c r="Q1100" i="2" s="1"/>
  <c r="R1108" i="2"/>
  <c r="R1107" i="2" s="1"/>
  <c r="Q1014" i="2"/>
  <c r="Q1013" i="2" s="1"/>
  <c r="R1115" i="2"/>
  <c r="R1114" i="2" s="1"/>
  <c r="Q1057" i="2"/>
  <c r="Q1056" i="2" s="1"/>
  <c r="R1094" i="2"/>
  <c r="R1093" i="2" s="1"/>
  <c r="R1101" i="2"/>
  <c r="R1100" i="2" s="1"/>
  <c r="Q1115" i="2"/>
  <c r="Q1114" i="2" s="1"/>
  <c r="R1014" i="2"/>
  <c r="R1013" i="2" s="1"/>
  <c r="R1048" i="2"/>
  <c r="R1047" i="2" s="1"/>
  <c r="M1496" i="2"/>
  <c r="K1496" i="2"/>
  <c r="I1496" i="2"/>
  <c r="Z1122" i="2"/>
  <c r="V1122" i="2"/>
  <c r="P1122" i="2"/>
  <c r="P1311" i="2" s="1"/>
  <c r="P1492" i="2" s="1"/>
  <c r="P1496" i="2"/>
  <c r="AB1122" i="2"/>
  <c r="X1122" i="2"/>
  <c r="T1122" i="2"/>
  <c r="AC1122" i="2"/>
  <c r="AC1311" i="2" s="1"/>
  <c r="AC1492" i="2" s="1"/>
  <c r="AC1496" i="2"/>
  <c r="AA1122" i="2"/>
  <c r="Y1122" i="2"/>
  <c r="W1122" i="2"/>
  <c r="U1122" i="2"/>
  <c r="S1122" i="2"/>
  <c r="Q1007" i="2"/>
  <c r="Q1006" i="2" s="1"/>
  <c r="Q1108" i="2"/>
  <c r="Q1107" i="2" s="1"/>
  <c r="R1057" i="2"/>
  <c r="R1056" i="2" s="1"/>
  <c r="Q1305" i="2"/>
  <c r="Q1212" i="2"/>
  <c r="Q1307" i="2"/>
  <c r="Q1216" i="2"/>
  <c r="Q1162" i="2"/>
  <c r="Q1161" i="2" s="1"/>
  <c r="R1216" i="2"/>
  <c r="M1122" i="2"/>
  <c r="M1311" i="2" s="1"/>
  <c r="M1492" i="2" s="1"/>
  <c r="K1122" i="2"/>
  <c r="K1311" i="2" s="1"/>
  <c r="K1492" i="2" s="1"/>
  <c r="I1122" i="2"/>
  <c r="I1311" i="2" s="1"/>
  <c r="I1492" i="2" s="1"/>
  <c r="AB1121" i="2"/>
  <c r="Z1121" i="2"/>
  <c r="Z1310" i="2" s="1"/>
  <c r="Z1491" i="2" s="1"/>
  <c r="X1121" i="2"/>
  <c r="V1121" i="2"/>
  <c r="T1121" i="2"/>
  <c r="P1121" i="2"/>
  <c r="P1310" i="2" s="1"/>
  <c r="P1491" i="2" s="1"/>
  <c r="N1121" i="2"/>
  <c r="N1310" i="2" s="1"/>
  <c r="N1491" i="2" s="1"/>
  <c r="L1121" i="2"/>
  <c r="L1310" i="2" s="1"/>
  <c r="L1491" i="2" s="1"/>
  <c r="J1121" i="2"/>
  <c r="J1310" i="2" s="1"/>
  <c r="J1491" i="2" s="1"/>
  <c r="Q1127" i="2"/>
  <c r="Q1126" i="2" s="1"/>
  <c r="N1428" i="2"/>
  <c r="N1500" i="2" s="1"/>
  <c r="Q1306" i="2"/>
  <c r="W1085" i="2"/>
  <c r="S1085" i="2"/>
  <c r="Q1091" i="2"/>
  <c r="R1247" i="2"/>
  <c r="J1428" i="2"/>
  <c r="J1500" i="2" s="1"/>
  <c r="R1352" i="2"/>
  <c r="M1428" i="2"/>
  <c r="M1500" i="2" s="1"/>
  <c r="R1091" i="2"/>
  <c r="Q1089" i="2"/>
  <c r="Q1090" i="2"/>
  <c r="Q1064" i="2"/>
  <c r="Q1063" i="2" s="1"/>
  <c r="H1064" i="2"/>
  <c r="H1063" i="2" s="1"/>
  <c r="R1089" i="2"/>
  <c r="R1090" i="2"/>
  <c r="R1162" i="2"/>
  <c r="R1161" i="2" s="1"/>
  <c r="Y1085" i="2"/>
  <c r="U1085" i="2"/>
  <c r="N1122" i="2"/>
  <c r="N1311" i="2" s="1"/>
  <c r="N1492" i="2" s="1"/>
  <c r="L1122" i="2"/>
  <c r="L1311" i="2" s="1"/>
  <c r="L1492" i="2" s="1"/>
  <c r="J1122" i="2"/>
  <c r="J1311" i="2" s="1"/>
  <c r="J1492" i="2" s="1"/>
  <c r="AC1121" i="2"/>
  <c r="AC1310" i="2" s="1"/>
  <c r="AC1491" i="2" s="1"/>
  <c r="AA1121" i="2"/>
  <c r="Y1121" i="2"/>
  <c r="W1121" i="2"/>
  <c r="U1121" i="2"/>
  <c r="S1121" i="2"/>
  <c r="O1121" i="2"/>
  <c r="O1310" i="2" s="1"/>
  <c r="O1491" i="2" s="1"/>
  <c r="M1121" i="2"/>
  <c r="M1310" i="2" s="1"/>
  <c r="M1491" i="2" s="1"/>
  <c r="K1121" i="2"/>
  <c r="K1310" i="2" s="1"/>
  <c r="K1491" i="2" s="1"/>
  <c r="I1121" i="2"/>
  <c r="I1310" i="2" s="1"/>
  <c r="I1491" i="2" s="1"/>
  <c r="Q1043" i="2"/>
  <c r="Q1044" i="2"/>
  <c r="Q1045" i="2"/>
  <c r="R1127" i="2"/>
  <c r="R1126" i="2" s="1"/>
  <c r="W1035" i="2"/>
  <c r="S1035" i="2"/>
  <c r="R1044" i="2"/>
  <c r="R1045" i="2"/>
  <c r="R1088" i="2"/>
  <c r="X1085" i="2"/>
  <c r="V1085" i="2"/>
  <c r="T1085" i="2"/>
  <c r="Z1085" i="2"/>
  <c r="R1043" i="2"/>
  <c r="R1064" i="2"/>
  <c r="R1063" i="2" s="1"/>
  <c r="Y1035" i="2"/>
  <c r="U1035" i="2"/>
  <c r="Q1048" i="2"/>
  <c r="Q1047" i="2" s="1"/>
  <c r="T1035" i="2"/>
  <c r="X1035" i="2"/>
  <c r="Z1035" i="2"/>
  <c r="V1035" i="2"/>
  <c r="I1002" i="2"/>
  <c r="J1002" i="2"/>
  <c r="K1002" i="2"/>
  <c r="L1002" i="2"/>
  <c r="M1002" i="2"/>
  <c r="N1002" i="2"/>
  <c r="O1002" i="2"/>
  <c r="P1002" i="2"/>
  <c r="Q1002" i="2"/>
  <c r="R1002" i="2"/>
  <c r="S1002" i="2"/>
  <c r="T1002" i="2"/>
  <c r="U1002" i="2"/>
  <c r="V1002" i="2"/>
  <c r="W1002" i="2"/>
  <c r="X1002" i="2"/>
  <c r="Y1002" i="2"/>
  <c r="Z1002" i="2"/>
  <c r="AA1002" i="2"/>
  <c r="AB1002" i="2"/>
  <c r="AC1002" i="2"/>
  <c r="I1003" i="2"/>
  <c r="J1003" i="2"/>
  <c r="K1003" i="2"/>
  <c r="L1003" i="2"/>
  <c r="M1003" i="2"/>
  <c r="N1003" i="2"/>
  <c r="O1003" i="2"/>
  <c r="P1003" i="2"/>
  <c r="Q1003" i="2"/>
  <c r="R1003" i="2"/>
  <c r="S1003" i="2"/>
  <c r="T1003" i="2"/>
  <c r="U1003" i="2"/>
  <c r="V1003" i="2"/>
  <c r="W1003" i="2"/>
  <c r="X1003" i="2"/>
  <c r="Y1003" i="2"/>
  <c r="Z1003" i="2"/>
  <c r="AA1003" i="2"/>
  <c r="AB1003" i="2"/>
  <c r="AC1003" i="2"/>
  <c r="I1004" i="2"/>
  <c r="J1004" i="2"/>
  <c r="K1004" i="2"/>
  <c r="L1004" i="2"/>
  <c r="M1004" i="2"/>
  <c r="N1004" i="2"/>
  <c r="O1004" i="2"/>
  <c r="P1004" i="2"/>
  <c r="Q1004" i="2"/>
  <c r="R1004" i="2"/>
  <c r="S1004" i="2"/>
  <c r="T1004" i="2"/>
  <c r="U1004" i="2"/>
  <c r="V1004" i="2"/>
  <c r="W1004" i="2"/>
  <c r="X1004" i="2"/>
  <c r="Y1004" i="2"/>
  <c r="Z1004" i="2"/>
  <c r="AA1004" i="2"/>
  <c r="AB1004" i="2"/>
  <c r="AC1004" i="2"/>
  <c r="I1000" i="2"/>
  <c r="J1000" i="2"/>
  <c r="K1000" i="2"/>
  <c r="L1000" i="2"/>
  <c r="M1000" i="2"/>
  <c r="N1000" i="2"/>
  <c r="O1000" i="2"/>
  <c r="P1000" i="2"/>
  <c r="Q1000" i="2"/>
  <c r="R1000" i="2"/>
  <c r="S1000" i="2"/>
  <c r="T1000" i="2"/>
  <c r="U1000" i="2"/>
  <c r="V1000" i="2"/>
  <c r="X1000" i="2"/>
  <c r="Z1000" i="2"/>
  <c r="AA1000" i="2"/>
  <c r="AB1000" i="2"/>
  <c r="AC1000" i="2"/>
  <c r="I1001" i="2"/>
  <c r="J1001" i="2"/>
  <c r="K1001" i="2"/>
  <c r="L1001" i="2"/>
  <c r="M1001" i="2"/>
  <c r="N1001" i="2"/>
  <c r="O1001" i="2"/>
  <c r="P1001" i="2"/>
  <c r="Q1001" i="2"/>
  <c r="R1001" i="2"/>
  <c r="S1001" i="2"/>
  <c r="S968" i="2" s="1"/>
  <c r="T1001" i="2"/>
  <c r="T968" i="2" s="1"/>
  <c r="U1001" i="2"/>
  <c r="U968" i="2" s="1"/>
  <c r="V1001" i="2"/>
  <c r="V968" i="2" s="1"/>
  <c r="X1001" i="2"/>
  <c r="X968" i="2" s="1"/>
  <c r="Y1001" i="2"/>
  <c r="Y968" i="2" s="1"/>
  <c r="Z1001" i="2"/>
  <c r="Z968" i="2" s="1"/>
  <c r="AC1001" i="2"/>
  <c r="I999" i="2"/>
  <c r="J999" i="2"/>
  <c r="K999" i="2"/>
  <c r="L999" i="2"/>
  <c r="M999" i="2"/>
  <c r="N999" i="2"/>
  <c r="O999" i="2"/>
  <c r="P999" i="2"/>
  <c r="Q999" i="2"/>
  <c r="R999" i="2"/>
  <c r="S999" i="2"/>
  <c r="T999" i="2"/>
  <c r="V999" i="2"/>
  <c r="W999" i="2"/>
  <c r="X999" i="2"/>
  <c r="Z999" i="2"/>
  <c r="AC999" i="2"/>
  <c r="I996" i="2"/>
  <c r="J996" i="2"/>
  <c r="K996" i="2"/>
  <c r="L996" i="2"/>
  <c r="M996" i="2"/>
  <c r="N996" i="2"/>
  <c r="O996" i="2"/>
  <c r="P996" i="2"/>
  <c r="Q996" i="2"/>
  <c r="R996" i="2"/>
  <c r="S996" i="2"/>
  <c r="T996" i="2"/>
  <c r="U996" i="2"/>
  <c r="V996" i="2"/>
  <c r="W996" i="2"/>
  <c r="X996" i="2"/>
  <c r="Y996" i="2"/>
  <c r="Z996" i="2"/>
  <c r="AA996" i="2"/>
  <c r="AB996" i="2"/>
  <c r="AC996" i="2"/>
  <c r="R995" i="2"/>
  <c r="Q995" i="2"/>
  <c r="R994" i="2"/>
  <c r="Q994" i="2"/>
  <c r="R993" i="2"/>
  <c r="Q993" i="2"/>
  <c r="R992" i="2"/>
  <c r="R971" i="2" s="1"/>
  <c r="I991" i="2"/>
  <c r="I990" i="2" s="1"/>
  <c r="J991" i="2"/>
  <c r="J990" i="2" s="1"/>
  <c r="K991" i="2"/>
  <c r="K990" i="2" s="1"/>
  <c r="L991" i="2"/>
  <c r="L990" i="2" s="1"/>
  <c r="M991" i="2"/>
  <c r="M990" i="2" s="1"/>
  <c r="N991" i="2"/>
  <c r="N990" i="2" s="1"/>
  <c r="O991" i="2"/>
  <c r="O990" i="2" s="1"/>
  <c r="P991" i="2"/>
  <c r="P990" i="2" s="1"/>
  <c r="S991" i="2"/>
  <c r="S990" i="2" s="1"/>
  <c r="T991" i="2"/>
  <c r="T990" i="2" s="1"/>
  <c r="U991" i="2"/>
  <c r="U990" i="2" s="1"/>
  <c r="V991" i="2"/>
  <c r="V990" i="2" s="1"/>
  <c r="W991" i="2"/>
  <c r="W990" i="2" s="1"/>
  <c r="X991" i="2"/>
  <c r="X990" i="2" s="1"/>
  <c r="Z991" i="2"/>
  <c r="Z990" i="2" s="1"/>
  <c r="AA991" i="2"/>
  <c r="AA990" i="2" s="1"/>
  <c r="AB991" i="2"/>
  <c r="AB990" i="2" s="1"/>
  <c r="AC991" i="2"/>
  <c r="AC990" i="2" s="1"/>
  <c r="R989" i="2"/>
  <c r="Q989" i="2"/>
  <c r="R988" i="2"/>
  <c r="Q988" i="2"/>
  <c r="R987" i="2"/>
  <c r="Q987" i="2"/>
  <c r="R986" i="2"/>
  <c r="Q986" i="2"/>
  <c r="R985" i="2"/>
  <c r="R970" i="2" s="1"/>
  <c r="Q985" i="2"/>
  <c r="Q970" i="2" s="1"/>
  <c r="G985" i="2"/>
  <c r="G970" i="2" s="1"/>
  <c r="G986" i="2"/>
  <c r="H986" i="2"/>
  <c r="G987" i="2"/>
  <c r="H987" i="2"/>
  <c r="G988" i="2"/>
  <c r="H988" i="2"/>
  <c r="H985" i="2"/>
  <c r="H970" i="2" s="1"/>
  <c r="I984" i="2"/>
  <c r="I983" i="2" s="1"/>
  <c r="J984" i="2"/>
  <c r="J983" i="2" s="1"/>
  <c r="K984" i="2"/>
  <c r="K983" i="2" s="1"/>
  <c r="L984" i="2"/>
  <c r="L983" i="2" s="1"/>
  <c r="M984" i="2"/>
  <c r="M983" i="2" s="1"/>
  <c r="N984" i="2"/>
  <c r="N983" i="2" s="1"/>
  <c r="O984" i="2"/>
  <c r="O983" i="2" s="1"/>
  <c r="P984" i="2"/>
  <c r="P983" i="2" s="1"/>
  <c r="S984" i="2"/>
  <c r="S983" i="2" s="1"/>
  <c r="T984" i="2"/>
  <c r="T983" i="2" s="1"/>
  <c r="U984" i="2"/>
  <c r="U983" i="2" s="1"/>
  <c r="V984" i="2"/>
  <c r="V983" i="2" s="1"/>
  <c r="W984" i="2"/>
  <c r="W983" i="2" s="1"/>
  <c r="X984" i="2"/>
  <c r="X983" i="2" s="1"/>
  <c r="Y984" i="2"/>
  <c r="Y983" i="2" s="1"/>
  <c r="Z984" i="2"/>
  <c r="Z983" i="2" s="1"/>
  <c r="AA984" i="2"/>
  <c r="AA983" i="2" s="1"/>
  <c r="AB984" i="2"/>
  <c r="AB983" i="2" s="1"/>
  <c r="AC984" i="2"/>
  <c r="AC983" i="2" s="1"/>
  <c r="R982" i="2"/>
  <c r="Q982" i="2"/>
  <c r="R981" i="2"/>
  <c r="Q981" i="2"/>
  <c r="R980" i="2"/>
  <c r="Q980" i="2"/>
  <c r="R979" i="2"/>
  <c r="Q979" i="2"/>
  <c r="R978" i="2"/>
  <c r="R969" i="2" s="1"/>
  <c r="Q978" i="2"/>
  <c r="I977" i="2"/>
  <c r="I976" i="2" s="1"/>
  <c r="J977" i="2"/>
  <c r="J976" i="2" s="1"/>
  <c r="K977" i="2"/>
  <c r="K976" i="2" s="1"/>
  <c r="L977" i="2"/>
  <c r="L976" i="2" s="1"/>
  <c r="M977" i="2"/>
  <c r="M976" i="2" s="1"/>
  <c r="N977" i="2"/>
  <c r="N976" i="2" s="1"/>
  <c r="O977" i="2"/>
  <c r="O976" i="2" s="1"/>
  <c r="P977" i="2"/>
  <c r="P976" i="2" s="1"/>
  <c r="S977" i="2"/>
  <c r="S976" i="2" s="1"/>
  <c r="T977" i="2"/>
  <c r="T976" i="2" s="1"/>
  <c r="U977" i="2"/>
  <c r="U976" i="2" s="1"/>
  <c r="V977" i="2"/>
  <c r="V976" i="2" s="1"/>
  <c r="W977" i="2"/>
  <c r="W976" i="2" s="1"/>
  <c r="X977" i="2"/>
  <c r="X976" i="2" s="1"/>
  <c r="Y977" i="2"/>
  <c r="Y976" i="2" s="1"/>
  <c r="Z977" i="2"/>
  <c r="Z976" i="2" s="1"/>
  <c r="AA977" i="2"/>
  <c r="AA976" i="2" s="1"/>
  <c r="AB977" i="2"/>
  <c r="AB976" i="2" s="1"/>
  <c r="AC977" i="2"/>
  <c r="AC976" i="2" s="1"/>
  <c r="R975" i="2"/>
  <c r="G975" i="2"/>
  <c r="I969" i="2"/>
  <c r="J969" i="2"/>
  <c r="K969" i="2"/>
  <c r="L969" i="2"/>
  <c r="M969" i="2"/>
  <c r="N969" i="2"/>
  <c r="O969" i="2"/>
  <c r="P969" i="2"/>
  <c r="T1448" i="2"/>
  <c r="U1448" i="2"/>
  <c r="V1448" i="2"/>
  <c r="W1448" i="2"/>
  <c r="X1448" i="2"/>
  <c r="AC969" i="2"/>
  <c r="I970" i="2"/>
  <c r="J970" i="2"/>
  <c r="K970" i="2"/>
  <c r="L970" i="2"/>
  <c r="M970" i="2"/>
  <c r="N970" i="2"/>
  <c r="O970" i="2"/>
  <c r="P970" i="2"/>
  <c r="AC970" i="2"/>
  <c r="I971" i="2"/>
  <c r="J971" i="2"/>
  <c r="K971" i="2"/>
  <c r="L971" i="2"/>
  <c r="M971" i="2"/>
  <c r="N971" i="2"/>
  <c r="O971" i="2"/>
  <c r="P971" i="2"/>
  <c r="AC971" i="2"/>
  <c r="I972" i="2"/>
  <c r="J972" i="2"/>
  <c r="K972" i="2"/>
  <c r="L972" i="2"/>
  <c r="M972" i="2"/>
  <c r="N972" i="2"/>
  <c r="O972" i="2"/>
  <c r="P972" i="2"/>
  <c r="AC972" i="2"/>
  <c r="I973" i="2"/>
  <c r="J973" i="2"/>
  <c r="K973" i="2"/>
  <c r="L973" i="2"/>
  <c r="M973" i="2"/>
  <c r="N973" i="2"/>
  <c r="O973" i="2"/>
  <c r="P973" i="2"/>
  <c r="AC973" i="2"/>
  <c r="I974" i="2"/>
  <c r="J974" i="2"/>
  <c r="K974" i="2"/>
  <c r="L974" i="2"/>
  <c r="M974" i="2"/>
  <c r="N974" i="2"/>
  <c r="O974" i="2"/>
  <c r="P974" i="2"/>
  <c r="AC974" i="2"/>
  <c r="Q957" i="2"/>
  <c r="Q950" i="2" s="1"/>
  <c r="R960" i="2"/>
  <c r="R953" i="2" s="1"/>
  <c r="Q960" i="2"/>
  <c r="Q953" i="2" s="1"/>
  <c r="R959" i="2"/>
  <c r="R952" i="2" s="1"/>
  <c r="Q959" i="2"/>
  <c r="Q952" i="2" s="1"/>
  <c r="R958" i="2"/>
  <c r="R951" i="2" s="1"/>
  <c r="Q958" i="2"/>
  <c r="Q951" i="2" s="1"/>
  <c r="R957" i="2"/>
  <c r="I956" i="2"/>
  <c r="I955" i="2" s="1"/>
  <c r="J956" i="2"/>
  <c r="J955" i="2" s="1"/>
  <c r="K956" i="2"/>
  <c r="K955" i="2" s="1"/>
  <c r="L956" i="2"/>
  <c r="L955" i="2" s="1"/>
  <c r="M956" i="2"/>
  <c r="M955" i="2" s="1"/>
  <c r="N956" i="2"/>
  <c r="N955" i="2" s="1"/>
  <c r="O956" i="2"/>
  <c r="O955" i="2" s="1"/>
  <c r="P956" i="2"/>
  <c r="S956" i="2"/>
  <c r="S955" i="2" s="1"/>
  <c r="T956" i="2"/>
  <c r="T955" i="2" s="1"/>
  <c r="U956" i="2"/>
  <c r="U955" i="2" s="1"/>
  <c r="V956" i="2"/>
  <c r="V955" i="2" s="1"/>
  <c r="W956" i="2"/>
  <c r="W955" i="2" s="1"/>
  <c r="X956" i="2"/>
  <c r="X955" i="2" s="1"/>
  <c r="Y956" i="2"/>
  <c r="Y955" i="2" s="1"/>
  <c r="Z956" i="2"/>
  <c r="Z955" i="2" s="1"/>
  <c r="AA956" i="2"/>
  <c r="AA955" i="2" s="1"/>
  <c r="AB956" i="2"/>
  <c r="AB955" i="2" s="1"/>
  <c r="AC956" i="2"/>
  <c r="AC955" i="2" s="1"/>
  <c r="P955" i="2"/>
  <c r="R954" i="2"/>
  <c r="I950" i="2"/>
  <c r="J950" i="2"/>
  <c r="K950" i="2"/>
  <c r="L950" i="2"/>
  <c r="M950" i="2"/>
  <c r="N950" i="2"/>
  <c r="O950" i="2"/>
  <c r="P950" i="2"/>
  <c r="S950" i="2"/>
  <c r="T950" i="2"/>
  <c r="U950" i="2"/>
  <c r="V950" i="2"/>
  <c r="W950" i="2"/>
  <c r="X950" i="2"/>
  <c r="Y950" i="2"/>
  <c r="Z950" i="2"/>
  <c r="AA950" i="2"/>
  <c r="AB950" i="2"/>
  <c r="AC950" i="2"/>
  <c r="I951" i="2"/>
  <c r="J951" i="2"/>
  <c r="K951" i="2"/>
  <c r="L951" i="2"/>
  <c r="M951" i="2"/>
  <c r="N951" i="2"/>
  <c r="O951" i="2"/>
  <c r="P951" i="2"/>
  <c r="S951" i="2"/>
  <c r="T951" i="2"/>
  <c r="U951" i="2"/>
  <c r="V951" i="2"/>
  <c r="W951" i="2"/>
  <c r="X951" i="2"/>
  <c r="Y951" i="2"/>
  <c r="Z951" i="2"/>
  <c r="AA951" i="2"/>
  <c r="AB951" i="2"/>
  <c r="AC951" i="2"/>
  <c r="I952" i="2"/>
  <c r="J952" i="2"/>
  <c r="K952" i="2"/>
  <c r="L952" i="2"/>
  <c r="M952" i="2"/>
  <c r="N952" i="2"/>
  <c r="O952" i="2"/>
  <c r="P952" i="2"/>
  <c r="S952" i="2"/>
  <c r="T952" i="2"/>
  <c r="U952" i="2"/>
  <c r="V952" i="2"/>
  <c r="W952" i="2"/>
  <c r="X952" i="2"/>
  <c r="Y952" i="2"/>
  <c r="Z952" i="2"/>
  <c r="AA952" i="2"/>
  <c r="AB952" i="2"/>
  <c r="AC952" i="2"/>
  <c r="I953" i="2"/>
  <c r="J953" i="2"/>
  <c r="K953" i="2"/>
  <c r="L953" i="2"/>
  <c r="M953" i="2"/>
  <c r="N953" i="2"/>
  <c r="O953" i="2"/>
  <c r="P953" i="2"/>
  <c r="S953" i="2"/>
  <c r="T953" i="2"/>
  <c r="U953" i="2"/>
  <c r="V953" i="2"/>
  <c r="W953" i="2"/>
  <c r="X953" i="2"/>
  <c r="Y953" i="2"/>
  <c r="Z953" i="2"/>
  <c r="AA953" i="2"/>
  <c r="AB953" i="2"/>
  <c r="AC953" i="2"/>
  <c r="I947" i="2"/>
  <c r="J947" i="2"/>
  <c r="K947" i="2"/>
  <c r="L947" i="2"/>
  <c r="M947" i="2"/>
  <c r="N947" i="2"/>
  <c r="O947" i="2"/>
  <c r="P947" i="2"/>
  <c r="R946" i="2"/>
  <c r="Q946" i="2"/>
  <c r="R945" i="2"/>
  <c r="Q945" i="2"/>
  <c r="R944" i="2"/>
  <c r="Q944" i="2"/>
  <c r="R943" i="2"/>
  <c r="R920" i="2" s="1"/>
  <c r="Q943" i="2"/>
  <c r="Q920" i="2" s="1"/>
  <c r="R942" i="2"/>
  <c r="R919" i="2" s="1"/>
  <c r="Q942" i="2"/>
  <c r="I941" i="2"/>
  <c r="I940" i="2" s="1"/>
  <c r="J941" i="2"/>
  <c r="J940" i="2" s="1"/>
  <c r="K941" i="2"/>
  <c r="K940" i="2" s="1"/>
  <c r="L941" i="2"/>
  <c r="M941" i="2"/>
  <c r="M940" i="2" s="1"/>
  <c r="N941" i="2"/>
  <c r="N940" i="2" s="1"/>
  <c r="O941" i="2"/>
  <c r="O940" i="2" s="1"/>
  <c r="P941" i="2"/>
  <c r="P940" i="2" s="1"/>
  <c r="S941" i="2"/>
  <c r="S940" i="2" s="1"/>
  <c r="T941" i="2"/>
  <c r="T940" i="2" s="1"/>
  <c r="U941" i="2"/>
  <c r="U940" i="2" s="1"/>
  <c r="V941" i="2"/>
  <c r="V940" i="2" s="1"/>
  <c r="W941" i="2"/>
  <c r="W940" i="2" s="1"/>
  <c r="X941" i="2"/>
  <c r="X940" i="2" s="1"/>
  <c r="Y941" i="2"/>
  <c r="Y940" i="2" s="1"/>
  <c r="Z941" i="2"/>
  <c r="Z940" i="2" s="1"/>
  <c r="AA941" i="2"/>
  <c r="AA940" i="2" s="1"/>
  <c r="AB941" i="2"/>
  <c r="AB940" i="2" s="1"/>
  <c r="AC941" i="2"/>
  <c r="AC940" i="2" s="1"/>
  <c r="L940" i="2"/>
  <c r="R938" i="2"/>
  <c r="Q938" i="2"/>
  <c r="R937" i="2"/>
  <c r="Q937" i="2"/>
  <c r="R936" i="2"/>
  <c r="Q936" i="2"/>
  <c r="R934" i="2"/>
  <c r="R917" i="2" s="1"/>
  <c r="Q934" i="2"/>
  <c r="Q917" i="2" s="1"/>
  <c r="I933" i="2"/>
  <c r="I932" i="2" s="1"/>
  <c r="J933" i="2"/>
  <c r="J932" i="2" s="1"/>
  <c r="K933" i="2"/>
  <c r="K932" i="2" s="1"/>
  <c r="L933" i="2"/>
  <c r="L932" i="2" s="1"/>
  <c r="M933" i="2"/>
  <c r="M932" i="2" s="1"/>
  <c r="N933" i="2"/>
  <c r="N932" i="2" s="1"/>
  <c r="P933" i="2"/>
  <c r="P932" i="2" s="1"/>
  <c r="S933" i="2"/>
  <c r="S932" i="2" s="1"/>
  <c r="T933" i="2"/>
  <c r="T932" i="2" s="1"/>
  <c r="U933" i="2"/>
  <c r="U932" i="2" s="1"/>
  <c r="V933" i="2"/>
  <c r="V932" i="2" s="1"/>
  <c r="W933" i="2"/>
  <c r="W932" i="2" s="1"/>
  <c r="X933" i="2"/>
  <c r="X932" i="2" s="1"/>
  <c r="Y933" i="2"/>
  <c r="Y932" i="2" s="1"/>
  <c r="Z933" i="2"/>
  <c r="Z932" i="2" s="1"/>
  <c r="AA933" i="2"/>
  <c r="AA932" i="2" s="1"/>
  <c r="AB933" i="2"/>
  <c r="AB932" i="2" s="1"/>
  <c r="AC933" i="2"/>
  <c r="AC932" i="2" s="1"/>
  <c r="I926" i="2"/>
  <c r="I925" i="2" s="1"/>
  <c r="J926" i="2"/>
  <c r="J925" i="2" s="1"/>
  <c r="K926" i="2"/>
  <c r="K925" i="2" s="1"/>
  <c r="L926" i="2"/>
  <c r="L925" i="2" s="1"/>
  <c r="M926" i="2"/>
  <c r="M925" i="2" s="1"/>
  <c r="N926" i="2"/>
  <c r="N925" i="2" s="1"/>
  <c r="P926" i="2"/>
  <c r="P925" i="2" s="1"/>
  <c r="S926" i="2"/>
  <c r="S925" i="2" s="1"/>
  <c r="T926" i="2"/>
  <c r="T925" i="2" s="1"/>
  <c r="U926" i="2"/>
  <c r="U925" i="2" s="1"/>
  <c r="V926" i="2"/>
  <c r="V925" i="2" s="1"/>
  <c r="W926" i="2"/>
  <c r="W925" i="2" s="1"/>
  <c r="X926" i="2"/>
  <c r="X925" i="2" s="1"/>
  <c r="Y926" i="2"/>
  <c r="Y925" i="2" s="1"/>
  <c r="Z926" i="2"/>
  <c r="Z925" i="2" s="1"/>
  <c r="AA926" i="2"/>
  <c r="AA925" i="2" s="1"/>
  <c r="AB926" i="2"/>
  <c r="AB925" i="2" s="1"/>
  <c r="AC926" i="2"/>
  <c r="AC925" i="2" s="1"/>
  <c r="R930" i="2"/>
  <c r="Q930" i="2"/>
  <c r="R929" i="2"/>
  <c r="Q929" i="2"/>
  <c r="R928" i="2"/>
  <c r="Q928" i="2"/>
  <c r="R927" i="2"/>
  <c r="R916" i="2" s="1"/>
  <c r="R1446" i="2" s="1"/>
  <c r="Q927" i="2"/>
  <c r="R924" i="2"/>
  <c r="G924" i="2"/>
  <c r="I921" i="2"/>
  <c r="J921" i="2"/>
  <c r="K921" i="2"/>
  <c r="L921" i="2"/>
  <c r="M921" i="2"/>
  <c r="N921" i="2"/>
  <c r="O921" i="2"/>
  <c r="P921" i="2"/>
  <c r="Z921" i="2"/>
  <c r="AA921" i="2"/>
  <c r="AB921" i="2"/>
  <c r="AC921" i="2"/>
  <c r="I922" i="2"/>
  <c r="J922" i="2"/>
  <c r="K922" i="2"/>
  <c r="L922" i="2"/>
  <c r="M922" i="2"/>
  <c r="N922" i="2"/>
  <c r="O922" i="2"/>
  <c r="P922" i="2"/>
  <c r="Z922" i="2"/>
  <c r="AA922" i="2"/>
  <c r="AB922" i="2"/>
  <c r="AC922" i="2"/>
  <c r="I923" i="2"/>
  <c r="J923" i="2"/>
  <c r="K923" i="2"/>
  <c r="L923" i="2"/>
  <c r="M923" i="2"/>
  <c r="N923" i="2"/>
  <c r="O923" i="2"/>
  <c r="P923" i="2"/>
  <c r="Z923" i="2"/>
  <c r="AA923" i="2"/>
  <c r="AB923" i="2"/>
  <c r="AC923" i="2"/>
  <c r="I920" i="2"/>
  <c r="J920" i="2"/>
  <c r="K920" i="2"/>
  <c r="L920" i="2"/>
  <c r="M920" i="2"/>
  <c r="N920" i="2"/>
  <c r="O920" i="2"/>
  <c r="P920" i="2"/>
  <c r="Z920" i="2"/>
  <c r="AA920" i="2"/>
  <c r="AB920" i="2"/>
  <c r="AC920" i="2"/>
  <c r="I919" i="2"/>
  <c r="J919" i="2"/>
  <c r="K919" i="2"/>
  <c r="L919" i="2"/>
  <c r="M919" i="2"/>
  <c r="N919" i="2"/>
  <c r="O919" i="2"/>
  <c r="P919" i="2"/>
  <c r="Z919" i="2"/>
  <c r="AA919" i="2"/>
  <c r="AB919" i="2"/>
  <c r="AC919" i="2"/>
  <c r="I917" i="2"/>
  <c r="J917" i="2"/>
  <c r="K917" i="2"/>
  <c r="L917" i="2"/>
  <c r="M917" i="2"/>
  <c r="N917" i="2"/>
  <c r="P917" i="2"/>
  <c r="Z917" i="2"/>
  <c r="AA917" i="2"/>
  <c r="AB917" i="2"/>
  <c r="AC917" i="2"/>
  <c r="I916" i="2"/>
  <c r="I1446" i="2" s="1"/>
  <c r="J916" i="2"/>
  <c r="J1446" i="2" s="1"/>
  <c r="K916" i="2"/>
  <c r="K1446" i="2" s="1"/>
  <c r="L916" i="2"/>
  <c r="L1446" i="2" s="1"/>
  <c r="M916" i="2"/>
  <c r="M1446" i="2" s="1"/>
  <c r="N916" i="2"/>
  <c r="N1446" i="2" s="1"/>
  <c r="P916" i="2"/>
  <c r="P1446" i="2" s="1"/>
  <c r="Z916" i="2"/>
  <c r="Z1446" i="2" s="1"/>
  <c r="AA916" i="2"/>
  <c r="AA1446" i="2" s="1"/>
  <c r="AB916" i="2"/>
  <c r="AB1446" i="2" s="1"/>
  <c r="AC916" i="2"/>
  <c r="AC1446" i="2" s="1"/>
  <c r="R892" i="2"/>
  <c r="R885" i="2" s="1"/>
  <c r="Q892" i="2"/>
  <c r="Q885" i="2" s="1"/>
  <c r="R891" i="2"/>
  <c r="R884" i="2" s="1"/>
  <c r="Q891" i="2"/>
  <c r="Q884" i="2" s="1"/>
  <c r="R890" i="2"/>
  <c r="R883" i="2" s="1"/>
  <c r="Q890" i="2"/>
  <c r="Q883" i="2" s="1"/>
  <c r="R889" i="2"/>
  <c r="R882" i="2" s="1"/>
  <c r="Q889" i="2"/>
  <c r="Q882" i="2" s="1"/>
  <c r="I888" i="2"/>
  <c r="I887" i="2" s="1"/>
  <c r="J888" i="2"/>
  <c r="J887" i="2" s="1"/>
  <c r="K888" i="2"/>
  <c r="K887" i="2" s="1"/>
  <c r="L888" i="2"/>
  <c r="L887" i="2" s="1"/>
  <c r="M888" i="2"/>
  <c r="M887" i="2" s="1"/>
  <c r="N888" i="2"/>
  <c r="N887" i="2" s="1"/>
  <c r="O888" i="2"/>
  <c r="O887" i="2" s="1"/>
  <c r="P888" i="2"/>
  <c r="P887" i="2" s="1"/>
  <c r="S888" i="2"/>
  <c r="S887" i="2" s="1"/>
  <c r="T888" i="2"/>
  <c r="T887" i="2" s="1"/>
  <c r="U888" i="2"/>
  <c r="U887" i="2" s="1"/>
  <c r="V888" i="2"/>
  <c r="V887" i="2" s="1"/>
  <c r="W888" i="2"/>
  <c r="W887" i="2" s="1"/>
  <c r="X888" i="2"/>
  <c r="X887" i="2" s="1"/>
  <c r="Y888" i="2"/>
  <c r="Y887" i="2" s="1"/>
  <c r="Z888" i="2"/>
  <c r="Z887" i="2" s="1"/>
  <c r="AA888" i="2"/>
  <c r="AA887" i="2" s="1"/>
  <c r="AB888" i="2"/>
  <c r="AB887" i="2" s="1"/>
  <c r="AC888" i="2"/>
  <c r="AC887" i="2" s="1"/>
  <c r="I882" i="2"/>
  <c r="J882" i="2"/>
  <c r="K882" i="2"/>
  <c r="L882" i="2"/>
  <c r="M882" i="2"/>
  <c r="N882" i="2"/>
  <c r="O882" i="2"/>
  <c r="P882" i="2"/>
  <c r="S882" i="2"/>
  <c r="T882" i="2"/>
  <c r="U882" i="2"/>
  <c r="V882" i="2"/>
  <c r="W882" i="2"/>
  <c r="X882" i="2"/>
  <c r="Y882" i="2"/>
  <c r="Z882" i="2"/>
  <c r="AA882" i="2"/>
  <c r="AB882" i="2"/>
  <c r="AC882" i="2"/>
  <c r="I883" i="2"/>
  <c r="J883" i="2"/>
  <c r="K883" i="2"/>
  <c r="L883" i="2"/>
  <c r="M883" i="2"/>
  <c r="N883" i="2"/>
  <c r="O883" i="2"/>
  <c r="P883" i="2"/>
  <c r="S883" i="2"/>
  <c r="T883" i="2"/>
  <c r="U883" i="2"/>
  <c r="V883" i="2"/>
  <c r="W883" i="2"/>
  <c r="X883" i="2"/>
  <c r="Y883" i="2"/>
  <c r="Z883" i="2"/>
  <c r="AA883" i="2"/>
  <c r="AB883" i="2"/>
  <c r="AC883" i="2"/>
  <c r="I884" i="2"/>
  <c r="J884" i="2"/>
  <c r="K884" i="2"/>
  <c r="L884" i="2"/>
  <c r="M884" i="2"/>
  <c r="N884" i="2"/>
  <c r="O884" i="2"/>
  <c r="P884" i="2"/>
  <c r="S884" i="2"/>
  <c r="T884" i="2"/>
  <c r="U884" i="2"/>
  <c r="V884" i="2"/>
  <c r="W884" i="2"/>
  <c r="X884" i="2"/>
  <c r="Y884" i="2"/>
  <c r="Z884" i="2"/>
  <c r="AA884" i="2"/>
  <c r="AB884" i="2"/>
  <c r="AC884" i="2"/>
  <c r="I885" i="2"/>
  <c r="J885" i="2"/>
  <c r="K885" i="2"/>
  <c r="L885" i="2"/>
  <c r="M885" i="2"/>
  <c r="N885" i="2"/>
  <c r="O885" i="2"/>
  <c r="P885" i="2"/>
  <c r="S885" i="2"/>
  <c r="T885" i="2"/>
  <c r="U885" i="2"/>
  <c r="V885" i="2"/>
  <c r="W885" i="2"/>
  <c r="X885" i="2"/>
  <c r="Y885" i="2"/>
  <c r="Z885" i="2"/>
  <c r="AA885" i="2"/>
  <c r="AB885" i="2"/>
  <c r="AC885" i="2"/>
  <c r="H879" i="2"/>
  <c r="I879" i="2"/>
  <c r="J879" i="2"/>
  <c r="K879" i="2"/>
  <c r="L879" i="2"/>
  <c r="M879" i="2"/>
  <c r="N879" i="2"/>
  <c r="O879" i="2"/>
  <c r="P879" i="2"/>
  <c r="Q879" i="2"/>
  <c r="R879" i="2"/>
  <c r="S879" i="2"/>
  <c r="T879" i="2"/>
  <c r="U879" i="2"/>
  <c r="V879" i="2"/>
  <c r="W879" i="2"/>
  <c r="X879" i="2"/>
  <c r="Y879" i="2"/>
  <c r="Z879" i="2"/>
  <c r="AA879" i="2"/>
  <c r="AB879" i="2"/>
  <c r="AC879" i="2"/>
  <c r="G879" i="2"/>
  <c r="Q875" i="2"/>
  <c r="Q840" i="2" s="1"/>
  <c r="R878" i="2"/>
  <c r="Q878" i="2"/>
  <c r="R877" i="2"/>
  <c r="Q877" i="2"/>
  <c r="R876" i="2"/>
  <c r="Q876" i="2"/>
  <c r="R875" i="2"/>
  <c r="I874" i="2"/>
  <c r="I873" i="2" s="1"/>
  <c r="J874" i="2"/>
  <c r="J873" i="2" s="1"/>
  <c r="K874" i="2"/>
  <c r="K873" i="2" s="1"/>
  <c r="L874" i="2"/>
  <c r="L873" i="2" s="1"/>
  <c r="M874" i="2"/>
  <c r="M873" i="2" s="1"/>
  <c r="N874" i="2"/>
  <c r="N873" i="2" s="1"/>
  <c r="O874" i="2"/>
  <c r="O873" i="2" s="1"/>
  <c r="P874" i="2"/>
  <c r="P873" i="2" s="1"/>
  <c r="S874" i="2"/>
  <c r="S873" i="2" s="1"/>
  <c r="T874" i="2"/>
  <c r="T873" i="2" s="1"/>
  <c r="U874" i="2"/>
  <c r="U873" i="2" s="1"/>
  <c r="V874" i="2"/>
  <c r="V873" i="2" s="1"/>
  <c r="W874" i="2"/>
  <c r="W873" i="2" s="1"/>
  <c r="X874" i="2"/>
  <c r="X873" i="2" s="1"/>
  <c r="Y874" i="2"/>
  <c r="Y873" i="2" s="1"/>
  <c r="Z874" i="2"/>
  <c r="Z873" i="2" s="1"/>
  <c r="AA874" i="2"/>
  <c r="AA873" i="2" s="1"/>
  <c r="AB874" i="2"/>
  <c r="AB873" i="2" s="1"/>
  <c r="AC874" i="2"/>
  <c r="AC873" i="2" s="1"/>
  <c r="R872" i="2"/>
  <c r="R871" i="2"/>
  <c r="Q871" i="2"/>
  <c r="R870" i="2"/>
  <c r="Q870" i="2"/>
  <c r="R869" i="2"/>
  <c r="Q869" i="2"/>
  <c r="R868" i="2"/>
  <c r="R839" i="2" s="1"/>
  <c r="Q868" i="2"/>
  <c r="I867" i="2"/>
  <c r="I866" i="2" s="1"/>
  <c r="J867" i="2"/>
  <c r="J866" i="2" s="1"/>
  <c r="K867" i="2"/>
  <c r="K866" i="2" s="1"/>
  <c r="L867" i="2"/>
  <c r="L866" i="2" s="1"/>
  <c r="M867" i="2"/>
  <c r="M866" i="2" s="1"/>
  <c r="N867" i="2"/>
  <c r="N866" i="2" s="1"/>
  <c r="O867" i="2"/>
  <c r="O866" i="2" s="1"/>
  <c r="P867" i="2"/>
  <c r="P866" i="2" s="1"/>
  <c r="S867" i="2"/>
  <c r="S866" i="2" s="1"/>
  <c r="T867" i="2"/>
  <c r="T866" i="2" s="1"/>
  <c r="U867" i="2"/>
  <c r="U866" i="2" s="1"/>
  <c r="V867" i="2"/>
  <c r="V866" i="2" s="1"/>
  <c r="W867" i="2"/>
  <c r="W866" i="2" s="1"/>
  <c r="X867" i="2"/>
  <c r="X866" i="2" s="1"/>
  <c r="Y867" i="2"/>
  <c r="Y866" i="2" s="1"/>
  <c r="Z867" i="2"/>
  <c r="Z866" i="2" s="1"/>
  <c r="AA867" i="2"/>
  <c r="AA866" i="2" s="1"/>
  <c r="AB867" i="2"/>
  <c r="AB866" i="2" s="1"/>
  <c r="AC867" i="2"/>
  <c r="AC866" i="2" s="1"/>
  <c r="R865" i="2"/>
  <c r="Q864" i="2"/>
  <c r="R864" i="2"/>
  <c r="R863" i="2"/>
  <c r="Q863" i="2"/>
  <c r="R862" i="2"/>
  <c r="Q862" i="2"/>
  <c r="R861" i="2"/>
  <c r="R838" i="2" s="1"/>
  <c r="Q861" i="2"/>
  <c r="Q838" i="2" s="1"/>
  <c r="I860" i="2"/>
  <c r="I859" i="2" s="1"/>
  <c r="J860" i="2"/>
  <c r="J859" i="2" s="1"/>
  <c r="K860" i="2"/>
  <c r="K859" i="2" s="1"/>
  <c r="L860" i="2"/>
  <c r="L859" i="2" s="1"/>
  <c r="M860" i="2"/>
  <c r="M859" i="2" s="1"/>
  <c r="N860" i="2"/>
  <c r="N859" i="2" s="1"/>
  <c r="O860" i="2"/>
  <c r="O859" i="2" s="1"/>
  <c r="P860" i="2"/>
  <c r="P859" i="2" s="1"/>
  <c r="S860" i="2"/>
  <c r="S859" i="2" s="1"/>
  <c r="V860" i="2"/>
  <c r="V859" i="2" s="1"/>
  <c r="W860" i="2"/>
  <c r="W859" i="2" s="1"/>
  <c r="X860" i="2"/>
  <c r="X859" i="2" s="1"/>
  <c r="Y860" i="2"/>
  <c r="Y859" i="2" s="1"/>
  <c r="Z860" i="2"/>
  <c r="Z859" i="2" s="1"/>
  <c r="AA860" i="2"/>
  <c r="AA859" i="2" s="1"/>
  <c r="AB860" i="2"/>
  <c r="AB859" i="2" s="1"/>
  <c r="AC860" i="2"/>
  <c r="AC859" i="2" s="1"/>
  <c r="R858" i="2"/>
  <c r="R857" i="2"/>
  <c r="Q857" i="2"/>
  <c r="R856" i="2"/>
  <c r="Q856" i="2"/>
  <c r="R855" i="2"/>
  <c r="Q855" i="2"/>
  <c r="R854" i="2"/>
  <c r="Q854" i="2"/>
  <c r="Q837" i="2" s="1"/>
  <c r="G854" i="2"/>
  <c r="G837" i="2" s="1"/>
  <c r="I853" i="2"/>
  <c r="I852" i="2" s="1"/>
  <c r="J853" i="2"/>
  <c r="J852" i="2" s="1"/>
  <c r="K853" i="2"/>
  <c r="K852" i="2" s="1"/>
  <c r="L853" i="2"/>
  <c r="L852" i="2" s="1"/>
  <c r="M853" i="2"/>
  <c r="M852" i="2" s="1"/>
  <c r="N853" i="2"/>
  <c r="N852" i="2" s="1"/>
  <c r="O853" i="2"/>
  <c r="O852" i="2" s="1"/>
  <c r="P853" i="2"/>
  <c r="P852" i="2" s="1"/>
  <c r="S853" i="2"/>
  <c r="S852" i="2" s="1"/>
  <c r="T853" i="2"/>
  <c r="T852" i="2" s="1"/>
  <c r="U853" i="2"/>
  <c r="U852" i="2" s="1"/>
  <c r="V853" i="2"/>
  <c r="V852" i="2" s="1"/>
  <c r="W853" i="2"/>
  <c r="W852" i="2" s="1"/>
  <c r="X853" i="2"/>
  <c r="X852" i="2" s="1"/>
  <c r="Y853" i="2"/>
  <c r="Y852" i="2" s="1"/>
  <c r="Z853" i="2"/>
  <c r="Z852" i="2" s="1"/>
  <c r="AA853" i="2"/>
  <c r="AA852" i="2" s="1"/>
  <c r="AB853" i="2"/>
  <c r="AB852" i="2" s="1"/>
  <c r="AC853" i="2"/>
  <c r="AC852" i="2" s="1"/>
  <c r="R851" i="2"/>
  <c r="Q851" i="2"/>
  <c r="S846" i="2"/>
  <c r="S845" i="2" s="1"/>
  <c r="T846" i="2"/>
  <c r="T845" i="2" s="1"/>
  <c r="U846" i="2"/>
  <c r="U845" i="2" s="1"/>
  <c r="V846" i="2"/>
  <c r="V845" i="2" s="1"/>
  <c r="W846" i="2"/>
  <c r="W845" i="2" s="1"/>
  <c r="X846" i="2"/>
  <c r="X845" i="2" s="1"/>
  <c r="Y846" i="2"/>
  <c r="Y845" i="2" s="1"/>
  <c r="Z846" i="2"/>
  <c r="Z845" i="2" s="1"/>
  <c r="AA846" i="2"/>
  <c r="AA845" i="2" s="1"/>
  <c r="AB846" i="2"/>
  <c r="AB845" i="2" s="1"/>
  <c r="AC846" i="2"/>
  <c r="AC845" i="2" s="1"/>
  <c r="R850" i="2"/>
  <c r="Q850" i="2"/>
  <c r="R849" i="2"/>
  <c r="Q849" i="2"/>
  <c r="R848" i="2"/>
  <c r="Q848" i="2"/>
  <c r="R847" i="2"/>
  <c r="Q847" i="2"/>
  <c r="Q836" i="2" s="1"/>
  <c r="R844" i="2"/>
  <c r="Q844" i="2"/>
  <c r="G847" i="2"/>
  <c r="G836" i="2" s="1"/>
  <c r="G844" i="2"/>
  <c r="AA819" i="2"/>
  <c r="AA833" i="2"/>
  <c r="AB833" i="2"/>
  <c r="I836" i="2"/>
  <c r="J836" i="2"/>
  <c r="K836" i="2"/>
  <c r="L836" i="2"/>
  <c r="M836" i="2"/>
  <c r="N836" i="2"/>
  <c r="O836" i="2"/>
  <c r="P836" i="2"/>
  <c r="S836" i="2"/>
  <c r="T836" i="2"/>
  <c r="V836" i="2"/>
  <c r="W836" i="2"/>
  <c r="X836" i="2"/>
  <c r="Y836" i="2"/>
  <c r="Z836" i="2"/>
  <c r="AC836" i="2"/>
  <c r="I837" i="2"/>
  <c r="J837" i="2"/>
  <c r="K837" i="2"/>
  <c r="L837" i="2"/>
  <c r="M837" i="2"/>
  <c r="N837" i="2"/>
  <c r="O837" i="2"/>
  <c r="P837" i="2"/>
  <c r="S837" i="2"/>
  <c r="T837" i="2"/>
  <c r="U837" i="2"/>
  <c r="V837" i="2"/>
  <c r="W837" i="2"/>
  <c r="X837" i="2"/>
  <c r="Y837" i="2"/>
  <c r="Z837" i="2"/>
  <c r="AA837" i="2"/>
  <c r="AB837" i="2"/>
  <c r="AC837" i="2"/>
  <c r="I838" i="2"/>
  <c r="J838" i="2"/>
  <c r="K838" i="2"/>
  <c r="L838" i="2"/>
  <c r="M838" i="2"/>
  <c r="N838" i="2"/>
  <c r="O838" i="2"/>
  <c r="P838" i="2"/>
  <c r="S838" i="2"/>
  <c r="T838" i="2"/>
  <c r="U838" i="2"/>
  <c r="V838" i="2"/>
  <c r="W838" i="2"/>
  <c r="X838" i="2"/>
  <c r="Y838" i="2"/>
  <c r="Z838" i="2"/>
  <c r="AA838" i="2"/>
  <c r="AB838" i="2"/>
  <c r="AC838" i="2"/>
  <c r="I839" i="2"/>
  <c r="J839" i="2"/>
  <c r="K839" i="2"/>
  <c r="L839" i="2"/>
  <c r="M839" i="2"/>
  <c r="N839" i="2"/>
  <c r="O839" i="2"/>
  <c r="P839" i="2"/>
  <c r="S839" i="2"/>
  <c r="T839" i="2"/>
  <c r="U839" i="2"/>
  <c r="V839" i="2"/>
  <c r="W839" i="2"/>
  <c r="X839" i="2"/>
  <c r="Y839" i="2"/>
  <c r="Z839" i="2"/>
  <c r="AA839" i="2"/>
  <c r="AB839" i="2"/>
  <c r="AC839" i="2"/>
  <c r="I840" i="2"/>
  <c r="J840" i="2"/>
  <c r="K840" i="2"/>
  <c r="L840" i="2"/>
  <c r="M840" i="2"/>
  <c r="N840" i="2"/>
  <c r="O840" i="2"/>
  <c r="P840" i="2"/>
  <c r="S840" i="2"/>
  <c r="T840" i="2"/>
  <c r="U840" i="2"/>
  <c r="V840" i="2"/>
  <c r="W840" i="2"/>
  <c r="X840" i="2"/>
  <c r="Y840" i="2"/>
  <c r="Z840" i="2"/>
  <c r="AA840" i="2"/>
  <c r="AB840" i="2"/>
  <c r="AC840" i="2"/>
  <c r="I841" i="2"/>
  <c r="J841" i="2"/>
  <c r="K841" i="2"/>
  <c r="L841" i="2"/>
  <c r="M841" i="2"/>
  <c r="N841" i="2"/>
  <c r="O841" i="2"/>
  <c r="P841" i="2"/>
  <c r="S841" i="2"/>
  <c r="T841" i="2"/>
  <c r="U841" i="2"/>
  <c r="V841" i="2"/>
  <c r="W841" i="2"/>
  <c r="X841" i="2"/>
  <c r="Y841" i="2"/>
  <c r="Z841" i="2"/>
  <c r="AA841" i="2"/>
  <c r="AB841" i="2"/>
  <c r="AC841" i="2"/>
  <c r="I842" i="2"/>
  <c r="J842" i="2"/>
  <c r="K842" i="2"/>
  <c r="L842" i="2"/>
  <c r="M842" i="2"/>
  <c r="N842" i="2"/>
  <c r="O842" i="2"/>
  <c r="P842" i="2"/>
  <c r="S842" i="2"/>
  <c r="T842" i="2"/>
  <c r="U842" i="2"/>
  <c r="V842" i="2"/>
  <c r="W842" i="2"/>
  <c r="X842" i="2"/>
  <c r="Y842" i="2"/>
  <c r="Z842" i="2"/>
  <c r="AA842" i="2"/>
  <c r="AB842" i="2"/>
  <c r="AC842" i="2"/>
  <c r="I843" i="2"/>
  <c r="J843" i="2"/>
  <c r="K843" i="2"/>
  <c r="L843" i="2"/>
  <c r="M843" i="2"/>
  <c r="N843" i="2"/>
  <c r="O843" i="2"/>
  <c r="P843" i="2"/>
  <c r="S843" i="2"/>
  <c r="T843" i="2"/>
  <c r="U843" i="2"/>
  <c r="V843" i="2"/>
  <c r="W843" i="2"/>
  <c r="X843" i="2"/>
  <c r="Y843" i="2"/>
  <c r="Z843" i="2"/>
  <c r="AA843" i="2"/>
  <c r="AB843" i="2"/>
  <c r="AC843" i="2"/>
  <c r="Q724" i="2"/>
  <c r="Q723" i="2"/>
  <c r="Q1507" i="2" l="1"/>
  <c r="Q1502" i="2"/>
  <c r="R1428" i="2"/>
  <c r="R1500" i="2" s="1"/>
  <c r="R973" i="2"/>
  <c r="Q1309" i="2"/>
  <c r="Q1490" i="2" s="1"/>
  <c r="Q998" i="2"/>
  <c r="Q997" i="2" s="1"/>
  <c r="S1310" i="2"/>
  <c r="S1491" i="2" s="1"/>
  <c r="X1310" i="2"/>
  <c r="X1491" i="2" s="1"/>
  <c r="U1311" i="2"/>
  <c r="U1492" i="2" s="1"/>
  <c r="AB1311" i="2"/>
  <c r="AB1492" i="2" s="1"/>
  <c r="Z1311" i="2"/>
  <c r="Z1492" i="2" s="1"/>
  <c r="Z1312" i="2"/>
  <c r="Z1493" i="2" s="1"/>
  <c r="T1312" i="2"/>
  <c r="T1493" i="2" s="1"/>
  <c r="Z1309" i="2"/>
  <c r="Z1490" i="2" s="1"/>
  <c r="W1311" i="2"/>
  <c r="W1492" i="2" s="1"/>
  <c r="X1312" i="2"/>
  <c r="X1493" i="2" s="1"/>
  <c r="AB1309" i="2"/>
  <c r="Y1309" i="2"/>
  <c r="Y1490" i="2" s="1"/>
  <c r="W1310" i="2"/>
  <c r="W1491" i="2" s="1"/>
  <c r="T1310" i="2"/>
  <c r="T1491" i="2" s="1"/>
  <c r="AB1310" i="2"/>
  <c r="AB1491" i="2" s="1"/>
  <c r="Y1311" i="2"/>
  <c r="Y1492" i="2" s="1"/>
  <c r="T1311" i="2"/>
  <c r="T1492" i="2" s="1"/>
  <c r="W1312" i="2"/>
  <c r="W1493" i="2" s="1"/>
  <c r="U1312" i="2"/>
  <c r="U1493" i="2" s="1"/>
  <c r="V1309" i="2"/>
  <c r="S1309" i="2"/>
  <c r="AA1309" i="2"/>
  <c r="U1310" i="2"/>
  <c r="U1491" i="2" s="1"/>
  <c r="S1312" i="2"/>
  <c r="S1493" i="2" s="1"/>
  <c r="T1309" i="2"/>
  <c r="R972" i="2"/>
  <c r="R974" i="2"/>
  <c r="R1023" i="2" s="1"/>
  <c r="Y1310" i="2"/>
  <c r="Y1491" i="2" s="1"/>
  <c r="V1310" i="2"/>
  <c r="V1491" i="2" s="1"/>
  <c r="S1311" i="2"/>
  <c r="S1492" i="2" s="1"/>
  <c r="AA1311" i="2"/>
  <c r="AA1492" i="2" s="1"/>
  <c r="X1311" i="2"/>
  <c r="X1492" i="2" s="1"/>
  <c r="V1311" i="2"/>
  <c r="V1492" i="2" s="1"/>
  <c r="V1312" i="2"/>
  <c r="V1493" i="2" s="1"/>
  <c r="AA1312" i="2"/>
  <c r="AA1493" i="2" s="1"/>
  <c r="Y1312" i="2"/>
  <c r="Y1493" i="2" s="1"/>
  <c r="X1309" i="2"/>
  <c r="X1490" i="2" s="1"/>
  <c r="U1495" i="2"/>
  <c r="W1309" i="2"/>
  <c r="AA1310" i="2"/>
  <c r="AA1491" i="2" s="1"/>
  <c r="AB1312" i="2"/>
  <c r="AB1493" i="2" s="1"/>
  <c r="AB1445" i="2"/>
  <c r="AA1445" i="2"/>
  <c r="Q1122" i="2"/>
  <c r="Q1311" i="2" s="1"/>
  <c r="Q1492" i="2" s="1"/>
  <c r="R1445" i="2"/>
  <c r="Z1445" i="2"/>
  <c r="R1496" i="2"/>
  <c r="AC1445" i="2"/>
  <c r="R1506" i="2"/>
  <c r="Z1506" i="2"/>
  <c r="AB1506" i="2"/>
  <c r="R921" i="2"/>
  <c r="R962" i="2" s="1"/>
  <c r="R922" i="2"/>
  <c r="R963" i="2" s="1"/>
  <c r="R923" i="2"/>
  <c r="R964" i="2" s="1"/>
  <c r="Q1429" i="2"/>
  <c r="R1120" i="2"/>
  <c r="AC1495" i="2"/>
  <c r="P1445" i="2"/>
  <c r="M1445" i="2"/>
  <c r="K1445" i="2"/>
  <c r="I1445" i="2"/>
  <c r="N1445" i="2"/>
  <c r="L1445" i="2"/>
  <c r="J1445" i="2"/>
  <c r="L961" i="2"/>
  <c r="W961" i="2"/>
  <c r="Z961" i="2"/>
  <c r="V961" i="2"/>
  <c r="P961" i="2"/>
  <c r="K961" i="2"/>
  <c r="AA961" i="2"/>
  <c r="N961" i="2"/>
  <c r="J961" i="2"/>
  <c r="X961" i="2"/>
  <c r="T961" i="2"/>
  <c r="M961" i="2"/>
  <c r="I961" i="2"/>
  <c r="AC961" i="2"/>
  <c r="AB961" i="2"/>
  <c r="Y961" i="2"/>
  <c r="U961" i="2"/>
  <c r="S961" i="2"/>
  <c r="AC964" i="2"/>
  <c r="Y964" i="2"/>
  <c r="U964" i="2"/>
  <c r="O964" i="2"/>
  <c r="K964" i="2"/>
  <c r="AB963" i="2"/>
  <c r="X963" i="2"/>
  <c r="T963" i="2"/>
  <c r="N963" i="2"/>
  <c r="J963" i="2"/>
  <c r="AA962" i="2"/>
  <c r="W962" i="2"/>
  <c r="S962" i="2"/>
  <c r="M962" i="2"/>
  <c r="I962" i="2"/>
  <c r="AA964" i="2"/>
  <c r="W964" i="2"/>
  <c r="S964" i="2"/>
  <c r="M964" i="2"/>
  <c r="I964" i="2"/>
  <c r="Z963" i="2"/>
  <c r="V963" i="2"/>
  <c r="P963" i="2"/>
  <c r="L963" i="2"/>
  <c r="AC962" i="2"/>
  <c r="Y962" i="2"/>
  <c r="U962" i="2"/>
  <c r="O962" i="2"/>
  <c r="K962" i="2"/>
  <c r="W1023" i="2"/>
  <c r="S1023" i="2"/>
  <c r="L1022" i="2"/>
  <c r="AA1023" i="2"/>
  <c r="P1022" i="2"/>
  <c r="Q977" i="2"/>
  <c r="Q976" i="2" s="1"/>
  <c r="R991" i="2"/>
  <c r="R990" i="2" s="1"/>
  <c r="Q933" i="2"/>
  <c r="Q932" i="2" s="1"/>
  <c r="Q956" i="2"/>
  <c r="Q955" i="2" s="1"/>
  <c r="AC1023" i="2"/>
  <c r="Y1023" i="2"/>
  <c r="U1023" i="2"/>
  <c r="N1022" i="2"/>
  <c r="J1022" i="2"/>
  <c r="R867" i="2"/>
  <c r="R866" i="2" s="1"/>
  <c r="R977" i="2"/>
  <c r="R976" i="2" s="1"/>
  <c r="Q853" i="2"/>
  <c r="Q852" i="2" s="1"/>
  <c r="Q926" i="2"/>
  <c r="R933" i="2"/>
  <c r="R932" i="2" s="1"/>
  <c r="Q991" i="2"/>
  <c r="Q990" i="2" s="1"/>
  <c r="Q984" i="2"/>
  <c r="Q983" i="2" s="1"/>
  <c r="R984" i="2"/>
  <c r="R983" i="2" s="1"/>
  <c r="P1428" i="2"/>
  <c r="P1500" i="2" s="1"/>
  <c r="Q1496" i="2"/>
  <c r="L1428" i="2"/>
  <c r="L1500" i="2" s="1"/>
  <c r="Q941" i="2"/>
  <c r="Q940" i="2" s="1"/>
  <c r="R1122" i="2"/>
  <c r="R853" i="2"/>
  <c r="R852" i="2" s="1"/>
  <c r="Q1123" i="2"/>
  <c r="Q1312" i="2" s="1"/>
  <c r="Q1493" i="2" s="1"/>
  <c r="R888" i="2"/>
  <c r="R887" i="2" s="1"/>
  <c r="R881" i="2"/>
  <c r="R880" i="2" s="1"/>
  <c r="S949" i="2"/>
  <c r="AB1023" i="2"/>
  <c r="Z1023" i="2"/>
  <c r="X1023" i="2"/>
  <c r="V1023" i="2"/>
  <c r="T1023" i="2"/>
  <c r="P1023" i="2"/>
  <c r="N1023" i="2"/>
  <c r="L1023" i="2"/>
  <c r="J1023" i="2"/>
  <c r="AC1022" i="2"/>
  <c r="AA1022" i="2"/>
  <c r="Y1022" i="2"/>
  <c r="W1022" i="2"/>
  <c r="U1022" i="2"/>
  <c r="S1022" i="2"/>
  <c r="P1021" i="2"/>
  <c r="N1021" i="2"/>
  <c r="L1021" i="2"/>
  <c r="J1021" i="2"/>
  <c r="Q1121" i="2"/>
  <c r="J1308" i="2"/>
  <c r="J1489" i="2" s="1"/>
  <c r="N1308" i="2"/>
  <c r="N1489" i="2" s="1"/>
  <c r="AC1308" i="2"/>
  <c r="AC1489" i="2" s="1"/>
  <c r="AA949" i="2"/>
  <c r="I949" i="2"/>
  <c r="I948" i="2" s="1"/>
  <c r="P1308" i="2"/>
  <c r="P1489" i="2" s="1"/>
  <c r="R1085" i="2"/>
  <c r="W949" i="2"/>
  <c r="M949" i="2"/>
  <c r="M948" i="2" s="1"/>
  <c r="R1123" i="2"/>
  <c r="Q916" i="2"/>
  <c r="L1308" i="2"/>
  <c r="L1489" i="2" s="1"/>
  <c r="I1308" i="2"/>
  <c r="I1489" i="2" s="1"/>
  <c r="M1308" i="2"/>
  <c r="M1489" i="2" s="1"/>
  <c r="AC949" i="2"/>
  <c r="Y949" i="2"/>
  <c r="U949" i="2"/>
  <c r="O949" i="2"/>
  <c r="O948" i="2" s="1"/>
  <c r="K949" i="2"/>
  <c r="K948" i="2" s="1"/>
  <c r="K1308" i="2"/>
  <c r="K1489" i="2" s="1"/>
  <c r="U835" i="2"/>
  <c r="U834" i="2" s="1"/>
  <c r="T881" i="2"/>
  <c r="T880" i="2" s="1"/>
  <c r="P968" i="2"/>
  <c r="Q972" i="2"/>
  <c r="Q1021" i="2" s="1"/>
  <c r="Q973" i="2"/>
  <c r="Q1022" i="2" s="1"/>
  <c r="Q974" i="2"/>
  <c r="Q1023" i="2" s="1"/>
  <c r="R1121" i="2"/>
  <c r="AB949" i="2"/>
  <c r="Z949" i="2"/>
  <c r="X949" i="2"/>
  <c r="V949" i="2"/>
  <c r="T949" i="2"/>
  <c r="P949" i="2"/>
  <c r="P948" i="2" s="1"/>
  <c r="N949" i="2"/>
  <c r="N948" i="2" s="1"/>
  <c r="L949" i="2"/>
  <c r="L948" i="2" s="1"/>
  <c r="J949" i="2"/>
  <c r="J948" i="2" s="1"/>
  <c r="R926" i="2"/>
  <c r="R925" i="2" s="1"/>
  <c r="AB964" i="2"/>
  <c r="Z964" i="2"/>
  <c r="X964" i="2"/>
  <c r="V964" i="2"/>
  <c r="T964" i="2"/>
  <c r="O963" i="2"/>
  <c r="M963" i="2"/>
  <c r="K963" i="2"/>
  <c r="I963" i="2"/>
  <c r="AB962" i="2"/>
  <c r="Z962" i="2"/>
  <c r="X962" i="2"/>
  <c r="O1023" i="2"/>
  <c r="M1023" i="2"/>
  <c r="K1023" i="2"/>
  <c r="I1023" i="2"/>
  <c r="AB1022" i="2"/>
  <c r="Z1022" i="2"/>
  <c r="X1022" i="2"/>
  <c r="V1022" i="2"/>
  <c r="T1022" i="2"/>
  <c r="O1021" i="2"/>
  <c r="M1021" i="2"/>
  <c r="K1021" i="2"/>
  <c r="I1021" i="2"/>
  <c r="Q969" i="2"/>
  <c r="Q1020" i="2" s="1"/>
  <c r="P998" i="2"/>
  <c r="P997" i="2" s="1"/>
  <c r="R1035" i="2"/>
  <c r="Q949" i="2"/>
  <c r="AC835" i="2"/>
  <c r="AB881" i="2"/>
  <c r="AB880" i="2" s="1"/>
  <c r="J881" i="2"/>
  <c r="J880" i="2" s="1"/>
  <c r="Q919" i="2"/>
  <c r="P964" i="2"/>
  <c r="N964" i="2"/>
  <c r="L964" i="2"/>
  <c r="J964" i="2"/>
  <c r="AC963" i="2"/>
  <c r="AA963" i="2"/>
  <c r="Y963" i="2"/>
  <c r="W963" i="2"/>
  <c r="U963" i="2"/>
  <c r="S963" i="2"/>
  <c r="P962" i="2"/>
  <c r="N962" i="2"/>
  <c r="L962" i="2"/>
  <c r="J962" i="2"/>
  <c r="O1022" i="2"/>
  <c r="M1022" i="2"/>
  <c r="K1022" i="2"/>
  <c r="I1022" i="2"/>
  <c r="AB1021" i="2"/>
  <c r="Z1021" i="2"/>
  <c r="X1021" i="2"/>
  <c r="V1021" i="2"/>
  <c r="T1021" i="2"/>
  <c r="L968" i="2"/>
  <c r="M835" i="2"/>
  <c r="N835" i="2"/>
  <c r="R841" i="2"/>
  <c r="R842" i="2"/>
  <c r="R860" i="2"/>
  <c r="R859" i="2" s="1"/>
  <c r="Q843" i="2"/>
  <c r="X881" i="2"/>
  <c r="X880" i="2" s="1"/>
  <c r="N881" i="2"/>
  <c r="N880" i="2" s="1"/>
  <c r="M915" i="2"/>
  <c r="I915" i="2"/>
  <c r="Q921" i="2"/>
  <c r="Q962" i="2" s="1"/>
  <c r="Q922" i="2"/>
  <c r="Q963" i="2" s="1"/>
  <c r="Q923" i="2"/>
  <c r="Q964" i="2" s="1"/>
  <c r="X998" i="2"/>
  <c r="X997" i="2" s="1"/>
  <c r="Y835" i="2"/>
  <c r="Y834" i="2" s="1"/>
  <c r="N968" i="2"/>
  <c r="J968" i="2"/>
  <c r="J835" i="2"/>
  <c r="R846" i="2"/>
  <c r="R845" i="2" s="1"/>
  <c r="R836" i="2"/>
  <c r="Q867" i="2"/>
  <c r="Q866" i="2" s="1"/>
  <c r="Q839" i="2"/>
  <c r="Z881" i="2"/>
  <c r="Z880" i="2" s="1"/>
  <c r="V881" i="2"/>
  <c r="V880" i="2" s="1"/>
  <c r="L881" i="2"/>
  <c r="L880" i="2" s="1"/>
  <c r="I835" i="2"/>
  <c r="Z835" i="2"/>
  <c r="R837" i="2"/>
  <c r="AA835" i="2"/>
  <c r="AA834" i="2" s="1"/>
  <c r="W835" i="2"/>
  <c r="W834" i="2" s="1"/>
  <c r="S835" i="2"/>
  <c r="S834" i="2" s="1"/>
  <c r="R874" i="2"/>
  <c r="R873" i="2" s="1"/>
  <c r="R840" i="2"/>
  <c r="R843" i="2"/>
  <c r="P881" i="2"/>
  <c r="P880" i="2" s="1"/>
  <c r="O835" i="2"/>
  <c r="K835" i="2"/>
  <c r="V835" i="2"/>
  <c r="V834" i="2" s="1"/>
  <c r="Q841" i="2"/>
  <c r="Q842" i="2"/>
  <c r="Q860" i="2"/>
  <c r="Q859" i="2" s="1"/>
  <c r="AC915" i="2"/>
  <c r="V962" i="2"/>
  <c r="T962" i="2"/>
  <c r="R941" i="2"/>
  <c r="R940" i="2" s="1"/>
  <c r="AC968" i="2"/>
  <c r="AC1021" i="2"/>
  <c r="AA1021" i="2"/>
  <c r="Y1021" i="2"/>
  <c r="W1021" i="2"/>
  <c r="U1021" i="2"/>
  <c r="S1021" i="2"/>
  <c r="AC1020" i="2"/>
  <c r="AA1020" i="2"/>
  <c r="Y1020" i="2"/>
  <c r="W1020" i="2"/>
  <c r="U1020" i="2"/>
  <c r="S1020" i="2"/>
  <c r="P1020" i="2"/>
  <c r="N1020" i="2"/>
  <c r="L1020" i="2"/>
  <c r="J1020" i="2"/>
  <c r="AC998" i="2"/>
  <c r="AC997" i="2" s="1"/>
  <c r="Y998" i="2"/>
  <c r="Y997" i="2" s="1"/>
  <c r="W998" i="2"/>
  <c r="W997" i="2" s="1"/>
  <c r="U998" i="2"/>
  <c r="U997" i="2" s="1"/>
  <c r="S998" i="2"/>
  <c r="S997" i="2" s="1"/>
  <c r="O998" i="2"/>
  <c r="O997" i="2" s="1"/>
  <c r="M998" i="2"/>
  <c r="M997" i="2" s="1"/>
  <c r="K998" i="2"/>
  <c r="K997" i="2" s="1"/>
  <c r="I998" i="2"/>
  <c r="I997" i="2" s="1"/>
  <c r="Z998" i="2"/>
  <c r="Z997" i="2" s="1"/>
  <c r="V998" i="2"/>
  <c r="V997" i="2" s="1"/>
  <c r="N998" i="2"/>
  <c r="N997" i="2" s="1"/>
  <c r="J998" i="2"/>
  <c r="J997" i="2" s="1"/>
  <c r="AB998" i="2"/>
  <c r="AB997" i="2" s="1"/>
  <c r="T998" i="2"/>
  <c r="T997" i="2" s="1"/>
  <c r="L998" i="2"/>
  <c r="L997" i="2" s="1"/>
  <c r="AB1020" i="2"/>
  <c r="Z1020" i="2"/>
  <c r="X1020" i="2"/>
  <c r="V1020" i="2"/>
  <c r="T1020" i="2"/>
  <c r="O968" i="2"/>
  <c r="O1020" i="2"/>
  <c r="M968" i="2"/>
  <c r="M1020" i="2"/>
  <c r="K968" i="2"/>
  <c r="K1020" i="2"/>
  <c r="I968" i="2"/>
  <c r="I1020" i="2"/>
  <c r="AA998" i="2"/>
  <c r="AA997" i="2" s="1"/>
  <c r="R998" i="2"/>
  <c r="R997" i="2" s="1"/>
  <c r="R1022" i="2"/>
  <c r="R1020" i="2"/>
  <c r="AB835" i="2"/>
  <c r="T835" i="2"/>
  <c r="L835" i="2"/>
  <c r="Q846" i="2"/>
  <c r="Q845" i="2" s="1"/>
  <c r="Q874" i="2"/>
  <c r="Q873" i="2" s="1"/>
  <c r="O881" i="2"/>
  <c r="O880" i="2" s="1"/>
  <c r="M881" i="2"/>
  <c r="M880" i="2" s="1"/>
  <c r="K881" i="2"/>
  <c r="K880" i="2" s="1"/>
  <c r="I881" i="2"/>
  <c r="I880" i="2" s="1"/>
  <c r="Q888" i="2"/>
  <c r="Q887" i="2" s="1"/>
  <c r="X835" i="2"/>
  <c r="P835" i="2"/>
  <c r="AC881" i="2"/>
  <c r="AC880" i="2" s="1"/>
  <c r="AA881" i="2"/>
  <c r="AA880" i="2" s="1"/>
  <c r="Y881" i="2"/>
  <c r="Y880" i="2" s="1"/>
  <c r="W881" i="2"/>
  <c r="W880" i="2" s="1"/>
  <c r="U881" i="2"/>
  <c r="U880" i="2" s="1"/>
  <c r="S881" i="2"/>
  <c r="S880" i="2" s="1"/>
  <c r="Q881" i="2"/>
  <c r="Q880" i="2" s="1"/>
  <c r="K915" i="2"/>
  <c r="R956" i="2"/>
  <c r="R955" i="2" s="1"/>
  <c r="R950" i="2"/>
  <c r="R949" i="2" s="1"/>
  <c r="AA915" i="2"/>
  <c r="AB915" i="2"/>
  <c r="Z915" i="2"/>
  <c r="P915" i="2"/>
  <c r="N915" i="2"/>
  <c r="L915" i="2"/>
  <c r="J915" i="2"/>
  <c r="R832" i="2"/>
  <c r="R825" i="2" s="1"/>
  <c r="Q832" i="2"/>
  <c r="Q825" i="2" s="1"/>
  <c r="R831" i="2"/>
  <c r="Q831" i="2"/>
  <c r="Q824" i="2" s="1"/>
  <c r="R830" i="2"/>
  <c r="R823" i="2" s="1"/>
  <c r="Q830" i="2"/>
  <c r="Q823" i="2" s="1"/>
  <c r="R829" i="2"/>
  <c r="Q829" i="2"/>
  <c r="G829" i="2"/>
  <c r="G822" i="2" s="1"/>
  <c r="I828" i="2"/>
  <c r="J828" i="2"/>
  <c r="K828" i="2"/>
  <c r="L828" i="2"/>
  <c r="M828" i="2"/>
  <c r="N828" i="2"/>
  <c r="O828" i="2"/>
  <c r="P828" i="2"/>
  <c r="S828" i="2"/>
  <c r="T828" i="2"/>
  <c r="U828" i="2"/>
  <c r="V828" i="2"/>
  <c r="W828" i="2"/>
  <c r="X828" i="2"/>
  <c r="Y828" i="2"/>
  <c r="Z828" i="2"/>
  <c r="AA828" i="2"/>
  <c r="AA827" i="2" s="1"/>
  <c r="AB828" i="2"/>
  <c r="AC828" i="2"/>
  <c r="I822" i="2"/>
  <c r="J822" i="2"/>
  <c r="K822" i="2"/>
  <c r="L822" i="2"/>
  <c r="M822" i="2"/>
  <c r="N822" i="2"/>
  <c r="O822" i="2"/>
  <c r="P822" i="2"/>
  <c r="S822" i="2"/>
  <c r="T822" i="2"/>
  <c r="U822" i="2"/>
  <c r="V822" i="2"/>
  <c r="W822" i="2"/>
  <c r="X822" i="2"/>
  <c r="Y822" i="2"/>
  <c r="Z822" i="2"/>
  <c r="AA822" i="2"/>
  <c r="AB822" i="2"/>
  <c r="AC822" i="2"/>
  <c r="I823" i="2"/>
  <c r="I901" i="2" s="1"/>
  <c r="J823" i="2"/>
  <c r="J901" i="2" s="1"/>
  <c r="K823" i="2"/>
  <c r="K901" i="2" s="1"/>
  <c r="L823" i="2"/>
  <c r="L901" i="2" s="1"/>
  <c r="M823" i="2"/>
  <c r="M901" i="2" s="1"/>
  <c r="N823" i="2"/>
  <c r="N901" i="2" s="1"/>
  <c r="O823" i="2"/>
  <c r="O901" i="2" s="1"/>
  <c r="P823" i="2"/>
  <c r="P901" i="2" s="1"/>
  <c r="S823" i="2"/>
  <c r="S901" i="2" s="1"/>
  <c r="T823" i="2"/>
  <c r="T901" i="2" s="1"/>
  <c r="U823" i="2"/>
  <c r="U901" i="2" s="1"/>
  <c r="V823" i="2"/>
  <c r="V901" i="2" s="1"/>
  <c r="W823" i="2"/>
  <c r="W901" i="2" s="1"/>
  <c r="X823" i="2"/>
  <c r="X901" i="2" s="1"/>
  <c r="Y823" i="2"/>
  <c r="Y901" i="2" s="1"/>
  <c r="Z823" i="2"/>
  <c r="Z901" i="2" s="1"/>
  <c r="AA823" i="2"/>
  <c r="AA901" i="2" s="1"/>
  <c r="AB823" i="2"/>
  <c r="AB901" i="2" s="1"/>
  <c r="AC823" i="2"/>
  <c r="AC901" i="2" s="1"/>
  <c r="I824" i="2"/>
  <c r="I902" i="2" s="1"/>
  <c r="J824" i="2"/>
  <c r="J902" i="2" s="1"/>
  <c r="K824" i="2"/>
  <c r="K902" i="2" s="1"/>
  <c r="L824" i="2"/>
  <c r="L902" i="2" s="1"/>
  <c r="M824" i="2"/>
  <c r="M902" i="2" s="1"/>
  <c r="N824" i="2"/>
  <c r="N902" i="2" s="1"/>
  <c r="O824" i="2"/>
  <c r="O902" i="2" s="1"/>
  <c r="P824" i="2"/>
  <c r="P902" i="2" s="1"/>
  <c r="R824" i="2"/>
  <c r="S824" i="2"/>
  <c r="S902" i="2" s="1"/>
  <c r="T824" i="2"/>
  <c r="T902" i="2" s="1"/>
  <c r="U824" i="2"/>
  <c r="U902" i="2" s="1"/>
  <c r="V824" i="2"/>
  <c r="V902" i="2" s="1"/>
  <c r="W824" i="2"/>
  <c r="W902" i="2" s="1"/>
  <c r="X824" i="2"/>
  <c r="X902" i="2" s="1"/>
  <c r="Y824" i="2"/>
  <c r="Y902" i="2" s="1"/>
  <c r="Z824" i="2"/>
  <c r="Z902" i="2" s="1"/>
  <c r="AA824" i="2"/>
  <c r="AA902" i="2" s="1"/>
  <c r="AB824" i="2"/>
  <c r="AB902" i="2" s="1"/>
  <c r="AC824" i="2"/>
  <c r="AC902" i="2" s="1"/>
  <c r="I825" i="2"/>
  <c r="I903" i="2" s="1"/>
  <c r="J825" i="2"/>
  <c r="J903" i="2" s="1"/>
  <c r="K825" i="2"/>
  <c r="K903" i="2" s="1"/>
  <c r="L825" i="2"/>
  <c r="L903" i="2" s="1"/>
  <c r="M825" i="2"/>
  <c r="M903" i="2" s="1"/>
  <c r="N825" i="2"/>
  <c r="N903" i="2" s="1"/>
  <c r="O825" i="2"/>
  <c r="O903" i="2" s="1"/>
  <c r="P825" i="2"/>
  <c r="P903" i="2" s="1"/>
  <c r="S825" i="2"/>
  <c r="S903" i="2" s="1"/>
  <c r="T825" i="2"/>
  <c r="T903" i="2" s="1"/>
  <c r="U825" i="2"/>
  <c r="U903" i="2" s="1"/>
  <c r="V825" i="2"/>
  <c r="V903" i="2" s="1"/>
  <c r="W825" i="2"/>
  <c r="W903" i="2" s="1"/>
  <c r="X825" i="2"/>
  <c r="X903" i="2" s="1"/>
  <c r="Y825" i="2"/>
  <c r="Y903" i="2" s="1"/>
  <c r="Z825" i="2"/>
  <c r="Z903" i="2" s="1"/>
  <c r="AA825" i="2"/>
  <c r="AA903" i="2" s="1"/>
  <c r="AB825" i="2"/>
  <c r="AB903" i="2" s="1"/>
  <c r="AC825" i="2"/>
  <c r="AC903" i="2" s="1"/>
  <c r="Q1501" i="2" l="1"/>
  <c r="Q1506" i="2" s="1"/>
  <c r="AA1490" i="2"/>
  <c r="AA1495" i="2" s="1"/>
  <c r="V1490" i="2"/>
  <c r="V1495" i="2" s="1"/>
  <c r="W1490" i="2"/>
  <c r="W1495" i="2" s="1"/>
  <c r="T1490" i="2"/>
  <c r="T1495" i="2" s="1"/>
  <c r="S1490" i="2"/>
  <c r="S1495" i="2" s="1"/>
  <c r="AB1490" i="2"/>
  <c r="AB1495" i="2" s="1"/>
  <c r="U1308" i="2"/>
  <c r="U1489" i="2" s="1"/>
  <c r="Z1308" i="2"/>
  <c r="Z1489" i="2" s="1"/>
  <c r="Y1308" i="2"/>
  <c r="Y1489" i="2" s="1"/>
  <c r="X1308" i="2"/>
  <c r="X1489" i="2" s="1"/>
  <c r="R968" i="2"/>
  <c r="R1312" i="2"/>
  <c r="R1493" i="2" s="1"/>
  <c r="R1310" i="2"/>
  <c r="R1491" i="2" s="1"/>
  <c r="T1308" i="2"/>
  <c r="T1489" i="2" s="1"/>
  <c r="R1309" i="2"/>
  <c r="R1490" i="2" s="1"/>
  <c r="X1495" i="2"/>
  <c r="R1311" i="2"/>
  <c r="R1492" i="2" s="1"/>
  <c r="Y1495" i="2"/>
  <c r="S1308" i="2"/>
  <c r="S1489" i="2" s="1"/>
  <c r="W1308" i="2"/>
  <c r="W1489" i="2" s="1"/>
  <c r="AA1308" i="2"/>
  <c r="AA1489" i="2" s="1"/>
  <c r="V1308" i="2"/>
  <c r="V1489" i="2" s="1"/>
  <c r="AB1308" i="2"/>
  <c r="AB1489" i="2" s="1"/>
  <c r="Z1495" i="2"/>
  <c r="Q1446" i="2"/>
  <c r="AH1446" i="2" s="1"/>
  <c r="Q961" i="2"/>
  <c r="Q1025" i="2" s="1"/>
  <c r="Q1483" i="2" s="1"/>
  <c r="Q1445" i="2"/>
  <c r="AH1445" i="2" s="1"/>
  <c r="Q968" i="2"/>
  <c r="T1026" i="2"/>
  <c r="T1484" i="2" s="1"/>
  <c r="R1027" i="2"/>
  <c r="R1485" i="2" s="1"/>
  <c r="R1028" i="2"/>
  <c r="R1486" i="2" s="1"/>
  <c r="U1027" i="2"/>
  <c r="U1485" i="2" s="1"/>
  <c r="AC1027" i="2"/>
  <c r="AC1485" i="2" s="1"/>
  <c r="Z1028" i="2"/>
  <c r="Z1486" i="2" s="1"/>
  <c r="V1028" i="2"/>
  <c r="V1486" i="2" s="1"/>
  <c r="V1026" i="2"/>
  <c r="V1484" i="2" s="1"/>
  <c r="Y1027" i="2"/>
  <c r="Y1485" i="2" s="1"/>
  <c r="S1027" i="2"/>
  <c r="S1485" i="2" s="1"/>
  <c r="W1027" i="2"/>
  <c r="W1485" i="2" s="1"/>
  <c r="AA1027" i="2"/>
  <c r="AA1485" i="2" s="1"/>
  <c r="T1028" i="2"/>
  <c r="T1486" i="2" s="1"/>
  <c r="X1028" i="2"/>
  <c r="X1486" i="2" s="1"/>
  <c r="AB1028" i="2"/>
  <c r="AB1486" i="2" s="1"/>
  <c r="R1507" i="2"/>
  <c r="R915" i="2"/>
  <c r="X1026" i="2"/>
  <c r="X1484" i="2" s="1"/>
  <c r="AB1026" i="2"/>
  <c r="AB1484" i="2" s="1"/>
  <c r="Q1310" i="2"/>
  <c r="Q1491" i="2" s="1"/>
  <c r="U1026" i="2"/>
  <c r="U1484" i="2" s="1"/>
  <c r="AC1026" i="2"/>
  <c r="AC1484" i="2" s="1"/>
  <c r="Z1027" i="2"/>
  <c r="Z1485" i="2" s="1"/>
  <c r="W1028" i="2"/>
  <c r="W1486" i="2" s="1"/>
  <c r="S1026" i="2"/>
  <c r="S1484" i="2" s="1"/>
  <c r="AA1026" i="2"/>
  <c r="AA1484" i="2" s="1"/>
  <c r="X1027" i="2"/>
  <c r="X1485" i="2" s="1"/>
  <c r="U1028" i="2"/>
  <c r="U1486" i="2" s="1"/>
  <c r="AC1028" i="2"/>
  <c r="AC1486" i="2" s="1"/>
  <c r="S1025" i="2"/>
  <c r="S1483" i="2" s="1"/>
  <c r="Y1025" i="2"/>
  <c r="Y1483" i="2" s="1"/>
  <c r="AC1025" i="2"/>
  <c r="AC1483" i="2" s="1"/>
  <c r="X1025" i="2"/>
  <c r="X1483" i="2" s="1"/>
  <c r="V1025" i="2"/>
  <c r="V1483" i="2" s="1"/>
  <c r="W1025" i="2"/>
  <c r="W1483" i="2" s="1"/>
  <c r="Z1026" i="2"/>
  <c r="Z1484" i="2" s="1"/>
  <c r="Y1026" i="2"/>
  <c r="Y1484" i="2" s="1"/>
  <c r="V1027" i="2"/>
  <c r="V1485" i="2" s="1"/>
  <c r="S1028" i="2"/>
  <c r="S1486" i="2" s="1"/>
  <c r="AA1028" i="2"/>
  <c r="AA1486" i="2" s="1"/>
  <c r="W1026" i="2"/>
  <c r="W1484" i="2" s="1"/>
  <c r="T1027" i="2"/>
  <c r="T1485" i="2" s="1"/>
  <c r="AB1027" i="2"/>
  <c r="AB1485" i="2" s="1"/>
  <c r="Y1028" i="2"/>
  <c r="Y1486" i="2" s="1"/>
  <c r="U1025" i="2"/>
  <c r="U1483" i="2" s="1"/>
  <c r="AB1025" i="2"/>
  <c r="AB1483" i="2" s="1"/>
  <c r="T1025" i="2"/>
  <c r="T1483" i="2" s="1"/>
  <c r="AA1025" i="2"/>
  <c r="AA1483" i="2" s="1"/>
  <c r="Z1025" i="2"/>
  <c r="Z1483" i="2" s="1"/>
  <c r="Q1428" i="2"/>
  <c r="Q1500" i="2" s="1"/>
  <c r="Q1495" i="2"/>
  <c r="R961" i="2"/>
  <c r="R1025" i="2" s="1"/>
  <c r="R1483" i="2" s="1"/>
  <c r="I1028" i="2"/>
  <c r="I1486" i="2" s="1"/>
  <c r="N1027" i="2"/>
  <c r="N1485" i="2" s="1"/>
  <c r="M1026" i="2"/>
  <c r="M1484" i="2" s="1"/>
  <c r="K1028" i="2"/>
  <c r="K1486" i="2" s="1"/>
  <c r="J1027" i="2"/>
  <c r="J1485" i="2" s="1"/>
  <c r="P1027" i="2"/>
  <c r="P1485" i="2" s="1"/>
  <c r="O1026" i="2"/>
  <c r="O1484" i="2" s="1"/>
  <c r="M1028" i="2"/>
  <c r="M1486" i="2" s="1"/>
  <c r="I1026" i="2"/>
  <c r="I1484" i="2" s="1"/>
  <c r="O1028" i="2"/>
  <c r="O1486" i="2" s="1"/>
  <c r="L1027" i="2"/>
  <c r="L1485" i="2" s="1"/>
  <c r="R902" i="2"/>
  <c r="K1026" i="2"/>
  <c r="K1484" i="2" s="1"/>
  <c r="Q828" i="2"/>
  <c r="L1026" i="2"/>
  <c r="L1484" i="2" s="1"/>
  <c r="P1026" i="2"/>
  <c r="P1484" i="2" s="1"/>
  <c r="L1028" i="2"/>
  <c r="L1486" i="2" s="1"/>
  <c r="P1028" i="2"/>
  <c r="P1486" i="2" s="1"/>
  <c r="K1027" i="2"/>
  <c r="K1485" i="2" s="1"/>
  <c r="O1027" i="2"/>
  <c r="O1485" i="2" s="1"/>
  <c r="J1026" i="2"/>
  <c r="J1484" i="2" s="1"/>
  <c r="N1026" i="2"/>
  <c r="N1484" i="2" s="1"/>
  <c r="J1028" i="2"/>
  <c r="J1486" i="2" s="1"/>
  <c r="N1028" i="2"/>
  <c r="N1486" i="2" s="1"/>
  <c r="R901" i="2"/>
  <c r="R828" i="2"/>
  <c r="Q915" i="2"/>
  <c r="J1025" i="2"/>
  <c r="N1025" i="2"/>
  <c r="Q901" i="2"/>
  <c r="Q903" i="2"/>
  <c r="L1025" i="2"/>
  <c r="R903" i="2"/>
  <c r="Q902" i="2"/>
  <c r="R835" i="2"/>
  <c r="Q1027" i="2"/>
  <c r="Q1485" i="2" s="1"/>
  <c r="I1027" i="2"/>
  <c r="I1485" i="2" s="1"/>
  <c r="Q1028" i="2"/>
  <c r="Q1486" i="2" s="1"/>
  <c r="Q1026" i="2"/>
  <c r="Q1484" i="2" s="1"/>
  <c r="M1027" i="2"/>
  <c r="M1485" i="2" s="1"/>
  <c r="Q822" i="2"/>
  <c r="Q900" i="2" s="1"/>
  <c r="Q835" i="2"/>
  <c r="Q834" i="2" s="1"/>
  <c r="R822" i="2"/>
  <c r="R900" i="2" s="1"/>
  <c r="I1025" i="2"/>
  <c r="M1025" i="2"/>
  <c r="M1483" i="2" s="1"/>
  <c r="R1021" i="2"/>
  <c r="K1025" i="2"/>
  <c r="K1483" i="2" s="1"/>
  <c r="P1025" i="2"/>
  <c r="P1483" i="2" s="1"/>
  <c r="AC821" i="2"/>
  <c r="AC900" i="2"/>
  <c r="AA821" i="2"/>
  <c r="AA820" i="2" s="1"/>
  <c r="AA900" i="2"/>
  <c r="Y821" i="2"/>
  <c r="Y900" i="2"/>
  <c r="W821" i="2"/>
  <c r="W900" i="2"/>
  <c r="U821" i="2"/>
  <c r="U900" i="2"/>
  <c r="S821" i="2"/>
  <c r="S900" i="2"/>
  <c r="O821" i="2"/>
  <c r="O900" i="2"/>
  <c r="K821" i="2"/>
  <c r="K900" i="2"/>
  <c r="AB821" i="2"/>
  <c r="AB900" i="2"/>
  <c r="Z821" i="2"/>
  <c r="Z900" i="2"/>
  <c r="X821" i="2"/>
  <c r="X900" i="2"/>
  <c r="V821" i="2"/>
  <c r="V900" i="2"/>
  <c r="T821" i="2"/>
  <c r="T900" i="2"/>
  <c r="P821" i="2"/>
  <c r="P900" i="2"/>
  <c r="N821" i="2"/>
  <c r="N900" i="2"/>
  <c r="L821" i="2"/>
  <c r="L900" i="2"/>
  <c r="J821" i="2"/>
  <c r="J900" i="2"/>
  <c r="M821" i="2"/>
  <c r="M900" i="2"/>
  <c r="I821" i="2"/>
  <c r="I900" i="2"/>
  <c r="R1308" i="2" l="1"/>
  <c r="R1489" i="2" s="1"/>
  <c r="R1495" i="2"/>
  <c r="R1488" i="2"/>
  <c r="AA1488" i="2"/>
  <c r="AB1488" i="2"/>
  <c r="V1488" i="2"/>
  <c r="S1488" i="2"/>
  <c r="Z1488" i="2"/>
  <c r="T1488" i="2"/>
  <c r="U1488" i="2"/>
  <c r="W1488" i="2"/>
  <c r="X1488" i="2"/>
  <c r="Y1488" i="2"/>
  <c r="Q1308" i="2"/>
  <c r="Q1489" i="2" s="1"/>
  <c r="R1026" i="2"/>
  <c r="R1484" i="2" s="1"/>
  <c r="I1483" i="2"/>
  <c r="I1488" i="2" s="1"/>
  <c r="L1483" i="2"/>
  <c r="L1488" i="2" s="1"/>
  <c r="J1483" i="2"/>
  <c r="J1488" i="2" s="1"/>
  <c r="AC1488" i="2"/>
  <c r="N1483" i="2"/>
  <c r="N1488" i="2" s="1"/>
  <c r="W1024" i="2"/>
  <c r="W1482" i="2" s="1"/>
  <c r="AC1024" i="2"/>
  <c r="AC1482" i="2" s="1"/>
  <c r="S1024" i="2"/>
  <c r="S1482" i="2" s="1"/>
  <c r="U1024" i="2"/>
  <c r="U1482" i="2" s="1"/>
  <c r="N1024" i="2"/>
  <c r="N1482" i="2" s="1"/>
  <c r="Y1024" i="2"/>
  <c r="Y1482" i="2" s="1"/>
  <c r="L1024" i="2"/>
  <c r="L1482" i="2" s="1"/>
  <c r="J1024" i="2"/>
  <c r="J1482" i="2" s="1"/>
  <c r="Z1024" i="2"/>
  <c r="Z1482" i="2" s="1"/>
  <c r="P1024" i="2"/>
  <c r="P1482" i="2" s="1"/>
  <c r="P1488" i="2"/>
  <c r="AB1024" i="2"/>
  <c r="AB1482" i="2" s="1"/>
  <c r="T1024" i="2"/>
  <c r="T1482" i="2" s="1"/>
  <c r="AA1024" i="2"/>
  <c r="AA1482" i="2" s="1"/>
  <c r="V1024" i="2"/>
  <c r="V1482" i="2" s="1"/>
  <c r="K1024" i="2"/>
  <c r="K1482" i="2" s="1"/>
  <c r="K1488" i="2"/>
  <c r="X1024" i="2"/>
  <c r="X1482" i="2" s="1"/>
  <c r="M1024" i="2"/>
  <c r="M1482" i="2" s="1"/>
  <c r="M1488" i="2"/>
  <c r="I1024" i="2"/>
  <c r="I1482" i="2" s="1"/>
  <c r="Q821" i="2"/>
  <c r="R821" i="2"/>
  <c r="I581" i="2"/>
  <c r="J581" i="2"/>
  <c r="K581" i="2"/>
  <c r="L581" i="2"/>
  <c r="M581" i="2"/>
  <c r="N581" i="2"/>
  <c r="O581" i="2"/>
  <c r="P581" i="2"/>
  <c r="AC581" i="2"/>
  <c r="I584" i="2"/>
  <c r="J584" i="2"/>
  <c r="K584" i="2"/>
  <c r="L584" i="2"/>
  <c r="M584" i="2"/>
  <c r="N584" i="2"/>
  <c r="O584" i="2"/>
  <c r="P584" i="2"/>
  <c r="AC584" i="2"/>
  <c r="I591" i="2"/>
  <c r="J591" i="2"/>
  <c r="K591" i="2"/>
  <c r="L591" i="2"/>
  <c r="M591" i="2"/>
  <c r="N591" i="2"/>
  <c r="O591" i="2"/>
  <c r="P591" i="2"/>
  <c r="AC591" i="2"/>
  <c r="I600" i="2"/>
  <c r="J600" i="2"/>
  <c r="K600" i="2"/>
  <c r="L600" i="2"/>
  <c r="M600" i="2"/>
  <c r="N600" i="2"/>
  <c r="O600" i="2"/>
  <c r="P600" i="2"/>
  <c r="S600" i="2"/>
  <c r="T600" i="2"/>
  <c r="U600" i="2"/>
  <c r="V600" i="2"/>
  <c r="W600" i="2"/>
  <c r="X600" i="2"/>
  <c r="Y600" i="2"/>
  <c r="Z600" i="2"/>
  <c r="AA600" i="2"/>
  <c r="AB600" i="2"/>
  <c r="AC600" i="2"/>
  <c r="I601" i="2"/>
  <c r="J601" i="2"/>
  <c r="K601" i="2"/>
  <c r="L601" i="2"/>
  <c r="M601" i="2"/>
  <c r="N601" i="2"/>
  <c r="O601" i="2"/>
  <c r="P601" i="2"/>
  <c r="S601" i="2"/>
  <c r="T601" i="2"/>
  <c r="U601" i="2"/>
  <c r="V601" i="2"/>
  <c r="W601" i="2"/>
  <c r="X601" i="2"/>
  <c r="Y601" i="2"/>
  <c r="Z601" i="2"/>
  <c r="AA601" i="2"/>
  <c r="AB601" i="2"/>
  <c r="AC601" i="2"/>
  <c r="W580" i="2" l="1"/>
  <c r="R1024" i="2"/>
  <c r="R1482" i="2" s="1"/>
  <c r="Q1488" i="2"/>
  <c r="Q1024" i="2"/>
  <c r="Q1482" i="2" s="1"/>
  <c r="AC580" i="2"/>
  <c r="AA580" i="2"/>
  <c r="Y580" i="2"/>
  <c r="U580" i="2"/>
  <c r="S580" i="2"/>
  <c r="O580" i="2"/>
  <c r="M580" i="2"/>
  <c r="K580" i="2"/>
  <c r="I580" i="2"/>
  <c r="AB580" i="2"/>
  <c r="Z580" i="2"/>
  <c r="X580" i="2"/>
  <c r="V580" i="2"/>
  <c r="T580" i="2"/>
  <c r="P580" i="2"/>
  <c r="N580" i="2"/>
  <c r="L580" i="2"/>
  <c r="J580" i="2"/>
  <c r="G624" i="2" l="1"/>
  <c r="R736" i="2" l="1"/>
  <c r="Q736" i="2"/>
  <c r="R735" i="2"/>
  <c r="Q735" i="2"/>
  <c r="R734" i="2"/>
  <c r="Q734" i="2"/>
  <c r="R733" i="2"/>
  <c r="Q733" i="2"/>
  <c r="R732" i="2"/>
  <c r="Q732" i="2"/>
  <c r="R731" i="2"/>
  <c r="Q731" i="2"/>
  <c r="R730" i="2"/>
  <c r="Q730" i="2"/>
  <c r="R729" i="2"/>
  <c r="Q729" i="2"/>
  <c r="R727" i="2"/>
  <c r="Q727" i="2"/>
  <c r="H729" i="2"/>
  <c r="H730" i="2"/>
  <c r="H731" i="2"/>
  <c r="H732" i="2"/>
  <c r="H733" i="2"/>
  <c r="H734" i="2"/>
  <c r="H735" i="2"/>
  <c r="H736" i="2"/>
  <c r="I726" i="2"/>
  <c r="I725" i="2" s="1"/>
  <c r="J726" i="2"/>
  <c r="J725" i="2" s="1"/>
  <c r="K726" i="2"/>
  <c r="K725" i="2" s="1"/>
  <c r="L726" i="2"/>
  <c r="M726" i="2"/>
  <c r="M725" i="2" s="1"/>
  <c r="N726" i="2"/>
  <c r="N725" i="2" s="1"/>
  <c r="O726" i="2"/>
  <c r="O725" i="2" s="1"/>
  <c r="P726" i="2"/>
  <c r="P725" i="2" s="1"/>
  <c r="S726" i="2"/>
  <c r="S725" i="2" s="1"/>
  <c r="T726" i="2"/>
  <c r="T725" i="2" s="1"/>
  <c r="U726" i="2"/>
  <c r="U725" i="2" s="1"/>
  <c r="V726" i="2"/>
  <c r="V725" i="2" s="1"/>
  <c r="W726" i="2"/>
  <c r="W725" i="2" s="1"/>
  <c r="X726" i="2"/>
  <c r="X725" i="2" s="1"/>
  <c r="Y726" i="2"/>
  <c r="Y725" i="2" s="1"/>
  <c r="Z726" i="2"/>
  <c r="Z725" i="2" s="1"/>
  <c r="AA726" i="2"/>
  <c r="AA725" i="2" s="1"/>
  <c r="AB725" i="2"/>
  <c r="AC726" i="2"/>
  <c r="AC725" i="2" s="1"/>
  <c r="L725" i="2"/>
  <c r="R724" i="2"/>
  <c r="R723" i="2"/>
  <c r="R722" i="2"/>
  <c r="Q722" i="2"/>
  <c r="R721" i="2"/>
  <c r="Q721" i="2"/>
  <c r="R720" i="2"/>
  <c r="Q720" i="2"/>
  <c r="R719" i="2"/>
  <c r="Q719" i="2"/>
  <c r="R718" i="2"/>
  <c r="Q718" i="2"/>
  <c r="R717" i="2"/>
  <c r="Q717" i="2"/>
  <c r="R716" i="2"/>
  <c r="Q716" i="2"/>
  <c r="R715" i="2"/>
  <c r="Q715" i="2"/>
  <c r="H716" i="2"/>
  <c r="H717" i="2"/>
  <c r="H718" i="2"/>
  <c r="H719" i="2"/>
  <c r="H720" i="2"/>
  <c r="H721" i="2"/>
  <c r="H722" i="2"/>
  <c r="H723" i="2"/>
  <c r="Q726" i="2" l="1"/>
  <c r="Q725" i="2" s="1"/>
  <c r="R726" i="2"/>
  <c r="R725" i="2" s="1"/>
  <c r="I714" i="2"/>
  <c r="I713" i="2" s="1"/>
  <c r="J714" i="2"/>
  <c r="J713" i="2" s="1"/>
  <c r="K714" i="2"/>
  <c r="K713" i="2" s="1"/>
  <c r="L714" i="2"/>
  <c r="L713" i="2" s="1"/>
  <c r="M714" i="2"/>
  <c r="M713" i="2" s="1"/>
  <c r="N714" i="2"/>
  <c r="N713" i="2" s="1"/>
  <c r="O714" i="2"/>
  <c r="O713" i="2" s="1"/>
  <c r="P714" i="2"/>
  <c r="P713" i="2" s="1"/>
  <c r="Q714" i="2"/>
  <c r="R714" i="2"/>
  <c r="S714" i="2"/>
  <c r="S713" i="2" s="1"/>
  <c r="T714" i="2"/>
  <c r="T713" i="2" s="1"/>
  <c r="U714" i="2"/>
  <c r="U713" i="2" s="1"/>
  <c r="V714" i="2"/>
  <c r="V713" i="2" s="1"/>
  <c r="W714" i="2"/>
  <c r="W713" i="2" s="1"/>
  <c r="X714" i="2"/>
  <c r="X713" i="2" s="1"/>
  <c r="Y714" i="2"/>
  <c r="Y713" i="2" s="1"/>
  <c r="Z714" i="2"/>
  <c r="Z713" i="2" s="1"/>
  <c r="AA714" i="2"/>
  <c r="AA713" i="2" s="1"/>
  <c r="AB714" i="2"/>
  <c r="AB713" i="2" s="1"/>
  <c r="AC714" i="2"/>
  <c r="AC713" i="2" s="1"/>
  <c r="R712" i="2"/>
  <c r="Q712" i="2"/>
  <c r="R711" i="2"/>
  <c r="Q711" i="2"/>
  <c r="R710" i="2"/>
  <c r="Q710" i="2"/>
  <c r="R709" i="2"/>
  <c r="Q709" i="2"/>
  <c r="R708" i="2"/>
  <c r="Q708" i="2"/>
  <c r="R707" i="2"/>
  <c r="Q707" i="2"/>
  <c r="R705" i="2"/>
  <c r="Q705" i="2"/>
  <c r="R704" i="2"/>
  <c r="R592" i="2" s="1"/>
  <c r="Q704" i="2"/>
  <c r="Q592" i="2" s="1"/>
  <c r="R703" i="2"/>
  <c r="Q703" i="2"/>
  <c r="R700" i="2"/>
  <c r="R581" i="2" s="1"/>
  <c r="Q700" i="2"/>
  <c r="Q581" i="2" s="1"/>
  <c r="H703" i="2"/>
  <c r="H704" i="2"/>
  <c r="H705" i="2"/>
  <c r="H707" i="2"/>
  <c r="H708" i="2"/>
  <c r="H709" i="2"/>
  <c r="H710" i="2"/>
  <c r="H711" i="2"/>
  <c r="I699" i="2"/>
  <c r="I698" i="2" s="1"/>
  <c r="J699" i="2"/>
  <c r="J698" i="2" s="1"/>
  <c r="K699" i="2"/>
  <c r="K698" i="2" s="1"/>
  <c r="L699" i="2"/>
  <c r="L698" i="2" s="1"/>
  <c r="M699" i="2"/>
  <c r="M698" i="2" s="1"/>
  <c r="N699" i="2"/>
  <c r="N698" i="2" s="1"/>
  <c r="O699" i="2"/>
  <c r="O698" i="2" s="1"/>
  <c r="P699" i="2"/>
  <c r="P698" i="2" s="1"/>
  <c r="S699" i="2"/>
  <c r="S698" i="2" s="1"/>
  <c r="T699" i="2"/>
  <c r="T698" i="2" s="1"/>
  <c r="U699" i="2"/>
  <c r="U698" i="2" s="1"/>
  <c r="V699" i="2"/>
  <c r="V698" i="2" s="1"/>
  <c r="W699" i="2"/>
  <c r="W698" i="2" s="1"/>
  <c r="X699" i="2"/>
  <c r="X698" i="2" s="1"/>
  <c r="Y699" i="2"/>
  <c r="Y698" i="2" s="1"/>
  <c r="Z699" i="2"/>
  <c r="Z698" i="2" s="1"/>
  <c r="AA699" i="2"/>
  <c r="AA698" i="2" s="1"/>
  <c r="AB699" i="2"/>
  <c r="AB698" i="2" s="1"/>
  <c r="AC699" i="2"/>
  <c r="AC698" i="2" s="1"/>
  <c r="R697" i="2"/>
  <c r="Q697" i="2"/>
  <c r="R696" i="2"/>
  <c r="Q696" i="2"/>
  <c r="R695" i="2"/>
  <c r="Q695" i="2"/>
  <c r="R694" i="2"/>
  <c r="Q694" i="2"/>
  <c r="R693" i="2"/>
  <c r="Q693" i="2"/>
  <c r="R692" i="2"/>
  <c r="Q692" i="2"/>
  <c r="R691" i="2"/>
  <c r="R590" i="2" s="1"/>
  <c r="Q691" i="2"/>
  <c r="Q590" i="2" s="1"/>
  <c r="R690" i="2"/>
  <c r="Q690" i="2"/>
  <c r="R689" i="2"/>
  <c r="Q689" i="2"/>
  <c r="R687" i="2"/>
  <c r="Q687" i="2"/>
  <c r="H689" i="2"/>
  <c r="H690" i="2"/>
  <c r="H691" i="2"/>
  <c r="H692" i="2"/>
  <c r="H693" i="2"/>
  <c r="H694" i="2"/>
  <c r="H695" i="2"/>
  <c r="H696" i="2"/>
  <c r="I686" i="2"/>
  <c r="I685" i="2" s="1"/>
  <c r="J686" i="2"/>
  <c r="J685" i="2" s="1"/>
  <c r="K686" i="2"/>
  <c r="K685" i="2" s="1"/>
  <c r="L686" i="2"/>
  <c r="L685" i="2" s="1"/>
  <c r="M686" i="2"/>
  <c r="M685" i="2" s="1"/>
  <c r="N686" i="2"/>
  <c r="N685" i="2" s="1"/>
  <c r="O686" i="2"/>
  <c r="O685" i="2" s="1"/>
  <c r="P686" i="2"/>
  <c r="P685" i="2" s="1"/>
  <c r="S686" i="2"/>
  <c r="S685" i="2" s="1"/>
  <c r="T686" i="2"/>
  <c r="T685" i="2" s="1"/>
  <c r="U686" i="2"/>
  <c r="U685" i="2" s="1"/>
  <c r="V686" i="2"/>
  <c r="V685" i="2" s="1"/>
  <c r="W686" i="2"/>
  <c r="W685" i="2" s="1"/>
  <c r="X686" i="2"/>
  <c r="X685" i="2" s="1"/>
  <c r="Y685" i="2"/>
  <c r="Z686" i="2"/>
  <c r="Z685" i="2" s="1"/>
  <c r="AA685" i="2"/>
  <c r="AB685" i="2"/>
  <c r="AC686" i="2"/>
  <c r="AC685" i="2" s="1"/>
  <c r="R684" i="2"/>
  <c r="Q684" i="2"/>
  <c r="R683" i="2"/>
  <c r="Q683" i="2"/>
  <c r="R682" i="2"/>
  <c r="Q682" i="2"/>
  <c r="R681" i="2"/>
  <c r="Q681" i="2"/>
  <c r="R680" i="2"/>
  <c r="Q680" i="2"/>
  <c r="R679" i="2"/>
  <c r="Q679" i="2"/>
  <c r="R678" i="2"/>
  <c r="Q678" i="2"/>
  <c r="R677" i="2"/>
  <c r="Q677" i="2"/>
  <c r="R676" i="2"/>
  <c r="Q676" i="2"/>
  <c r="R675" i="2"/>
  <c r="Q675" i="2"/>
  <c r="R674" i="2"/>
  <c r="Q674" i="2"/>
  <c r="R673" i="2"/>
  <c r="Q673" i="2"/>
  <c r="H674" i="2"/>
  <c r="H675" i="2"/>
  <c r="H676" i="2"/>
  <c r="H677" i="2"/>
  <c r="H678" i="2"/>
  <c r="H679" i="2"/>
  <c r="H680" i="2"/>
  <c r="H681" i="2"/>
  <c r="H682" i="2"/>
  <c r="H683" i="2"/>
  <c r="I672" i="2"/>
  <c r="I671" i="2" s="1"/>
  <c r="J672" i="2"/>
  <c r="J671" i="2" s="1"/>
  <c r="K672" i="2"/>
  <c r="K671" i="2" s="1"/>
  <c r="L672" i="2"/>
  <c r="L671" i="2" s="1"/>
  <c r="M672" i="2"/>
  <c r="M671" i="2" s="1"/>
  <c r="N672" i="2"/>
  <c r="N671" i="2" s="1"/>
  <c r="O672" i="2"/>
  <c r="O671" i="2" s="1"/>
  <c r="P672" i="2"/>
  <c r="P671" i="2" s="1"/>
  <c r="S672" i="2"/>
  <c r="S671" i="2" s="1"/>
  <c r="T672" i="2"/>
  <c r="T671" i="2" s="1"/>
  <c r="U672" i="2"/>
  <c r="U671" i="2" s="1"/>
  <c r="V672" i="2"/>
  <c r="V671" i="2" s="1"/>
  <c r="W672" i="2"/>
  <c r="W671" i="2" s="1"/>
  <c r="X672" i="2"/>
  <c r="X671" i="2" s="1"/>
  <c r="Y672" i="2"/>
  <c r="Y671" i="2" s="1"/>
  <c r="Z672" i="2"/>
  <c r="Z671" i="2" s="1"/>
  <c r="AA672" i="2"/>
  <c r="AA671" i="2" s="1"/>
  <c r="AB672" i="2"/>
  <c r="AB671" i="2" s="1"/>
  <c r="AC672" i="2"/>
  <c r="AC671" i="2" s="1"/>
  <c r="R670" i="2"/>
  <c r="Q670" i="2"/>
  <c r="R669" i="2"/>
  <c r="Q669" i="2"/>
  <c r="R668" i="2"/>
  <c r="Q668" i="2"/>
  <c r="R667" i="2"/>
  <c r="Q667" i="2"/>
  <c r="R666" i="2"/>
  <c r="Q666" i="2"/>
  <c r="R665" i="2"/>
  <c r="Q665" i="2"/>
  <c r="R664" i="2"/>
  <c r="Q664" i="2"/>
  <c r="R663" i="2"/>
  <c r="Q663" i="2"/>
  <c r="R662" i="2"/>
  <c r="Q662" i="2"/>
  <c r="R661" i="2"/>
  <c r="Q661" i="2"/>
  <c r="R660" i="2"/>
  <c r="Q660" i="2"/>
  <c r="R659" i="2"/>
  <c r="Q659" i="2"/>
  <c r="H660" i="2"/>
  <c r="H661" i="2"/>
  <c r="H662" i="2"/>
  <c r="H663" i="2"/>
  <c r="H664" i="2"/>
  <c r="H665" i="2"/>
  <c r="H666" i="2"/>
  <c r="H667" i="2"/>
  <c r="H668" i="2"/>
  <c r="H669" i="2"/>
  <c r="I658" i="2"/>
  <c r="I657" i="2" s="1"/>
  <c r="J658" i="2"/>
  <c r="J657" i="2" s="1"/>
  <c r="K658" i="2"/>
  <c r="K657" i="2" s="1"/>
  <c r="L658" i="2"/>
  <c r="M658" i="2"/>
  <c r="M657" i="2" s="1"/>
  <c r="N658" i="2"/>
  <c r="N657" i="2" s="1"/>
  <c r="O658" i="2"/>
  <c r="O657" i="2" s="1"/>
  <c r="P658" i="2"/>
  <c r="P657" i="2" s="1"/>
  <c r="S658" i="2"/>
  <c r="S657" i="2" s="1"/>
  <c r="T658" i="2"/>
  <c r="T657" i="2" s="1"/>
  <c r="U658" i="2"/>
  <c r="U657" i="2" s="1"/>
  <c r="V658" i="2"/>
  <c r="V657" i="2" s="1"/>
  <c r="W658" i="2"/>
  <c r="W657" i="2" s="1"/>
  <c r="X658" i="2"/>
  <c r="X657" i="2" s="1"/>
  <c r="Y658" i="2"/>
  <c r="Y657" i="2" s="1"/>
  <c r="Z658" i="2"/>
  <c r="Z657" i="2" s="1"/>
  <c r="AA658" i="2"/>
  <c r="AA657" i="2" s="1"/>
  <c r="AB658" i="2"/>
  <c r="AB657" i="2" s="1"/>
  <c r="AC658" i="2"/>
  <c r="AC657" i="2" s="1"/>
  <c r="L657" i="2"/>
  <c r="R656" i="2"/>
  <c r="Q656" i="2"/>
  <c r="R655" i="2"/>
  <c r="Q655" i="2"/>
  <c r="R654" i="2"/>
  <c r="Q654" i="2"/>
  <c r="R653" i="2"/>
  <c r="Q653" i="2"/>
  <c r="R652" i="2"/>
  <c r="Q652" i="2"/>
  <c r="R651" i="2"/>
  <c r="Q651" i="2"/>
  <c r="R650" i="2"/>
  <c r="Q650" i="2"/>
  <c r="R649" i="2"/>
  <c r="Q649" i="2"/>
  <c r="R648" i="2"/>
  <c r="Q648" i="2"/>
  <c r="R647" i="2"/>
  <c r="Q647" i="2"/>
  <c r="R646" i="2"/>
  <c r="Q646" i="2"/>
  <c r="R645" i="2"/>
  <c r="Q645" i="2"/>
  <c r="H646" i="2"/>
  <c r="H647" i="2"/>
  <c r="H648" i="2"/>
  <c r="H649" i="2"/>
  <c r="H650" i="2"/>
  <c r="H651" i="2"/>
  <c r="H652" i="2"/>
  <c r="H653" i="2"/>
  <c r="H654" i="2"/>
  <c r="H655" i="2"/>
  <c r="I644" i="2"/>
  <c r="I643" i="2" s="1"/>
  <c r="J644" i="2"/>
  <c r="J643" i="2" s="1"/>
  <c r="K644" i="2"/>
  <c r="K643" i="2" s="1"/>
  <c r="L644" i="2"/>
  <c r="M644" i="2"/>
  <c r="M643" i="2" s="1"/>
  <c r="N644" i="2"/>
  <c r="N643" i="2" s="1"/>
  <c r="O644" i="2"/>
  <c r="O643" i="2" s="1"/>
  <c r="P644" i="2"/>
  <c r="P643" i="2" s="1"/>
  <c r="S644" i="2"/>
  <c r="S643" i="2" s="1"/>
  <c r="T644" i="2"/>
  <c r="T643" i="2" s="1"/>
  <c r="U644" i="2"/>
  <c r="U643" i="2" s="1"/>
  <c r="V644" i="2"/>
  <c r="V643" i="2" s="1"/>
  <c r="W644" i="2"/>
  <c r="W643" i="2" s="1"/>
  <c r="X644" i="2"/>
  <c r="X643" i="2" s="1"/>
  <c r="Y644" i="2"/>
  <c r="Y643" i="2" s="1"/>
  <c r="Z644" i="2"/>
  <c r="Z643" i="2" s="1"/>
  <c r="AA644" i="2"/>
  <c r="AA643" i="2" s="1"/>
  <c r="AB644" i="2"/>
  <c r="AB643" i="2" s="1"/>
  <c r="AC644" i="2"/>
  <c r="AC643" i="2" s="1"/>
  <c r="L643" i="2"/>
  <c r="R642" i="2"/>
  <c r="Q642" i="2"/>
  <c r="Q641" i="2"/>
  <c r="R628" i="2"/>
  <c r="R416" i="2"/>
  <c r="R446" i="2"/>
  <c r="R453" i="2"/>
  <c r="Q453" i="2"/>
  <c r="R460" i="2"/>
  <c r="H460" i="2"/>
  <c r="G460" i="2"/>
  <c r="R479" i="2"/>
  <c r="Q479" i="2"/>
  <c r="R602" i="2"/>
  <c r="Q602" i="2"/>
  <c r="Q628" i="2"/>
  <c r="R614" i="2"/>
  <c r="Q614" i="2"/>
  <c r="Q631" i="2"/>
  <c r="R641" i="2"/>
  <c r="R640" i="2"/>
  <c r="Q640" i="2"/>
  <c r="R639" i="2"/>
  <c r="Q639" i="2"/>
  <c r="R638" i="2"/>
  <c r="Q638" i="2"/>
  <c r="R637" i="2"/>
  <c r="Q637" i="2"/>
  <c r="R636" i="2"/>
  <c r="Q636" i="2"/>
  <c r="R635" i="2"/>
  <c r="Q635" i="2"/>
  <c r="R634" i="2"/>
  <c r="Q634" i="2"/>
  <c r="R633" i="2"/>
  <c r="Q633" i="2"/>
  <c r="R632" i="2"/>
  <c r="Q632" i="2"/>
  <c r="R631" i="2"/>
  <c r="H632" i="2"/>
  <c r="H633" i="2"/>
  <c r="H634" i="2"/>
  <c r="H635" i="2"/>
  <c r="H636" i="2"/>
  <c r="H637" i="2"/>
  <c r="H638" i="2"/>
  <c r="H639" i="2"/>
  <c r="H640" i="2"/>
  <c r="H641" i="2"/>
  <c r="H631" i="2"/>
  <c r="I630" i="2"/>
  <c r="I629" i="2" s="1"/>
  <c r="J630" i="2"/>
  <c r="J629" i="2" s="1"/>
  <c r="K630" i="2"/>
  <c r="K629" i="2" s="1"/>
  <c r="L630" i="2"/>
  <c r="L629" i="2" s="1"/>
  <c r="M630" i="2"/>
  <c r="M629" i="2" s="1"/>
  <c r="N630" i="2"/>
  <c r="N629" i="2" s="1"/>
  <c r="O630" i="2"/>
  <c r="O629" i="2" s="1"/>
  <c r="P630" i="2"/>
  <c r="P629" i="2" s="1"/>
  <c r="S630" i="2"/>
  <c r="S629" i="2" s="1"/>
  <c r="T630" i="2"/>
  <c r="T629" i="2" s="1"/>
  <c r="U630" i="2"/>
  <c r="U629" i="2" s="1"/>
  <c r="V630" i="2"/>
  <c r="V629" i="2" s="1"/>
  <c r="W630" i="2"/>
  <c r="W629" i="2" s="1"/>
  <c r="X630" i="2"/>
  <c r="X629" i="2" s="1"/>
  <c r="Y630" i="2"/>
  <c r="Y629" i="2" s="1"/>
  <c r="Z630" i="2"/>
  <c r="Z629" i="2" s="1"/>
  <c r="AA630" i="2"/>
  <c r="AA629" i="2" s="1"/>
  <c r="AB630" i="2"/>
  <c r="AB629" i="2" s="1"/>
  <c r="AC630" i="2"/>
  <c r="AC629" i="2" s="1"/>
  <c r="G627" i="2"/>
  <c r="Q627" i="2"/>
  <c r="R627" i="2"/>
  <c r="R626" i="2"/>
  <c r="Q626" i="2"/>
  <c r="R625" i="2"/>
  <c r="Q625" i="2"/>
  <c r="R624" i="2"/>
  <c r="Q624" i="2"/>
  <c r="R623" i="2"/>
  <c r="Q623" i="2"/>
  <c r="R622" i="2"/>
  <c r="Q622" i="2"/>
  <c r="R621" i="2"/>
  <c r="Q621" i="2"/>
  <c r="R620" i="2"/>
  <c r="Q620" i="2"/>
  <c r="R617" i="2"/>
  <c r="Q617" i="2"/>
  <c r="I616" i="2"/>
  <c r="I615" i="2" s="1"/>
  <c r="J616" i="2"/>
  <c r="J615" i="2" s="1"/>
  <c r="K616" i="2"/>
  <c r="K615" i="2" s="1"/>
  <c r="L616" i="2"/>
  <c r="L615" i="2" s="1"/>
  <c r="M616" i="2"/>
  <c r="M615" i="2" s="1"/>
  <c r="N616" i="2"/>
  <c r="N615" i="2" s="1"/>
  <c r="O616" i="2"/>
  <c r="O615" i="2" s="1"/>
  <c r="P616" i="2"/>
  <c r="P615" i="2" s="1"/>
  <c r="S616" i="2"/>
  <c r="S615" i="2" s="1"/>
  <c r="T616" i="2"/>
  <c r="T615" i="2" s="1"/>
  <c r="U616" i="2"/>
  <c r="U615" i="2" s="1"/>
  <c r="V616" i="2"/>
  <c r="V615" i="2" s="1"/>
  <c r="W616" i="2"/>
  <c r="W615" i="2" s="1"/>
  <c r="X616" i="2"/>
  <c r="X615" i="2" s="1"/>
  <c r="Y616" i="2"/>
  <c r="Y615" i="2" s="1"/>
  <c r="Z616" i="2"/>
  <c r="Z615" i="2" s="1"/>
  <c r="AA616" i="2"/>
  <c r="AA615" i="2" s="1"/>
  <c r="AB616" i="2"/>
  <c r="AB615" i="2" s="1"/>
  <c r="AC616" i="2"/>
  <c r="AC615" i="2" s="1"/>
  <c r="R591" i="2" l="1"/>
  <c r="Q591" i="2"/>
  <c r="Q699" i="2"/>
  <c r="Q698" i="2" s="1"/>
  <c r="Q686" i="2"/>
  <c r="Q685" i="2" s="1"/>
  <c r="R594" i="2"/>
  <c r="R596" i="2"/>
  <c r="H594" i="2"/>
  <c r="Q594" i="2"/>
  <c r="Q596" i="2"/>
  <c r="H596" i="2"/>
  <c r="R699" i="2"/>
  <c r="R698" i="2" s="1"/>
  <c r="R672" i="2"/>
  <c r="R671" i="2" s="1"/>
  <c r="R686" i="2"/>
  <c r="R685" i="2" s="1"/>
  <c r="Q658" i="2"/>
  <c r="Q657" i="2" s="1"/>
  <c r="R658" i="2"/>
  <c r="R657" i="2" s="1"/>
  <c r="R644" i="2"/>
  <c r="R643" i="2" s="1"/>
  <c r="Q672" i="2"/>
  <c r="Q671" i="2" s="1"/>
  <c r="Q713" i="2"/>
  <c r="Q644" i="2"/>
  <c r="Q643" i="2" s="1"/>
  <c r="Q630" i="2"/>
  <c r="Q629" i="2" s="1"/>
  <c r="Q616" i="2"/>
  <c r="Q615" i="2" s="1"/>
  <c r="R713" i="2"/>
  <c r="R630" i="2"/>
  <c r="R629" i="2" s="1"/>
  <c r="R616" i="2"/>
  <c r="R615" i="2" s="1"/>
  <c r="H630" i="2"/>
  <c r="G620" i="2"/>
  <c r="H620" i="2"/>
  <c r="G621" i="2"/>
  <c r="H621" i="2"/>
  <c r="G622" i="2"/>
  <c r="H622" i="2"/>
  <c r="G623" i="2"/>
  <c r="H623" i="2"/>
  <c r="H624" i="2"/>
  <c r="G625" i="2"/>
  <c r="H625" i="2"/>
  <c r="H617" i="2"/>
  <c r="G617" i="2"/>
  <c r="Q605" i="2"/>
  <c r="R613" i="2"/>
  <c r="R601" i="2" s="1"/>
  <c r="Q613" i="2"/>
  <c r="Q601" i="2" s="1"/>
  <c r="R612" i="2"/>
  <c r="R600" i="2" s="1"/>
  <c r="Q612" i="2"/>
  <c r="Q600" i="2" s="1"/>
  <c r="R611" i="2"/>
  <c r="R599" i="2" s="1"/>
  <c r="Q611" i="2"/>
  <c r="Q599" i="2" s="1"/>
  <c r="R610" i="2"/>
  <c r="R598" i="2" s="1"/>
  <c r="Q610" i="2"/>
  <c r="Q598" i="2" s="1"/>
  <c r="R609" i="2"/>
  <c r="R597" i="2" s="1"/>
  <c r="Q609" i="2"/>
  <c r="Q597" i="2" s="1"/>
  <c r="R608" i="2"/>
  <c r="R595" i="2" s="1"/>
  <c r="Q608" i="2"/>
  <c r="Q595" i="2" s="1"/>
  <c r="R607" i="2"/>
  <c r="Q607" i="2"/>
  <c r="R606" i="2"/>
  <c r="R584" i="2" s="1"/>
  <c r="Q606" i="2"/>
  <c r="Q584" i="2" s="1"/>
  <c r="R605" i="2"/>
  <c r="G606" i="2"/>
  <c r="H606" i="2"/>
  <c r="G607" i="2"/>
  <c r="H607" i="2"/>
  <c r="G608" i="2"/>
  <c r="H608" i="2"/>
  <c r="G609" i="2"/>
  <c r="H609" i="2"/>
  <c r="G610" i="2"/>
  <c r="H610" i="2"/>
  <c r="H598" i="2" s="1"/>
  <c r="G611" i="2"/>
  <c r="H611" i="2"/>
  <c r="H599" i="2" s="1"/>
  <c r="G612" i="2"/>
  <c r="H612" i="2"/>
  <c r="G613" i="2"/>
  <c r="H613" i="2"/>
  <c r="H605" i="2"/>
  <c r="I604" i="2"/>
  <c r="I603" i="2" s="1"/>
  <c r="J604" i="2"/>
  <c r="J603" i="2" s="1"/>
  <c r="K604" i="2"/>
  <c r="K603" i="2" s="1"/>
  <c r="L604" i="2"/>
  <c r="L603" i="2" s="1"/>
  <c r="M604" i="2"/>
  <c r="M603" i="2" s="1"/>
  <c r="N604" i="2"/>
  <c r="N603" i="2" s="1"/>
  <c r="O604" i="2"/>
  <c r="O603" i="2" s="1"/>
  <c r="P604" i="2"/>
  <c r="P603" i="2" s="1"/>
  <c r="S604" i="2"/>
  <c r="S603" i="2" s="1"/>
  <c r="T604" i="2"/>
  <c r="T603" i="2" s="1"/>
  <c r="U604" i="2"/>
  <c r="U603" i="2" s="1"/>
  <c r="V604" i="2"/>
  <c r="V603" i="2" s="1"/>
  <c r="W604" i="2"/>
  <c r="W603" i="2" s="1"/>
  <c r="X604" i="2"/>
  <c r="X603" i="2" s="1"/>
  <c r="Y604" i="2"/>
  <c r="Y603" i="2" s="1"/>
  <c r="Z604" i="2"/>
  <c r="Z603" i="2" s="1"/>
  <c r="AA604" i="2"/>
  <c r="AA603" i="2" s="1"/>
  <c r="AB604" i="2"/>
  <c r="AB603" i="2" s="1"/>
  <c r="AC604" i="2"/>
  <c r="AC603" i="2" s="1"/>
  <c r="Q488" i="2"/>
  <c r="R486" i="2"/>
  <c r="R478" i="2" s="1"/>
  <c r="Q486" i="2"/>
  <c r="Q478" i="2" s="1"/>
  <c r="R485" i="2"/>
  <c r="R477" i="2" s="1"/>
  <c r="Q485" i="2"/>
  <c r="Q477" i="2" s="1"/>
  <c r="R484" i="2"/>
  <c r="R476" i="2" s="1"/>
  <c r="Q484" i="2"/>
  <c r="Q476" i="2" s="1"/>
  <c r="R483" i="2"/>
  <c r="R474" i="2" s="1"/>
  <c r="Q483" i="2"/>
  <c r="Q474" i="2" s="1"/>
  <c r="R482" i="2"/>
  <c r="R475" i="2" s="1"/>
  <c r="Q482" i="2"/>
  <c r="G483" i="2"/>
  <c r="H483" i="2"/>
  <c r="H474" i="2" s="1"/>
  <c r="G484" i="2"/>
  <c r="G476" i="2" s="1"/>
  <c r="H484" i="2"/>
  <c r="H476" i="2" s="1"/>
  <c r="G485" i="2"/>
  <c r="G477" i="2" s="1"/>
  <c r="H485" i="2"/>
  <c r="H477" i="2" s="1"/>
  <c r="G486" i="2"/>
  <c r="G478" i="2" s="1"/>
  <c r="H486" i="2"/>
  <c r="H478" i="2" s="1"/>
  <c r="I481" i="2"/>
  <c r="I480" i="2" s="1"/>
  <c r="J481" i="2"/>
  <c r="J480" i="2" s="1"/>
  <c r="K481" i="2"/>
  <c r="K480" i="2" s="1"/>
  <c r="L481" i="2"/>
  <c r="L480" i="2" s="1"/>
  <c r="M481" i="2"/>
  <c r="M480" i="2" s="1"/>
  <c r="N481" i="2"/>
  <c r="N480" i="2" s="1"/>
  <c r="O481" i="2"/>
  <c r="O480" i="2" s="1"/>
  <c r="P481" i="2"/>
  <c r="P480" i="2" s="1"/>
  <c r="S481" i="2"/>
  <c r="S480" i="2" s="1"/>
  <c r="T481" i="2"/>
  <c r="T480" i="2" s="1"/>
  <c r="U481" i="2"/>
  <c r="U480" i="2" s="1"/>
  <c r="V481" i="2"/>
  <c r="V480" i="2" s="1"/>
  <c r="W481" i="2"/>
  <c r="W480" i="2" s="1"/>
  <c r="X481" i="2"/>
  <c r="X480" i="2" s="1"/>
  <c r="Y481" i="2"/>
  <c r="Y480" i="2" s="1"/>
  <c r="Z481" i="2"/>
  <c r="Z480" i="2" s="1"/>
  <c r="AA481" i="2"/>
  <c r="AA480" i="2" s="1"/>
  <c r="AB481" i="2"/>
  <c r="AB480" i="2" s="1"/>
  <c r="AC481" i="2"/>
  <c r="AC480" i="2" s="1"/>
  <c r="AA471" i="2"/>
  <c r="Q471" i="2"/>
  <c r="I474" i="2"/>
  <c r="J474" i="2"/>
  <c r="K474" i="2"/>
  <c r="L474" i="2"/>
  <c r="M474" i="2"/>
  <c r="N474" i="2"/>
  <c r="O474" i="2"/>
  <c r="P474" i="2"/>
  <c r="S474" i="2"/>
  <c r="T474" i="2"/>
  <c r="U474" i="2"/>
  <c r="V474" i="2"/>
  <c r="W474" i="2"/>
  <c r="X474" i="2"/>
  <c r="Y474" i="2"/>
  <c r="Z474" i="2"/>
  <c r="AA474" i="2"/>
  <c r="AB474" i="2"/>
  <c r="AC474" i="2"/>
  <c r="I475" i="2"/>
  <c r="J475" i="2"/>
  <c r="K475" i="2"/>
  <c r="L475" i="2"/>
  <c r="M475" i="2"/>
  <c r="N475" i="2"/>
  <c r="O475" i="2"/>
  <c r="P475" i="2"/>
  <c r="S475" i="2"/>
  <c r="T475" i="2"/>
  <c r="U475" i="2"/>
  <c r="V475" i="2"/>
  <c r="W475" i="2"/>
  <c r="X475" i="2"/>
  <c r="Y475" i="2"/>
  <c r="Z475" i="2"/>
  <c r="AA475" i="2"/>
  <c r="AB475" i="2"/>
  <c r="AC475" i="2"/>
  <c r="I476" i="2"/>
  <c r="J476" i="2"/>
  <c r="K476" i="2"/>
  <c r="L476" i="2"/>
  <c r="M476" i="2"/>
  <c r="N476" i="2"/>
  <c r="O476" i="2"/>
  <c r="P476" i="2"/>
  <c r="S476" i="2"/>
  <c r="T476" i="2"/>
  <c r="U476" i="2"/>
  <c r="V476" i="2"/>
  <c r="W476" i="2"/>
  <c r="X476" i="2"/>
  <c r="Y476" i="2"/>
  <c r="Z476" i="2"/>
  <c r="AA476" i="2"/>
  <c r="AB476" i="2"/>
  <c r="AC476" i="2"/>
  <c r="I477" i="2"/>
  <c r="J477" i="2"/>
  <c r="K477" i="2"/>
  <c r="L477" i="2"/>
  <c r="M477" i="2"/>
  <c r="N477" i="2"/>
  <c r="O477" i="2"/>
  <c r="P477" i="2"/>
  <c r="S477" i="2"/>
  <c r="T477" i="2"/>
  <c r="U477" i="2"/>
  <c r="V477" i="2"/>
  <c r="W477" i="2"/>
  <c r="X477" i="2"/>
  <c r="Y477" i="2"/>
  <c r="Z477" i="2"/>
  <c r="AA477" i="2"/>
  <c r="AB477" i="2"/>
  <c r="AC477" i="2"/>
  <c r="I478" i="2"/>
  <c r="J478" i="2"/>
  <c r="K478" i="2"/>
  <c r="L478" i="2"/>
  <c r="M478" i="2"/>
  <c r="N478" i="2"/>
  <c r="O478" i="2"/>
  <c r="P478" i="2"/>
  <c r="S478" i="2"/>
  <c r="T478" i="2"/>
  <c r="U478" i="2"/>
  <c r="V478" i="2"/>
  <c r="W478" i="2"/>
  <c r="X478" i="2"/>
  <c r="Y478" i="2"/>
  <c r="Z478" i="2"/>
  <c r="AA478" i="2"/>
  <c r="AB478" i="2"/>
  <c r="AC478" i="2"/>
  <c r="I471" i="2"/>
  <c r="J471" i="2"/>
  <c r="K471" i="2"/>
  <c r="L471" i="2"/>
  <c r="M471" i="2"/>
  <c r="N471" i="2"/>
  <c r="O471" i="2"/>
  <c r="P471" i="2"/>
  <c r="R471" i="2"/>
  <c r="R472" i="2" s="1"/>
  <c r="S471" i="2"/>
  <c r="S472" i="2" s="1"/>
  <c r="T471" i="2"/>
  <c r="T472" i="2" s="1"/>
  <c r="U471" i="2"/>
  <c r="U472" i="2" s="1"/>
  <c r="V471" i="2"/>
  <c r="V472" i="2" s="1"/>
  <c r="W471" i="2"/>
  <c r="W472" i="2" s="1"/>
  <c r="X471" i="2"/>
  <c r="X472" i="2" s="1"/>
  <c r="Y471" i="2"/>
  <c r="Y472" i="2" s="1"/>
  <c r="Z471" i="2"/>
  <c r="Z472" i="2" s="1"/>
  <c r="AB471" i="2"/>
  <c r="AC471" i="2"/>
  <c r="Q438" i="2"/>
  <c r="R470" i="2"/>
  <c r="Q470" i="2"/>
  <c r="R469" i="2"/>
  <c r="Q469" i="2"/>
  <c r="R466" i="2"/>
  <c r="R441" i="2" s="1"/>
  <c r="R1450" i="2" s="1"/>
  <c r="Q466" i="2"/>
  <c r="R463" i="2"/>
  <c r="I462" i="2"/>
  <c r="I461" i="2" s="1"/>
  <c r="J462" i="2"/>
  <c r="J461" i="2" s="1"/>
  <c r="K462" i="2"/>
  <c r="K461" i="2" s="1"/>
  <c r="L462" i="2"/>
  <c r="L461" i="2" s="1"/>
  <c r="M462" i="2"/>
  <c r="M461" i="2" s="1"/>
  <c r="N462" i="2"/>
  <c r="N461" i="2" s="1"/>
  <c r="O462" i="2"/>
  <c r="O461" i="2" s="1"/>
  <c r="P462" i="2"/>
  <c r="P461" i="2" s="1"/>
  <c r="S462" i="2"/>
  <c r="S461" i="2" s="1"/>
  <c r="T462" i="2"/>
  <c r="T461" i="2" s="1"/>
  <c r="U462" i="2"/>
  <c r="U461" i="2" s="1"/>
  <c r="V461" i="2"/>
  <c r="W461" i="2"/>
  <c r="X462" i="2"/>
  <c r="X461" i="2" s="1"/>
  <c r="Y462" i="2"/>
  <c r="Y461" i="2" s="1"/>
  <c r="Z462" i="2"/>
  <c r="Z461" i="2" s="1"/>
  <c r="AA461" i="2"/>
  <c r="AB461" i="2"/>
  <c r="AC462" i="2"/>
  <c r="AC461" i="2" s="1"/>
  <c r="R459" i="2"/>
  <c r="Q459" i="2"/>
  <c r="R458" i="2"/>
  <c r="Q458" i="2"/>
  <c r="R457" i="2"/>
  <c r="Q457" i="2"/>
  <c r="R456" i="2"/>
  <c r="R437" i="2" s="1"/>
  <c r="Q456" i="2"/>
  <c r="Q437" i="2" s="1"/>
  <c r="I455" i="2"/>
  <c r="I454" i="2" s="1"/>
  <c r="J455" i="2"/>
  <c r="J454" i="2" s="1"/>
  <c r="K455" i="2"/>
  <c r="K454" i="2" s="1"/>
  <c r="L455" i="2"/>
  <c r="L454" i="2" s="1"/>
  <c r="N455" i="2"/>
  <c r="N454" i="2" s="1"/>
  <c r="O455" i="2"/>
  <c r="O454" i="2" s="1"/>
  <c r="P455" i="2"/>
  <c r="P454" i="2" s="1"/>
  <c r="S455" i="2"/>
  <c r="S454" i="2" s="1"/>
  <c r="T455" i="2"/>
  <c r="T454" i="2" s="1"/>
  <c r="U455" i="2"/>
  <c r="U454" i="2" s="1"/>
  <c r="V455" i="2"/>
  <c r="V454" i="2" s="1"/>
  <c r="W455" i="2"/>
  <c r="W454" i="2" s="1"/>
  <c r="X455" i="2"/>
  <c r="X454" i="2" s="1"/>
  <c r="Y455" i="2"/>
  <c r="Y454" i="2" s="1"/>
  <c r="Z455" i="2"/>
  <c r="Z454" i="2" s="1"/>
  <c r="AA455" i="2"/>
  <c r="AA454" i="2" s="1"/>
  <c r="AB455" i="2"/>
  <c r="AB454" i="2" s="1"/>
  <c r="AC455" i="2"/>
  <c r="AC454" i="2" s="1"/>
  <c r="R452" i="2"/>
  <c r="Q452" i="2"/>
  <c r="R451" i="2"/>
  <c r="Q451" i="2"/>
  <c r="R450" i="2"/>
  <c r="Q450" i="2"/>
  <c r="R449" i="2"/>
  <c r="R436" i="2" s="1"/>
  <c r="Q449" i="2"/>
  <c r="Q436" i="2" s="1"/>
  <c r="I448" i="2"/>
  <c r="I447" i="2" s="1"/>
  <c r="J448" i="2"/>
  <c r="J447" i="2" s="1"/>
  <c r="K448" i="2"/>
  <c r="K447" i="2" s="1"/>
  <c r="L448" i="2"/>
  <c r="M448" i="2"/>
  <c r="M447" i="2" s="1"/>
  <c r="N448" i="2"/>
  <c r="N447" i="2" s="1"/>
  <c r="O448" i="2"/>
  <c r="O447" i="2" s="1"/>
  <c r="P448" i="2"/>
  <c r="P447" i="2" s="1"/>
  <c r="S448" i="2"/>
  <c r="S447" i="2" s="1"/>
  <c r="T448" i="2"/>
  <c r="T447" i="2" s="1"/>
  <c r="U448" i="2"/>
  <c r="U447" i="2" s="1"/>
  <c r="V448" i="2"/>
  <c r="V447" i="2" s="1"/>
  <c r="W448" i="2"/>
  <c r="W447" i="2" s="1"/>
  <c r="X448" i="2"/>
  <c r="X447" i="2" s="1"/>
  <c r="Y448" i="2"/>
  <c r="Y447" i="2" s="1"/>
  <c r="Z448" i="2"/>
  <c r="Z447" i="2" s="1"/>
  <c r="AA448" i="2"/>
  <c r="AA447" i="2" s="1"/>
  <c r="AB448" i="2"/>
  <c r="AB447" i="2" s="1"/>
  <c r="AC448" i="2"/>
  <c r="AC447" i="2" s="1"/>
  <c r="L447" i="2"/>
  <c r="I436" i="2"/>
  <c r="J436" i="2"/>
  <c r="K436" i="2"/>
  <c r="L436" i="2"/>
  <c r="M436" i="2"/>
  <c r="N436" i="2"/>
  <c r="O436" i="2"/>
  <c r="P436" i="2"/>
  <c r="T436" i="2"/>
  <c r="V436" i="2"/>
  <c r="X436" i="2"/>
  <c r="Y436" i="2"/>
  <c r="Z436" i="2"/>
  <c r="I437" i="2"/>
  <c r="J437" i="2"/>
  <c r="K437" i="2"/>
  <c r="L437" i="2"/>
  <c r="N437" i="2"/>
  <c r="O437" i="2"/>
  <c r="P437" i="2"/>
  <c r="S437" i="2"/>
  <c r="T437" i="2"/>
  <c r="U437" i="2"/>
  <c r="V437" i="2"/>
  <c r="W437" i="2"/>
  <c r="X437" i="2"/>
  <c r="Y437" i="2"/>
  <c r="Z437" i="2"/>
  <c r="AA437" i="2"/>
  <c r="AB437" i="2"/>
  <c r="AC437" i="2"/>
  <c r="I438" i="2"/>
  <c r="J438" i="2"/>
  <c r="K438" i="2"/>
  <c r="L438" i="2"/>
  <c r="M438" i="2"/>
  <c r="N438" i="2"/>
  <c r="O438" i="2"/>
  <c r="P438" i="2"/>
  <c r="S438" i="2"/>
  <c r="T438" i="2"/>
  <c r="U438" i="2"/>
  <c r="V438" i="2"/>
  <c r="W438" i="2"/>
  <c r="X438" i="2"/>
  <c r="Y438" i="2"/>
  <c r="Z438" i="2"/>
  <c r="AA438" i="2"/>
  <c r="AB438" i="2"/>
  <c r="I441" i="2"/>
  <c r="J441" i="2"/>
  <c r="K441" i="2"/>
  <c r="L441" i="2"/>
  <c r="M441" i="2"/>
  <c r="N441" i="2"/>
  <c r="O441" i="2"/>
  <c r="P441" i="2"/>
  <c r="T441" i="2"/>
  <c r="T1450" i="2" s="1"/>
  <c r="V441" i="2"/>
  <c r="V1450" i="2" s="1"/>
  <c r="X441" i="2"/>
  <c r="X1450" i="2" s="1"/>
  <c r="Z441" i="2"/>
  <c r="Z1450" i="2" s="1"/>
  <c r="I444" i="2"/>
  <c r="J444" i="2"/>
  <c r="K444" i="2"/>
  <c r="L444" i="2"/>
  <c r="M444" i="2"/>
  <c r="N444" i="2"/>
  <c r="O444" i="2"/>
  <c r="P444" i="2"/>
  <c r="S444" i="2"/>
  <c r="T444" i="2"/>
  <c r="U444" i="2"/>
  <c r="V444" i="2"/>
  <c r="W444" i="2"/>
  <c r="X444" i="2"/>
  <c r="Y444" i="2"/>
  <c r="Z444" i="2"/>
  <c r="AA444" i="2"/>
  <c r="AC444" i="2"/>
  <c r="I445" i="2"/>
  <c r="J445" i="2"/>
  <c r="K445" i="2"/>
  <c r="L445" i="2"/>
  <c r="M445" i="2"/>
  <c r="N445" i="2"/>
  <c r="O445" i="2"/>
  <c r="P445" i="2"/>
  <c r="S445" i="2"/>
  <c r="T445" i="2"/>
  <c r="U445" i="2"/>
  <c r="V445" i="2"/>
  <c r="W445" i="2"/>
  <c r="X445" i="2"/>
  <c r="Y445" i="2"/>
  <c r="Z445" i="2"/>
  <c r="AA445" i="2"/>
  <c r="AB445" i="2"/>
  <c r="AC445" i="2"/>
  <c r="Q1452" i="2" l="1"/>
  <c r="AH1452" i="2" s="1"/>
  <c r="R1452" i="2"/>
  <c r="R1449" i="2" s="1"/>
  <c r="V1449" i="2"/>
  <c r="Z1449" i="2"/>
  <c r="X1449" i="2"/>
  <c r="T1449" i="2"/>
  <c r="Q580" i="2"/>
  <c r="Q462" i="2"/>
  <c r="Q461" i="2" s="1"/>
  <c r="W1477" i="2"/>
  <c r="O1449" i="2"/>
  <c r="O1477" i="2" s="1"/>
  <c r="M1449" i="2"/>
  <c r="M1477" i="2" s="1"/>
  <c r="K1449" i="2"/>
  <c r="K1477" i="2" s="1"/>
  <c r="I1449" i="2"/>
  <c r="I1477" i="2" s="1"/>
  <c r="P1449" i="2"/>
  <c r="P1477" i="2" s="1"/>
  <c r="N1449" i="2"/>
  <c r="N1477" i="2" s="1"/>
  <c r="L1449" i="2"/>
  <c r="L1477" i="2" s="1"/>
  <c r="J1449" i="2"/>
  <c r="J1477" i="2" s="1"/>
  <c r="H597" i="2"/>
  <c r="H595" i="2"/>
  <c r="Q441" i="2"/>
  <c r="Q1450" i="2" s="1"/>
  <c r="AH1450" i="2" s="1"/>
  <c r="R604" i="2"/>
  <c r="R603" i="2" s="1"/>
  <c r="R481" i="2"/>
  <c r="R480" i="2" s="1"/>
  <c r="Q481" i="2"/>
  <c r="Q480" i="2" s="1"/>
  <c r="Q455" i="2"/>
  <c r="Q454" i="2" s="1"/>
  <c r="R462" i="2"/>
  <c r="R461" i="2" s="1"/>
  <c r="R444" i="2"/>
  <c r="R445" i="2"/>
  <c r="R455" i="2"/>
  <c r="R454" i="2" s="1"/>
  <c r="L488" i="2"/>
  <c r="Q444" i="2"/>
  <c r="Q445" i="2"/>
  <c r="X488" i="2"/>
  <c r="R438" i="2"/>
  <c r="Q475" i="2"/>
  <c r="P488" i="2"/>
  <c r="Q448" i="2"/>
  <c r="Q447" i="2" s="1"/>
  <c r="Z488" i="2"/>
  <c r="V488" i="2"/>
  <c r="T488" i="2"/>
  <c r="N488" i="2"/>
  <c r="J488" i="2"/>
  <c r="Q604" i="2"/>
  <c r="Q603" i="2" s="1"/>
  <c r="H591" i="2"/>
  <c r="H584" i="2"/>
  <c r="Z435" i="2"/>
  <c r="X435" i="2"/>
  <c r="V435" i="2"/>
  <c r="T435" i="2"/>
  <c r="R448" i="2"/>
  <c r="R447" i="2" s="1"/>
  <c r="H604" i="2"/>
  <c r="AB435" i="2"/>
  <c r="AC435" i="2"/>
  <c r="Y435" i="2"/>
  <c r="W435" i="2"/>
  <c r="U435" i="2"/>
  <c r="S435" i="2"/>
  <c r="AA488" i="2"/>
  <c r="Y488" i="2"/>
  <c r="U488" i="2"/>
  <c r="S488" i="2"/>
  <c r="O488" i="2"/>
  <c r="M488" i="2"/>
  <c r="K488" i="2"/>
  <c r="I488" i="2"/>
  <c r="R488" i="2"/>
  <c r="R580" i="2"/>
  <c r="AA435" i="2"/>
  <c r="Q432" i="2"/>
  <c r="R432" i="2"/>
  <c r="R431" i="2"/>
  <c r="Q431" i="2"/>
  <c r="R430" i="2"/>
  <c r="Q430" i="2"/>
  <c r="R429" i="2"/>
  <c r="R412" i="2" s="1"/>
  <c r="Q429" i="2"/>
  <c r="Q412" i="2" s="1"/>
  <c r="R428" i="2"/>
  <c r="R411" i="2" s="1"/>
  <c r="Q428" i="2"/>
  <c r="Q411" i="2" s="1"/>
  <c r="R427" i="2"/>
  <c r="R410" i="2" s="1"/>
  <c r="Q427" i="2"/>
  <c r="Q410" i="2" s="1"/>
  <c r="R426" i="2"/>
  <c r="R409" i="2" s="1"/>
  <c r="Q426" i="2"/>
  <c r="I425" i="2"/>
  <c r="I424" i="2" s="1"/>
  <c r="J425" i="2"/>
  <c r="J424" i="2" s="1"/>
  <c r="K425" i="2"/>
  <c r="K424" i="2" s="1"/>
  <c r="L425" i="2"/>
  <c r="L424" i="2" s="1"/>
  <c r="M425" i="2"/>
  <c r="M424" i="2" s="1"/>
  <c r="N425" i="2"/>
  <c r="N424" i="2" s="1"/>
  <c r="O425" i="2"/>
  <c r="O424" i="2" s="1"/>
  <c r="P425" i="2"/>
  <c r="P424" i="2" s="1"/>
  <c r="S425" i="2"/>
  <c r="S424" i="2" s="1"/>
  <c r="T425" i="2"/>
  <c r="T424" i="2" s="1"/>
  <c r="U425" i="2"/>
  <c r="U424" i="2" s="1"/>
  <c r="V425" i="2"/>
  <c r="V424" i="2" s="1"/>
  <c r="W425" i="2"/>
  <c r="W424" i="2" s="1"/>
  <c r="X425" i="2"/>
  <c r="X424" i="2" s="1"/>
  <c r="Y425" i="2"/>
  <c r="Y424" i="2" s="1"/>
  <c r="Z425" i="2"/>
  <c r="Z424" i="2" s="1"/>
  <c r="AA425" i="2"/>
  <c r="AA424" i="2" s="1"/>
  <c r="AB425" i="2"/>
  <c r="AB424" i="2" s="1"/>
  <c r="AC425" i="2"/>
  <c r="AC424" i="2" s="1"/>
  <c r="R422" i="2"/>
  <c r="R415" i="2" s="1"/>
  <c r="Q422" i="2"/>
  <c r="R421" i="2"/>
  <c r="Q421" i="2"/>
  <c r="R420" i="2"/>
  <c r="Q420" i="2"/>
  <c r="R419" i="2"/>
  <c r="Q419" i="2"/>
  <c r="I418" i="2"/>
  <c r="I417" i="2" s="1"/>
  <c r="J418" i="2"/>
  <c r="J417" i="2" s="1"/>
  <c r="K418" i="2"/>
  <c r="K417" i="2" s="1"/>
  <c r="L418" i="2"/>
  <c r="M418" i="2"/>
  <c r="M417" i="2" s="1"/>
  <c r="N418" i="2"/>
  <c r="N417" i="2" s="1"/>
  <c r="O418" i="2"/>
  <c r="O417" i="2" s="1"/>
  <c r="P418" i="2"/>
  <c r="P417" i="2" s="1"/>
  <c r="S418" i="2"/>
  <c r="S417" i="2" s="1"/>
  <c r="T418" i="2"/>
  <c r="T417" i="2" s="1"/>
  <c r="U418" i="2"/>
  <c r="U417" i="2" s="1"/>
  <c r="V418" i="2"/>
  <c r="V417" i="2" s="1"/>
  <c r="W418" i="2"/>
  <c r="W417" i="2" s="1"/>
  <c r="X418" i="2"/>
  <c r="X417" i="2" s="1"/>
  <c r="Y418" i="2"/>
  <c r="Y417" i="2" s="1"/>
  <c r="Z418" i="2"/>
  <c r="Z417" i="2" s="1"/>
  <c r="AA418" i="2"/>
  <c r="AA417" i="2" s="1"/>
  <c r="AB418" i="2"/>
  <c r="AB417" i="2" s="1"/>
  <c r="AC418" i="2"/>
  <c r="AC417" i="2" s="1"/>
  <c r="L417" i="2"/>
  <c r="I408" i="2"/>
  <c r="J408" i="2"/>
  <c r="K408" i="2"/>
  <c r="L408" i="2"/>
  <c r="M408" i="2"/>
  <c r="N408" i="2"/>
  <c r="O408" i="2"/>
  <c r="P408" i="2"/>
  <c r="S408" i="2"/>
  <c r="I409" i="2"/>
  <c r="J409" i="2"/>
  <c r="K409" i="2"/>
  <c r="L409" i="2"/>
  <c r="M409" i="2"/>
  <c r="N409" i="2"/>
  <c r="O409" i="2"/>
  <c r="P409" i="2"/>
  <c r="S409" i="2"/>
  <c r="T409" i="2"/>
  <c r="U409" i="2"/>
  <c r="V409" i="2"/>
  <c r="W409" i="2"/>
  <c r="X409" i="2"/>
  <c r="Y409" i="2"/>
  <c r="Z409" i="2"/>
  <c r="AA409" i="2"/>
  <c r="AB409" i="2"/>
  <c r="AC409" i="2"/>
  <c r="I410" i="2"/>
  <c r="J410" i="2"/>
  <c r="K410" i="2"/>
  <c r="L410" i="2"/>
  <c r="M410" i="2"/>
  <c r="N410" i="2"/>
  <c r="O410" i="2"/>
  <c r="P410" i="2"/>
  <c r="S410" i="2"/>
  <c r="T410" i="2"/>
  <c r="U410" i="2"/>
  <c r="V410" i="2"/>
  <c r="W410" i="2"/>
  <c r="X410" i="2"/>
  <c r="Y410" i="2"/>
  <c r="Z410" i="2"/>
  <c r="I411" i="2"/>
  <c r="J411" i="2"/>
  <c r="K411" i="2"/>
  <c r="L411" i="2"/>
  <c r="M411" i="2"/>
  <c r="N411" i="2"/>
  <c r="O411" i="2"/>
  <c r="P411" i="2"/>
  <c r="S411" i="2"/>
  <c r="T411" i="2"/>
  <c r="U411" i="2"/>
  <c r="V411" i="2"/>
  <c r="W411" i="2"/>
  <c r="X411" i="2"/>
  <c r="Y411" i="2"/>
  <c r="Z411" i="2"/>
  <c r="AA411" i="2"/>
  <c r="AB411" i="2"/>
  <c r="AC411" i="2"/>
  <c r="I412" i="2"/>
  <c r="J412" i="2"/>
  <c r="K412" i="2"/>
  <c r="L412" i="2"/>
  <c r="M412" i="2"/>
  <c r="N412" i="2"/>
  <c r="O412" i="2"/>
  <c r="P412" i="2"/>
  <c r="S412" i="2"/>
  <c r="T412" i="2"/>
  <c r="U412" i="2"/>
  <c r="V412" i="2"/>
  <c r="W412" i="2"/>
  <c r="X412" i="2"/>
  <c r="Y412" i="2"/>
  <c r="Z412" i="2"/>
  <c r="AA412" i="2"/>
  <c r="AB412" i="2"/>
  <c r="AC412" i="2"/>
  <c r="I413" i="2"/>
  <c r="J413" i="2"/>
  <c r="K413" i="2"/>
  <c r="L413" i="2"/>
  <c r="M413" i="2"/>
  <c r="N413" i="2"/>
  <c r="O413" i="2"/>
  <c r="P413" i="2"/>
  <c r="S413" i="2"/>
  <c r="T413" i="2"/>
  <c r="U413" i="2"/>
  <c r="V413" i="2"/>
  <c r="W413" i="2"/>
  <c r="X413" i="2"/>
  <c r="Y413" i="2"/>
  <c r="Z413" i="2"/>
  <c r="AA413" i="2"/>
  <c r="AB413" i="2"/>
  <c r="AC413" i="2"/>
  <c r="I414" i="2"/>
  <c r="J414" i="2"/>
  <c r="K414" i="2"/>
  <c r="L414" i="2"/>
  <c r="M414" i="2"/>
  <c r="N414" i="2"/>
  <c r="O414" i="2"/>
  <c r="P414" i="2"/>
  <c r="S414" i="2"/>
  <c r="T414" i="2"/>
  <c r="U414" i="2"/>
  <c r="V414" i="2"/>
  <c r="W414" i="2"/>
  <c r="X414" i="2"/>
  <c r="Y414" i="2"/>
  <c r="Z414" i="2"/>
  <c r="AA414" i="2"/>
  <c r="AB414" i="2"/>
  <c r="AC414" i="2"/>
  <c r="I415" i="2"/>
  <c r="J415" i="2"/>
  <c r="K415" i="2"/>
  <c r="L415" i="2"/>
  <c r="M415" i="2"/>
  <c r="N415" i="2"/>
  <c r="O415" i="2"/>
  <c r="P415" i="2"/>
  <c r="S415" i="2"/>
  <c r="T415" i="2"/>
  <c r="U415" i="2"/>
  <c r="V415" i="2"/>
  <c r="W415" i="2"/>
  <c r="X415" i="2"/>
  <c r="Y415" i="2"/>
  <c r="Z415" i="2"/>
  <c r="AA415" i="2"/>
  <c r="AB415" i="2"/>
  <c r="AC415" i="2"/>
  <c r="R404" i="2"/>
  <c r="Q404" i="2"/>
  <c r="R403" i="2"/>
  <c r="Q403" i="2"/>
  <c r="R402" i="2"/>
  <c r="Q402" i="2"/>
  <c r="R401" i="2"/>
  <c r="R387" i="2" s="1"/>
  <c r="Q401" i="2"/>
  <c r="I400" i="2"/>
  <c r="I399" i="2" s="1"/>
  <c r="J400" i="2"/>
  <c r="J399" i="2" s="1"/>
  <c r="K400" i="2"/>
  <c r="K399" i="2" s="1"/>
  <c r="L400" i="2"/>
  <c r="L399" i="2" s="1"/>
  <c r="M400" i="2"/>
  <c r="M399" i="2" s="1"/>
  <c r="N400" i="2"/>
  <c r="N399" i="2" s="1"/>
  <c r="O400" i="2"/>
  <c r="O399" i="2" s="1"/>
  <c r="P400" i="2"/>
  <c r="P399" i="2" s="1"/>
  <c r="S400" i="2"/>
  <c r="S399" i="2" s="1"/>
  <c r="T400" i="2"/>
  <c r="T399" i="2" s="1"/>
  <c r="U400" i="2"/>
  <c r="U399" i="2" s="1"/>
  <c r="V400" i="2"/>
  <c r="V399" i="2" s="1"/>
  <c r="W400" i="2"/>
  <c r="W399" i="2" s="1"/>
  <c r="X400" i="2"/>
  <c r="X399" i="2" s="1"/>
  <c r="Y400" i="2"/>
  <c r="Y399" i="2" s="1"/>
  <c r="Z400" i="2"/>
  <c r="Z399" i="2" s="1"/>
  <c r="AA400" i="2"/>
  <c r="AA399" i="2" s="1"/>
  <c r="AB400" i="2"/>
  <c r="AB399" i="2" s="1"/>
  <c r="AC400" i="2"/>
  <c r="AC399" i="2" s="1"/>
  <c r="R397" i="2"/>
  <c r="Q397" i="2"/>
  <c r="R396" i="2"/>
  <c r="Q396" i="2"/>
  <c r="R395" i="2"/>
  <c r="Q395" i="2"/>
  <c r="R394" i="2"/>
  <c r="R386" i="2" s="1"/>
  <c r="Q386" i="2"/>
  <c r="I393" i="2"/>
  <c r="I392" i="2" s="1"/>
  <c r="J393" i="2"/>
  <c r="J392" i="2" s="1"/>
  <c r="K393" i="2"/>
  <c r="L393" i="2"/>
  <c r="M393" i="2"/>
  <c r="M392" i="2" s="1"/>
  <c r="N393" i="2"/>
  <c r="N392" i="2" s="1"/>
  <c r="P393" i="2"/>
  <c r="P392" i="2" s="1"/>
  <c r="S393" i="2"/>
  <c r="S392" i="2" s="1"/>
  <c r="T393" i="2"/>
  <c r="T392" i="2" s="1"/>
  <c r="U393" i="2"/>
  <c r="U392" i="2" s="1"/>
  <c r="V393" i="2"/>
  <c r="V392" i="2" s="1"/>
  <c r="W393" i="2"/>
  <c r="W392" i="2" s="1"/>
  <c r="X393" i="2"/>
  <c r="X392" i="2" s="1"/>
  <c r="Y393" i="2"/>
  <c r="Y392" i="2" s="1"/>
  <c r="Z393" i="2"/>
  <c r="Z392" i="2" s="1"/>
  <c r="AA393" i="2"/>
  <c r="AA392" i="2" s="1"/>
  <c r="AB393" i="2"/>
  <c r="AB392" i="2" s="1"/>
  <c r="AC393" i="2"/>
  <c r="AC392" i="2" s="1"/>
  <c r="K392" i="2"/>
  <c r="L392" i="2"/>
  <c r="H383" i="2"/>
  <c r="I383" i="2"/>
  <c r="J383" i="2"/>
  <c r="K383" i="2"/>
  <c r="L383" i="2"/>
  <c r="M383" i="2"/>
  <c r="N383" i="2"/>
  <c r="O383" i="2"/>
  <c r="P383" i="2"/>
  <c r="I386" i="2"/>
  <c r="J386" i="2"/>
  <c r="K386" i="2"/>
  <c r="L386" i="2"/>
  <c r="M386" i="2"/>
  <c r="N386" i="2"/>
  <c r="P386" i="2"/>
  <c r="S386" i="2"/>
  <c r="S1442" i="2" s="1"/>
  <c r="T386" i="2"/>
  <c r="T1442" i="2" s="1"/>
  <c r="U386" i="2"/>
  <c r="U1442" i="2" s="1"/>
  <c r="V386" i="2"/>
  <c r="V1442" i="2" s="1"/>
  <c r="W386" i="2"/>
  <c r="W1442" i="2" s="1"/>
  <c r="X386" i="2"/>
  <c r="X1442" i="2" s="1"/>
  <c r="Y386" i="2"/>
  <c r="Y1442" i="2" s="1"/>
  <c r="Z386" i="2"/>
  <c r="AA386" i="2"/>
  <c r="AB386" i="2"/>
  <c r="AC386" i="2"/>
  <c r="I387" i="2"/>
  <c r="J387" i="2"/>
  <c r="K387" i="2"/>
  <c r="L387" i="2"/>
  <c r="M387" i="2"/>
  <c r="N387" i="2"/>
  <c r="O387" i="2"/>
  <c r="P387" i="2"/>
  <c r="S387" i="2"/>
  <c r="T387" i="2"/>
  <c r="U387" i="2"/>
  <c r="V387" i="2"/>
  <c r="W387" i="2"/>
  <c r="X387" i="2"/>
  <c r="Y387" i="2"/>
  <c r="Z387" i="2"/>
  <c r="AA387" i="2"/>
  <c r="AB387" i="2"/>
  <c r="AC387" i="2"/>
  <c r="I388" i="2"/>
  <c r="J388" i="2"/>
  <c r="K388" i="2"/>
  <c r="L388" i="2"/>
  <c r="M388" i="2"/>
  <c r="N388" i="2"/>
  <c r="O388" i="2"/>
  <c r="P388" i="2"/>
  <c r="S388" i="2"/>
  <c r="T388" i="2"/>
  <c r="U388" i="2"/>
  <c r="V388" i="2"/>
  <c r="W388" i="2"/>
  <c r="X388" i="2"/>
  <c r="Y388" i="2"/>
  <c r="Z388" i="2"/>
  <c r="AA388" i="2"/>
  <c r="AB388" i="2"/>
  <c r="AC388" i="2"/>
  <c r="I389" i="2"/>
  <c r="J389" i="2"/>
  <c r="K389" i="2"/>
  <c r="L389" i="2"/>
  <c r="M389" i="2"/>
  <c r="N389" i="2"/>
  <c r="O389" i="2"/>
  <c r="P389" i="2"/>
  <c r="S389" i="2"/>
  <c r="T389" i="2"/>
  <c r="U389" i="2"/>
  <c r="V389" i="2"/>
  <c r="W389" i="2"/>
  <c r="X389" i="2"/>
  <c r="Y389" i="2"/>
  <c r="Z389" i="2"/>
  <c r="AA389" i="2"/>
  <c r="AB389" i="2"/>
  <c r="AC389" i="2"/>
  <c r="I390" i="2"/>
  <c r="J390" i="2"/>
  <c r="K390" i="2"/>
  <c r="L390" i="2"/>
  <c r="M390" i="2"/>
  <c r="N390" i="2"/>
  <c r="O390" i="2"/>
  <c r="P390" i="2"/>
  <c r="S390" i="2"/>
  <c r="T390" i="2"/>
  <c r="U390" i="2"/>
  <c r="V390" i="2"/>
  <c r="W390" i="2"/>
  <c r="X390" i="2"/>
  <c r="Y390" i="2"/>
  <c r="Z390" i="2"/>
  <c r="AA390" i="2"/>
  <c r="AB390" i="2"/>
  <c r="AC390" i="2"/>
  <c r="Q375" i="2"/>
  <c r="G375" i="2"/>
  <c r="R375" i="2"/>
  <c r="R374" i="2"/>
  <c r="Q374" i="2"/>
  <c r="R373" i="2"/>
  <c r="Q373" i="2"/>
  <c r="R372" i="2"/>
  <c r="R317" i="2" s="1"/>
  <c r="Q372" i="2"/>
  <c r="Q317" i="2" s="1"/>
  <c r="I371" i="2"/>
  <c r="I370" i="2" s="1"/>
  <c r="K371" i="2"/>
  <c r="K370" i="2" s="1"/>
  <c r="M371" i="2"/>
  <c r="M370" i="2" s="1"/>
  <c r="O371" i="2"/>
  <c r="O370" i="2" s="1"/>
  <c r="S371" i="2"/>
  <c r="S370" i="2" s="1"/>
  <c r="T371" i="2"/>
  <c r="T370" i="2" s="1"/>
  <c r="U371" i="2"/>
  <c r="U370" i="2" s="1"/>
  <c r="V371" i="2"/>
  <c r="V370" i="2" s="1"/>
  <c r="W371" i="2"/>
  <c r="W370" i="2" s="1"/>
  <c r="X371" i="2"/>
  <c r="X370" i="2" s="1"/>
  <c r="Y371" i="2"/>
  <c r="Y370" i="2" s="1"/>
  <c r="Z371" i="2"/>
  <c r="Z370" i="2" s="1"/>
  <c r="AA371" i="2"/>
  <c r="AA370" i="2" s="1"/>
  <c r="AB371" i="2"/>
  <c r="AB370" i="2" s="1"/>
  <c r="AC371" i="2"/>
  <c r="AC370" i="2" s="1"/>
  <c r="R368" i="2"/>
  <c r="Q368" i="2"/>
  <c r="R367" i="2"/>
  <c r="Q367" i="2"/>
  <c r="R366" i="2"/>
  <c r="Q366" i="2"/>
  <c r="R365" i="2"/>
  <c r="R316" i="2" s="1"/>
  <c r="Q365" i="2"/>
  <c r="I364" i="2"/>
  <c r="I363" i="2" s="1"/>
  <c r="J364" i="2"/>
  <c r="J363" i="2" s="1"/>
  <c r="K364" i="2"/>
  <c r="K363" i="2" s="1"/>
  <c r="L364" i="2"/>
  <c r="L363" i="2" s="1"/>
  <c r="N364" i="2"/>
  <c r="N363" i="2" s="1"/>
  <c r="P364" i="2"/>
  <c r="P363" i="2" s="1"/>
  <c r="S363" i="2"/>
  <c r="T363" i="2"/>
  <c r="U363" i="2"/>
  <c r="V363" i="2"/>
  <c r="W363" i="2"/>
  <c r="X363" i="2"/>
  <c r="Y363" i="2"/>
  <c r="Z364" i="2"/>
  <c r="Z363" i="2" s="1"/>
  <c r="AA364" i="2"/>
  <c r="AA363" i="2" s="1"/>
  <c r="AB364" i="2"/>
  <c r="AB363" i="2" s="1"/>
  <c r="AC364" i="2"/>
  <c r="AC363" i="2" s="1"/>
  <c r="R361" i="2"/>
  <c r="Q361" i="2"/>
  <c r="R360" i="2"/>
  <c r="Q360" i="2"/>
  <c r="R359" i="2"/>
  <c r="Q359" i="2"/>
  <c r="R358" i="2"/>
  <c r="R315" i="2" s="1"/>
  <c r="Q358" i="2"/>
  <c r="Q315" i="2" s="1"/>
  <c r="R357" i="2"/>
  <c r="R314" i="2" s="1"/>
  <c r="Q357" i="2"/>
  <c r="R356" i="2"/>
  <c r="R313" i="2" s="1"/>
  <c r="Q356" i="2"/>
  <c r="Q313" i="2" s="1"/>
  <c r="R355" i="2"/>
  <c r="R312" i="2" s="1"/>
  <c r="Q355" i="2"/>
  <c r="Q312" i="2" s="1"/>
  <c r="R354" i="2"/>
  <c r="R311" i="2" s="1"/>
  <c r="Q354" i="2"/>
  <c r="Q311" i="2" s="1"/>
  <c r="R353" i="2"/>
  <c r="R310" i="2" s="1"/>
  <c r="Q353" i="2"/>
  <c r="Q310" i="2" s="1"/>
  <c r="I352" i="2"/>
  <c r="I351" i="2" s="1"/>
  <c r="J352" i="2"/>
  <c r="J351" i="2" s="1"/>
  <c r="K352" i="2"/>
  <c r="K351" i="2" s="1"/>
  <c r="L352" i="2"/>
  <c r="L351" i="2" s="1"/>
  <c r="M352" i="2"/>
  <c r="M351" i="2" s="1"/>
  <c r="N352" i="2"/>
  <c r="N351" i="2" s="1"/>
  <c r="P352" i="2"/>
  <c r="P351" i="2" s="1"/>
  <c r="S352" i="2"/>
  <c r="S351" i="2" s="1"/>
  <c r="T352" i="2"/>
  <c r="T351" i="2" s="1"/>
  <c r="U352" i="2"/>
  <c r="U351" i="2" s="1"/>
  <c r="V352" i="2"/>
  <c r="V351" i="2" s="1"/>
  <c r="W352" i="2"/>
  <c r="W351" i="2" s="1"/>
  <c r="X352" i="2"/>
  <c r="X351" i="2" s="1"/>
  <c r="Y352" i="2"/>
  <c r="Y351" i="2" s="1"/>
  <c r="Z352" i="2"/>
  <c r="Z351" i="2" s="1"/>
  <c r="AA352" i="2"/>
  <c r="AA351" i="2" s="1"/>
  <c r="AB352" i="2"/>
  <c r="AB351" i="2" s="1"/>
  <c r="AC352" i="2"/>
  <c r="R349" i="2"/>
  <c r="Q349" i="2"/>
  <c r="R348" i="2"/>
  <c r="Q348" i="2"/>
  <c r="R347" i="2"/>
  <c r="Q347" i="2"/>
  <c r="R346" i="2"/>
  <c r="Q346" i="2"/>
  <c r="Q309" i="2" s="1"/>
  <c r="Q1448" i="2" s="1"/>
  <c r="AH1448" i="2" s="1"/>
  <c r="I345" i="2"/>
  <c r="I344" i="2" s="1"/>
  <c r="J345" i="2"/>
  <c r="J344" i="2" s="1"/>
  <c r="K345" i="2"/>
  <c r="K344" i="2" s="1"/>
  <c r="L345" i="2"/>
  <c r="L344" i="2" s="1"/>
  <c r="M345" i="2"/>
  <c r="M344" i="2" s="1"/>
  <c r="N345" i="2"/>
  <c r="N344" i="2" s="1"/>
  <c r="O345" i="2"/>
  <c r="O344" i="2" s="1"/>
  <c r="P345" i="2"/>
  <c r="P344" i="2" s="1"/>
  <c r="S345" i="2"/>
  <c r="S344" i="2" s="1"/>
  <c r="T345" i="2"/>
  <c r="T344" i="2" s="1"/>
  <c r="U345" i="2"/>
  <c r="U344" i="2" s="1"/>
  <c r="V345" i="2"/>
  <c r="V344" i="2" s="1"/>
  <c r="W345" i="2"/>
  <c r="W344" i="2" s="1"/>
  <c r="X345" i="2"/>
  <c r="X344" i="2" s="1"/>
  <c r="Y345" i="2"/>
  <c r="Y344" i="2" s="1"/>
  <c r="Z345" i="2"/>
  <c r="Z344" i="2" s="1"/>
  <c r="AA345" i="2"/>
  <c r="AA344" i="2" s="1"/>
  <c r="AB345" i="2"/>
  <c r="AB344" i="2" s="1"/>
  <c r="AC345" i="2"/>
  <c r="AC344" i="2" s="1"/>
  <c r="R342" i="2"/>
  <c r="Q342" i="2"/>
  <c r="R341" i="2"/>
  <c r="Q341" i="2"/>
  <c r="R340" i="2"/>
  <c r="Q340" i="2"/>
  <c r="R339" i="2"/>
  <c r="R308" i="2" s="1"/>
  <c r="Q339" i="2"/>
  <c r="Q308" i="2" s="1"/>
  <c r="I338" i="2"/>
  <c r="I337" i="2" s="1"/>
  <c r="J338" i="2"/>
  <c r="J337" i="2" s="1"/>
  <c r="K338" i="2"/>
  <c r="K337" i="2" s="1"/>
  <c r="L338" i="2"/>
  <c r="L337" i="2" s="1"/>
  <c r="M338" i="2"/>
  <c r="M337" i="2" s="1"/>
  <c r="N338" i="2"/>
  <c r="N337" i="2" s="1"/>
  <c r="O338" i="2"/>
  <c r="O337" i="2" s="1"/>
  <c r="P338" i="2"/>
  <c r="P337" i="2" s="1"/>
  <c r="S338" i="2"/>
  <c r="S337" i="2" s="1"/>
  <c r="T338" i="2"/>
  <c r="T337" i="2" s="1"/>
  <c r="U338" i="2"/>
  <c r="U337" i="2" s="1"/>
  <c r="V338" i="2"/>
  <c r="V337" i="2" s="1"/>
  <c r="W338" i="2"/>
  <c r="W337" i="2" s="1"/>
  <c r="X338" i="2"/>
  <c r="X337" i="2" s="1"/>
  <c r="Y338" i="2"/>
  <c r="Y337" i="2" s="1"/>
  <c r="Z338" i="2"/>
  <c r="Z337" i="2" s="1"/>
  <c r="AA338" i="2"/>
  <c r="AA337" i="2" s="1"/>
  <c r="AB338" i="2"/>
  <c r="AB337" i="2" s="1"/>
  <c r="AC338" i="2"/>
  <c r="AC337" i="2" s="1"/>
  <c r="R335" i="2"/>
  <c r="Q335" i="2"/>
  <c r="R334" i="2"/>
  <c r="Q334" i="2"/>
  <c r="R333" i="2"/>
  <c r="Q333" i="2"/>
  <c r="R332" i="2"/>
  <c r="R307" i="2" s="1"/>
  <c r="Q332" i="2"/>
  <c r="I331" i="2"/>
  <c r="I330" i="2" s="1"/>
  <c r="J331" i="2"/>
  <c r="J330" i="2" s="1"/>
  <c r="K331" i="2"/>
  <c r="K330" i="2" s="1"/>
  <c r="L331" i="2"/>
  <c r="L330" i="2" s="1"/>
  <c r="M331" i="2"/>
  <c r="M330" i="2" s="1"/>
  <c r="N331" i="2"/>
  <c r="N330" i="2" s="1"/>
  <c r="O331" i="2"/>
  <c r="O330" i="2" s="1"/>
  <c r="P331" i="2"/>
  <c r="P330" i="2" s="1"/>
  <c r="S331" i="2"/>
  <c r="S330" i="2" s="1"/>
  <c r="T331" i="2"/>
  <c r="T330" i="2" s="1"/>
  <c r="U331" i="2"/>
  <c r="U330" i="2" s="1"/>
  <c r="V331" i="2"/>
  <c r="V330" i="2" s="1"/>
  <c r="W331" i="2"/>
  <c r="W330" i="2" s="1"/>
  <c r="X331" i="2"/>
  <c r="X330" i="2" s="1"/>
  <c r="Y331" i="2"/>
  <c r="Y330" i="2" s="1"/>
  <c r="Z331" i="2"/>
  <c r="Z330" i="2" s="1"/>
  <c r="AA331" i="2"/>
  <c r="AA330" i="2" s="1"/>
  <c r="AB331" i="2"/>
  <c r="AB330" i="2" s="1"/>
  <c r="AC331" i="2"/>
  <c r="AC330" i="2" s="1"/>
  <c r="R328" i="2"/>
  <c r="Q328" i="2"/>
  <c r="R327" i="2"/>
  <c r="Q327" i="2"/>
  <c r="R326" i="2"/>
  <c r="Q326" i="2"/>
  <c r="R325" i="2"/>
  <c r="R306" i="2" s="1"/>
  <c r="I324" i="2"/>
  <c r="I323" i="2" s="1"/>
  <c r="J324" i="2"/>
  <c r="J323" i="2" s="1"/>
  <c r="K324" i="2"/>
  <c r="K323" i="2" s="1"/>
  <c r="L324" i="2"/>
  <c r="L323" i="2" s="1"/>
  <c r="M324" i="2"/>
  <c r="M323" i="2" s="1"/>
  <c r="N324" i="2"/>
  <c r="N323" i="2" s="1"/>
  <c r="O324" i="2"/>
  <c r="O323" i="2" s="1"/>
  <c r="P324" i="2"/>
  <c r="P323" i="2" s="1"/>
  <c r="S324" i="2"/>
  <c r="S323" i="2" s="1"/>
  <c r="T324" i="2"/>
  <c r="T323" i="2" s="1"/>
  <c r="U324" i="2"/>
  <c r="U323" i="2" s="1"/>
  <c r="V324" i="2"/>
  <c r="V323" i="2" s="1"/>
  <c r="W324" i="2"/>
  <c r="W323" i="2" s="1"/>
  <c r="X324" i="2"/>
  <c r="X323" i="2" s="1"/>
  <c r="Y323" i="2"/>
  <c r="Z324" i="2"/>
  <c r="Z323" i="2" s="1"/>
  <c r="AA324" i="2"/>
  <c r="AA323" i="2" s="1"/>
  <c r="AB324" i="2"/>
  <c r="AB323" i="2" s="1"/>
  <c r="AC324" i="2"/>
  <c r="AC323" i="2" s="1"/>
  <c r="I306" i="2"/>
  <c r="J306" i="2"/>
  <c r="K306" i="2"/>
  <c r="L306" i="2"/>
  <c r="M306" i="2"/>
  <c r="N306" i="2"/>
  <c r="O306" i="2"/>
  <c r="P306" i="2"/>
  <c r="Z306" i="2"/>
  <c r="Z1442" i="2" s="1"/>
  <c r="AA306" i="2"/>
  <c r="AA1442" i="2" s="1"/>
  <c r="AB306" i="2"/>
  <c r="AB1442" i="2" s="1"/>
  <c r="AC306" i="2"/>
  <c r="AC1442" i="2" s="1"/>
  <c r="I307" i="2"/>
  <c r="J307" i="2"/>
  <c r="K307" i="2"/>
  <c r="L307" i="2"/>
  <c r="M307" i="2"/>
  <c r="N307" i="2"/>
  <c r="O307" i="2"/>
  <c r="P307" i="2"/>
  <c r="Z307" i="2"/>
  <c r="AA307" i="2"/>
  <c r="AB307" i="2"/>
  <c r="AC307" i="2"/>
  <c r="I308" i="2"/>
  <c r="J308" i="2"/>
  <c r="K308" i="2"/>
  <c r="L308" i="2"/>
  <c r="M308" i="2"/>
  <c r="N308" i="2"/>
  <c r="O308" i="2"/>
  <c r="P308" i="2"/>
  <c r="Z308" i="2"/>
  <c r="AA308" i="2"/>
  <c r="AB308" i="2"/>
  <c r="AC308" i="2"/>
  <c r="I309" i="2"/>
  <c r="I1448" i="2" s="1"/>
  <c r="J309" i="2"/>
  <c r="J1448" i="2" s="1"/>
  <c r="K309" i="2"/>
  <c r="K1448" i="2" s="1"/>
  <c r="L309" i="2"/>
  <c r="L1448" i="2" s="1"/>
  <c r="M309" i="2"/>
  <c r="M1448" i="2" s="1"/>
  <c r="N309" i="2"/>
  <c r="N1448" i="2" s="1"/>
  <c r="O309" i="2"/>
  <c r="O1448" i="2" s="1"/>
  <c r="P309" i="2"/>
  <c r="P1448" i="2" s="1"/>
  <c r="Z309" i="2"/>
  <c r="Z1448" i="2" s="1"/>
  <c r="AA309" i="2"/>
  <c r="AA1448" i="2" s="1"/>
  <c r="AB309" i="2"/>
  <c r="AB1448" i="2" s="1"/>
  <c r="AC309" i="2"/>
  <c r="AC1448" i="2" s="1"/>
  <c r="I310" i="2"/>
  <c r="J310" i="2"/>
  <c r="K310" i="2"/>
  <c r="L310" i="2"/>
  <c r="M310" i="2"/>
  <c r="N310" i="2"/>
  <c r="P310" i="2"/>
  <c r="Z310" i="2"/>
  <c r="AA310" i="2"/>
  <c r="AB310" i="2"/>
  <c r="AC310" i="2"/>
  <c r="I311" i="2"/>
  <c r="J311" i="2"/>
  <c r="K311" i="2"/>
  <c r="L311" i="2"/>
  <c r="M311" i="2"/>
  <c r="N311" i="2"/>
  <c r="P311" i="2"/>
  <c r="Z311" i="2"/>
  <c r="AA311" i="2"/>
  <c r="AB311" i="2"/>
  <c r="AC311" i="2"/>
  <c r="I312" i="2"/>
  <c r="J312" i="2"/>
  <c r="K312" i="2"/>
  <c r="L312" i="2"/>
  <c r="M312" i="2"/>
  <c r="N312" i="2"/>
  <c r="P312" i="2"/>
  <c r="Z312" i="2"/>
  <c r="AA312" i="2"/>
  <c r="AB312" i="2"/>
  <c r="AC312" i="2"/>
  <c r="I313" i="2"/>
  <c r="J313" i="2"/>
  <c r="K313" i="2"/>
  <c r="L313" i="2"/>
  <c r="M313" i="2"/>
  <c r="N313" i="2"/>
  <c r="P313" i="2"/>
  <c r="Z313" i="2"/>
  <c r="AA313" i="2"/>
  <c r="AB313" i="2"/>
  <c r="AC313" i="2"/>
  <c r="I314" i="2"/>
  <c r="J314" i="2"/>
  <c r="K314" i="2"/>
  <c r="L314" i="2"/>
  <c r="M314" i="2"/>
  <c r="N314" i="2"/>
  <c r="P314" i="2"/>
  <c r="Z314" i="2"/>
  <c r="AA314" i="2"/>
  <c r="AB314" i="2"/>
  <c r="AC314" i="2"/>
  <c r="I315" i="2"/>
  <c r="J315" i="2"/>
  <c r="K315" i="2"/>
  <c r="L315" i="2"/>
  <c r="M315" i="2"/>
  <c r="N315" i="2"/>
  <c r="P315" i="2"/>
  <c r="Z315" i="2"/>
  <c r="AA315" i="2"/>
  <c r="AB315" i="2"/>
  <c r="AC315" i="2"/>
  <c r="I316" i="2"/>
  <c r="J316" i="2"/>
  <c r="K316" i="2"/>
  <c r="L316" i="2"/>
  <c r="N316" i="2"/>
  <c r="P316" i="2"/>
  <c r="Z316" i="2"/>
  <c r="AA316" i="2"/>
  <c r="AB316" i="2"/>
  <c r="AC316" i="2"/>
  <c r="I317" i="2"/>
  <c r="J317" i="2"/>
  <c r="K317" i="2"/>
  <c r="L317" i="2"/>
  <c r="M317" i="2"/>
  <c r="N317" i="2"/>
  <c r="O317" i="2"/>
  <c r="P317" i="2"/>
  <c r="Z317" i="2"/>
  <c r="AA317" i="2"/>
  <c r="AB317" i="2"/>
  <c r="AC317" i="2"/>
  <c r="I319" i="2"/>
  <c r="J319" i="2"/>
  <c r="K319" i="2"/>
  <c r="L319" i="2"/>
  <c r="M319" i="2"/>
  <c r="N319" i="2"/>
  <c r="O319" i="2"/>
  <c r="P319" i="2"/>
  <c r="S319" i="2"/>
  <c r="T319" i="2"/>
  <c r="U319" i="2"/>
  <c r="V319" i="2"/>
  <c r="W319" i="2"/>
  <c r="X319" i="2"/>
  <c r="Y319" i="2"/>
  <c r="Z319" i="2"/>
  <c r="AA319" i="2"/>
  <c r="AB319" i="2"/>
  <c r="AC319" i="2"/>
  <c r="I320" i="2"/>
  <c r="K320" i="2"/>
  <c r="M320" i="2"/>
  <c r="O320" i="2"/>
  <c r="S320" i="2"/>
  <c r="T320" i="2"/>
  <c r="U320" i="2"/>
  <c r="V320" i="2"/>
  <c r="W320" i="2"/>
  <c r="X320" i="2"/>
  <c r="Y320" i="2"/>
  <c r="Z320" i="2"/>
  <c r="AA320" i="2"/>
  <c r="AB320" i="2"/>
  <c r="AC320" i="2"/>
  <c r="I321" i="2"/>
  <c r="J321" i="2"/>
  <c r="K321" i="2"/>
  <c r="L321" i="2"/>
  <c r="M321" i="2"/>
  <c r="N321" i="2"/>
  <c r="O321" i="2"/>
  <c r="P321" i="2"/>
  <c r="S321" i="2"/>
  <c r="T321" i="2"/>
  <c r="U321" i="2"/>
  <c r="V321" i="2"/>
  <c r="W321" i="2"/>
  <c r="X321" i="2"/>
  <c r="Y321" i="2"/>
  <c r="Z321" i="2"/>
  <c r="AA321" i="2"/>
  <c r="AB321" i="2"/>
  <c r="AC321" i="2"/>
  <c r="R297" i="2"/>
  <c r="R290" i="2" s="1"/>
  <c r="Q297" i="2"/>
  <c r="Q290" i="2" s="1"/>
  <c r="R296" i="2"/>
  <c r="R289" i="2" s="1"/>
  <c r="Q296" i="2"/>
  <c r="Q289" i="2" s="1"/>
  <c r="R295" i="2"/>
  <c r="R288" i="2" s="1"/>
  <c r="Q295" i="2"/>
  <c r="Q288" i="2" s="1"/>
  <c r="R294" i="2"/>
  <c r="R287" i="2" s="1"/>
  <c r="Q294" i="2"/>
  <c r="I293" i="2"/>
  <c r="I292" i="2" s="1"/>
  <c r="J293" i="2"/>
  <c r="J292" i="2" s="1"/>
  <c r="K293" i="2"/>
  <c r="K292" i="2" s="1"/>
  <c r="L293" i="2"/>
  <c r="L292" i="2" s="1"/>
  <c r="M293" i="2"/>
  <c r="M292" i="2" s="1"/>
  <c r="N293" i="2"/>
  <c r="N292" i="2" s="1"/>
  <c r="O293" i="2"/>
  <c r="O292" i="2" s="1"/>
  <c r="P293" i="2"/>
  <c r="P292" i="2" s="1"/>
  <c r="S293" i="2"/>
  <c r="S292" i="2" s="1"/>
  <c r="T293" i="2"/>
  <c r="T292" i="2" s="1"/>
  <c r="U293" i="2"/>
  <c r="U292" i="2" s="1"/>
  <c r="V293" i="2"/>
  <c r="V292" i="2" s="1"/>
  <c r="W293" i="2"/>
  <c r="W292" i="2" s="1"/>
  <c r="X293" i="2"/>
  <c r="X292" i="2" s="1"/>
  <c r="Y293" i="2"/>
  <c r="Y292" i="2" s="1"/>
  <c r="Z293" i="2"/>
  <c r="Z292" i="2" s="1"/>
  <c r="AA293" i="2"/>
  <c r="AA292" i="2" s="1"/>
  <c r="AB293" i="2"/>
  <c r="AB292" i="2" s="1"/>
  <c r="AC293" i="2"/>
  <c r="AC292" i="2" s="1"/>
  <c r="H284" i="2"/>
  <c r="I284" i="2"/>
  <c r="J284" i="2"/>
  <c r="K284" i="2"/>
  <c r="L284" i="2"/>
  <c r="M284" i="2"/>
  <c r="N284" i="2"/>
  <c r="O284" i="2"/>
  <c r="P284" i="2"/>
  <c r="I287" i="2"/>
  <c r="J287" i="2"/>
  <c r="K287" i="2"/>
  <c r="L287" i="2"/>
  <c r="M287" i="2"/>
  <c r="N287" i="2"/>
  <c r="O287" i="2"/>
  <c r="P287" i="2"/>
  <c r="S287" i="2"/>
  <c r="T287" i="2"/>
  <c r="U287" i="2"/>
  <c r="V287" i="2"/>
  <c r="W287" i="2"/>
  <c r="X287" i="2"/>
  <c r="Y287" i="2"/>
  <c r="Z287" i="2"/>
  <c r="AA287" i="2"/>
  <c r="AB287" i="2"/>
  <c r="AC287" i="2"/>
  <c r="I288" i="2"/>
  <c r="J288" i="2"/>
  <c r="K288" i="2"/>
  <c r="L288" i="2"/>
  <c r="M288" i="2"/>
  <c r="N288" i="2"/>
  <c r="O288" i="2"/>
  <c r="P288" i="2"/>
  <c r="S288" i="2"/>
  <c r="T288" i="2"/>
  <c r="U288" i="2"/>
  <c r="V288" i="2"/>
  <c r="W288" i="2"/>
  <c r="X288" i="2"/>
  <c r="Y288" i="2"/>
  <c r="Z288" i="2"/>
  <c r="AA288" i="2"/>
  <c r="AB288" i="2"/>
  <c r="AC288" i="2"/>
  <c r="I289" i="2"/>
  <c r="J289" i="2"/>
  <c r="K289" i="2"/>
  <c r="L289" i="2"/>
  <c r="M289" i="2"/>
  <c r="N289" i="2"/>
  <c r="O289" i="2"/>
  <c r="P289" i="2"/>
  <c r="S289" i="2"/>
  <c r="T289" i="2"/>
  <c r="U289" i="2"/>
  <c r="V289" i="2"/>
  <c r="W289" i="2"/>
  <c r="X289" i="2"/>
  <c r="Y289" i="2"/>
  <c r="Z289" i="2"/>
  <c r="AA289" i="2"/>
  <c r="AB289" i="2"/>
  <c r="AC289" i="2"/>
  <c r="I290" i="2"/>
  <c r="J290" i="2"/>
  <c r="K290" i="2"/>
  <c r="L290" i="2"/>
  <c r="M290" i="2"/>
  <c r="N290" i="2"/>
  <c r="O290" i="2"/>
  <c r="P290" i="2"/>
  <c r="S290" i="2"/>
  <c r="T290" i="2"/>
  <c r="U290" i="2"/>
  <c r="V290" i="2"/>
  <c r="W290" i="2"/>
  <c r="X290" i="2"/>
  <c r="Y290" i="2"/>
  <c r="Z290" i="2"/>
  <c r="AA290" i="2"/>
  <c r="AB290" i="2"/>
  <c r="AC290" i="2"/>
  <c r="G284" i="2"/>
  <c r="R283" i="2"/>
  <c r="R276" i="2" s="1"/>
  <c r="Q283" i="2"/>
  <c r="Q276" i="2" s="1"/>
  <c r="R282" i="2"/>
  <c r="R275" i="2" s="1"/>
  <c r="Q282" i="2"/>
  <c r="Q275" i="2" s="1"/>
  <c r="R281" i="2"/>
  <c r="R274" i="2" s="1"/>
  <c r="Q281" i="2"/>
  <c r="Q274" i="2" s="1"/>
  <c r="R280" i="2"/>
  <c r="R273" i="2" s="1"/>
  <c r="Q280" i="2"/>
  <c r="Q273" i="2" s="1"/>
  <c r="I279" i="2"/>
  <c r="I278" i="2" s="1"/>
  <c r="J279" i="2"/>
  <c r="J278" i="2" s="1"/>
  <c r="K279" i="2"/>
  <c r="K278" i="2" s="1"/>
  <c r="L279" i="2"/>
  <c r="L278" i="2" s="1"/>
  <c r="M279" i="2"/>
  <c r="M278" i="2" s="1"/>
  <c r="N279" i="2"/>
  <c r="N278" i="2" s="1"/>
  <c r="O279" i="2"/>
  <c r="O278" i="2" s="1"/>
  <c r="P279" i="2"/>
  <c r="P278" i="2" s="1"/>
  <c r="S279" i="2"/>
  <c r="S278" i="2" s="1"/>
  <c r="T279" i="2"/>
  <c r="T278" i="2" s="1"/>
  <c r="U279" i="2"/>
  <c r="U278" i="2" s="1"/>
  <c r="V279" i="2"/>
  <c r="V278" i="2" s="1"/>
  <c r="W279" i="2"/>
  <c r="W278" i="2" s="1"/>
  <c r="X279" i="2"/>
  <c r="X278" i="2" s="1"/>
  <c r="Y279" i="2"/>
  <c r="Y278" i="2" s="1"/>
  <c r="Z279" i="2"/>
  <c r="Z278" i="2" s="1"/>
  <c r="AA279" i="2"/>
  <c r="AA278" i="2" s="1"/>
  <c r="AB279" i="2"/>
  <c r="AB278" i="2" s="1"/>
  <c r="AC279" i="2"/>
  <c r="AC278" i="2" s="1"/>
  <c r="I273" i="2"/>
  <c r="J273" i="2"/>
  <c r="K273" i="2"/>
  <c r="L273" i="2"/>
  <c r="M273" i="2"/>
  <c r="N273" i="2"/>
  <c r="O273" i="2"/>
  <c r="P273" i="2"/>
  <c r="S273" i="2"/>
  <c r="T273" i="2"/>
  <c r="U273" i="2"/>
  <c r="V273" i="2"/>
  <c r="W273" i="2"/>
  <c r="X273" i="2"/>
  <c r="Y273" i="2"/>
  <c r="Z273" i="2"/>
  <c r="AA273" i="2"/>
  <c r="AB273" i="2"/>
  <c r="AC273" i="2"/>
  <c r="I274" i="2"/>
  <c r="J274" i="2"/>
  <c r="K274" i="2"/>
  <c r="L274" i="2"/>
  <c r="M274" i="2"/>
  <c r="N274" i="2"/>
  <c r="O274" i="2"/>
  <c r="P274" i="2"/>
  <c r="S274" i="2"/>
  <c r="T274" i="2"/>
  <c r="U274" i="2"/>
  <c r="V274" i="2"/>
  <c r="W274" i="2"/>
  <c r="X274" i="2"/>
  <c r="Y274" i="2"/>
  <c r="Z274" i="2"/>
  <c r="AA274" i="2"/>
  <c r="AB274" i="2"/>
  <c r="AC274" i="2"/>
  <c r="I275" i="2"/>
  <c r="J275" i="2"/>
  <c r="K275" i="2"/>
  <c r="L275" i="2"/>
  <c r="M275" i="2"/>
  <c r="N275" i="2"/>
  <c r="O275" i="2"/>
  <c r="P275" i="2"/>
  <c r="S275" i="2"/>
  <c r="T275" i="2"/>
  <c r="U275" i="2"/>
  <c r="V275" i="2"/>
  <c r="W275" i="2"/>
  <c r="X275" i="2"/>
  <c r="Y275" i="2"/>
  <c r="Z275" i="2"/>
  <c r="AA275" i="2"/>
  <c r="AB275" i="2"/>
  <c r="AC275" i="2"/>
  <c r="I276" i="2"/>
  <c r="J276" i="2"/>
  <c r="K276" i="2"/>
  <c r="L276" i="2"/>
  <c r="M276" i="2"/>
  <c r="N276" i="2"/>
  <c r="O276" i="2"/>
  <c r="P276" i="2"/>
  <c r="S276" i="2"/>
  <c r="T276" i="2"/>
  <c r="U276" i="2"/>
  <c r="V276" i="2"/>
  <c r="W276" i="2"/>
  <c r="X276" i="2"/>
  <c r="Y276" i="2"/>
  <c r="Z276" i="2"/>
  <c r="AA276" i="2"/>
  <c r="AB276" i="2"/>
  <c r="AC276" i="2"/>
  <c r="H270" i="2"/>
  <c r="I270" i="2"/>
  <c r="J270" i="2"/>
  <c r="K270" i="2"/>
  <c r="L270" i="2"/>
  <c r="M270" i="2"/>
  <c r="N270" i="2"/>
  <c r="O270" i="2"/>
  <c r="P270" i="2"/>
  <c r="G270" i="2"/>
  <c r="Q228" i="2"/>
  <c r="Q218" i="2" s="1"/>
  <c r="R224" i="2"/>
  <c r="Q224" i="2"/>
  <c r="R230" i="2"/>
  <c r="R223" i="2" s="1"/>
  <c r="Q230" i="2"/>
  <c r="Q223" i="2" s="1"/>
  <c r="R229" i="2"/>
  <c r="Q229" i="2"/>
  <c r="R228" i="2"/>
  <c r="R218" i="2" s="1"/>
  <c r="I227" i="2"/>
  <c r="I226" i="2" s="1"/>
  <c r="J227" i="2"/>
  <c r="J226" i="2" s="1"/>
  <c r="K227" i="2"/>
  <c r="K226" i="2" s="1"/>
  <c r="L227" i="2"/>
  <c r="L226" i="2" s="1"/>
  <c r="M227" i="2"/>
  <c r="M226" i="2" s="1"/>
  <c r="N227" i="2"/>
  <c r="N226" i="2" s="1"/>
  <c r="O227" i="2"/>
  <c r="O226" i="2" s="1"/>
  <c r="P227" i="2"/>
  <c r="P226" i="2" s="1"/>
  <c r="S227" i="2"/>
  <c r="S226" i="2" s="1"/>
  <c r="T227" i="2"/>
  <c r="T226" i="2" s="1"/>
  <c r="U227" i="2"/>
  <c r="U226" i="2" s="1"/>
  <c r="V227" i="2"/>
  <c r="V226" i="2" s="1"/>
  <c r="W227" i="2"/>
  <c r="W226" i="2" s="1"/>
  <c r="X227" i="2"/>
  <c r="X226" i="2" s="1"/>
  <c r="Y227" i="2"/>
  <c r="Y226" i="2" s="1"/>
  <c r="Z227" i="2"/>
  <c r="Z226" i="2" s="1"/>
  <c r="AA227" i="2"/>
  <c r="AA226" i="2" s="1"/>
  <c r="AB227" i="2"/>
  <c r="AB226" i="2" s="1"/>
  <c r="AC227" i="2"/>
  <c r="AC226" i="2" s="1"/>
  <c r="I218" i="2"/>
  <c r="J218" i="2"/>
  <c r="K218" i="2"/>
  <c r="L218" i="2"/>
  <c r="M218" i="2"/>
  <c r="N218" i="2"/>
  <c r="O218" i="2"/>
  <c r="P218" i="2"/>
  <c r="AC218" i="2"/>
  <c r="I222" i="2"/>
  <c r="J222" i="2"/>
  <c r="K222" i="2"/>
  <c r="L222" i="2"/>
  <c r="M222" i="2"/>
  <c r="N222" i="2"/>
  <c r="O222" i="2"/>
  <c r="P222" i="2"/>
  <c r="AB1477" i="2"/>
  <c r="AC222" i="2"/>
  <c r="AC1452" i="2" s="1"/>
  <c r="I223" i="2"/>
  <c r="J223" i="2"/>
  <c r="K223" i="2"/>
  <c r="L223" i="2"/>
  <c r="M223" i="2"/>
  <c r="N223" i="2"/>
  <c r="O223" i="2"/>
  <c r="P223" i="2"/>
  <c r="AC223" i="2"/>
  <c r="I224" i="2"/>
  <c r="J224" i="2"/>
  <c r="K224" i="2"/>
  <c r="L224" i="2"/>
  <c r="M224" i="2"/>
  <c r="N224" i="2"/>
  <c r="O224" i="2"/>
  <c r="P224" i="2"/>
  <c r="S224" i="2"/>
  <c r="S217" i="2" s="1"/>
  <c r="T224" i="2"/>
  <c r="T217" i="2" s="1"/>
  <c r="U224" i="2"/>
  <c r="U217" i="2" s="1"/>
  <c r="V224" i="2"/>
  <c r="V217" i="2" s="1"/>
  <c r="W224" i="2"/>
  <c r="W217" i="2" s="1"/>
  <c r="X224" i="2"/>
  <c r="X217" i="2" s="1"/>
  <c r="Y224" i="2"/>
  <c r="Y217" i="2" s="1"/>
  <c r="Z224" i="2"/>
  <c r="Z217" i="2" s="1"/>
  <c r="AA224" i="2"/>
  <c r="AA217" i="2" s="1"/>
  <c r="AB224" i="2"/>
  <c r="AB217" i="2" s="1"/>
  <c r="AC224" i="2"/>
  <c r="I215" i="2"/>
  <c r="J215" i="2"/>
  <c r="K215" i="2"/>
  <c r="L215" i="2"/>
  <c r="M215" i="2"/>
  <c r="N215" i="2"/>
  <c r="O215" i="2"/>
  <c r="P215" i="2"/>
  <c r="Q197" i="2"/>
  <c r="I196" i="2"/>
  <c r="J196" i="2"/>
  <c r="K196" i="2"/>
  <c r="L196" i="2"/>
  <c r="M196" i="2"/>
  <c r="N196" i="2"/>
  <c r="O196" i="2"/>
  <c r="P196" i="2"/>
  <c r="R196" i="2"/>
  <c r="S196" i="2"/>
  <c r="T196" i="2"/>
  <c r="U196" i="2"/>
  <c r="V196" i="2"/>
  <c r="W196" i="2"/>
  <c r="X196" i="2"/>
  <c r="Y196" i="2"/>
  <c r="Z196" i="2"/>
  <c r="AA196" i="2"/>
  <c r="AB196" i="2"/>
  <c r="AC196" i="2"/>
  <c r="I197" i="2"/>
  <c r="J197" i="2"/>
  <c r="K197" i="2"/>
  <c r="L197" i="2"/>
  <c r="M197" i="2"/>
  <c r="N197" i="2"/>
  <c r="O197" i="2"/>
  <c r="P197" i="2"/>
  <c r="R197" i="2"/>
  <c r="S197" i="2"/>
  <c r="T197" i="2"/>
  <c r="U197" i="2"/>
  <c r="V197" i="2"/>
  <c r="W197" i="2"/>
  <c r="X197" i="2"/>
  <c r="Y197" i="2"/>
  <c r="Z197" i="2"/>
  <c r="AA197" i="2"/>
  <c r="AB197" i="2"/>
  <c r="AC197" i="2"/>
  <c r="I198" i="2"/>
  <c r="J198" i="2"/>
  <c r="K198" i="2"/>
  <c r="L198" i="2"/>
  <c r="M198" i="2"/>
  <c r="N198" i="2"/>
  <c r="O198" i="2"/>
  <c r="P198" i="2"/>
  <c r="S198" i="2"/>
  <c r="T198" i="2"/>
  <c r="U198" i="2"/>
  <c r="V198" i="2"/>
  <c r="W198" i="2"/>
  <c r="X198" i="2"/>
  <c r="Y198" i="2"/>
  <c r="Z198" i="2"/>
  <c r="AA198" i="2"/>
  <c r="AB198" i="2"/>
  <c r="AC198" i="2"/>
  <c r="I199" i="2"/>
  <c r="J199" i="2"/>
  <c r="K199" i="2"/>
  <c r="L199" i="2"/>
  <c r="M199" i="2"/>
  <c r="N199" i="2"/>
  <c r="O199" i="2"/>
  <c r="P199" i="2"/>
  <c r="S199" i="2"/>
  <c r="T199" i="2"/>
  <c r="U199" i="2"/>
  <c r="V199" i="2"/>
  <c r="W199" i="2"/>
  <c r="X199" i="2"/>
  <c r="Y199" i="2"/>
  <c r="Z199" i="2"/>
  <c r="AA199" i="2"/>
  <c r="AB199" i="2"/>
  <c r="AC199" i="2"/>
  <c r="I200" i="2"/>
  <c r="J200" i="2"/>
  <c r="K200" i="2"/>
  <c r="L200" i="2"/>
  <c r="M200" i="2"/>
  <c r="N200" i="2"/>
  <c r="O200" i="2"/>
  <c r="P200" i="2"/>
  <c r="S200" i="2"/>
  <c r="T200" i="2"/>
  <c r="U200" i="2"/>
  <c r="V200" i="2"/>
  <c r="W200" i="2"/>
  <c r="X200" i="2"/>
  <c r="Y200" i="2"/>
  <c r="Z200" i="2"/>
  <c r="AA200" i="2"/>
  <c r="AB200" i="2"/>
  <c r="AC200" i="2"/>
  <c r="R192" i="2"/>
  <c r="R185" i="2" s="1"/>
  <c r="Q192" i="2"/>
  <c r="Q185" i="2" s="1"/>
  <c r="R191" i="2"/>
  <c r="R184" i="2" s="1"/>
  <c r="Q191" i="2"/>
  <c r="Q184" i="2" s="1"/>
  <c r="R190" i="2"/>
  <c r="R183" i="2" s="1"/>
  <c r="Q190" i="2"/>
  <c r="Q183" i="2" s="1"/>
  <c r="R189" i="2"/>
  <c r="R182" i="2" s="1"/>
  <c r="Q189" i="2"/>
  <c r="Q182" i="2" s="1"/>
  <c r="I188" i="2"/>
  <c r="I187" i="2" s="1"/>
  <c r="J188" i="2"/>
  <c r="J187" i="2" s="1"/>
  <c r="K188" i="2"/>
  <c r="K187" i="2" s="1"/>
  <c r="L188" i="2"/>
  <c r="L187" i="2" s="1"/>
  <c r="M188" i="2"/>
  <c r="M187" i="2" s="1"/>
  <c r="N188" i="2"/>
  <c r="N187" i="2" s="1"/>
  <c r="O188" i="2"/>
  <c r="O187" i="2" s="1"/>
  <c r="P188" i="2"/>
  <c r="P187" i="2" s="1"/>
  <c r="S188" i="2"/>
  <c r="S187" i="2" s="1"/>
  <c r="T188" i="2"/>
  <c r="T187" i="2" s="1"/>
  <c r="U188" i="2"/>
  <c r="U187" i="2" s="1"/>
  <c r="V188" i="2"/>
  <c r="V187" i="2" s="1"/>
  <c r="W188" i="2"/>
  <c r="W187" i="2" s="1"/>
  <c r="X188" i="2"/>
  <c r="X187" i="2" s="1"/>
  <c r="Y188" i="2"/>
  <c r="Y187" i="2" s="1"/>
  <c r="Z188" i="2"/>
  <c r="Z187" i="2" s="1"/>
  <c r="AA188" i="2"/>
  <c r="AA187" i="2" s="1"/>
  <c r="AB188" i="2"/>
  <c r="AB187" i="2" s="1"/>
  <c r="AC188" i="2"/>
  <c r="AC187" i="2" s="1"/>
  <c r="I182" i="2"/>
  <c r="J182" i="2"/>
  <c r="K182" i="2"/>
  <c r="L182" i="2"/>
  <c r="M182" i="2"/>
  <c r="N182" i="2"/>
  <c r="O182" i="2"/>
  <c r="P182" i="2"/>
  <c r="S182" i="2"/>
  <c r="T182" i="2"/>
  <c r="U182" i="2"/>
  <c r="V182" i="2"/>
  <c r="W182" i="2"/>
  <c r="X182" i="2"/>
  <c r="Y182" i="2"/>
  <c r="Z182" i="2"/>
  <c r="AA182" i="2"/>
  <c r="AB182" i="2"/>
  <c r="AC182" i="2"/>
  <c r="I183" i="2"/>
  <c r="J183" i="2"/>
  <c r="K183" i="2"/>
  <c r="L183" i="2"/>
  <c r="M183" i="2"/>
  <c r="N183" i="2"/>
  <c r="O183" i="2"/>
  <c r="P183" i="2"/>
  <c r="S183" i="2"/>
  <c r="T183" i="2"/>
  <c r="U183" i="2"/>
  <c r="V183" i="2"/>
  <c r="W183" i="2"/>
  <c r="X183" i="2"/>
  <c r="Y183" i="2"/>
  <c r="Z183" i="2"/>
  <c r="AA183" i="2"/>
  <c r="AB183" i="2"/>
  <c r="AC183" i="2"/>
  <c r="I184" i="2"/>
  <c r="J184" i="2"/>
  <c r="K184" i="2"/>
  <c r="L184" i="2"/>
  <c r="M184" i="2"/>
  <c r="N184" i="2"/>
  <c r="O184" i="2"/>
  <c r="P184" i="2"/>
  <c r="S184" i="2"/>
  <c r="T184" i="2"/>
  <c r="U184" i="2"/>
  <c r="V184" i="2"/>
  <c r="W184" i="2"/>
  <c r="X184" i="2"/>
  <c r="Y184" i="2"/>
  <c r="Z184" i="2"/>
  <c r="AA184" i="2"/>
  <c r="AB184" i="2"/>
  <c r="AC184" i="2"/>
  <c r="I185" i="2"/>
  <c r="J185" i="2"/>
  <c r="K185" i="2"/>
  <c r="L185" i="2"/>
  <c r="M185" i="2"/>
  <c r="N185" i="2"/>
  <c r="O185" i="2"/>
  <c r="P185" i="2"/>
  <c r="S185" i="2"/>
  <c r="T185" i="2"/>
  <c r="U185" i="2"/>
  <c r="V185" i="2"/>
  <c r="W185" i="2"/>
  <c r="X185" i="2"/>
  <c r="Y185" i="2"/>
  <c r="Z185" i="2"/>
  <c r="AA185" i="2"/>
  <c r="AB185" i="2"/>
  <c r="AC185" i="2"/>
  <c r="H179" i="2"/>
  <c r="I179" i="2"/>
  <c r="J179" i="2"/>
  <c r="K179" i="2"/>
  <c r="L179" i="2"/>
  <c r="M179" i="2"/>
  <c r="N179" i="2"/>
  <c r="O179" i="2"/>
  <c r="P179" i="2"/>
  <c r="G179" i="2"/>
  <c r="X816" i="2" l="1"/>
  <c r="S815" i="2"/>
  <c r="AB814" i="2"/>
  <c r="S816" i="2"/>
  <c r="U814" i="2"/>
  <c r="AA814" i="2"/>
  <c r="W814" i="2"/>
  <c r="S814" i="2"/>
  <c r="V813" i="2"/>
  <c r="T815" i="2"/>
  <c r="Z814" i="2"/>
  <c r="V814" i="2"/>
  <c r="Z816" i="2"/>
  <c r="Y816" i="2"/>
  <c r="U816" i="2"/>
  <c r="AB815" i="2"/>
  <c r="X815" i="2"/>
  <c r="AB813" i="2"/>
  <c r="X813" i="2"/>
  <c r="T813" i="2"/>
  <c r="AB816" i="2"/>
  <c r="T816" i="2"/>
  <c r="AA815" i="2"/>
  <c r="W815" i="2"/>
  <c r="AA813" i="2"/>
  <c r="W813" i="2"/>
  <c r="AA816" i="2"/>
  <c r="W816" i="2"/>
  <c r="Z815" i="2"/>
  <c r="V815" i="2"/>
  <c r="Y814" i="2"/>
  <c r="Z813" i="2"/>
  <c r="S813" i="2"/>
  <c r="V816" i="2"/>
  <c r="Y815" i="2"/>
  <c r="U815" i="2"/>
  <c r="X814" i="2"/>
  <c r="T814" i="2"/>
  <c r="Y813" i="2"/>
  <c r="U813" i="2"/>
  <c r="X1443" i="2"/>
  <c r="V1443" i="2"/>
  <c r="T1443" i="2"/>
  <c r="Q1449" i="2"/>
  <c r="AH1449" i="2" s="1"/>
  <c r="AB1444" i="2"/>
  <c r="R1443" i="2"/>
  <c r="AA1444" i="2"/>
  <c r="AB1443" i="2"/>
  <c r="Z1443" i="2"/>
  <c r="Y1443" i="2"/>
  <c r="W1443" i="2"/>
  <c r="U1443" i="2"/>
  <c r="S1443" i="2"/>
  <c r="AA1443" i="2"/>
  <c r="Q1442" i="2"/>
  <c r="AH1442" i="2" s="1"/>
  <c r="R217" i="2"/>
  <c r="AC1449" i="2"/>
  <c r="AC1477" i="2" s="1"/>
  <c r="R1477" i="2"/>
  <c r="V1477" i="2"/>
  <c r="S1477" i="2"/>
  <c r="Y1477" i="2"/>
  <c r="AD1449" i="2"/>
  <c r="R1444" i="2"/>
  <c r="Z1444" i="2"/>
  <c r="R1442" i="2"/>
  <c r="AC1443" i="2"/>
  <c r="X1477" i="2"/>
  <c r="Z1477" i="2"/>
  <c r="U1477" i="2"/>
  <c r="AC1444" i="2"/>
  <c r="T1477" i="2"/>
  <c r="AB299" i="2"/>
  <c r="Z299" i="2"/>
  <c r="X299" i="2"/>
  <c r="V299" i="2"/>
  <c r="T299" i="2"/>
  <c r="X305" i="2"/>
  <c r="V305" i="2"/>
  <c r="T305" i="2"/>
  <c r="AC299" i="2"/>
  <c r="AA299" i="2"/>
  <c r="Y299" i="2"/>
  <c r="W299" i="2"/>
  <c r="U299" i="2"/>
  <c r="S299" i="2"/>
  <c r="Y305" i="2"/>
  <c r="W305" i="2"/>
  <c r="U305" i="2"/>
  <c r="S305" i="2"/>
  <c r="R309" i="2"/>
  <c r="R1448" i="2" s="1"/>
  <c r="Q217" i="2"/>
  <c r="Q227" i="2"/>
  <c r="Q226" i="2" s="1"/>
  <c r="AB298" i="2"/>
  <c r="X298" i="2"/>
  <c r="T298" i="2"/>
  <c r="AA298" i="2"/>
  <c r="S298" i="2"/>
  <c r="W298" i="2"/>
  <c r="V298" i="2"/>
  <c r="Z298" i="2"/>
  <c r="Y298" i="2"/>
  <c r="U298" i="2"/>
  <c r="R298" i="2"/>
  <c r="K1442" i="2"/>
  <c r="L1442" i="2"/>
  <c r="N1442" i="2"/>
  <c r="J1442" i="2"/>
  <c r="M1442" i="2"/>
  <c r="I1442" i="2"/>
  <c r="AC813" i="2"/>
  <c r="P1444" i="2"/>
  <c r="M1444" i="2"/>
  <c r="K1444" i="2"/>
  <c r="I1444" i="2"/>
  <c r="P1443" i="2"/>
  <c r="N1443" i="2"/>
  <c r="L1443" i="2"/>
  <c r="J1443" i="2"/>
  <c r="N1444" i="2"/>
  <c r="L1444" i="2"/>
  <c r="J1444" i="2"/>
  <c r="K1443" i="2"/>
  <c r="I1443" i="2"/>
  <c r="P1442" i="2"/>
  <c r="Q314" i="2"/>
  <c r="R388" i="2"/>
  <c r="L813" i="2"/>
  <c r="I813" i="2"/>
  <c r="P813" i="2"/>
  <c r="K813" i="2"/>
  <c r="N813" i="2"/>
  <c r="J813" i="2"/>
  <c r="Q415" i="2"/>
  <c r="R390" i="2"/>
  <c r="R371" i="2"/>
  <c r="R370" i="2" s="1"/>
  <c r="Q390" i="2"/>
  <c r="R352" i="2"/>
  <c r="R351" i="2" s="1"/>
  <c r="R338" i="2"/>
  <c r="R337" i="2" s="1"/>
  <c r="Q331" i="2"/>
  <c r="Q330" i="2" s="1"/>
  <c r="Q345" i="2"/>
  <c r="Q344" i="2" s="1"/>
  <c r="Q389" i="2"/>
  <c r="R389" i="2"/>
  <c r="R279" i="2"/>
  <c r="R278" i="2" s="1"/>
  <c r="Q352" i="2"/>
  <c r="Q351" i="2" s="1"/>
  <c r="Q418" i="2"/>
  <c r="Q417" i="2" s="1"/>
  <c r="Q293" i="2"/>
  <c r="Q292" i="2" s="1"/>
  <c r="R331" i="2"/>
  <c r="R330" i="2" s="1"/>
  <c r="R345" i="2"/>
  <c r="R344" i="2" s="1"/>
  <c r="R400" i="2"/>
  <c r="R399" i="2" s="1"/>
  <c r="Q364" i="2"/>
  <c r="Q363" i="2" s="1"/>
  <c r="Q371" i="2"/>
  <c r="Q370" i="2" s="1"/>
  <c r="R393" i="2"/>
  <c r="R392" i="2" s="1"/>
  <c r="R272" i="2"/>
  <c r="R324" i="2"/>
  <c r="R323" i="2" s="1"/>
  <c r="R364" i="2"/>
  <c r="R363" i="2" s="1"/>
  <c r="Q393" i="2"/>
  <c r="Q392" i="2" s="1"/>
  <c r="Q400" i="2"/>
  <c r="Q399" i="2" s="1"/>
  <c r="R435" i="2"/>
  <c r="R181" i="2"/>
  <c r="R418" i="2"/>
  <c r="R417" i="2" s="1"/>
  <c r="Q316" i="2"/>
  <c r="R320" i="2"/>
  <c r="R321" i="2"/>
  <c r="Q414" i="2"/>
  <c r="R413" i="2"/>
  <c r="R414" i="2"/>
  <c r="O407" i="2"/>
  <c r="AC300" i="2"/>
  <c r="Y300" i="2"/>
  <c r="U300" i="2"/>
  <c r="AC407" i="2"/>
  <c r="W195" i="2"/>
  <c r="Q196" i="2"/>
  <c r="Q425" i="2"/>
  <c r="Q424" i="2" s="1"/>
  <c r="AC816" i="2"/>
  <c r="P816" i="2"/>
  <c r="N816" i="2"/>
  <c r="L816" i="2"/>
  <c r="J816" i="2"/>
  <c r="AC815" i="2"/>
  <c r="AC814" i="2"/>
  <c r="P814" i="2"/>
  <c r="N814" i="2"/>
  <c r="L814" i="2"/>
  <c r="J814" i="2"/>
  <c r="O816" i="2"/>
  <c r="M816" i="2"/>
  <c r="K816" i="2"/>
  <c r="I816" i="2"/>
  <c r="O815" i="2"/>
  <c r="M815" i="2"/>
  <c r="K815" i="2"/>
  <c r="I815" i="2"/>
  <c r="O814" i="2"/>
  <c r="M814" i="2"/>
  <c r="K814" i="2"/>
  <c r="I814" i="2"/>
  <c r="Y181" i="2"/>
  <c r="O217" i="2"/>
  <c r="O216" i="2" s="1"/>
  <c r="AA195" i="2"/>
  <c r="R199" i="2"/>
  <c r="R200" i="2"/>
  <c r="U407" i="2"/>
  <c r="K407" i="2"/>
  <c r="P181" i="2"/>
  <c r="P180" i="2" s="1"/>
  <c r="M407" i="2"/>
  <c r="I407" i="2"/>
  <c r="AC195" i="2"/>
  <c r="Y195" i="2"/>
  <c r="U195" i="2"/>
  <c r="M195" i="2"/>
  <c r="I195" i="2"/>
  <c r="K217" i="2"/>
  <c r="K216" i="2" s="1"/>
  <c r="Q324" i="2"/>
  <c r="Q323" i="2" s="1"/>
  <c r="Y407" i="2"/>
  <c r="Q413" i="2"/>
  <c r="M217" i="2"/>
  <c r="M216" i="2" s="1"/>
  <c r="AC181" i="2"/>
  <c r="U181" i="2"/>
  <c r="S195" i="2"/>
  <c r="AC217" i="2"/>
  <c r="I217" i="2"/>
  <c r="I216" i="2" s="1"/>
  <c r="R198" i="2"/>
  <c r="R299" i="2" s="1"/>
  <c r="AB195" i="2"/>
  <c r="Z195" i="2"/>
  <c r="X195" i="2"/>
  <c r="V195" i="2"/>
  <c r="T195" i="2"/>
  <c r="Q387" i="2"/>
  <c r="AA407" i="2"/>
  <c r="W407" i="2"/>
  <c r="S407" i="2"/>
  <c r="Q409" i="2"/>
  <c r="Q408" i="2"/>
  <c r="K195" i="2"/>
  <c r="O195" i="2"/>
  <c r="Q388" i="2"/>
  <c r="W181" i="2"/>
  <c r="S181" i="2"/>
  <c r="N181" i="2"/>
  <c r="N180" i="2" s="1"/>
  <c r="L181" i="2"/>
  <c r="L180" i="2" s="1"/>
  <c r="J181" i="2"/>
  <c r="J180" i="2" s="1"/>
  <c r="AA181" i="2"/>
  <c r="Q188" i="2"/>
  <c r="Q187" i="2" s="1"/>
  <c r="M300" i="2"/>
  <c r="I300" i="2"/>
  <c r="Q287" i="2"/>
  <c r="Q298" i="2" s="1"/>
  <c r="AB407" i="2"/>
  <c r="Z407" i="2"/>
  <c r="X407" i="2"/>
  <c r="V407" i="2"/>
  <c r="T407" i="2"/>
  <c r="P407" i="2"/>
  <c r="N407" i="2"/>
  <c r="L407" i="2"/>
  <c r="J407" i="2"/>
  <c r="AA301" i="2"/>
  <c r="W301" i="2"/>
  <c r="S301" i="2"/>
  <c r="O301" i="2"/>
  <c r="M301" i="2"/>
  <c r="K301" i="2"/>
  <c r="I301" i="2"/>
  <c r="AC301" i="2"/>
  <c r="Y301" i="2"/>
  <c r="U301" i="2"/>
  <c r="Q307" i="2"/>
  <c r="Q338" i="2"/>
  <c r="Q337" i="2" s="1"/>
  <c r="R408" i="2"/>
  <c r="R425" i="2"/>
  <c r="R424" i="2" s="1"/>
  <c r="AB181" i="2"/>
  <c r="Z181" i="2"/>
  <c r="X181" i="2"/>
  <c r="V181" i="2"/>
  <c r="T181" i="2"/>
  <c r="O181" i="2"/>
  <c r="O180" i="2" s="1"/>
  <c r="M181" i="2"/>
  <c r="M180" i="2" s="1"/>
  <c r="K181" i="2"/>
  <c r="K180" i="2" s="1"/>
  <c r="I181" i="2"/>
  <c r="I180" i="2" s="1"/>
  <c r="R188" i="2"/>
  <c r="R187" i="2" s="1"/>
  <c r="Q181" i="2"/>
  <c r="P195" i="2"/>
  <c r="N195" i="2"/>
  <c r="L195" i="2"/>
  <c r="J195" i="2"/>
  <c r="Q199" i="2"/>
  <c r="Q300" i="2" s="1"/>
  <c r="Q200" i="2"/>
  <c r="Q301" i="2" s="1"/>
  <c r="AA300" i="2"/>
  <c r="W300" i="2"/>
  <c r="S300" i="2"/>
  <c r="M299" i="2"/>
  <c r="I299" i="2"/>
  <c r="O300" i="2"/>
  <c r="K300" i="2"/>
  <c r="O286" i="2"/>
  <c r="O285" i="2" s="1"/>
  <c r="K286" i="2"/>
  <c r="K285" i="2" s="1"/>
  <c r="R293" i="2"/>
  <c r="R292" i="2" s="1"/>
  <c r="P217" i="2"/>
  <c r="P216" i="2" s="1"/>
  <c r="N217" i="2"/>
  <c r="N216" i="2" s="1"/>
  <c r="L217" i="2"/>
  <c r="L216" i="2" s="1"/>
  <c r="J217" i="2"/>
  <c r="J216" i="2" s="1"/>
  <c r="P272" i="2"/>
  <c r="P271" i="2" s="1"/>
  <c r="N272" i="2"/>
  <c r="N271" i="2" s="1"/>
  <c r="L272" i="2"/>
  <c r="L271" i="2" s="1"/>
  <c r="J272" i="2"/>
  <c r="J271" i="2" s="1"/>
  <c r="AB301" i="2"/>
  <c r="Z301" i="2"/>
  <c r="X301" i="2"/>
  <c r="V301" i="2"/>
  <c r="T301" i="2"/>
  <c r="P300" i="2"/>
  <c r="N300" i="2"/>
  <c r="L300" i="2"/>
  <c r="J300" i="2"/>
  <c r="P299" i="2"/>
  <c r="N299" i="2"/>
  <c r="L299" i="2"/>
  <c r="J299" i="2"/>
  <c r="AB286" i="2"/>
  <c r="Z286" i="2"/>
  <c r="X286" i="2"/>
  <c r="V286" i="2"/>
  <c r="T286" i="2"/>
  <c r="M286" i="2"/>
  <c r="M285" i="2" s="1"/>
  <c r="M298" i="2"/>
  <c r="I286" i="2"/>
  <c r="I285" i="2" s="1"/>
  <c r="I298" i="2"/>
  <c r="K298" i="2"/>
  <c r="Q198" i="2"/>
  <c r="Q299" i="2" s="1"/>
  <c r="AC272" i="2"/>
  <c r="AA272" i="2"/>
  <c r="Y272" i="2"/>
  <c r="W272" i="2"/>
  <c r="U272" i="2"/>
  <c r="S272" i="2"/>
  <c r="Q279" i="2"/>
  <c r="Q278" i="2" s="1"/>
  <c r="P301" i="2"/>
  <c r="N301" i="2"/>
  <c r="L301" i="2"/>
  <c r="J301" i="2"/>
  <c r="AB300" i="2"/>
  <c r="Z300" i="2"/>
  <c r="X300" i="2"/>
  <c r="V300" i="2"/>
  <c r="T300" i="2"/>
  <c r="O299" i="2"/>
  <c r="K299" i="2"/>
  <c r="R286" i="2"/>
  <c r="O298" i="2"/>
  <c r="R227" i="2"/>
  <c r="R226" i="2" s="1"/>
  <c r="AB272" i="2"/>
  <c r="Z272" i="2"/>
  <c r="X272" i="2"/>
  <c r="V272" i="2"/>
  <c r="T272" i="2"/>
  <c r="O272" i="2"/>
  <c r="O271" i="2" s="1"/>
  <c r="M272" i="2"/>
  <c r="M271" i="2" s="1"/>
  <c r="K272" i="2"/>
  <c r="K271" i="2" s="1"/>
  <c r="I272" i="2"/>
  <c r="I271" i="2" s="1"/>
  <c r="AC286" i="2"/>
  <c r="AA286" i="2"/>
  <c r="Y286" i="2"/>
  <c r="W286" i="2"/>
  <c r="U286" i="2"/>
  <c r="S286" i="2"/>
  <c r="P286" i="2"/>
  <c r="P285" i="2" s="1"/>
  <c r="P298" i="2"/>
  <c r="N286" i="2"/>
  <c r="N285" i="2" s="1"/>
  <c r="N298" i="2"/>
  <c r="L286" i="2"/>
  <c r="L285" i="2" s="1"/>
  <c r="L298" i="2"/>
  <c r="J286" i="2"/>
  <c r="J285" i="2" s="1"/>
  <c r="J298" i="2"/>
  <c r="AC298" i="2"/>
  <c r="R319" i="2"/>
  <c r="AC385" i="2"/>
  <c r="AC384" i="2" s="1"/>
  <c r="Y385" i="2"/>
  <c r="Y384" i="2" s="1"/>
  <c r="W385" i="2"/>
  <c r="W384" i="2" s="1"/>
  <c r="U385" i="2"/>
  <c r="U384" i="2" s="1"/>
  <c r="S385" i="2"/>
  <c r="S384" i="2" s="1"/>
  <c r="M385" i="2"/>
  <c r="M384" i="2" s="1"/>
  <c r="K385" i="2"/>
  <c r="K384" i="2" s="1"/>
  <c r="I385" i="2"/>
  <c r="I384" i="2" s="1"/>
  <c r="Z305" i="2"/>
  <c r="K305" i="2"/>
  <c r="I305" i="2"/>
  <c r="AB385" i="2"/>
  <c r="AB384" i="2" s="1"/>
  <c r="Z385" i="2"/>
  <c r="Z384" i="2" s="1"/>
  <c r="X385" i="2"/>
  <c r="X384" i="2" s="1"/>
  <c r="V385" i="2"/>
  <c r="V384" i="2" s="1"/>
  <c r="T385" i="2"/>
  <c r="T384" i="2" s="1"/>
  <c r="P385" i="2"/>
  <c r="P384" i="2" s="1"/>
  <c r="N385" i="2"/>
  <c r="N384" i="2" s="1"/>
  <c r="L385" i="2"/>
  <c r="L384" i="2" s="1"/>
  <c r="J385" i="2"/>
  <c r="J384" i="2" s="1"/>
  <c r="AA385" i="2"/>
  <c r="AA384" i="2" s="1"/>
  <c r="Q319" i="2"/>
  <c r="Q320" i="2"/>
  <c r="Q321" i="2"/>
  <c r="AC305" i="2"/>
  <c r="AA305" i="2"/>
  <c r="AB305" i="2"/>
  <c r="Q272" i="2"/>
  <c r="Q172" i="2"/>
  <c r="P172" i="2"/>
  <c r="P152" i="2" s="1"/>
  <c r="P176" i="2" s="1"/>
  <c r="Q171" i="2"/>
  <c r="P171" i="2"/>
  <c r="P151" i="2" s="1"/>
  <c r="Q170" i="2"/>
  <c r="P170" i="2"/>
  <c r="P150" i="2" s="1"/>
  <c r="P174" i="2" s="1"/>
  <c r="Q169" i="2"/>
  <c r="P169" i="2"/>
  <c r="P149" i="2" s="1"/>
  <c r="Q168" i="2"/>
  <c r="P168" i="2"/>
  <c r="P148" i="2" s="1"/>
  <c r="Q167" i="2"/>
  <c r="P167" i="2"/>
  <c r="P147" i="2" s="1"/>
  <c r="Q166" i="2"/>
  <c r="P166" i="2"/>
  <c r="I165" i="2"/>
  <c r="I164" i="2" s="1"/>
  <c r="J165" i="2"/>
  <c r="J164" i="2" s="1"/>
  <c r="K165" i="2"/>
  <c r="K164" i="2" s="1"/>
  <c r="L165" i="2"/>
  <c r="L164" i="2" s="1"/>
  <c r="M165" i="2"/>
  <c r="M164" i="2" s="1"/>
  <c r="N165" i="2"/>
  <c r="N164" i="2" s="1"/>
  <c r="O165" i="2"/>
  <c r="O164" i="2" s="1"/>
  <c r="R165" i="2"/>
  <c r="R164" i="2" s="1"/>
  <c r="S165" i="2"/>
  <c r="S164" i="2" s="1"/>
  <c r="T165" i="2"/>
  <c r="T164" i="2" s="1"/>
  <c r="U165" i="2"/>
  <c r="V165" i="2"/>
  <c r="V164" i="2" s="1"/>
  <c r="W165" i="2"/>
  <c r="W164" i="2" s="1"/>
  <c r="X165" i="2"/>
  <c r="X164" i="2" s="1"/>
  <c r="Y165" i="2"/>
  <c r="Y164" i="2" s="1"/>
  <c r="Z165" i="2"/>
  <c r="Z164" i="2" s="1"/>
  <c r="AA165" i="2"/>
  <c r="AA164" i="2" s="1"/>
  <c r="AB165" i="2"/>
  <c r="AB164" i="2" s="1"/>
  <c r="AC165" i="2"/>
  <c r="AC164" i="2" s="1"/>
  <c r="R162" i="2"/>
  <c r="R152" i="2" s="1"/>
  <c r="R176" i="2" s="1"/>
  <c r="Q162" i="2"/>
  <c r="R161" i="2"/>
  <c r="R151" i="2" s="1"/>
  <c r="Q161" i="2"/>
  <c r="R160" i="2"/>
  <c r="R150" i="2" s="1"/>
  <c r="R174" i="2" s="1"/>
  <c r="Q160" i="2"/>
  <c r="R159" i="2"/>
  <c r="R149" i="2" s="1"/>
  <c r="Q159" i="2"/>
  <c r="R158" i="2"/>
  <c r="R148" i="2" s="1"/>
  <c r="Q158" i="2"/>
  <c r="R157" i="2"/>
  <c r="R147" i="2" s="1"/>
  <c r="Q157" i="2"/>
  <c r="R156" i="2"/>
  <c r="R146" i="2" s="1"/>
  <c r="Q156" i="2"/>
  <c r="I155" i="2"/>
  <c r="I154" i="2" s="1"/>
  <c r="J155" i="2"/>
  <c r="J154" i="2" s="1"/>
  <c r="K155" i="2"/>
  <c r="K154" i="2" s="1"/>
  <c r="L155" i="2"/>
  <c r="L154" i="2" s="1"/>
  <c r="M155" i="2"/>
  <c r="M154" i="2" s="1"/>
  <c r="N155" i="2"/>
  <c r="N154" i="2" s="1"/>
  <c r="O155" i="2"/>
  <c r="O154" i="2" s="1"/>
  <c r="P155" i="2"/>
  <c r="P154" i="2" s="1"/>
  <c r="S155" i="2"/>
  <c r="S154" i="2" s="1"/>
  <c r="T155" i="2"/>
  <c r="T154" i="2" s="1"/>
  <c r="U155" i="2"/>
  <c r="U154" i="2" s="1"/>
  <c r="V155" i="2"/>
  <c r="V154" i="2" s="1"/>
  <c r="W155" i="2"/>
  <c r="W154" i="2" s="1"/>
  <c r="X155" i="2"/>
  <c r="X154" i="2" s="1"/>
  <c r="Y155" i="2"/>
  <c r="Y154" i="2" s="1"/>
  <c r="Z155" i="2"/>
  <c r="Z154" i="2" s="1"/>
  <c r="AA155" i="2"/>
  <c r="AA154" i="2" s="1"/>
  <c r="AB155" i="2"/>
  <c r="AB154" i="2" s="1"/>
  <c r="AC155" i="2"/>
  <c r="AC154" i="2" s="1"/>
  <c r="I146" i="2"/>
  <c r="J146" i="2"/>
  <c r="K146" i="2"/>
  <c r="L146" i="2"/>
  <c r="M146" i="2"/>
  <c r="N146" i="2"/>
  <c r="O146" i="2"/>
  <c r="S146" i="2"/>
  <c r="T146" i="2"/>
  <c r="U146" i="2"/>
  <c r="V146" i="2"/>
  <c r="W146" i="2"/>
  <c r="X146" i="2"/>
  <c r="Y146" i="2"/>
  <c r="Z146" i="2"/>
  <c r="AA146" i="2"/>
  <c r="AB146" i="2"/>
  <c r="AC146" i="2"/>
  <c r="I147" i="2"/>
  <c r="J147" i="2"/>
  <c r="K147" i="2"/>
  <c r="L147" i="2"/>
  <c r="M147" i="2"/>
  <c r="N147" i="2"/>
  <c r="O147" i="2"/>
  <c r="S147" i="2"/>
  <c r="T147" i="2"/>
  <c r="U147" i="2"/>
  <c r="V147" i="2"/>
  <c r="W147" i="2"/>
  <c r="X147" i="2"/>
  <c r="Y147" i="2"/>
  <c r="Z147" i="2"/>
  <c r="AA147" i="2"/>
  <c r="AB147" i="2"/>
  <c r="AC147" i="2"/>
  <c r="I148" i="2"/>
  <c r="J148" i="2"/>
  <c r="K148" i="2"/>
  <c r="L148" i="2"/>
  <c r="M148" i="2"/>
  <c r="N148" i="2"/>
  <c r="O148" i="2"/>
  <c r="S148" i="2"/>
  <c r="T148" i="2"/>
  <c r="U148" i="2"/>
  <c r="V148" i="2"/>
  <c r="W148" i="2"/>
  <c r="X148" i="2"/>
  <c r="Y148" i="2"/>
  <c r="Z148" i="2"/>
  <c r="AA148" i="2"/>
  <c r="AB148" i="2"/>
  <c r="AC148" i="2"/>
  <c r="I149" i="2"/>
  <c r="J149" i="2"/>
  <c r="K149" i="2"/>
  <c r="L149" i="2"/>
  <c r="M149" i="2"/>
  <c r="N149" i="2"/>
  <c r="O149" i="2"/>
  <c r="S149" i="2"/>
  <c r="T149" i="2"/>
  <c r="U149" i="2"/>
  <c r="V149" i="2"/>
  <c r="W149" i="2"/>
  <c r="X149" i="2"/>
  <c r="Y149" i="2"/>
  <c r="Z149" i="2"/>
  <c r="AA149" i="2"/>
  <c r="AB149" i="2"/>
  <c r="AC149" i="2"/>
  <c r="I150" i="2"/>
  <c r="I174" i="2" s="1"/>
  <c r="J150" i="2"/>
  <c r="J174" i="2" s="1"/>
  <c r="K150" i="2"/>
  <c r="K174" i="2" s="1"/>
  <c r="L150" i="2"/>
  <c r="L174" i="2" s="1"/>
  <c r="M150" i="2"/>
  <c r="M174" i="2" s="1"/>
  <c r="N150" i="2"/>
  <c r="N174" i="2" s="1"/>
  <c r="O150" i="2"/>
  <c r="O174" i="2" s="1"/>
  <c r="S150" i="2"/>
  <c r="S174" i="2" s="1"/>
  <c r="T150" i="2"/>
  <c r="T174" i="2" s="1"/>
  <c r="U150" i="2"/>
  <c r="U174" i="2" s="1"/>
  <c r="V150" i="2"/>
  <c r="V174" i="2" s="1"/>
  <c r="W150" i="2"/>
  <c r="W174" i="2" s="1"/>
  <c r="X150" i="2"/>
  <c r="X174" i="2" s="1"/>
  <c r="Y150" i="2"/>
  <c r="Y174" i="2" s="1"/>
  <c r="Z150" i="2"/>
  <c r="Z174" i="2" s="1"/>
  <c r="AA150" i="2"/>
  <c r="AA174" i="2" s="1"/>
  <c r="AB150" i="2"/>
  <c r="AB174" i="2" s="1"/>
  <c r="AC150" i="2"/>
  <c r="AC174" i="2" s="1"/>
  <c r="I151" i="2"/>
  <c r="J151" i="2"/>
  <c r="K151" i="2"/>
  <c r="L151" i="2"/>
  <c r="M151" i="2"/>
  <c r="N151" i="2"/>
  <c r="O151" i="2"/>
  <c r="S151" i="2"/>
  <c r="T151" i="2"/>
  <c r="T1453" i="2" s="1"/>
  <c r="T1478" i="2" s="1"/>
  <c r="U151" i="2"/>
  <c r="V151" i="2"/>
  <c r="V1453" i="2" s="1"/>
  <c r="V1478" i="2" s="1"/>
  <c r="W151" i="2"/>
  <c r="X151" i="2"/>
  <c r="X1453" i="2" s="1"/>
  <c r="X1478" i="2" s="1"/>
  <c r="Y151" i="2"/>
  <c r="Z151" i="2"/>
  <c r="Z1453" i="2" s="1"/>
  <c r="Z1478" i="2" s="1"/>
  <c r="AA151" i="2"/>
  <c r="AB151" i="2"/>
  <c r="AC151" i="2"/>
  <c r="AC1453" i="2" s="1"/>
  <c r="I152" i="2"/>
  <c r="I176" i="2" s="1"/>
  <c r="J152" i="2"/>
  <c r="J176" i="2" s="1"/>
  <c r="K152" i="2"/>
  <c r="K176" i="2" s="1"/>
  <c r="L152" i="2"/>
  <c r="L176" i="2" s="1"/>
  <c r="M152" i="2"/>
  <c r="M176" i="2" s="1"/>
  <c r="N152" i="2"/>
  <c r="N176" i="2" s="1"/>
  <c r="O152" i="2"/>
  <c r="O176" i="2" s="1"/>
  <c r="S152" i="2"/>
  <c r="S176" i="2" s="1"/>
  <c r="T152" i="2"/>
  <c r="T176" i="2" s="1"/>
  <c r="U152" i="2"/>
  <c r="U176" i="2" s="1"/>
  <c r="V152" i="2"/>
  <c r="V176" i="2" s="1"/>
  <c r="W152" i="2"/>
  <c r="W176" i="2" s="1"/>
  <c r="X152" i="2"/>
  <c r="X176" i="2" s="1"/>
  <c r="Y152" i="2"/>
  <c r="Y176" i="2" s="1"/>
  <c r="Z152" i="2"/>
  <c r="Z176" i="2" s="1"/>
  <c r="AA152" i="2"/>
  <c r="AA176" i="2" s="1"/>
  <c r="AB152" i="2"/>
  <c r="AB176" i="2" s="1"/>
  <c r="AC152" i="2"/>
  <c r="AC176" i="2" s="1"/>
  <c r="I143" i="2"/>
  <c r="J143" i="2"/>
  <c r="K143" i="2"/>
  <c r="L143" i="2"/>
  <c r="M143" i="2"/>
  <c r="N143" i="2"/>
  <c r="O143" i="2"/>
  <c r="P143" i="2"/>
  <c r="Q1443" i="2" l="1"/>
  <c r="AH1443" i="2" s="1"/>
  <c r="R816" i="2"/>
  <c r="R815" i="2"/>
  <c r="R813" i="2"/>
  <c r="R814" i="2"/>
  <c r="Q813" i="2"/>
  <c r="Q814" i="2"/>
  <c r="Q1444" i="2"/>
  <c r="AH1444" i="2" s="1"/>
  <c r="AA1453" i="2"/>
  <c r="AA1478" i="2" s="1"/>
  <c r="W1453" i="2"/>
  <c r="W1478" i="2" s="1"/>
  <c r="S1453" i="2"/>
  <c r="S1478" i="2" s="1"/>
  <c r="AB1453" i="2"/>
  <c r="AB1478" i="2" s="1"/>
  <c r="Y1453" i="2"/>
  <c r="Y1478" i="2" s="1"/>
  <c r="U1453" i="2"/>
  <c r="U1478" i="2" s="1"/>
  <c r="Q1477" i="2"/>
  <c r="R1453" i="2"/>
  <c r="R1478" i="2" s="1"/>
  <c r="R305" i="2"/>
  <c r="Q148" i="2"/>
  <c r="Q147" i="2"/>
  <c r="Q286" i="2"/>
  <c r="O175" i="2"/>
  <c r="M175" i="2"/>
  <c r="M1453" i="2"/>
  <c r="K175" i="2"/>
  <c r="K1453" i="2"/>
  <c r="I175" i="2"/>
  <c r="I1453" i="2"/>
  <c r="N175" i="2"/>
  <c r="L175" i="2"/>
  <c r="J175" i="2"/>
  <c r="P175" i="2"/>
  <c r="AC175" i="2"/>
  <c r="Y175" i="2"/>
  <c r="U175" i="2"/>
  <c r="S175" i="2"/>
  <c r="AB175" i="2"/>
  <c r="Z175" i="2"/>
  <c r="X175" i="2"/>
  <c r="V175" i="2"/>
  <c r="T175" i="2"/>
  <c r="AA175" i="2"/>
  <c r="W175" i="2"/>
  <c r="R175" i="2"/>
  <c r="R385" i="2"/>
  <c r="R384" i="2" s="1"/>
  <c r="P165" i="2"/>
  <c r="P164" i="2" s="1"/>
  <c r="R155" i="2"/>
  <c r="R154" i="2" s="1"/>
  <c r="Q385" i="2"/>
  <c r="Q384" i="2" s="1"/>
  <c r="Q165" i="2"/>
  <c r="Q155" i="2"/>
  <c r="Q154" i="2" s="1"/>
  <c r="Q816" i="2"/>
  <c r="Q815" i="2"/>
  <c r="P146" i="2"/>
  <c r="P173" i="2" s="1"/>
  <c r="R300" i="2"/>
  <c r="R301" i="2"/>
  <c r="R195" i="2"/>
  <c r="R407" i="2"/>
  <c r="Q407" i="2"/>
  <c r="Q152" i="2"/>
  <c r="Q176" i="2" s="1"/>
  <c r="Q195" i="2"/>
  <c r="L173" i="2"/>
  <c r="AB173" i="2"/>
  <c r="Z173" i="2"/>
  <c r="X173" i="2"/>
  <c r="V173" i="2"/>
  <c r="T173" i="2"/>
  <c r="R173" i="2"/>
  <c r="AA173" i="2"/>
  <c r="N173" i="2"/>
  <c r="AC145" i="2"/>
  <c r="Y145" i="2"/>
  <c r="U145" i="2"/>
  <c r="J145" i="2"/>
  <c r="J144" i="2" s="1"/>
  <c r="J173" i="2"/>
  <c r="W145" i="2"/>
  <c r="S145" i="2"/>
  <c r="N145" i="2"/>
  <c r="N144" i="2" s="1"/>
  <c r="L145" i="2"/>
  <c r="L144" i="2" s="1"/>
  <c r="AB145" i="2"/>
  <c r="Z145" i="2"/>
  <c r="X145" i="2"/>
  <c r="V145" i="2"/>
  <c r="T145" i="2"/>
  <c r="O145" i="2"/>
  <c r="O144" i="2" s="1"/>
  <c r="M145" i="2"/>
  <c r="M144" i="2" s="1"/>
  <c r="K145" i="2"/>
  <c r="K144" i="2" s="1"/>
  <c r="I145" i="2"/>
  <c r="I144" i="2" s="1"/>
  <c r="Q149" i="2"/>
  <c r="Q150" i="2"/>
  <c r="Q174" i="2" s="1"/>
  <c r="Q151" i="2"/>
  <c r="Q1453" i="2" s="1"/>
  <c r="AC173" i="2"/>
  <c r="Y173" i="2"/>
  <c r="W173" i="2"/>
  <c r="U173" i="2"/>
  <c r="S173" i="2"/>
  <c r="O173" i="2"/>
  <c r="M173" i="2"/>
  <c r="K173" i="2"/>
  <c r="I173" i="2"/>
  <c r="Q305" i="2"/>
  <c r="Q146" i="2"/>
  <c r="AA145" i="2"/>
  <c r="R145" i="2"/>
  <c r="I124" i="2"/>
  <c r="I123" i="2" s="1"/>
  <c r="J124" i="2"/>
  <c r="J123" i="2" s="1"/>
  <c r="K124" i="2"/>
  <c r="K123" i="2" s="1"/>
  <c r="L124" i="2"/>
  <c r="L123" i="2" s="1"/>
  <c r="M124" i="2"/>
  <c r="M123" i="2" s="1"/>
  <c r="N124" i="2"/>
  <c r="N123" i="2" s="1"/>
  <c r="O124" i="2"/>
  <c r="O123" i="2" s="1"/>
  <c r="P124" i="2"/>
  <c r="P123" i="2" s="1"/>
  <c r="S124" i="2"/>
  <c r="S123" i="2" s="1"/>
  <c r="T124" i="2"/>
  <c r="T123" i="2" s="1"/>
  <c r="U124" i="2"/>
  <c r="U123" i="2" s="1"/>
  <c r="V124" i="2"/>
  <c r="V123" i="2" s="1"/>
  <c r="W124" i="2"/>
  <c r="W123" i="2" s="1"/>
  <c r="X124" i="2"/>
  <c r="X123" i="2" s="1"/>
  <c r="Y124" i="2"/>
  <c r="Y123" i="2" s="1"/>
  <c r="Z124" i="2"/>
  <c r="Z123" i="2" s="1"/>
  <c r="AA124" i="2"/>
  <c r="AA123" i="2" s="1"/>
  <c r="AB124" i="2"/>
  <c r="AB123" i="2" s="1"/>
  <c r="AC124" i="2"/>
  <c r="AC123" i="2" s="1"/>
  <c r="R129" i="2"/>
  <c r="Q129" i="2"/>
  <c r="R128" i="2"/>
  <c r="Q128" i="2"/>
  <c r="R127" i="2"/>
  <c r="Q127" i="2"/>
  <c r="R126" i="2"/>
  <c r="Q126" i="2"/>
  <c r="R125" i="2"/>
  <c r="Q125" i="2"/>
  <c r="R122" i="2"/>
  <c r="Q122" i="2"/>
  <c r="J116" i="2"/>
  <c r="J115" i="2" s="1"/>
  <c r="K116" i="2"/>
  <c r="K115" i="2" s="1"/>
  <c r="L116" i="2"/>
  <c r="M116" i="2"/>
  <c r="M115" i="2" s="1"/>
  <c r="N116" i="2"/>
  <c r="N115" i="2" s="1"/>
  <c r="O116" i="2"/>
  <c r="O115" i="2" s="1"/>
  <c r="P116" i="2"/>
  <c r="P115" i="2" s="1"/>
  <c r="S116" i="2"/>
  <c r="S115" i="2" s="1"/>
  <c r="T116" i="2"/>
  <c r="T115" i="2" s="1"/>
  <c r="U116" i="2"/>
  <c r="U115" i="2" s="1"/>
  <c r="V116" i="2"/>
  <c r="V115" i="2" s="1"/>
  <c r="W116" i="2"/>
  <c r="W115" i="2" s="1"/>
  <c r="X116" i="2"/>
  <c r="X115" i="2" s="1"/>
  <c r="Y116" i="2"/>
  <c r="Y115" i="2" s="1"/>
  <c r="Z116" i="2"/>
  <c r="Z115" i="2" s="1"/>
  <c r="AA116" i="2"/>
  <c r="AA115" i="2" s="1"/>
  <c r="AB116" i="2"/>
  <c r="AB115" i="2" s="1"/>
  <c r="AC116" i="2"/>
  <c r="AC115" i="2" s="1"/>
  <c r="L115" i="2"/>
  <c r="R121" i="2"/>
  <c r="Q121" i="2"/>
  <c r="R120" i="2"/>
  <c r="Q120" i="2"/>
  <c r="R119" i="2"/>
  <c r="Q119" i="2"/>
  <c r="R118" i="2"/>
  <c r="Q118" i="2"/>
  <c r="R117" i="2"/>
  <c r="Q117" i="2"/>
  <c r="AC109" i="2"/>
  <c r="AC110" i="2"/>
  <c r="AC111" i="2"/>
  <c r="AC112" i="2"/>
  <c r="AC113" i="2"/>
  <c r="AA109" i="2"/>
  <c r="AB109" i="2"/>
  <c r="AA110" i="2"/>
  <c r="AB110" i="2"/>
  <c r="AA111" i="2"/>
  <c r="AB111" i="2"/>
  <c r="AA112" i="2"/>
  <c r="AA140" i="2" s="1"/>
  <c r="AB112" i="2"/>
  <c r="AB140" i="2" s="1"/>
  <c r="AA113" i="2"/>
  <c r="AB113" i="2"/>
  <c r="U109" i="2"/>
  <c r="V109" i="2"/>
  <c r="W109" i="2"/>
  <c r="X109" i="2"/>
  <c r="Y109" i="2"/>
  <c r="Z109" i="2"/>
  <c r="U110" i="2"/>
  <c r="V110" i="2"/>
  <c r="W110" i="2"/>
  <c r="X110" i="2"/>
  <c r="Y110" i="2"/>
  <c r="Z110" i="2"/>
  <c r="U111" i="2"/>
  <c r="V111" i="2"/>
  <c r="W111" i="2"/>
  <c r="X111" i="2"/>
  <c r="Y111" i="2"/>
  <c r="Z111" i="2"/>
  <c r="U112" i="2"/>
  <c r="U140" i="2" s="1"/>
  <c r="V112" i="2"/>
  <c r="V140" i="2" s="1"/>
  <c r="W112" i="2"/>
  <c r="W140" i="2" s="1"/>
  <c r="X112" i="2"/>
  <c r="X140" i="2" s="1"/>
  <c r="Y112" i="2"/>
  <c r="Y140" i="2" s="1"/>
  <c r="Z112" i="2"/>
  <c r="Z140" i="2" s="1"/>
  <c r="U113" i="2"/>
  <c r="V113" i="2"/>
  <c r="W113" i="2"/>
  <c r="X113" i="2"/>
  <c r="Y113" i="2"/>
  <c r="Z113" i="2"/>
  <c r="S109" i="2"/>
  <c r="T109" i="2"/>
  <c r="S110" i="2"/>
  <c r="T110" i="2"/>
  <c r="S111" i="2"/>
  <c r="T111" i="2"/>
  <c r="S112" i="2"/>
  <c r="S140" i="2" s="1"/>
  <c r="T112" i="2"/>
  <c r="T140" i="2" s="1"/>
  <c r="S113" i="2"/>
  <c r="T113" i="2"/>
  <c r="I109" i="2"/>
  <c r="J109" i="2"/>
  <c r="K109" i="2"/>
  <c r="L109" i="2"/>
  <c r="M109" i="2"/>
  <c r="N109" i="2"/>
  <c r="O109" i="2"/>
  <c r="P109" i="2"/>
  <c r="I110" i="2"/>
  <c r="J110" i="2"/>
  <c r="K110" i="2"/>
  <c r="L110" i="2"/>
  <c r="M110" i="2"/>
  <c r="N110" i="2"/>
  <c r="O110" i="2"/>
  <c r="P110" i="2"/>
  <c r="I111" i="2"/>
  <c r="J111" i="2"/>
  <c r="K111" i="2"/>
  <c r="L111" i="2"/>
  <c r="M111" i="2"/>
  <c r="N111" i="2"/>
  <c r="O111" i="2"/>
  <c r="P111" i="2"/>
  <c r="I112" i="2"/>
  <c r="J112" i="2"/>
  <c r="K112" i="2"/>
  <c r="L112" i="2"/>
  <c r="M112" i="2"/>
  <c r="N112" i="2"/>
  <c r="O112" i="2"/>
  <c r="P112" i="2"/>
  <c r="I113" i="2"/>
  <c r="J113" i="2"/>
  <c r="K113" i="2"/>
  <c r="L113" i="2"/>
  <c r="M113" i="2"/>
  <c r="N113" i="2"/>
  <c r="O113" i="2"/>
  <c r="P113" i="2"/>
  <c r="I106" i="2"/>
  <c r="J106" i="2"/>
  <c r="K106" i="2"/>
  <c r="L106" i="2"/>
  <c r="M106" i="2"/>
  <c r="N106" i="2"/>
  <c r="O106" i="2"/>
  <c r="P106" i="2"/>
  <c r="Q74" i="2"/>
  <c r="R91" i="2"/>
  <c r="Q91" i="2"/>
  <c r="R90" i="2"/>
  <c r="Q90" i="2"/>
  <c r="Q62" i="2" s="1"/>
  <c r="R89" i="2"/>
  <c r="Q89" i="2"/>
  <c r="R88" i="2"/>
  <c r="Q88" i="2"/>
  <c r="R86" i="2"/>
  <c r="R85" i="2"/>
  <c r="R84" i="2"/>
  <c r="Q84" i="2"/>
  <c r="I83" i="2"/>
  <c r="I82" i="2" s="1"/>
  <c r="J83" i="2"/>
  <c r="J82" i="2" s="1"/>
  <c r="K83" i="2"/>
  <c r="K82" i="2" s="1"/>
  <c r="L83" i="2"/>
  <c r="L82" i="2" s="1"/>
  <c r="M83" i="2"/>
  <c r="M82" i="2" s="1"/>
  <c r="N83" i="2"/>
  <c r="N82" i="2" s="1"/>
  <c r="O83" i="2"/>
  <c r="O82" i="2" s="1"/>
  <c r="P83" i="2"/>
  <c r="P82" i="2" s="1"/>
  <c r="S83" i="2"/>
  <c r="T83" i="2"/>
  <c r="U83" i="2"/>
  <c r="V83" i="2"/>
  <c r="V82" i="2" s="1"/>
  <c r="W83" i="2"/>
  <c r="W82" i="2" s="1"/>
  <c r="X83" i="2"/>
  <c r="X82" i="2" s="1"/>
  <c r="Y83" i="2"/>
  <c r="Y82" i="2" s="1"/>
  <c r="Z83" i="2"/>
  <c r="Z82" i="2" s="1"/>
  <c r="AA83" i="2"/>
  <c r="AA82" i="2" s="1"/>
  <c r="AB83" i="2"/>
  <c r="AB82" i="2" s="1"/>
  <c r="AC83" i="2"/>
  <c r="AC82" i="2" s="1"/>
  <c r="R80" i="2"/>
  <c r="Q80" i="2"/>
  <c r="R79" i="2"/>
  <c r="Q79" i="2"/>
  <c r="R78" i="2"/>
  <c r="Q78" i="2"/>
  <c r="R76" i="2"/>
  <c r="T69" i="2" s="1"/>
  <c r="T68" i="2" s="1"/>
  <c r="Q76" i="2"/>
  <c r="R74" i="2"/>
  <c r="R72" i="2"/>
  <c r="Q72" i="2"/>
  <c r="R71" i="2"/>
  <c r="Q71" i="2"/>
  <c r="Q52" i="2" s="1"/>
  <c r="R70" i="2"/>
  <c r="Q70" i="2"/>
  <c r="H70" i="2"/>
  <c r="H71" i="2"/>
  <c r="H72" i="2"/>
  <c r="H74" i="2"/>
  <c r="H76" i="2"/>
  <c r="H78" i="2"/>
  <c r="H79" i="2"/>
  <c r="H80" i="2"/>
  <c r="G78" i="2"/>
  <c r="G79" i="2"/>
  <c r="G80" i="2"/>
  <c r="G70" i="2"/>
  <c r="I69" i="2"/>
  <c r="I68" i="2" s="1"/>
  <c r="J69" i="2"/>
  <c r="J68" i="2" s="1"/>
  <c r="K69" i="2"/>
  <c r="K68" i="2" s="1"/>
  <c r="L69" i="2"/>
  <c r="L68" i="2" s="1"/>
  <c r="M69" i="2"/>
  <c r="M68" i="2" s="1"/>
  <c r="N69" i="2"/>
  <c r="N68" i="2" s="1"/>
  <c r="O69" i="2"/>
  <c r="O68" i="2" s="1"/>
  <c r="P69" i="2"/>
  <c r="P68" i="2" s="1"/>
  <c r="S69" i="2"/>
  <c r="S68" i="2" s="1"/>
  <c r="U69" i="2"/>
  <c r="U68" i="2" s="1"/>
  <c r="V69" i="2"/>
  <c r="V68" i="2" s="1"/>
  <c r="W69" i="2"/>
  <c r="W68" i="2" s="1"/>
  <c r="X69" i="2"/>
  <c r="X68" i="2" s="1"/>
  <c r="Y69" i="2"/>
  <c r="Y68" i="2" s="1"/>
  <c r="Z69" i="2"/>
  <c r="Z68" i="2" s="1"/>
  <c r="AA69" i="2"/>
  <c r="AA68" i="2" s="1"/>
  <c r="AB69" i="2"/>
  <c r="AB68" i="2" s="1"/>
  <c r="AC69" i="2"/>
  <c r="AC68" i="2" s="1"/>
  <c r="S907" i="2" l="1"/>
  <c r="Q64" i="2"/>
  <c r="Q83" i="2"/>
  <c r="Q82" i="2" s="1"/>
  <c r="R64" i="2"/>
  <c r="J108" i="2"/>
  <c r="AC108" i="2"/>
  <c r="M108" i="2"/>
  <c r="I108" i="2"/>
  <c r="Y108" i="2"/>
  <c r="U108" i="2"/>
  <c r="N108" i="2"/>
  <c r="V108" i="2"/>
  <c r="P108" i="2"/>
  <c r="L108" i="2"/>
  <c r="T108" i="2"/>
  <c r="X108" i="2"/>
  <c r="AB108" i="2"/>
  <c r="Z108" i="2"/>
  <c r="O108" i="2"/>
  <c r="K108" i="2"/>
  <c r="S108" i="2"/>
  <c r="W108" i="2"/>
  <c r="AA108" i="2"/>
  <c r="Q51" i="2"/>
  <c r="Q69" i="2"/>
  <c r="Q68" i="2" s="1"/>
  <c r="Q173" i="2"/>
  <c r="Q175" i="2"/>
  <c r="R116" i="2"/>
  <c r="R115" i="2" s="1"/>
  <c r="R124" i="2"/>
  <c r="R123" i="2" s="1"/>
  <c r="R110" i="2"/>
  <c r="Q110" i="2"/>
  <c r="Q124" i="2"/>
  <c r="Q123" i="2" s="1"/>
  <c r="Q112" i="2"/>
  <c r="P145" i="2"/>
  <c r="P144" i="2" s="1"/>
  <c r="Q116" i="2"/>
  <c r="Q115" i="2" s="1"/>
  <c r="R83" i="2"/>
  <c r="R82" i="2" s="1"/>
  <c r="Q111" i="2"/>
  <c r="Q113" i="2"/>
  <c r="Q109" i="2"/>
  <c r="R69" i="2"/>
  <c r="R68" i="2" s="1"/>
  <c r="Q145" i="2"/>
  <c r="R112" i="2"/>
  <c r="R109" i="2"/>
  <c r="R111" i="2"/>
  <c r="R113" i="2"/>
  <c r="H69" i="2"/>
  <c r="H51" i="2"/>
  <c r="I51" i="2"/>
  <c r="J51" i="2"/>
  <c r="K51" i="2"/>
  <c r="L51" i="2"/>
  <c r="M51" i="2"/>
  <c r="N51" i="2"/>
  <c r="O51" i="2"/>
  <c r="P51" i="2"/>
  <c r="R51" i="2"/>
  <c r="S51" i="2"/>
  <c r="T51" i="2"/>
  <c r="U51" i="2"/>
  <c r="V51" i="2"/>
  <c r="W51" i="2"/>
  <c r="X51" i="2"/>
  <c r="Y51" i="2"/>
  <c r="Z51" i="2"/>
  <c r="AA51" i="2"/>
  <c r="AB51" i="2"/>
  <c r="AC51" i="2"/>
  <c r="H52" i="2"/>
  <c r="I52" i="2"/>
  <c r="J52" i="2"/>
  <c r="K52" i="2"/>
  <c r="L52" i="2"/>
  <c r="M52" i="2"/>
  <c r="N52" i="2"/>
  <c r="O52" i="2"/>
  <c r="P52" i="2"/>
  <c r="R52" i="2"/>
  <c r="S52" i="2"/>
  <c r="T52" i="2"/>
  <c r="U52" i="2"/>
  <c r="V52" i="2"/>
  <c r="W52" i="2"/>
  <c r="X52" i="2"/>
  <c r="Y52" i="2"/>
  <c r="Z52" i="2"/>
  <c r="AA52" i="2"/>
  <c r="AB52" i="2"/>
  <c r="AC52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V53" i="2"/>
  <c r="W53" i="2"/>
  <c r="X53" i="2"/>
  <c r="Y53" i="2"/>
  <c r="Z53" i="2"/>
  <c r="AA53" i="2"/>
  <c r="AB53" i="2"/>
  <c r="AC53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U55" i="2"/>
  <c r="V55" i="2"/>
  <c r="W55" i="2"/>
  <c r="X55" i="2"/>
  <c r="Y55" i="2"/>
  <c r="Z55" i="2"/>
  <c r="AA55" i="2"/>
  <c r="AB55" i="2"/>
  <c r="AC55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AB56" i="2"/>
  <c r="AC56" i="2"/>
  <c r="I57" i="2"/>
  <c r="J57" i="2"/>
  <c r="K57" i="2"/>
  <c r="L57" i="2"/>
  <c r="M57" i="2"/>
  <c r="N57" i="2"/>
  <c r="O57" i="2"/>
  <c r="P57" i="2"/>
  <c r="Q57" i="2"/>
  <c r="R57" i="2"/>
  <c r="S57" i="2"/>
  <c r="T57" i="2"/>
  <c r="U57" i="2"/>
  <c r="V57" i="2"/>
  <c r="W57" i="2"/>
  <c r="X57" i="2"/>
  <c r="Y57" i="2"/>
  <c r="Z57" i="2"/>
  <c r="AA57" i="2"/>
  <c r="AB57" i="2"/>
  <c r="AC57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I60" i="2"/>
  <c r="J60" i="2"/>
  <c r="K60" i="2"/>
  <c r="L60" i="2"/>
  <c r="M60" i="2"/>
  <c r="N60" i="2"/>
  <c r="O60" i="2"/>
  <c r="P60" i="2"/>
  <c r="Q60" i="2"/>
  <c r="R60" i="2"/>
  <c r="S60" i="2"/>
  <c r="T60" i="2"/>
  <c r="U60" i="2"/>
  <c r="V60" i="2"/>
  <c r="W60" i="2"/>
  <c r="X60" i="2"/>
  <c r="Y60" i="2"/>
  <c r="Z60" i="2"/>
  <c r="AA60" i="2"/>
  <c r="AB60" i="2"/>
  <c r="AC60" i="2"/>
  <c r="I61" i="2"/>
  <c r="J61" i="2"/>
  <c r="K61" i="2"/>
  <c r="L61" i="2"/>
  <c r="M61" i="2"/>
  <c r="N61" i="2"/>
  <c r="O61" i="2"/>
  <c r="P61" i="2"/>
  <c r="Q61" i="2"/>
  <c r="R61" i="2"/>
  <c r="S61" i="2"/>
  <c r="T61" i="2"/>
  <c r="U61" i="2"/>
  <c r="V61" i="2"/>
  <c r="W61" i="2"/>
  <c r="X61" i="2"/>
  <c r="Z61" i="2"/>
  <c r="AA61" i="2"/>
  <c r="AB61" i="2"/>
  <c r="AC61" i="2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V63" i="2"/>
  <c r="W63" i="2"/>
  <c r="X63" i="2"/>
  <c r="Y63" i="2"/>
  <c r="Y1460" i="2" s="1"/>
  <c r="Z63" i="2"/>
  <c r="AA63" i="2"/>
  <c r="AB63" i="2"/>
  <c r="AC63" i="2"/>
  <c r="I64" i="2"/>
  <c r="I1461" i="2" s="1"/>
  <c r="J64" i="2"/>
  <c r="J1461" i="2" s="1"/>
  <c r="K64" i="2"/>
  <c r="K1461" i="2" s="1"/>
  <c r="L64" i="2"/>
  <c r="L1461" i="2" s="1"/>
  <c r="M64" i="2"/>
  <c r="M1461" i="2" s="1"/>
  <c r="N64" i="2"/>
  <c r="N1461" i="2" s="1"/>
  <c r="O64" i="2"/>
  <c r="O1461" i="2" s="1"/>
  <c r="P64" i="2"/>
  <c r="P1461" i="2" s="1"/>
  <c r="I66" i="2"/>
  <c r="I141" i="2" s="1"/>
  <c r="J66" i="2"/>
  <c r="J141" i="2" s="1"/>
  <c r="K66" i="2"/>
  <c r="K141" i="2" s="1"/>
  <c r="L66" i="2"/>
  <c r="L141" i="2" s="1"/>
  <c r="M66" i="2"/>
  <c r="M141" i="2" s="1"/>
  <c r="N66" i="2"/>
  <c r="N141" i="2" s="1"/>
  <c r="O66" i="2"/>
  <c r="O141" i="2" s="1"/>
  <c r="P66" i="2"/>
  <c r="P141" i="2" s="1"/>
  <c r="Q66" i="2"/>
  <c r="R66" i="2"/>
  <c r="S66" i="2"/>
  <c r="S141" i="2" s="1"/>
  <c r="T66" i="2"/>
  <c r="T141" i="2" s="1"/>
  <c r="U66" i="2"/>
  <c r="U141" i="2" s="1"/>
  <c r="V66" i="2"/>
  <c r="V141" i="2" s="1"/>
  <c r="W66" i="2"/>
  <c r="W141" i="2" s="1"/>
  <c r="X66" i="2"/>
  <c r="X141" i="2" s="1"/>
  <c r="Y66" i="2"/>
  <c r="Y141" i="2" s="1"/>
  <c r="Z66" i="2"/>
  <c r="Z141" i="2" s="1"/>
  <c r="AA66" i="2"/>
  <c r="AA141" i="2" s="1"/>
  <c r="AB66" i="2"/>
  <c r="AB141" i="2" s="1"/>
  <c r="AC66" i="2"/>
  <c r="AC141" i="2" s="1"/>
  <c r="I48" i="2"/>
  <c r="J48" i="2"/>
  <c r="K48" i="2"/>
  <c r="L48" i="2"/>
  <c r="M48" i="2"/>
  <c r="N48" i="2"/>
  <c r="O48" i="2"/>
  <c r="P48" i="2"/>
  <c r="R28" i="2"/>
  <c r="R18" i="2" s="1"/>
  <c r="H28" i="2"/>
  <c r="H18" i="2" s="1"/>
  <c r="R32" i="2"/>
  <c r="R1468" i="2" s="1"/>
  <c r="Q22" i="2"/>
  <c r="Q45" i="2" s="1"/>
  <c r="R30" i="2"/>
  <c r="Q30" i="2"/>
  <c r="R29" i="2"/>
  <c r="Q28" i="2"/>
  <c r="Q18" i="2" s="1"/>
  <c r="R27" i="2"/>
  <c r="G20" i="2"/>
  <c r="G32" i="2"/>
  <c r="G22" i="2" s="1"/>
  <c r="S25" i="2"/>
  <c r="T25" i="2"/>
  <c r="U25" i="2"/>
  <c r="V25" i="2"/>
  <c r="W25" i="2"/>
  <c r="X25" i="2"/>
  <c r="Z25" i="2"/>
  <c r="AA25" i="2"/>
  <c r="AB25" i="2"/>
  <c r="AC25" i="2"/>
  <c r="G14" i="2"/>
  <c r="C22" i="2"/>
  <c r="D22" i="2"/>
  <c r="E22" i="2"/>
  <c r="F22" i="2"/>
  <c r="C17" i="2"/>
  <c r="D17" i="2"/>
  <c r="E17" i="2"/>
  <c r="F17" i="2"/>
  <c r="C18" i="2"/>
  <c r="D18" i="2"/>
  <c r="E18" i="2"/>
  <c r="F18" i="2"/>
  <c r="C19" i="2"/>
  <c r="D19" i="2"/>
  <c r="E19" i="2"/>
  <c r="F19" i="2"/>
  <c r="I14" i="2"/>
  <c r="J14" i="2"/>
  <c r="K14" i="2"/>
  <c r="L14" i="2"/>
  <c r="M14" i="2"/>
  <c r="N14" i="2"/>
  <c r="O14" i="2"/>
  <c r="P14" i="2"/>
  <c r="S1473" i="2" l="1"/>
  <c r="S1511" i="2" s="1"/>
  <c r="Q1447" i="2"/>
  <c r="AH1447" i="2" s="1"/>
  <c r="S1436" i="2"/>
  <c r="AC1447" i="2"/>
  <c r="AA1447" i="2"/>
  <c r="Y1447" i="2"/>
  <c r="W1447" i="2"/>
  <c r="U1447" i="2"/>
  <c r="S1447" i="2"/>
  <c r="AB1447" i="2"/>
  <c r="Z1447" i="2"/>
  <c r="Z1441" i="2" s="1"/>
  <c r="Z1476" i="2" s="1"/>
  <c r="X1447" i="2"/>
  <c r="X1441" i="2" s="1"/>
  <c r="X1476" i="2" s="1"/>
  <c r="V1447" i="2"/>
  <c r="T1447" i="2"/>
  <c r="R1447" i="2"/>
  <c r="AC1441" i="2"/>
  <c r="Q139" i="2"/>
  <c r="AB1459" i="2"/>
  <c r="AB1479" i="2" s="1"/>
  <c r="Q1461" i="2"/>
  <c r="Q1481" i="2" s="1"/>
  <c r="AB1460" i="2"/>
  <c r="W1460" i="2"/>
  <c r="U1460" i="2"/>
  <c r="S1460" i="2"/>
  <c r="AA1459" i="2"/>
  <c r="AA1479" i="2" s="1"/>
  <c r="Y1459" i="2"/>
  <c r="Y1479" i="2" s="1"/>
  <c r="W1459" i="2"/>
  <c r="W1479" i="2" s="1"/>
  <c r="U1459" i="2"/>
  <c r="U1479" i="2" s="1"/>
  <c r="S1459" i="2"/>
  <c r="S1479" i="2" s="1"/>
  <c r="AA1460" i="2"/>
  <c r="Q140" i="2"/>
  <c r="R140" i="2"/>
  <c r="Q108" i="2"/>
  <c r="R108" i="2"/>
  <c r="X1460" i="2"/>
  <c r="X1480" i="2" s="1"/>
  <c r="V1460" i="2"/>
  <c r="V1480" i="2" s="1"/>
  <c r="Z1460" i="2"/>
  <c r="Z1459" i="2"/>
  <c r="Z1479" i="2" s="1"/>
  <c r="X1459" i="2"/>
  <c r="X1479" i="2" s="1"/>
  <c r="V1459" i="2"/>
  <c r="V1479" i="2" s="1"/>
  <c r="T1459" i="2"/>
  <c r="T1479" i="2" s="1"/>
  <c r="Y1480" i="2"/>
  <c r="AC1460" i="2"/>
  <c r="AC1466" i="2" s="1"/>
  <c r="T1460" i="2"/>
  <c r="AC1459" i="2"/>
  <c r="AC1465" i="2" s="1"/>
  <c r="Y139" i="2"/>
  <c r="Y906" i="2" s="1"/>
  <c r="Y1472" i="2" s="1"/>
  <c r="AC139" i="2"/>
  <c r="AA139" i="2"/>
  <c r="AA906" i="2" s="1"/>
  <c r="AA1472" i="2" s="1"/>
  <c r="X139" i="2"/>
  <c r="X906" i="2" s="1"/>
  <c r="X1472" i="2" s="1"/>
  <c r="V139" i="2"/>
  <c r="V906" i="2" s="1"/>
  <c r="V1472" i="2" s="1"/>
  <c r="T139" i="2"/>
  <c r="T906" i="2" s="1"/>
  <c r="T1472" i="2" s="1"/>
  <c r="R139" i="2"/>
  <c r="AB138" i="2"/>
  <c r="Z138" i="2"/>
  <c r="X138" i="2"/>
  <c r="V138" i="2"/>
  <c r="T138" i="2"/>
  <c r="R138" i="2"/>
  <c r="AB139" i="2"/>
  <c r="AB906" i="2" s="1"/>
  <c r="AB1472" i="2" s="1"/>
  <c r="Z139" i="2"/>
  <c r="Z906" i="2" s="1"/>
  <c r="Z1472" i="2" s="1"/>
  <c r="W139" i="2"/>
  <c r="W906" i="2" s="1"/>
  <c r="W1472" i="2" s="1"/>
  <c r="U139" i="2"/>
  <c r="U906" i="2" s="1"/>
  <c r="U1472" i="2" s="1"/>
  <c r="S139" i="2"/>
  <c r="S906" i="2" s="1"/>
  <c r="S1472" i="2" s="1"/>
  <c r="AA138" i="2"/>
  <c r="Y138" i="2"/>
  <c r="W138" i="2"/>
  <c r="U138" i="2"/>
  <c r="S138" i="2"/>
  <c r="S905" i="2" s="1"/>
  <c r="S1471" i="2" s="1"/>
  <c r="Q138" i="2"/>
  <c r="Q50" i="2"/>
  <c r="R19" i="2"/>
  <c r="R26" i="2"/>
  <c r="R25" i="2" s="1"/>
  <c r="Q19" i="2"/>
  <c r="Q1459" i="2" s="1"/>
  <c r="Q26" i="2"/>
  <c r="Q25" i="2" s="1"/>
  <c r="AC138" i="2"/>
  <c r="R141" i="2"/>
  <c r="O1460" i="2"/>
  <c r="M1460" i="2"/>
  <c r="K1460" i="2"/>
  <c r="I1460" i="2"/>
  <c r="I1447" i="2"/>
  <c r="P1459" i="2"/>
  <c r="N1459" i="2"/>
  <c r="L1459" i="2"/>
  <c r="J1459" i="2"/>
  <c r="P1460" i="2"/>
  <c r="N1460" i="2"/>
  <c r="L1460" i="2"/>
  <c r="J1460" i="2"/>
  <c r="P1447" i="2"/>
  <c r="N1447" i="2"/>
  <c r="L1447" i="2"/>
  <c r="J1447" i="2"/>
  <c r="O1459" i="2"/>
  <c r="M1459" i="2"/>
  <c r="K1459" i="2"/>
  <c r="I1459" i="2"/>
  <c r="R17" i="2"/>
  <c r="R20" i="2"/>
  <c r="R1460" i="2" s="1"/>
  <c r="R22" i="2"/>
  <c r="R1461" i="2" s="1"/>
  <c r="R1481" i="2" s="1"/>
  <c r="Q20" i="2"/>
  <c r="Q141" i="2"/>
  <c r="AC1481" i="2"/>
  <c r="O1481" i="2"/>
  <c r="M1481" i="2"/>
  <c r="K1481" i="2"/>
  <c r="I1481" i="2"/>
  <c r="P1481" i="2"/>
  <c r="N1481" i="2"/>
  <c r="L1481" i="2"/>
  <c r="J1481" i="2"/>
  <c r="AC140" i="2"/>
  <c r="O140" i="2"/>
  <c r="M140" i="2"/>
  <c r="K140" i="2"/>
  <c r="I140" i="2"/>
  <c r="P139" i="2"/>
  <c r="N139" i="2"/>
  <c r="L139" i="2"/>
  <c r="J139" i="2"/>
  <c r="O138" i="2"/>
  <c r="M138" i="2"/>
  <c r="K138" i="2"/>
  <c r="I138" i="2"/>
  <c r="P140" i="2"/>
  <c r="N140" i="2"/>
  <c r="L140" i="2"/>
  <c r="J140" i="2"/>
  <c r="O139" i="2"/>
  <c r="M139" i="2"/>
  <c r="K139" i="2"/>
  <c r="I139" i="2"/>
  <c r="P138" i="2"/>
  <c r="N138" i="2"/>
  <c r="L138" i="2"/>
  <c r="J138" i="2"/>
  <c r="U43" i="2"/>
  <c r="O45" i="2"/>
  <c r="M45" i="2"/>
  <c r="K45" i="2"/>
  <c r="I45" i="2"/>
  <c r="AB46" i="2"/>
  <c r="AB908" i="2" s="1"/>
  <c r="AB1474" i="2" s="1"/>
  <c r="Z46" i="2"/>
  <c r="Z908" i="2" s="1"/>
  <c r="Z1474" i="2" s="1"/>
  <c r="X46" i="2"/>
  <c r="X908" i="2" s="1"/>
  <c r="X1474" i="2" s="1"/>
  <c r="V46" i="2"/>
  <c r="V908" i="2" s="1"/>
  <c r="V1474" i="2" s="1"/>
  <c r="T46" i="2"/>
  <c r="T908" i="2" s="1"/>
  <c r="T1474" i="2" s="1"/>
  <c r="R46" i="2"/>
  <c r="AB45" i="2"/>
  <c r="AB907" i="2" s="1"/>
  <c r="AB1473" i="2" s="1"/>
  <c r="Z45" i="2"/>
  <c r="Z907" i="2" s="1"/>
  <c r="Z1473" i="2" s="1"/>
  <c r="X45" i="2"/>
  <c r="X907" i="2" s="1"/>
  <c r="X1473" i="2" s="1"/>
  <c r="V45" i="2"/>
  <c r="V907" i="2" s="1"/>
  <c r="V1473" i="2" s="1"/>
  <c r="T45" i="2"/>
  <c r="T907" i="2" s="1"/>
  <c r="T1473" i="2" s="1"/>
  <c r="AC44" i="2"/>
  <c r="P45" i="2"/>
  <c r="N45" i="2"/>
  <c r="L45" i="2"/>
  <c r="J45" i="2"/>
  <c r="AC46" i="2"/>
  <c r="AC908" i="2" s="1"/>
  <c r="AC1474" i="2" s="1"/>
  <c r="AA46" i="2"/>
  <c r="AA908" i="2" s="1"/>
  <c r="AA1474" i="2" s="1"/>
  <c r="Y46" i="2"/>
  <c r="Y908" i="2" s="1"/>
  <c r="Y1474" i="2" s="1"/>
  <c r="W46" i="2"/>
  <c r="W908" i="2" s="1"/>
  <c r="W1474" i="2" s="1"/>
  <c r="U46" i="2"/>
  <c r="U908" i="2" s="1"/>
  <c r="U1474" i="2" s="1"/>
  <c r="S46" i="2"/>
  <c r="S908" i="2" s="1"/>
  <c r="S1474" i="2" s="1"/>
  <c r="AC45" i="2"/>
  <c r="AA45" i="2"/>
  <c r="AA907" i="2" s="1"/>
  <c r="AA1473" i="2" s="1"/>
  <c r="Y45" i="2"/>
  <c r="Y907" i="2" s="1"/>
  <c r="Y1473" i="2" s="1"/>
  <c r="W45" i="2"/>
  <c r="W907" i="2" s="1"/>
  <c r="W1473" i="2" s="1"/>
  <c r="U45" i="2"/>
  <c r="U907" i="2" s="1"/>
  <c r="U1473" i="2" s="1"/>
  <c r="G45" i="2"/>
  <c r="AC50" i="2"/>
  <c r="Y50" i="2"/>
  <c r="W50" i="2"/>
  <c r="U50" i="2"/>
  <c r="S50" i="2"/>
  <c r="O50" i="2"/>
  <c r="O49" i="2" s="1"/>
  <c r="M50" i="2"/>
  <c r="M49" i="2" s="1"/>
  <c r="K50" i="2"/>
  <c r="K49" i="2" s="1"/>
  <c r="I50" i="2"/>
  <c r="I49" i="2" s="1"/>
  <c r="AB50" i="2"/>
  <c r="Z50" i="2"/>
  <c r="X50" i="2"/>
  <c r="V50" i="2"/>
  <c r="T50" i="2"/>
  <c r="P50" i="2"/>
  <c r="P49" i="2" s="1"/>
  <c r="N50" i="2"/>
  <c r="N49" i="2" s="1"/>
  <c r="L50" i="2"/>
  <c r="L49" i="2" s="1"/>
  <c r="J50" i="2"/>
  <c r="J49" i="2" s="1"/>
  <c r="AA50" i="2"/>
  <c r="R50" i="2"/>
  <c r="AC43" i="2"/>
  <c r="Y43" i="2"/>
  <c r="AA43" i="2"/>
  <c r="W43" i="2"/>
  <c r="AB43" i="2"/>
  <c r="Z43" i="2"/>
  <c r="X43" i="2"/>
  <c r="T43" i="2"/>
  <c r="V16" i="2"/>
  <c r="V43" i="2"/>
  <c r="AC16" i="2"/>
  <c r="AA16" i="2"/>
  <c r="Y16" i="2"/>
  <c r="W16" i="2"/>
  <c r="U16" i="2"/>
  <c r="S16" i="2"/>
  <c r="AB16" i="2"/>
  <c r="Z16" i="2"/>
  <c r="X16" i="2"/>
  <c r="T16" i="2"/>
  <c r="G676" i="2"/>
  <c r="G677" i="2"/>
  <c r="G678" i="2"/>
  <c r="G662" i="2"/>
  <c r="G663" i="2"/>
  <c r="G664" i="2"/>
  <c r="G648" i="2"/>
  <c r="G649" i="2"/>
  <c r="G650" i="2"/>
  <c r="G636" i="2"/>
  <c r="G634" i="2"/>
  <c r="V1440" i="2" l="1"/>
  <c r="Q1441" i="2"/>
  <c r="AH1441" i="2" s="1"/>
  <c r="T1440" i="2"/>
  <c r="AB1440" i="2"/>
  <c r="V1441" i="2"/>
  <c r="V1476" i="2" s="1"/>
  <c r="Z1440" i="2"/>
  <c r="W1440" i="2"/>
  <c r="S1440" i="2"/>
  <c r="AA1440" i="2"/>
  <c r="Y1440" i="2"/>
  <c r="T1441" i="2"/>
  <c r="T1476" i="2" s="1"/>
  <c r="X1440" i="2"/>
  <c r="U1440" i="2"/>
  <c r="U1511" i="2"/>
  <c r="U1436" i="2"/>
  <c r="Y1511" i="2"/>
  <c r="Y1436" i="2"/>
  <c r="U1512" i="2"/>
  <c r="U1437" i="2"/>
  <c r="Y1512" i="2"/>
  <c r="Y1437" i="2"/>
  <c r="T1511" i="2"/>
  <c r="T1436" i="2"/>
  <c r="X1511" i="2"/>
  <c r="X1436" i="2"/>
  <c r="AB1511" i="2"/>
  <c r="AB1436" i="2"/>
  <c r="T1512" i="2"/>
  <c r="T1437" i="2"/>
  <c r="X1512" i="2"/>
  <c r="X1437" i="2"/>
  <c r="AB1512" i="2"/>
  <c r="AB1437" i="2"/>
  <c r="S1509" i="2"/>
  <c r="S1434" i="2"/>
  <c r="U1510" i="2"/>
  <c r="U1435" i="2"/>
  <c r="Z1510" i="2"/>
  <c r="Z1435" i="2"/>
  <c r="V1510" i="2"/>
  <c r="V1435" i="2"/>
  <c r="Y1510" i="2"/>
  <c r="Y1435" i="2"/>
  <c r="W1511" i="2"/>
  <c r="W1436" i="2"/>
  <c r="S1512" i="2"/>
  <c r="S1437" i="2"/>
  <c r="W1512" i="2"/>
  <c r="W1437" i="2"/>
  <c r="V1511" i="2"/>
  <c r="V1436" i="2"/>
  <c r="Z1511" i="2"/>
  <c r="Z1436" i="2"/>
  <c r="V1512" i="2"/>
  <c r="V1437" i="2"/>
  <c r="Z1512" i="2"/>
  <c r="Z1437" i="2"/>
  <c r="S1510" i="2"/>
  <c r="S1435" i="2"/>
  <c r="W1510" i="2"/>
  <c r="W1435" i="2"/>
  <c r="AB1510" i="2"/>
  <c r="AB1435" i="2"/>
  <c r="T1510" i="2"/>
  <c r="T1435" i="2"/>
  <c r="X1510" i="2"/>
  <c r="X1435" i="2"/>
  <c r="Q1460" i="2"/>
  <c r="Q1440" i="2" s="1"/>
  <c r="Q44" i="2"/>
  <c r="Q906" i="2" s="1"/>
  <c r="AB1441" i="2"/>
  <c r="AB1476" i="2" s="1"/>
  <c r="U1441" i="2"/>
  <c r="U1476" i="2" s="1"/>
  <c r="Y1441" i="2"/>
  <c r="Y1476" i="2" s="1"/>
  <c r="S1441" i="2"/>
  <c r="S1476" i="2" s="1"/>
  <c r="W1441" i="2"/>
  <c r="W1476" i="2" s="1"/>
  <c r="AA1441" i="2"/>
  <c r="AB905" i="2"/>
  <c r="AB1471" i="2" s="1"/>
  <c r="V1466" i="2"/>
  <c r="AA905" i="2"/>
  <c r="AA1471" i="2" s="1"/>
  <c r="X1466" i="2"/>
  <c r="X905" i="2"/>
  <c r="X1471" i="2" s="1"/>
  <c r="AC906" i="2"/>
  <c r="AC1472" i="2" s="1"/>
  <c r="T905" i="2"/>
  <c r="T1471" i="2" s="1"/>
  <c r="X1465" i="2"/>
  <c r="T1465" i="2"/>
  <c r="I1440" i="2"/>
  <c r="AC905" i="2"/>
  <c r="AC1440" i="2"/>
  <c r="V1465" i="2"/>
  <c r="Z1465" i="2"/>
  <c r="AA1480" i="2"/>
  <c r="U1480" i="2"/>
  <c r="Z1466" i="2"/>
  <c r="Z1480" i="2"/>
  <c r="R1466" i="2"/>
  <c r="R1480" i="2"/>
  <c r="R1459" i="2"/>
  <c r="R1440" i="2" s="1"/>
  <c r="T1466" i="2"/>
  <c r="T1480" i="2"/>
  <c r="S1480" i="2"/>
  <c r="W1480" i="2"/>
  <c r="AB1480" i="2"/>
  <c r="R1441" i="2"/>
  <c r="R1476" i="2" s="1"/>
  <c r="AC1480" i="2"/>
  <c r="V905" i="2"/>
  <c r="V1471" i="2" s="1"/>
  <c r="Y905" i="2"/>
  <c r="Y1471" i="2" s="1"/>
  <c r="R908" i="2"/>
  <c r="R1474" i="2" s="1"/>
  <c r="AC1479" i="2"/>
  <c r="AC907" i="2"/>
  <c r="AC1473" i="2" s="1"/>
  <c r="Z905" i="2"/>
  <c r="W905" i="2"/>
  <c r="R44" i="2"/>
  <c r="R906" i="2" s="1"/>
  <c r="R1472" i="2" s="1"/>
  <c r="U905" i="2"/>
  <c r="AC1476" i="2"/>
  <c r="Q43" i="2"/>
  <c r="R43" i="2"/>
  <c r="L1441" i="2"/>
  <c r="L1476" i="2" s="1"/>
  <c r="P1441" i="2"/>
  <c r="P1476" i="2" s="1"/>
  <c r="I1441" i="2"/>
  <c r="I1476" i="2" s="1"/>
  <c r="J1441" i="2"/>
  <c r="J1476" i="2" s="1"/>
  <c r="N1441" i="2"/>
  <c r="N1476" i="2" s="1"/>
  <c r="G596" i="2"/>
  <c r="G594" i="2"/>
  <c r="Q907" i="2"/>
  <c r="Q1473" i="2" s="1"/>
  <c r="R45" i="2"/>
  <c r="R907" i="2" s="1"/>
  <c r="R1473" i="2" s="1"/>
  <c r="I907" i="2"/>
  <c r="I1473" i="2" s="1"/>
  <c r="K907" i="2"/>
  <c r="K1473" i="2" s="1"/>
  <c r="M907" i="2"/>
  <c r="M1473" i="2" s="1"/>
  <c r="O907" i="2"/>
  <c r="O1473" i="2" s="1"/>
  <c r="R16" i="2"/>
  <c r="G71" i="2"/>
  <c r="U1434" i="2" l="1"/>
  <c r="U1433" i="2" s="1"/>
  <c r="U1471" i="2"/>
  <c r="W1434" i="2"/>
  <c r="W1433" i="2" s="1"/>
  <c r="W1471" i="2"/>
  <c r="AC1434" i="2"/>
  <c r="AC1471" i="2"/>
  <c r="Z1434" i="2"/>
  <c r="Z1471" i="2"/>
  <c r="Q1435" i="2"/>
  <c r="Q1472" i="2"/>
  <c r="Q1480" i="2"/>
  <c r="S1508" i="2"/>
  <c r="Z1433" i="2"/>
  <c r="V1509" i="2"/>
  <c r="V1508" i="2" s="1"/>
  <c r="V1434" i="2"/>
  <c r="V1433" i="2" s="1"/>
  <c r="R1511" i="2"/>
  <c r="R1436" i="2"/>
  <c r="Y1509" i="2"/>
  <c r="Y1508" i="2" s="1"/>
  <c r="Y1434" i="2"/>
  <c r="Y1433" i="2" s="1"/>
  <c r="T1509" i="2"/>
  <c r="T1508" i="2" s="1"/>
  <c r="T1434" i="2"/>
  <c r="T1433" i="2" s="1"/>
  <c r="X1509" i="2"/>
  <c r="X1508" i="2" s="1"/>
  <c r="X1434" i="2"/>
  <c r="X1433" i="2" s="1"/>
  <c r="AB1509" i="2"/>
  <c r="AB1508" i="2" s="1"/>
  <c r="AB1434" i="2"/>
  <c r="AB1433" i="2" s="1"/>
  <c r="AB1439" i="2" s="1"/>
  <c r="S1433" i="2"/>
  <c r="R1510" i="2"/>
  <c r="R1435" i="2"/>
  <c r="R1512" i="2"/>
  <c r="R1437" i="2"/>
  <c r="Q905" i="2"/>
  <c r="AD1440" i="2"/>
  <c r="Q1476" i="2"/>
  <c r="AD1441" i="2"/>
  <c r="W1509" i="2"/>
  <c r="W1508" i="2" s="1"/>
  <c r="R1465" i="2"/>
  <c r="R1479" i="2"/>
  <c r="U1509" i="2"/>
  <c r="U1508" i="2" s="1"/>
  <c r="Z1509" i="2"/>
  <c r="Z1508" i="2" s="1"/>
  <c r="R905" i="2"/>
  <c r="Q1511" i="2"/>
  <c r="Q1436" i="2"/>
  <c r="AC1510" i="2"/>
  <c r="AC1435" i="2"/>
  <c r="AC1509" i="2"/>
  <c r="AC1512" i="2"/>
  <c r="AC1437" i="2"/>
  <c r="AC1511" i="2"/>
  <c r="AC1436" i="2"/>
  <c r="K1436" i="2"/>
  <c r="K1511" i="2"/>
  <c r="M1436" i="2"/>
  <c r="M1511" i="2"/>
  <c r="AA904" i="2"/>
  <c r="AA1470" i="2" s="1"/>
  <c r="W904" i="2"/>
  <c r="W1470" i="2" s="1"/>
  <c r="S904" i="2"/>
  <c r="S1470" i="2" s="1"/>
  <c r="U904" i="2"/>
  <c r="U1470" i="2" s="1"/>
  <c r="Y904" i="2"/>
  <c r="Y1470" i="2" s="1"/>
  <c r="Z904" i="2"/>
  <c r="Z1470" i="2" s="1"/>
  <c r="V904" i="2"/>
  <c r="V1470" i="2" s="1"/>
  <c r="AB904" i="2"/>
  <c r="AB1470" i="2" s="1"/>
  <c r="X904" i="2"/>
  <c r="X1470" i="2" s="1"/>
  <c r="T904" i="2"/>
  <c r="T1470" i="2" s="1"/>
  <c r="AC904" i="2"/>
  <c r="AC1470" i="2" s="1"/>
  <c r="R1434" i="2" l="1"/>
  <c r="R1471" i="2"/>
  <c r="Q1434" i="2"/>
  <c r="Q1471" i="2"/>
  <c r="R1433" i="2"/>
  <c r="R1509" i="2"/>
  <c r="R1508" i="2" s="1"/>
  <c r="R904" i="2"/>
  <c r="R1470" i="2" s="1"/>
  <c r="AC1433" i="2"/>
  <c r="AC1508" i="2"/>
  <c r="G122" i="2"/>
  <c r="O394" i="2" l="1"/>
  <c r="O393" i="2" l="1"/>
  <c r="O392" i="2" s="1"/>
  <c r="O386" i="2"/>
  <c r="O1442" i="2" s="1"/>
  <c r="G63" i="2"/>
  <c r="G74" i="2"/>
  <c r="G76" i="2"/>
  <c r="G28" i="2"/>
  <c r="G18" i="2" s="1"/>
  <c r="O385" i="2" l="1"/>
  <c r="O384" i="2" s="1"/>
  <c r="G55" i="2"/>
  <c r="D55" i="2"/>
  <c r="C55" i="2"/>
  <c r="G52" i="2"/>
  <c r="D52" i="2"/>
  <c r="E52" i="2"/>
  <c r="F52" i="2"/>
  <c r="C52" i="2"/>
  <c r="G1062" i="2" l="1"/>
  <c r="G1068" i="2"/>
  <c r="G1067" i="2"/>
  <c r="G1066" i="2"/>
  <c r="G1065" i="2"/>
  <c r="G1040" i="2" s="1"/>
  <c r="G1064" i="2" l="1"/>
  <c r="G1063" i="2" s="1"/>
  <c r="M364" i="2" l="1"/>
  <c r="M363" i="2" s="1"/>
  <c r="M316" i="2"/>
  <c r="M1447" i="2" s="1"/>
  <c r="G992" i="2"/>
  <c r="G971" i="2" s="1"/>
  <c r="M305" i="2" l="1"/>
  <c r="O1384" i="2"/>
  <c r="O934" i="2"/>
  <c r="O927" i="2"/>
  <c r="O356" i="2"/>
  <c r="O313" i="2" s="1"/>
  <c r="O357" i="2"/>
  <c r="O314" i="2" s="1"/>
  <c r="O355" i="2"/>
  <c r="O312" i="2" s="1"/>
  <c r="O353" i="2"/>
  <c r="O358" i="2"/>
  <c r="O315" i="2" s="1"/>
  <c r="O311" i="2"/>
  <c r="O1444" i="2" l="1"/>
  <c r="O1359" i="2"/>
  <c r="O1506" i="2" s="1"/>
  <c r="O1383" i="2"/>
  <c r="O1382" i="2" s="1"/>
  <c r="O933" i="2"/>
  <c r="O932" i="2" s="1"/>
  <c r="O917" i="2"/>
  <c r="O1445" i="2" s="1"/>
  <c r="O926" i="2"/>
  <c r="O925" i="2" s="1"/>
  <c r="O916" i="2"/>
  <c r="O1446" i="2" s="1"/>
  <c r="O352" i="2"/>
  <c r="O351" i="2" s="1"/>
  <c r="O310" i="2"/>
  <c r="O1443" i="2" s="1"/>
  <c r="O364" i="2"/>
  <c r="O363" i="2" s="1"/>
  <c r="O316" i="2"/>
  <c r="O1447" i="2" l="1"/>
  <c r="O1441" i="2" s="1"/>
  <c r="O1397" i="2"/>
  <c r="O961" i="2"/>
  <c r="O1025" i="2" s="1"/>
  <c r="O1483" i="2" s="1"/>
  <c r="O813" i="2"/>
  <c r="O1412" i="2"/>
  <c r="O1411" i="2" s="1"/>
  <c r="O1352" i="2"/>
  <c r="O915" i="2"/>
  <c r="O305" i="2"/>
  <c r="O1424" i="2" l="1"/>
  <c r="O1429" i="2" s="1"/>
  <c r="O1501" i="2" s="1"/>
  <c r="O1024" i="2"/>
  <c r="O1482" i="2" s="1"/>
  <c r="O1488" i="2"/>
  <c r="D438" i="2"/>
  <c r="E438" i="2"/>
  <c r="F438" i="2"/>
  <c r="C438" i="2"/>
  <c r="D441" i="2"/>
  <c r="E441" i="2"/>
  <c r="F441" i="2"/>
  <c r="C441" i="2"/>
  <c r="G466" i="2"/>
  <c r="G441" i="2" s="1"/>
  <c r="G469" i="2"/>
  <c r="G470" i="2"/>
  <c r="H470" i="2"/>
  <c r="H469" i="2"/>
  <c r="H466" i="2"/>
  <c r="H441" i="2" s="1"/>
  <c r="H463" i="2"/>
  <c r="G463" i="2"/>
  <c r="G438" i="2" s="1"/>
  <c r="H1449" i="2" l="1"/>
  <c r="H1477" i="2" s="1"/>
  <c r="O1476" i="2"/>
  <c r="O1428" i="2"/>
  <c r="O1500" i="2" s="1"/>
  <c r="H462" i="2"/>
  <c r="H461" i="2" s="1"/>
  <c r="H438" i="2"/>
  <c r="M455" i="2"/>
  <c r="M454" i="2" s="1"/>
  <c r="M437" i="2"/>
  <c r="M1443" i="2" s="1"/>
  <c r="M1440" i="2" s="1"/>
  <c r="G462" i="2"/>
  <c r="G461" i="2" s="1"/>
  <c r="AD1468" i="2"/>
  <c r="M813" i="2" l="1"/>
  <c r="G736" i="2"/>
  <c r="G735" i="2"/>
  <c r="G734" i="2"/>
  <c r="G733" i="2"/>
  <c r="G732" i="2"/>
  <c r="G731" i="2"/>
  <c r="G730" i="2"/>
  <c r="G729" i="2"/>
  <c r="G727" i="2"/>
  <c r="G724" i="2"/>
  <c r="G723" i="2"/>
  <c r="G722" i="2"/>
  <c r="G721" i="2"/>
  <c r="G720" i="2"/>
  <c r="G719" i="2"/>
  <c r="G718" i="2"/>
  <c r="G717" i="2"/>
  <c r="G716" i="2"/>
  <c r="G715" i="2"/>
  <c r="G712" i="2"/>
  <c r="G711" i="2"/>
  <c r="G710" i="2"/>
  <c r="G709" i="2"/>
  <c r="G708" i="2"/>
  <c r="G707" i="2"/>
  <c r="G705" i="2"/>
  <c r="G704" i="2"/>
  <c r="G703" i="2"/>
  <c r="G700" i="2"/>
  <c r="G697" i="2"/>
  <c r="G696" i="2"/>
  <c r="G695" i="2"/>
  <c r="G694" i="2"/>
  <c r="G693" i="2"/>
  <c r="G692" i="2"/>
  <c r="G691" i="2"/>
  <c r="G690" i="2"/>
  <c r="G689" i="2"/>
  <c r="G687" i="2"/>
  <c r="G684" i="2"/>
  <c r="G683" i="2"/>
  <c r="G682" i="2"/>
  <c r="G681" i="2"/>
  <c r="G680" i="2"/>
  <c r="G679" i="2"/>
  <c r="G675" i="2"/>
  <c r="G674" i="2"/>
  <c r="G673" i="2"/>
  <c r="G670" i="2"/>
  <c r="G669" i="2"/>
  <c r="G668" i="2"/>
  <c r="G667" i="2"/>
  <c r="G666" i="2"/>
  <c r="G665" i="2"/>
  <c r="G661" i="2"/>
  <c r="G660" i="2"/>
  <c r="G659" i="2"/>
  <c r="G656" i="2"/>
  <c r="G655" i="2"/>
  <c r="G654" i="2"/>
  <c r="G653" i="2"/>
  <c r="G652" i="2"/>
  <c r="G651" i="2"/>
  <c r="G647" i="2"/>
  <c r="G646" i="2"/>
  <c r="G645" i="2"/>
  <c r="G642" i="2"/>
  <c r="G641" i="2"/>
  <c r="G640" i="2"/>
  <c r="G639" i="2"/>
  <c r="G638" i="2"/>
  <c r="G637" i="2"/>
  <c r="G635" i="2"/>
  <c r="G633" i="2"/>
  <c r="G632" i="2"/>
  <c r="G631" i="2"/>
  <c r="G628" i="2"/>
  <c r="G626" i="2"/>
  <c r="G614" i="2"/>
  <c r="G602" i="2"/>
  <c r="G605" i="2"/>
  <c r="H727" i="2"/>
  <c r="H726" i="2" s="1"/>
  <c r="H724" i="2"/>
  <c r="H715" i="2"/>
  <c r="H714" i="2" s="1"/>
  <c r="H712" i="2"/>
  <c r="H700" i="2"/>
  <c r="H699" i="2" s="1"/>
  <c r="H697" i="2"/>
  <c r="H687" i="2"/>
  <c r="H686" i="2" s="1"/>
  <c r="H684" i="2"/>
  <c r="H673" i="2"/>
  <c r="H672" i="2" s="1"/>
  <c r="H670" i="2"/>
  <c r="H659" i="2"/>
  <c r="H658" i="2" s="1"/>
  <c r="H656" i="2"/>
  <c r="H645" i="2"/>
  <c r="H642" i="2"/>
  <c r="H628" i="2"/>
  <c r="H629" i="2" s="1"/>
  <c r="H627" i="2"/>
  <c r="H601" i="2" s="1"/>
  <c r="H626" i="2"/>
  <c r="H614" i="2"/>
  <c r="H602" i="2"/>
  <c r="H603" i="2" s="1"/>
  <c r="M1441" i="2" l="1"/>
  <c r="M1476" i="2" s="1"/>
  <c r="G599" i="2"/>
  <c r="G595" i="2"/>
  <c r="G597" i="2"/>
  <c r="G598" i="2"/>
  <c r="G584" i="2"/>
  <c r="H657" i="2"/>
  <c r="H671" i="2"/>
  <c r="H685" i="2"/>
  <c r="H698" i="2"/>
  <c r="H713" i="2"/>
  <c r="H725" i="2"/>
  <c r="G600" i="2"/>
  <c r="G630" i="2"/>
  <c r="G629" i="2" s="1"/>
  <c r="G591" i="2"/>
  <c r="G601" i="2"/>
  <c r="H616" i="2"/>
  <c r="H615" i="2" s="1"/>
  <c r="H600" i="2"/>
  <c r="H644" i="2"/>
  <c r="H643" i="2" s="1"/>
  <c r="H581" i="2"/>
  <c r="G581" i="2"/>
  <c r="G714" i="2"/>
  <c r="G713" i="2" s="1"/>
  <c r="G644" i="2"/>
  <c r="G643" i="2" s="1"/>
  <c r="G672" i="2"/>
  <c r="G671" i="2" s="1"/>
  <c r="G726" i="2"/>
  <c r="G725" i="2" s="1"/>
  <c r="G658" i="2"/>
  <c r="G657" i="2" s="1"/>
  <c r="G686" i="2"/>
  <c r="G685" i="2" s="1"/>
  <c r="G699" i="2"/>
  <c r="G698" i="2" s="1"/>
  <c r="G616" i="2"/>
  <c r="G615" i="2" s="1"/>
  <c r="H580" i="2" l="1"/>
  <c r="G580" i="2"/>
  <c r="D1001" i="2"/>
  <c r="E1001" i="2"/>
  <c r="F1001" i="2"/>
  <c r="C1001" i="2"/>
  <c r="D1000" i="2"/>
  <c r="E1000" i="2"/>
  <c r="F1000" i="2"/>
  <c r="C1000" i="2"/>
  <c r="D999" i="2"/>
  <c r="E999" i="2"/>
  <c r="F999" i="2"/>
  <c r="C999" i="2"/>
  <c r="G1477" i="2" l="1"/>
  <c r="K1368" i="2"/>
  <c r="G1368" i="2" s="1"/>
  <c r="K1366" i="2" l="1"/>
  <c r="K1365" i="2" s="1"/>
  <c r="K1354" i="2"/>
  <c r="K1506" i="2" s="1"/>
  <c r="G978" i="2"/>
  <c r="K1447" i="2" l="1"/>
  <c r="K1440" i="2" s="1"/>
  <c r="K1397" i="2"/>
  <c r="K1429" i="2" s="1"/>
  <c r="K1501" i="2" s="1"/>
  <c r="K1352" i="2"/>
  <c r="J374" i="2"/>
  <c r="K1441" i="2" l="1"/>
  <c r="K1476" i="2" s="1"/>
  <c r="K1428" i="2"/>
  <c r="K1500" i="2" s="1"/>
  <c r="J371" i="2"/>
  <c r="J370" i="2" s="1"/>
  <c r="J320" i="2"/>
  <c r="J1453" i="2" s="1"/>
  <c r="J1440" i="2" s="1"/>
  <c r="H369" i="2"/>
  <c r="J305" i="2" l="1"/>
  <c r="J815" i="2"/>
  <c r="J907" i="2" s="1"/>
  <c r="J1473" i="2" s="1"/>
  <c r="G372" i="2"/>
  <c r="J1436" i="2" l="1"/>
  <c r="J1511" i="2"/>
  <c r="G1367" i="2"/>
  <c r="G1353" i="2" s="1"/>
  <c r="G1369" i="2"/>
  <c r="G1355" i="2" s="1"/>
  <c r="G1354" i="2"/>
  <c r="H1297" i="2" l="1"/>
  <c r="H1283" i="2"/>
  <c r="H1276" i="2"/>
  <c r="G1276" i="2"/>
  <c r="H1269" i="2"/>
  <c r="H1262" i="2"/>
  <c r="H1234" i="2"/>
  <c r="H1219" i="2" s="1"/>
  <c r="H1230" i="2"/>
  <c r="H1223" i="2"/>
  <c r="H1192" i="2"/>
  <c r="H1160" i="2" s="1"/>
  <c r="H1153" i="2"/>
  <c r="H1135" i="2"/>
  <c r="H1106" i="2"/>
  <c r="G1106" i="2"/>
  <c r="H1099" i="2"/>
  <c r="H1092" i="2"/>
  <c r="H1055" i="2"/>
  <c r="H1046" i="2"/>
  <c r="G1046" i="2"/>
  <c r="H1015" i="2"/>
  <c r="H1012" i="2"/>
  <c r="H1005" i="2"/>
  <c r="H989" i="2"/>
  <c r="H982" i="2"/>
  <c r="H975" i="2"/>
  <c r="H954" i="2"/>
  <c r="H947" i="2" s="1"/>
  <c r="G954" i="2"/>
  <c r="G947" i="2" s="1"/>
  <c r="H924" i="2"/>
  <c r="H872" i="2"/>
  <c r="H865" i="2"/>
  <c r="H858" i="2"/>
  <c r="H851" i="2"/>
  <c r="H844" i="2"/>
  <c r="H479" i="2"/>
  <c r="H471" i="2" s="1"/>
  <c r="G479" i="2"/>
  <c r="G471" i="2" s="1"/>
  <c r="H1125" i="2" l="1"/>
  <c r="H996" i="2"/>
  <c r="H1000" i="2"/>
  <c r="H1033" i="2"/>
  <c r="H453" i="2"/>
  <c r="G453" i="2"/>
  <c r="H446" i="2"/>
  <c r="G446" i="2"/>
  <c r="H416" i="2"/>
  <c r="G416" i="2"/>
  <c r="H225" i="2"/>
  <c r="H215" i="2" s="1"/>
  <c r="G225" i="2"/>
  <c r="H166" i="2"/>
  <c r="H167" i="2"/>
  <c r="H168" i="2"/>
  <c r="H169" i="2"/>
  <c r="H170" i="2"/>
  <c r="H171" i="2"/>
  <c r="H172" i="2"/>
  <c r="H163" i="2"/>
  <c r="G163" i="2"/>
  <c r="H125" i="2"/>
  <c r="H126" i="2"/>
  <c r="H127" i="2"/>
  <c r="H128" i="2"/>
  <c r="H129" i="2"/>
  <c r="H122" i="2"/>
  <c r="G117" i="2"/>
  <c r="G118" i="2"/>
  <c r="H118" i="2"/>
  <c r="H114" i="2"/>
  <c r="G114" i="2"/>
  <c r="G106" i="2" s="1"/>
  <c r="H81" i="2"/>
  <c r="G81" i="2"/>
  <c r="H67" i="2"/>
  <c r="G67" i="2"/>
  <c r="H24" i="2"/>
  <c r="H14" i="2" s="1"/>
  <c r="H153" i="2"/>
  <c r="G153" i="2"/>
  <c r="H161" i="2"/>
  <c r="H157" i="2"/>
  <c r="H158" i="2"/>
  <c r="H159" i="2"/>
  <c r="I116" i="2"/>
  <c r="H106" i="2" l="1"/>
  <c r="H143" i="2"/>
  <c r="G48" i="2"/>
  <c r="H148" i="2"/>
  <c r="H151" i="2"/>
  <c r="H149" i="2"/>
  <c r="H147" i="2"/>
  <c r="H165" i="2"/>
  <c r="H164" i="2" s="1"/>
  <c r="H124" i="2"/>
  <c r="H123" i="2" s="1"/>
  <c r="H48" i="2"/>
  <c r="H68" i="2"/>
  <c r="H110" i="2"/>
  <c r="G143" i="2"/>
  <c r="N26" i="2"/>
  <c r="L26" i="2"/>
  <c r="J26" i="2"/>
  <c r="P1480" i="2"/>
  <c r="N1480" i="2"/>
  <c r="L1480" i="2"/>
  <c r="J1479" i="2"/>
  <c r="J1480" i="2"/>
  <c r="H175" i="2" l="1"/>
  <c r="L1479" i="2"/>
  <c r="P1479" i="2"/>
  <c r="N1479" i="2"/>
  <c r="P44" i="2"/>
  <c r="J43" i="2"/>
  <c r="N43" i="2"/>
  <c r="L43" i="2"/>
  <c r="L905" i="2" s="1"/>
  <c r="L1471" i="2" s="1"/>
  <c r="P43" i="2"/>
  <c r="P905" i="2" s="1"/>
  <c r="P1471" i="2" s="1"/>
  <c r="J44" i="2"/>
  <c r="J906" i="2" s="1"/>
  <c r="J1472" i="2" s="1"/>
  <c r="P1434" i="2" l="1"/>
  <c r="P1509" i="2"/>
  <c r="J1435" i="2"/>
  <c r="J1510" i="2"/>
  <c r="L1434" i="2"/>
  <c r="L1509" i="2"/>
  <c r="J905" i="2"/>
  <c r="J1471" i="2" s="1"/>
  <c r="P906" i="2"/>
  <c r="P1472" i="2" s="1"/>
  <c r="N905" i="2"/>
  <c r="N1471" i="2" s="1"/>
  <c r="P374" i="2"/>
  <c r="L374" i="2"/>
  <c r="N374" i="2"/>
  <c r="G373" i="2"/>
  <c r="P1435" i="2" l="1"/>
  <c r="P1510" i="2"/>
  <c r="N1434" i="2"/>
  <c r="N1509" i="2"/>
  <c r="J1434" i="2"/>
  <c r="J1509" i="2"/>
  <c r="N371" i="2"/>
  <c r="N370" i="2" s="1"/>
  <c r="N320" i="2"/>
  <c r="N1453" i="2" s="1"/>
  <c r="N1440" i="2" s="1"/>
  <c r="L371" i="2"/>
  <c r="L370" i="2" s="1"/>
  <c r="L320" i="2"/>
  <c r="L1453" i="2" s="1"/>
  <c r="L1440" i="2" s="1"/>
  <c r="P371" i="2"/>
  <c r="P370" i="2" s="1"/>
  <c r="P320" i="2"/>
  <c r="P1453" i="2" s="1"/>
  <c r="P1440" i="2" s="1"/>
  <c r="G374" i="2"/>
  <c r="G1170" i="2"/>
  <c r="O1097" i="2"/>
  <c r="O1094" i="2" l="1"/>
  <c r="O1093" i="2" s="1"/>
  <c r="O1090" i="2"/>
  <c r="O1453" i="2" s="1"/>
  <c r="O1440" i="2" s="1"/>
  <c r="P305" i="2"/>
  <c r="P815" i="2"/>
  <c r="P907" i="2" s="1"/>
  <c r="P1473" i="2" s="1"/>
  <c r="L305" i="2"/>
  <c r="L815" i="2"/>
  <c r="L907" i="2" s="1"/>
  <c r="L1473" i="2" s="1"/>
  <c r="N305" i="2"/>
  <c r="N815" i="2"/>
  <c r="N907" i="2" s="1"/>
  <c r="N1473" i="2" s="1"/>
  <c r="G1050" i="2"/>
  <c r="G1037" i="2" s="1"/>
  <c r="G1051" i="2"/>
  <c r="G1038" i="2" s="1"/>
  <c r="G1052" i="2"/>
  <c r="G1053" i="2"/>
  <c r="G1054" i="2"/>
  <c r="G1049" i="2"/>
  <c r="G1036" i="2" s="1"/>
  <c r="G1058" i="2"/>
  <c r="G1039" i="2" s="1"/>
  <c r="G1095" i="2"/>
  <c r="G1102" i="2"/>
  <c r="G1109" i="2"/>
  <c r="G1088" i="2" s="1"/>
  <c r="G1138" i="2"/>
  <c r="G1139" i="2"/>
  <c r="G1140" i="2"/>
  <c r="G1150" i="2"/>
  <c r="G1151" i="2"/>
  <c r="G1152" i="2"/>
  <c r="G1147" i="2"/>
  <c r="G1148" i="2"/>
  <c r="G1149" i="2"/>
  <c r="G1156" i="2"/>
  <c r="G1131" i="2" s="1"/>
  <c r="G1173" i="2"/>
  <c r="G1174" i="2"/>
  <c r="G1181" i="2"/>
  <c r="G1188" i="2"/>
  <c r="G1198" i="2"/>
  <c r="G1226" i="2"/>
  <c r="G1233" i="2"/>
  <c r="G1234" i="2"/>
  <c r="G1265" i="2"/>
  <c r="G1272" i="2"/>
  <c r="G1279" i="2"/>
  <c r="G1286" i="2"/>
  <c r="G1300" i="2"/>
  <c r="G1384" i="2"/>
  <c r="G1413" i="2"/>
  <c r="G401" i="2"/>
  <c r="G1008" i="2"/>
  <c r="G999" i="2" s="1"/>
  <c r="K26" i="2"/>
  <c r="M26" i="2"/>
  <c r="O26" i="2"/>
  <c r="G1359" i="2" l="1"/>
  <c r="G1405" i="2"/>
  <c r="O1122" i="2"/>
  <c r="O1311" i="2" s="1"/>
  <c r="O1496" i="2"/>
  <c r="N1436" i="2"/>
  <c r="N1511" i="2"/>
  <c r="L1436" i="2"/>
  <c r="L1511" i="2"/>
  <c r="P1436" i="2"/>
  <c r="P1511" i="2"/>
  <c r="G1248" i="2"/>
  <c r="G1164" i="2"/>
  <c r="G1129" i="2"/>
  <c r="G1146" i="2"/>
  <c r="G1130" i="2"/>
  <c r="G1128" i="2"/>
  <c r="G1048" i="2"/>
  <c r="G1297" i="2"/>
  <c r="G1283" i="2"/>
  <c r="G1269" i="2"/>
  <c r="G1262" i="2"/>
  <c r="G1230" i="2"/>
  <c r="G1192" i="2"/>
  <c r="G1185" i="2"/>
  <c r="G1178" i="2"/>
  <c r="G1153" i="2"/>
  <c r="G1144" i="2"/>
  <c r="G1135" i="2"/>
  <c r="G1099" i="2"/>
  <c r="G1092" i="2"/>
  <c r="G1055" i="2"/>
  <c r="G1033" i="2" s="1"/>
  <c r="G1012" i="2"/>
  <c r="G1005" i="2"/>
  <c r="G989" i="2"/>
  <c r="G982" i="2"/>
  <c r="G872" i="2"/>
  <c r="G865" i="2"/>
  <c r="G858" i="2"/>
  <c r="G851" i="2"/>
  <c r="O1492" i="2" l="1"/>
  <c r="O1511" i="2" s="1"/>
  <c r="O1436" i="2"/>
  <c r="O1308" i="2"/>
  <c r="O1489" i="2" s="1"/>
  <c r="G1424" i="2"/>
  <c r="G1125" i="2"/>
  <c r="G996" i="2"/>
  <c r="G1160" i="2"/>
  <c r="I1480" i="2" l="1"/>
  <c r="K1480" i="2"/>
  <c r="M1480" i="2"/>
  <c r="O1480" i="2"/>
  <c r="Q1479" i="2" l="1"/>
  <c r="M1479" i="2"/>
  <c r="O1479" i="2"/>
  <c r="K1479" i="2"/>
  <c r="I1479" i="2"/>
  <c r="M43" i="2"/>
  <c r="M905" i="2" s="1"/>
  <c r="M1471" i="2" s="1"/>
  <c r="I43" i="2"/>
  <c r="O43" i="2"/>
  <c r="O905" i="2" s="1"/>
  <c r="O1471" i="2" s="1"/>
  <c r="K43" i="2"/>
  <c r="K905" i="2" s="1"/>
  <c r="K1471" i="2" s="1"/>
  <c r="I44" i="2"/>
  <c r="I906" i="2" s="1"/>
  <c r="I1472" i="2" s="1"/>
  <c r="K1434" i="2" l="1"/>
  <c r="K1509" i="2"/>
  <c r="O1434" i="2"/>
  <c r="O1509" i="2"/>
  <c r="M1434" i="2"/>
  <c r="M1509" i="2"/>
  <c r="I905" i="2"/>
  <c r="I1471" i="2" s="1"/>
  <c r="Q1509" i="2"/>
  <c r="D474" i="2"/>
  <c r="E474" i="2"/>
  <c r="F474" i="2"/>
  <c r="C474" i="2"/>
  <c r="G474" i="2"/>
  <c r="G1287" i="2" l="1"/>
  <c r="G1273" i="2"/>
  <c r="G1266" i="2"/>
  <c r="G1267" i="2"/>
  <c r="G1235" i="2"/>
  <c r="E110" i="2" l="1"/>
  <c r="D110" i="2"/>
  <c r="C110" i="2"/>
  <c r="H1416" i="2"/>
  <c r="G1416" i="2"/>
  <c r="H1415" i="2"/>
  <c r="G1415" i="2"/>
  <c r="H1414" i="2"/>
  <c r="G1414" i="2"/>
  <c r="H1413" i="2"/>
  <c r="H1405" i="2" s="1"/>
  <c r="H1389" i="2"/>
  <c r="G1389" i="2"/>
  <c r="H1388" i="2"/>
  <c r="G1388" i="2"/>
  <c r="H1387" i="2"/>
  <c r="G1387" i="2"/>
  <c r="H1384" i="2"/>
  <c r="H1380" i="2"/>
  <c r="G1380" i="2"/>
  <c r="H1379" i="2"/>
  <c r="G1379" i="2"/>
  <c r="H1378" i="2"/>
  <c r="G1378" i="2"/>
  <c r="H1377" i="2"/>
  <c r="H1373" i="2"/>
  <c r="G1373" i="2"/>
  <c r="H1372" i="2"/>
  <c r="G1372" i="2"/>
  <c r="H1371" i="2"/>
  <c r="G1371" i="2"/>
  <c r="H1370" i="2"/>
  <c r="H1356" i="2" s="1"/>
  <c r="G1370" i="2"/>
  <c r="G1356" i="2" s="1"/>
  <c r="G1506" i="2" s="1"/>
  <c r="H1369" i="2"/>
  <c r="H1355" i="2" s="1"/>
  <c r="H1368" i="2"/>
  <c r="H1354" i="2" s="1"/>
  <c r="H1367" i="2"/>
  <c r="F1359" i="2"/>
  <c r="E1359" i="2"/>
  <c r="D1359" i="2"/>
  <c r="C1359" i="2"/>
  <c r="F1357" i="2"/>
  <c r="E1357" i="2"/>
  <c r="D1357" i="2"/>
  <c r="C1357" i="2"/>
  <c r="F1356" i="2"/>
  <c r="E1356" i="2"/>
  <c r="D1356" i="2"/>
  <c r="C1356" i="2"/>
  <c r="F1355" i="2"/>
  <c r="E1355" i="2"/>
  <c r="D1355" i="2"/>
  <c r="C1355" i="2"/>
  <c r="F1354" i="2"/>
  <c r="E1354" i="2"/>
  <c r="D1354" i="2"/>
  <c r="C1354" i="2"/>
  <c r="F1353" i="2"/>
  <c r="E1353" i="2"/>
  <c r="D1353" i="2"/>
  <c r="C1353" i="2"/>
  <c r="H1330" i="2"/>
  <c r="H1323" i="2" s="1"/>
  <c r="H1348" i="2" s="1"/>
  <c r="H1329" i="2"/>
  <c r="H1322" i="2" s="1"/>
  <c r="H1347" i="2" s="1"/>
  <c r="H1328" i="2"/>
  <c r="H1321" i="2" s="1"/>
  <c r="H1346" i="2" s="1"/>
  <c r="H1327" i="2"/>
  <c r="AC1319" i="2"/>
  <c r="AC1318" i="2" s="1"/>
  <c r="AB1319" i="2"/>
  <c r="AB1318" i="2" s="1"/>
  <c r="Q1319" i="2"/>
  <c r="Q1318" i="2" s="1"/>
  <c r="P1319" i="2"/>
  <c r="P1318" i="2" s="1"/>
  <c r="O1319" i="2"/>
  <c r="O1318" i="2" s="1"/>
  <c r="N1319" i="2"/>
  <c r="N1318" i="2" s="1"/>
  <c r="M1319" i="2"/>
  <c r="M1318" i="2" s="1"/>
  <c r="L1319" i="2"/>
  <c r="L1318" i="2" s="1"/>
  <c r="K1319" i="2"/>
  <c r="K1318" i="2" s="1"/>
  <c r="J1319" i="2"/>
  <c r="J1318" i="2" s="1"/>
  <c r="H1303" i="2"/>
  <c r="G1303" i="2"/>
  <c r="H1302" i="2"/>
  <c r="G1302" i="2"/>
  <c r="H1301" i="2"/>
  <c r="G1301" i="2"/>
  <c r="H1300" i="2"/>
  <c r="H1289" i="2"/>
  <c r="G1289" i="2"/>
  <c r="H1288" i="2"/>
  <c r="G1288" i="2"/>
  <c r="H1287" i="2"/>
  <c r="H1286" i="2"/>
  <c r="H1282" i="2"/>
  <c r="G1282" i="2"/>
  <c r="H1281" i="2"/>
  <c r="G1281" i="2"/>
  <c r="H1280" i="2"/>
  <c r="G1280" i="2"/>
  <c r="H1279" i="2"/>
  <c r="H1275" i="2"/>
  <c r="G1275" i="2"/>
  <c r="H1274" i="2"/>
  <c r="G1274" i="2"/>
  <c r="H1273" i="2"/>
  <c r="H1272" i="2"/>
  <c r="H1268" i="2"/>
  <c r="G1268" i="2"/>
  <c r="H1267" i="2"/>
  <c r="H1266" i="2"/>
  <c r="H1265" i="2"/>
  <c r="G1261" i="2"/>
  <c r="G1260" i="2"/>
  <c r="G1259" i="2"/>
  <c r="G1258" i="2"/>
  <c r="G1250" i="2" s="1"/>
  <c r="H1249" i="2"/>
  <c r="G1257" i="2"/>
  <c r="G1249" i="2" s="1"/>
  <c r="F1250" i="2"/>
  <c r="E1250" i="2"/>
  <c r="D1250" i="2"/>
  <c r="C1250" i="2"/>
  <c r="AC1247" i="2"/>
  <c r="AB1247" i="2"/>
  <c r="AA1247" i="2"/>
  <c r="Q1247" i="2"/>
  <c r="P1247" i="2"/>
  <c r="O1247" i="2"/>
  <c r="N1247" i="2"/>
  <c r="M1247" i="2"/>
  <c r="L1247" i="2"/>
  <c r="K1247" i="2"/>
  <c r="J1247" i="2"/>
  <c r="I1247" i="2"/>
  <c r="F1248" i="2"/>
  <c r="E1248" i="2"/>
  <c r="D1248" i="2"/>
  <c r="C1248" i="2"/>
  <c r="H1237" i="2"/>
  <c r="G1237" i="2"/>
  <c r="H1236" i="2"/>
  <c r="G1236" i="2"/>
  <c r="H1235" i="2"/>
  <c r="H1233" i="2"/>
  <c r="H1229" i="2"/>
  <c r="G1229" i="2"/>
  <c r="H1228" i="2"/>
  <c r="G1228" i="2"/>
  <c r="H1227" i="2"/>
  <c r="G1227" i="2"/>
  <c r="G1220" i="2" s="1"/>
  <c r="H1226" i="2"/>
  <c r="G1219" i="2"/>
  <c r="E1219" i="2"/>
  <c r="D1219" i="2"/>
  <c r="C1219" i="2"/>
  <c r="G1218" i="2"/>
  <c r="F1218" i="2"/>
  <c r="E1218" i="2"/>
  <c r="D1218" i="2"/>
  <c r="C1218" i="2"/>
  <c r="G1217" i="2"/>
  <c r="F1217" i="2"/>
  <c r="E1217" i="2"/>
  <c r="D1217" i="2"/>
  <c r="C1217" i="2"/>
  <c r="H1201" i="2"/>
  <c r="G1201" i="2"/>
  <c r="H1200" i="2"/>
  <c r="G1200" i="2"/>
  <c r="H1199" i="2"/>
  <c r="G1199" i="2"/>
  <c r="H1198" i="2"/>
  <c r="H1197" i="2"/>
  <c r="G1197" i="2"/>
  <c r="H1196" i="2"/>
  <c r="G1196" i="2"/>
  <c r="H1195" i="2"/>
  <c r="G1195" i="2"/>
  <c r="H1191" i="2"/>
  <c r="G1191" i="2"/>
  <c r="H1190" i="2"/>
  <c r="G1190" i="2"/>
  <c r="H1189" i="2"/>
  <c r="G1189" i="2"/>
  <c r="H1188" i="2"/>
  <c r="H1184" i="2"/>
  <c r="G1184" i="2"/>
  <c r="H1183" i="2"/>
  <c r="G1183" i="2"/>
  <c r="H1182" i="2"/>
  <c r="G1182" i="2"/>
  <c r="H1181" i="2"/>
  <c r="H1177" i="2"/>
  <c r="G1177" i="2"/>
  <c r="H1176" i="2"/>
  <c r="G1176" i="2"/>
  <c r="H1175" i="2"/>
  <c r="G1175" i="2"/>
  <c r="H1174" i="2"/>
  <c r="H1173" i="2"/>
  <c r="G1165" i="2"/>
  <c r="F1165" i="2"/>
  <c r="E1165" i="2"/>
  <c r="D1165" i="2"/>
  <c r="C1165" i="2"/>
  <c r="F1164" i="2"/>
  <c r="E1164" i="2"/>
  <c r="D1164" i="2"/>
  <c r="C1164" i="2"/>
  <c r="F1163" i="2"/>
  <c r="E1163" i="2"/>
  <c r="D1163" i="2"/>
  <c r="C1163" i="2"/>
  <c r="H1159" i="2"/>
  <c r="G1159" i="2"/>
  <c r="H1158" i="2"/>
  <c r="G1158" i="2"/>
  <c r="G1133" i="2" s="1"/>
  <c r="H1157" i="2"/>
  <c r="G1157" i="2"/>
  <c r="G1132" i="2" s="1"/>
  <c r="H1156" i="2"/>
  <c r="H1152" i="2"/>
  <c r="H1151" i="2"/>
  <c r="H1150" i="2"/>
  <c r="H1149" i="2"/>
  <c r="H1148" i="2"/>
  <c r="H1147" i="2"/>
  <c r="G1145" i="2"/>
  <c r="H1143" i="2"/>
  <c r="G1143" i="2"/>
  <c r="H1142" i="2"/>
  <c r="H1141" i="2"/>
  <c r="H1140" i="2"/>
  <c r="H1130" i="2" s="1"/>
  <c r="H1139" i="2"/>
  <c r="H1129" i="2" s="1"/>
  <c r="H1138" i="2"/>
  <c r="F1131" i="2"/>
  <c r="E1131" i="2"/>
  <c r="D1131" i="2"/>
  <c r="C1131" i="2"/>
  <c r="F1130" i="2"/>
  <c r="E1130" i="2"/>
  <c r="D1130" i="2"/>
  <c r="C1130" i="2"/>
  <c r="F1129" i="2"/>
  <c r="E1129" i="2"/>
  <c r="D1129" i="2"/>
  <c r="C1129" i="2"/>
  <c r="F1128" i="2"/>
  <c r="E1128" i="2"/>
  <c r="D1128" i="2"/>
  <c r="C1128" i="2"/>
  <c r="H1119" i="2"/>
  <c r="G1119" i="2"/>
  <c r="H1118" i="2"/>
  <c r="G1118" i="2"/>
  <c r="H1117" i="2"/>
  <c r="G1117" i="2"/>
  <c r="H1112" i="2"/>
  <c r="G1112" i="2"/>
  <c r="H1111" i="2"/>
  <c r="G1111" i="2"/>
  <c r="H1110" i="2"/>
  <c r="G1110" i="2"/>
  <c r="H1109" i="2"/>
  <c r="H1105" i="2"/>
  <c r="G1105" i="2"/>
  <c r="H1104" i="2"/>
  <c r="G1104" i="2"/>
  <c r="H1103" i="2"/>
  <c r="G1103" i="2"/>
  <c r="H1102" i="2"/>
  <c r="H1098" i="2"/>
  <c r="G1098" i="2"/>
  <c r="H1097" i="2"/>
  <c r="G1097" i="2"/>
  <c r="H1096" i="2"/>
  <c r="G1096" i="2"/>
  <c r="H1095" i="2"/>
  <c r="F1088" i="2"/>
  <c r="E1088" i="2"/>
  <c r="D1088" i="2"/>
  <c r="C1088" i="2"/>
  <c r="F1087" i="2"/>
  <c r="E1087" i="2"/>
  <c r="D1087" i="2"/>
  <c r="C1087" i="2"/>
  <c r="AC1085" i="2"/>
  <c r="AB1085" i="2"/>
  <c r="AA1085" i="2"/>
  <c r="Q1085" i="2"/>
  <c r="P1085" i="2"/>
  <c r="O1085" i="2"/>
  <c r="N1085" i="2"/>
  <c r="M1085" i="2"/>
  <c r="L1085" i="2"/>
  <c r="K1085" i="2"/>
  <c r="J1085" i="2"/>
  <c r="I1085" i="2"/>
  <c r="G1086" i="2"/>
  <c r="F1086" i="2"/>
  <c r="E1086" i="2"/>
  <c r="D1086" i="2"/>
  <c r="C1086" i="2"/>
  <c r="H1061" i="2"/>
  <c r="G1061" i="2"/>
  <c r="G1045" i="2" s="1"/>
  <c r="H1060" i="2"/>
  <c r="G1060" i="2"/>
  <c r="G1044" i="2" s="1"/>
  <c r="H1059" i="2"/>
  <c r="G1059" i="2"/>
  <c r="G1043" i="2" s="1"/>
  <c r="H1058" i="2"/>
  <c r="H1054" i="2"/>
  <c r="H1053" i="2"/>
  <c r="H1052" i="2"/>
  <c r="H1051" i="2"/>
  <c r="H1038" i="2" s="1"/>
  <c r="H1050" i="2"/>
  <c r="H1037" i="2" s="1"/>
  <c r="H1049" i="2"/>
  <c r="AB1035" i="2"/>
  <c r="AA1035" i="2"/>
  <c r="Q1035" i="2"/>
  <c r="P1035" i="2"/>
  <c r="O1035" i="2"/>
  <c r="N1035" i="2"/>
  <c r="M1035" i="2"/>
  <c r="L1035" i="2"/>
  <c r="K1035" i="2"/>
  <c r="J1035" i="2"/>
  <c r="I1035" i="2"/>
  <c r="F1036" i="2"/>
  <c r="E1036" i="2"/>
  <c r="D1036" i="2"/>
  <c r="C1036" i="2"/>
  <c r="H1019" i="2"/>
  <c r="G1019" i="2"/>
  <c r="H1018" i="2"/>
  <c r="G1018" i="2"/>
  <c r="H1017" i="2"/>
  <c r="G1017" i="2"/>
  <c r="H1016" i="2"/>
  <c r="G1016" i="2"/>
  <c r="G1001" i="2" s="1"/>
  <c r="G1015" i="2"/>
  <c r="G1000" i="2" s="1"/>
  <c r="H1011" i="2"/>
  <c r="G1011" i="2"/>
  <c r="H1010" i="2"/>
  <c r="G1010" i="2"/>
  <c r="H1009" i="2"/>
  <c r="G1009" i="2"/>
  <c r="H1008" i="2"/>
  <c r="H995" i="2"/>
  <c r="G995" i="2"/>
  <c r="H994" i="2"/>
  <c r="G994" i="2"/>
  <c r="H993" i="2"/>
  <c r="G993" i="2"/>
  <c r="H992" i="2"/>
  <c r="H984" i="2"/>
  <c r="H983" i="2" s="1"/>
  <c r="H981" i="2"/>
  <c r="H974" i="2" s="1"/>
  <c r="G981" i="2"/>
  <c r="G974" i="2" s="1"/>
  <c r="H980" i="2"/>
  <c r="H973" i="2" s="1"/>
  <c r="G980" i="2"/>
  <c r="G973" i="2" s="1"/>
  <c r="H979" i="2"/>
  <c r="H972" i="2" s="1"/>
  <c r="G979" i="2"/>
  <c r="H978" i="2"/>
  <c r="F971" i="2"/>
  <c r="E971" i="2"/>
  <c r="D971" i="2"/>
  <c r="C971" i="2"/>
  <c r="F970" i="2"/>
  <c r="E970" i="2"/>
  <c r="D970" i="2"/>
  <c r="C970" i="2"/>
  <c r="G969" i="2"/>
  <c r="F969" i="2"/>
  <c r="D969" i="2"/>
  <c r="C969" i="2"/>
  <c r="H960" i="2"/>
  <c r="H953" i="2" s="1"/>
  <c r="G960" i="2"/>
  <c r="G953" i="2" s="1"/>
  <c r="H959" i="2"/>
  <c r="H952" i="2" s="1"/>
  <c r="G959" i="2"/>
  <c r="G952" i="2" s="1"/>
  <c r="H958" i="2"/>
  <c r="H951" i="2" s="1"/>
  <c r="G958" i="2"/>
  <c r="G951" i="2" s="1"/>
  <c r="H957" i="2"/>
  <c r="G957" i="2"/>
  <c r="G950" i="2" s="1"/>
  <c r="H946" i="2"/>
  <c r="G946" i="2"/>
  <c r="H945" i="2"/>
  <c r="G945" i="2"/>
  <c r="H944" i="2"/>
  <c r="G944" i="2"/>
  <c r="H943" i="2"/>
  <c r="H920" i="2" s="1"/>
  <c r="G943" i="2"/>
  <c r="G920" i="2" s="1"/>
  <c r="H942" i="2"/>
  <c r="G942" i="2"/>
  <c r="H938" i="2"/>
  <c r="G938" i="2"/>
  <c r="H937" i="2"/>
  <c r="G937" i="2"/>
  <c r="H936" i="2"/>
  <c r="G936" i="2"/>
  <c r="H934" i="2"/>
  <c r="G934" i="2"/>
  <c r="G917" i="2" s="1"/>
  <c r="H930" i="2"/>
  <c r="G930" i="2"/>
  <c r="H929" i="2"/>
  <c r="G929" i="2"/>
  <c r="H928" i="2"/>
  <c r="G928" i="2"/>
  <c r="H927" i="2"/>
  <c r="G927" i="2"/>
  <c r="G916" i="2" s="1"/>
  <c r="AD1446" i="2" s="1"/>
  <c r="Q925" i="2"/>
  <c r="F920" i="2"/>
  <c r="E920" i="2"/>
  <c r="D920" i="2"/>
  <c r="C920" i="2"/>
  <c r="F919" i="2"/>
  <c r="E919" i="2"/>
  <c r="D919" i="2"/>
  <c r="C919" i="2"/>
  <c r="F917" i="2"/>
  <c r="E917" i="2"/>
  <c r="D917" i="2"/>
  <c r="C917" i="2"/>
  <c r="F916" i="2"/>
  <c r="E916" i="2"/>
  <c r="D916" i="2"/>
  <c r="C916" i="2"/>
  <c r="H892" i="2"/>
  <c r="H885" i="2" s="1"/>
  <c r="G892" i="2"/>
  <c r="G885" i="2" s="1"/>
  <c r="H891" i="2"/>
  <c r="H884" i="2" s="1"/>
  <c r="G891" i="2"/>
  <c r="G884" i="2" s="1"/>
  <c r="H890" i="2"/>
  <c r="H883" i="2" s="1"/>
  <c r="G890" i="2"/>
  <c r="G883" i="2" s="1"/>
  <c r="H889" i="2"/>
  <c r="G889" i="2"/>
  <c r="H878" i="2"/>
  <c r="G878" i="2"/>
  <c r="H877" i="2"/>
  <c r="G877" i="2"/>
  <c r="H876" i="2"/>
  <c r="G876" i="2"/>
  <c r="H875" i="2"/>
  <c r="G875" i="2"/>
  <c r="G840" i="2" s="1"/>
  <c r="H871" i="2"/>
  <c r="G871" i="2"/>
  <c r="H870" i="2"/>
  <c r="G870" i="2"/>
  <c r="H869" i="2"/>
  <c r="G869" i="2"/>
  <c r="H868" i="2"/>
  <c r="G868" i="2"/>
  <c r="G839" i="2" s="1"/>
  <c r="H864" i="2"/>
  <c r="G864" i="2"/>
  <c r="H863" i="2"/>
  <c r="G863" i="2"/>
  <c r="H862" i="2"/>
  <c r="G862" i="2"/>
  <c r="H861" i="2"/>
  <c r="G861" i="2"/>
  <c r="G838" i="2" s="1"/>
  <c r="H857" i="2"/>
  <c r="G857" i="2"/>
  <c r="H856" i="2"/>
  <c r="G856" i="2"/>
  <c r="H855" i="2"/>
  <c r="G855" i="2"/>
  <c r="H854" i="2"/>
  <c r="H850" i="2"/>
  <c r="G850" i="2"/>
  <c r="H849" i="2"/>
  <c r="G849" i="2"/>
  <c r="H848" i="2"/>
  <c r="G848" i="2"/>
  <c r="H847" i="2"/>
  <c r="H836" i="2" s="1"/>
  <c r="P846" i="2"/>
  <c r="P845" i="2" s="1"/>
  <c r="O846" i="2"/>
  <c r="O845" i="2" s="1"/>
  <c r="N846" i="2"/>
  <c r="N845" i="2" s="1"/>
  <c r="M846" i="2"/>
  <c r="L846" i="2"/>
  <c r="L845" i="2" s="1"/>
  <c r="K846" i="2"/>
  <c r="J846" i="2"/>
  <c r="J845" i="2" s="1"/>
  <c r="I846" i="2"/>
  <c r="E840" i="2"/>
  <c r="D840" i="2"/>
  <c r="C840" i="2"/>
  <c r="E839" i="2"/>
  <c r="D839" i="2"/>
  <c r="C839" i="2"/>
  <c r="E838" i="2"/>
  <c r="D838" i="2"/>
  <c r="C838" i="2"/>
  <c r="E837" i="2"/>
  <c r="D837" i="2"/>
  <c r="C837" i="2"/>
  <c r="F836" i="2"/>
  <c r="E836" i="2"/>
  <c r="D836" i="2"/>
  <c r="C836" i="2"/>
  <c r="AC833" i="2"/>
  <c r="H832" i="2"/>
  <c r="H825" i="2" s="1"/>
  <c r="G832" i="2"/>
  <c r="G825" i="2" s="1"/>
  <c r="H831" i="2"/>
  <c r="H824" i="2" s="1"/>
  <c r="G831" i="2"/>
  <c r="G824" i="2" s="1"/>
  <c r="H830" i="2"/>
  <c r="H823" i="2" s="1"/>
  <c r="G830" i="2"/>
  <c r="H829" i="2"/>
  <c r="AB827" i="2"/>
  <c r="AC827" i="2"/>
  <c r="AC819" i="2"/>
  <c r="AB819" i="2"/>
  <c r="H482" i="2"/>
  <c r="G482" i="2"/>
  <c r="G475" i="2" s="1"/>
  <c r="F475" i="2"/>
  <c r="E475" i="2"/>
  <c r="D475" i="2"/>
  <c r="C475" i="2"/>
  <c r="H459" i="2"/>
  <c r="G459" i="2"/>
  <c r="H458" i="2"/>
  <c r="G458" i="2"/>
  <c r="H457" i="2"/>
  <c r="G457" i="2"/>
  <c r="H456" i="2"/>
  <c r="G456" i="2"/>
  <c r="G437" i="2" s="1"/>
  <c r="H452" i="2"/>
  <c r="G452" i="2"/>
  <c r="G445" i="2" s="1"/>
  <c r="H451" i="2"/>
  <c r="H444" i="2" s="1"/>
  <c r="G451" i="2"/>
  <c r="H450" i="2"/>
  <c r="G450" i="2"/>
  <c r="H449" i="2"/>
  <c r="G449" i="2"/>
  <c r="F437" i="2"/>
  <c r="E437" i="2"/>
  <c r="D437" i="2"/>
  <c r="C437" i="2"/>
  <c r="F436" i="2"/>
  <c r="E436" i="2"/>
  <c r="D436" i="2"/>
  <c r="C436" i="2"/>
  <c r="H432" i="2"/>
  <c r="G432" i="2"/>
  <c r="H431" i="2"/>
  <c r="G431" i="2"/>
  <c r="H430" i="2"/>
  <c r="G430" i="2"/>
  <c r="H429" i="2"/>
  <c r="H412" i="2" s="1"/>
  <c r="G429" i="2"/>
  <c r="G412" i="2" s="1"/>
  <c r="H428" i="2"/>
  <c r="H411" i="2" s="1"/>
  <c r="G428" i="2"/>
  <c r="G411" i="2" s="1"/>
  <c r="H427" i="2"/>
  <c r="H410" i="2" s="1"/>
  <c r="G427" i="2"/>
  <c r="G410" i="2" s="1"/>
  <c r="H426" i="2"/>
  <c r="G426" i="2"/>
  <c r="G409" i="2" s="1"/>
  <c r="H422" i="2"/>
  <c r="G422" i="2"/>
  <c r="H421" i="2"/>
  <c r="G421" i="2"/>
  <c r="H420" i="2"/>
  <c r="G420" i="2"/>
  <c r="H419" i="2"/>
  <c r="G419" i="2"/>
  <c r="F412" i="2"/>
  <c r="E412" i="2"/>
  <c r="D412" i="2"/>
  <c r="C412" i="2"/>
  <c r="F411" i="2"/>
  <c r="E411" i="2"/>
  <c r="D411" i="2"/>
  <c r="C411" i="2"/>
  <c r="F410" i="2"/>
  <c r="E410" i="2"/>
  <c r="D410" i="2"/>
  <c r="C410" i="2"/>
  <c r="F409" i="2"/>
  <c r="E409" i="2"/>
  <c r="D409" i="2"/>
  <c r="C409" i="2"/>
  <c r="F408" i="2"/>
  <c r="E408" i="2"/>
  <c r="D408" i="2"/>
  <c r="C408" i="2"/>
  <c r="H404" i="2"/>
  <c r="G404" i="2"/>
  <c r="H403" i="2"/>
  <c r="G403" i="2"/>
  <c r="H402" i="2"/>
  <c r="G402" i="2"/>
  <c r="H401" i="2"/>
  <c r="G387" i="2"/>
  <c r="H397" i="2"/>
  <c r="G397" i="2"/>
  <c r="H396" i="2"/>
  <c r="H389" i="2" s="1"/>
  <c r="G396" i="2"/>
  <c r="H395" i="2"/>
  <c r="H388" i="2" s="1"/>
  <c r="G395" i="2"/>
  <c r="H394" i="2"/>
  <c r="G394" i="2"/>
  <c r="F387" i="2"/>
  <c r="E387" i="2"/>
  <c r="D387" i="2"/>
  <c r="C387" i="2"/>
  <c r="F386" i="2"/>
  <c r="E386" i="2"/>
  <c r="D386" i="2"/>
  <c r="C386" i="2"/>
  <c r="G383" i="2"/>
  <c r="H375" i="2"/>
  <c r="H374" i="2"/>
  <c r="H373" i="2"/>
  <c r="H372" i="2"/>
  <c r="H368" i="2"/>
  <c r="G368" i="2"/>
  <c r="H367" i="2"/>
  <c r="G367" i="2"/>
  <c r="H366" i="2"/>
  <c r="G366" i="2"/>
  <c r="H365" i="2"/>
  <c r="G365" i="2"/>
  <c r="G316" i="2" s="1"/>
  <c r="H361" i="2"/>
  <c r="G361" i="2"/>
  <c r="H360" i="2"/>
  <c r="G360" i="2"/>
  <c r="H359" i="2"/>
  <c r="G359" i="2"/>
  <c r="H358" i="2"/>
  <c r="H315" i="2" s="1"/>
  <c r="G358" i="2"/>
  <c r="G315" i="2" s="1"/>
  <c r="H357" i="2"/>
  <c r="G357" i="2"/>
  <c r="H356" i="2"/>
  <c r="H313" i="2" s="1"/>
  <c r="G356" i="2"/>
  <c r="G313" i="2" s="1"/>
  <c r="H355" i="2"/>
  <c r="H312" i="2" s="1"/>
  <c r="G355" i="2"/>
  <c r="G312" i="2" s="1"/>
  <c r="H354" i="2"/>
  <c r="H311" i="2" s="1"/>
  <c r="G354" i="2"/>
  <c r="G311" i="2" s="1"/>
  <c r="H353" i="2"/>
  <c r="G353" i="2"/>
  <c r="H349" i="2"/>
  <c r="G349" i="2"/>
  <c r="H348" i="2"/>
  <c r="G348" i="2"/>
  <c r="H347" i="2"/>
  <c r="G347" i="2"/>
  <c r="H346" i="2"/>
  <c r="G346" i="2"/>
  <c r="G309" i="2" s="1"/>
  <c r="H342" i="2"/>
  <c r="G342" i="2"/>
  <c r="H341" i="2"/>
  <c r="G341" i="2"/>
  <c r="H340" i="2"/>
  <c r="G340" i="2"/>
  <c r="H339" i="2"/>
  <c r="H335" i="2"/>
  <c r="G335" i="2"/>
  <c r="H334" i="2"/>
  <c r="G334" i="2"/>
  <c r="H333" i="2"/>
  <c r="G333" i="2"/>
  <c r="H332" i="2"/>
  <c r="G332" i="2"/>
  <c r="H328" i="2"/>
  <c r="G328" i="2"/>
  <c r="H327" i="2"/>
  <c r="G327" i="2"/>
  <c r="H326" i="2"/>
  <c r="G326" i="2"/>
  <c r="H325" i="2"/>
  <c r="G325" i="2"/>
  <c r="F317" i="2"/>
  <c r="E317" i="2"/>
  <c r="D317" i="2"/>
  <c r="C317" i="2"/>
  <c r="F316" i="2"/>
  <c r="E316" i="2"/>
  <c r="D316" i="2"/>
  <c r="C316" i="2"/>
  <c r="F315" i="2"/>
  <c r="E315" i="2"/>
  <c r="D315" i="2"/>
  <c r="C315" i="2"/>
  <c r="F314" i="2"/>
  <c r="E314" i="2"/>
  <c r="D314" i="2"/>
  <c r="C314" i="2"/>
  <c r="F313" i="2"/>
  <c r="E313" i="2"/>
  <c r="D313" i="2"/>
  <c r="C313" i="2"/>
  <c r="F312" i="2"/>
  <c r="E312" i="2"/>
  <c r="D312" i="2"/>
  <c r="C312" i="2"/>
  <c r="F311" i="2"/>
  <c r="E311" i="2"/>
  <c r="D311" i="2"/>
  <c r="C311" i="2"/>
  <c r="F310" i="2"/>
  <c r="E310" i="2"/>
  <c r="D310" i="2"/>
  <c r="C310" i="2"/>
  <c r="F309" i="2"/>
  <c r="E309" i="2"/>
  <c r="D309" i="2"/>
  <c r="C309" i="2"/>
  <c r="F308" i="2"/>
  <c r="E308" i="2"/>
  <c r="D308" i="2"/>
  <c r="C308" i="2"/>
  <c r="F307" i="2"/>
  <c r="E307" i="2"/>
  <c r="D307" i="2"/>
  <c r="C307" i="2"/>
  <c r="F306" i="2"/>
  <c r="E306" i="2"/>
  <c r="D306" i="2"/>
  <c r="C306" i="2"/>
  <c r="H297" i="2"/>
  <c r="H290" i="2" s="1"/>
  <c r="G297" i="2"/>
  <c r="G290" i="2" s="1"/>
  <c r="H296" i="2"/>
  <c r="H289" i="2" s="1"/>
  <c r="G296" i="2"/>
  <c r="G289" i="2" s="1"/>
  <c r="H295" i="2"/>
  <c r="H288" i="2" s="1"/>
  <c r="G295" i="2"/>
  <c r="G288" i="2" s="1"/>
  <c r="H294" i="2"/>
  <c r="G294" i="2"/>
  <c r="G287" i="2" s="1"/>
  <c r="H283" i="2"/>
  <c r="H276" i="2" s="1"/>
  <c r="G283" i="2"/>
  <c r="G276" i="2" s="1"/>
  <c r="H282" i="2"/>
  <c r="H275" i="2" s="1"/>
  <c r="G282" i="2"/>
  <c r="G275" i="2" s="1"/>
  <c r="H281" i="2"/>
  <c r="H274" i="2" s="1"/>
  <c r="G281" i="2"/>
  <c r="G274" i="2" s="1"/>
  <c r="H280" i="2"/>
  <c r="G280" i="2"/>
  <c r="G273" i="2" s="1"/>
  <c r="H224" i="2"/>
  <c r="G224" i="2"/>
  <c r="H230" i="2"/>
  <c r="H223" i="2" s="1"/>
  <c r="G230" i="2"/>
  <c r="G223" i="2" s="1"/>
  <c r="H229" i="2"/>
  <c r="H222" i="2" s="1"/>
  <c r="G229" i="2"/>
  <c r="G222" i="2" s="1"/>
  <c r="H228" i="2"/>
  <c r="G228" i="2"/>
  <c r="G218" i="2" s="1"/>
  <c r="G215" i="2"/>
  <c r="G197" i="2"/>
  <c r="G199" i="2"/>
  <c r="G196" i="2"/>
  <c r="H192" i="2"/>
  <c r="H185" i="2" s="1"/>
  <c r="G192" i="2"/>
  <c r="G185" i="2" s="1"/>
  <c r="H191" i="2"/>
  <c r="H184" i="2" s="1"/>
  <c r="G191" i="2"/>
  <c r="G184" i="2" s="1"/>
  <c r="H190" i="2"/>
  <c r="H183" i="2" s="1"/>
  <c r="G190" i="2"/>
  <c r="G183" i="2" s="1"/>
  <c r="H189" i="2"/>
  <c r="G189" i="2"/>
  <c r="G182" i="2" s="1"/>
  <c r="G172" i="2"/>
  <c r="G171" i="2"/>
  <c r="G170" i="2"/>
  <c r="G169" i="2"/>
  <c r="G168" i="2"/>
  <c r="G167" i="2"/>
  <c r="G166" i="2"/>
  <c r="H162" i="2"/>
  <c r="H152" i="2" s="1"/>
  <c r="H176" i="2" s="1"/>
  <c r="G162" i="2"/>
  <c r="G161" i="2"/>
  <c r="H160" i="2"/>
  <c r="H150" i="2" s="1"/>
  <c r="H174" i="2" s="1"/>
  <c r="G160" i="2"/>
  <c r="G159" i="2"/>
  <c r="G158" i="2"/>
  <c r="G157" i="2"/>
  <c r="H156" i="2"/>
  <c r="G156" i="2"/>
  <c r="F149" i="2"/>
  <c r="E149" i="2"/>
  <c r="D149" i="2"/>
  <c r="C149" i="2"/>
  <c r="F148" i="2"/>
  <c r="E148" i="2"/>
  <c r="D148" i="2"/>
  <c r="C148" i="2"/>
  <c r="F147" i="2"/>
  <c r="E147" i="2"/>
  <c r="D147" i="2"/>
  <c r="C147" i="2"/>
  <c r="F146" i="2"/>
  <c r="E146" i="2"/>
  <c r="D146" i="2"/>
  <c r="C146" i="2"/>
  <c r="G129" i="2"/>
  <c r="G128" i="2"/>
  <c r="G127" i="2"/>
  <c r="G126" i="2"/>
  <c r="G110" i="2" s="1"/>
  <c r="G125" i="2"/>
  <c r="H121" i="2"/>
  <c r="H113" i="2" s="1"/>
  <c r="G121" i="2"/>
  <c r="H120" i="2"/>
  <c r="H112" i="2" s="1"/>
  <c r="G120" i="2"/>
  <c r="H119" i="2"/>
  <c r="H111" i="2" s="1"/>
  <c r="G119" i="2"/>
  <c r="H117" i="2"/>
  <c r="I115" i="2"/>
  <c r="F109" i="2"/>
  <c r="E109" i="2"/>
  <c r="D109" i="2"/>
  <c r="C109" i="2"/>
  <c r="H91" i="2"/>
  <c r="H66" i="2" s="1"/>
  <c r="G91" i="2"/>
  <c r="G66" i="2" s="1"/>
  <c r="H90" i="2"/>
  <c r="H64" i="2" s="1"/>
  <c r="G90" i="2"/>
  <c r="G64" i="2" s="1"/>
  <c r="H89" i="2"/>
  <c r="H61" i="2" s="1"/>
  <c r="G89" i="2"/>
  <c r="G61" i="2" s="1"/>
  <c r="H88" i="2"/>
  <c r="H60" i="2" s="1"/>
  <c r="G88" i="2"/>
  <c r="G60" i="2" s="1"/>
  <c r="H86" i="2"/>
  <c r="H58" i="2" s="1"/>
  <c r="G86" i="2"/>
  <c r="G58" i="2" s="1"/>
  <c r="H85" i="2"/>
  <c r="H57" i="2" s="1"/>
  <c r="G85" i="2"/>
  <c r="G57" i="2" s="1"/>
  <c r="H84" i="2"/>
  <c r="G84" i="2"/>
  <c r="G56" i="2" s="1"/>
  <c r="G72" i="2"/>
  <c r="G69" i="2" s="1"/>
  <c r="F61" i="2"/>
  <c r="E61" i="2"/>
  <c r="D61" i="2"/>
  <c r="C61" i="2"/>
  <c r="F60" i="2"/>
  <c r="E60" i="2"/>
  <c r="D60" i="2"/>
  <c r="C60" i="2"/>
  <c r="F58" i="2"/>
  <c r="E58" i="2"/>
  <c r="D58" i="2"/>
  <c r="C58" i="2"/>
  <c r="F57" i="2"/>
  <c r="E57" i="2"/>
  <c r="D57" i="2"/>
  <c r="C57" i="2"/>
  <c r="F56" i="2"/>
  <c r="E56" i="2"/>
  <c r="D56" i="2"/>
  <c r="C56" i="2"/>
  <c r="F53" i="2"/>
  <c r="E53" i="2"/>
  <c r="D53" i="2"/>
  <c r="C53" i="2"/>
  <c r="F51" i="2"/>
  <c r="E51" i="2"/>
  <c r="D51" i="2"/>
  <c r="C51" i="2"/>
  <c r="H33" i="2"/>
  <c r="H23" i="2" s="1"/>
  <c r="G33" i="2"/>
  <c r="G23" i="2" s="1"/>
  <c r="H32" i="2"/>
  <c r="H30" i="2"/>
  <c r="H1466" i="2" s="1"/>
  <c r="AD1466" i="2"/>
  <c r="H29" i="2"/>
  <c r="H19" i="2" s="1"/>
  <c r="G29" i="2"/>
  <c r="G19" i="2" s="1"/>
  <c r="H27" i="2"/>
  <c r="G27" i="2"/>
  <c r="G17" i="2" s="1"/>
  <c r="P26" i="2"/>
  <c r="P25" i="2" s="1"/>
  <c r="I26" i="2"/>
  <c r="P16" i="2"/>
  <c r="P15" i="2" s="1"/>
  <c r="N16" i="2"/>
  <c r="N15" i="2" s="1"/>
  <c r="L16" i="2"/>
  <c r="L15" i="2" s="1"/>
  <c r="G972" i="2" l="1"/>
  <c r="H390" i="2"/>
  <c r="G444" i="2"/>
  <c r="H199" i="2"/>
  <c r="H300" i="2" s="1"/>
  <c r="H139" i="2"/>
  <c r="G198" i="2"/>
  <c r="G1481" i="2"/>
  <c r="AD1481" i="2" s="1"/>
  <c r="AD1461" i="2"/>
  <c r="H445" i="2"/>
  <c r="H22" i="2"/>
  <c r="H1461" i="2" s="1"/>
  <c r="H1481" i="2" s="1"/>
  <c r="H1468" i="2"/>
  <c r="H17" i="2"/>
  <c r="H1459" i="2" s="1"/>
  <c r="H1465" i="2"/>
  <c r="G200" i="2"/>
  <c r="H141" i="2"/>
  <c r="H314" i="2"/>
  <c r="H1444" i="2" s="1"/>
  <c r="G314" i="2"/>
  <c r="AD1444" i="2" s="1"/>
  <c r="G1397" i="2"/>
  <c r="H20" i="2"/>
  <c r="G1383" i="2"/>
  <c r="G1382" i="2" s="1"/>
  <c r="H1407" i="2"/>
  <c r="H1425" i="2" s="1"/>
  <c r="H1408" i="2"/>
  <c r="H1426" i="2" s="1"/>
  <c r="H1409" i="2"/>
  <c r="H1427" i="2" s="1"/>
  <c r="G1408" i="2"/>
  <c r="G1426" i="2" s="1"/>
  <c r="G1407" i="2"/>
  <c r="G1409" i="2"/>
  <c r="G1427" i="2" s="1"/>
  <c r="H198" i="2"/>
  <c r="H299" i="2" s="1"/>
  <c r="H1220" i="2"/>
  <c r="H1222" i="2"/>
  <c r="H1187" i="2"/>
  <c r="H1186" i="2" s="1"/>
  <c r="H414" i="2"/>
  <c r="H922" i="2"/>
  <c r="H963" i="2" s="1"/>
  <c r="G1221" i="2"/>
  <c r="H1278" i="2"/>
  <c r="H1277" i="2" s="1"/>
  <c r="H1133" i="2"/>
  <c r="G181" i="2"/>
  <c r="G180" i="2" s="1"/>
  <c r="G1115" i="2"/>
  <c r="G1114" i="2" s="1"/>
  <c r="H1299" i="2"/>
  <c r="H1298" i="2" s="1"/>
  <c r="H1221" i="2"/>
  <c r="H413" i="2"/>
  <c r="H415" i="2"/>
  <c r="H921" i="2"/>
  <c r="H962" i="2" s="1"/>
  <c r="H923" i="2"/>
  <c r="H964" i="2" s="1"/>
  <c r="G1222" i="2"/>
  <c r="G1232" i="2"/>
  <c r="G1231" i="2" s="1"/>
  <c r="G921" i="2"/>
  <c r="G962" i="2" s="1"/>
  <c r="H1044" i="2"/>
  <c r="H1115" i="2"/>
  <c r="H1114" i="2" s="1"/>
  <c r="AD1456" i="2"/>
  <c r="G1499" i="2"/>
  <c r="AD1499" i="2" s="1"/>
  <c r="H1252" i="2"/>
  <c r="H1253" i="2"/>
  <c r="H1251" i="2"/>
  <c r="H1361" i="2"/>
  <c r="H1362" i="2"/>
  <c r="H1399" i="2" s="1"/>
  <c r="H1363" i="2"/>
  <c r="H1400" i="2" s="1"/>
  <c r="G1020" i="2"/>
  <c r="H1002" i="2"/>
  <c r="H1021" i="2" s="1"/>
  <c r="H1003" i="2"/>
  <c r="H1022" i="2" s="1"/>
  <c r="H1004" i="2"/>
  <c r="H1023" i="2" s="1"/>
  <c r="H1089" i="2"/>
  <c r="H1090" i="2"/>
  <c r="H1091" i="2"/>
  <c r="H1132" i="2"/>
  <c r="H1164" i="2"/>
  <c r="H1167" i="2"/>
  <c r="H1168" i="2"/>
  <c r="H1169" i="2"/>
  <c r="H1194" i="2"/>
  <c r="H1193" i="2" s="1"/>
  <c r="G1304" i="2"/>
  <c r="G1251" i="2"/>
  <c r="G1305" i="2" s="1"/>
  <c r="G1252" i="2"/>
  <c r="G1361" i="2"/>
  <c r="G1398" i="2" s="1"/>
  <c r="G1362" i="2"/>
  <c r="G1399" i="2" s="1"/>
  <c r="G1363" i="2"/>
  <c r="G1400" i="2" s="1"/>
  <c r="H140" i="2"/>
  <c r="G1253" i="2"/>
  <c r="H1285" i="2"/>
  <c r="H1284" i="2" s="1"/>
  <c r="H1424" i="2"/>
  <c r="H1412" i="2"/>
  <c r="H1411" i="2" s="1"/>
  <c r="H200" i="2"/>
  <c r="H301" i="2" s="1"/>
  <c r="G842" i="2"/>
  <c r="G843" i="2"/>
  <c r="H1320" i="2"/>
  <c r="H1345" i="2" s="1"/>
  <c r="H1326" i="2"/>
  <c r="H1325" i="2" s="1"/>
  <c r="H1357" i="2"/>
  <c r="H1376" i="2"/>
  <c r="H1375" i="2" s="1"/>
  <c r="H1366" i="2"/>
  <c r="H1365" i="2" s="1"/>
  <c r="H1353" i="2"/>
  <c r="H1383" i="2"/>
  <c r="H1382" i="2" s="1"/>
  <c r="H1359" i="2"/>
  <c r="H1271" i="2"/>
  <c r="H1270" i="2" s="1"/>
  <c r="H1248" i="2"/>
  <c r="H1264" i="2"/>
  <c r="H1263" i="2" s="1"/>
  <c r="G1168" i="2"/>
  <c r="G1211" i="2" s="1"/>
  <c r="G1169" i="2"/>
  <c r="H1250" i="2"/>
  <c r="H841" i="2"/>
  <c r="H901" i="2" s="1"/>
  <c r="H1043" i="2"/>
  <c r="H1045" i="2"/>
  <c r="H1163" i="2"/>
  <c r="H1172" i="2"/>
  <c r="H1171" i="2" s="1"/>
  <c r="G1167" i="2"/>
  <c r="G1210" i="2" s="1"/>
  <c r="G1172" i="2"/>
  <c r="G1171" i="2" s="1"/>
  <c r="H1165" i="2"/>
  <c r="H1180" i="2"/>
  <c r="H1179" i="2" s="1"/>
  <c r="G1163" i="2"/>
  <c r="G1209" i="2" s="1"/>
  <c r="G1194" i="2"/>
  <c r="G1193" i="2" s="1"/>
  <c r="H1232" i="2"/>
  <c r="H1231" i="2" s="1"/>
  <c r="H1218" i="2"/>
  <c r="H1217" i="2"/>
  <c r="H1225" i="2"/>
  <c r="H1224" i="2" s="1"/>
  <c r="G1089" i="2"/>
  <c r="G1121" i="2" s="1"/>
  <c r="G1090" i="2"/>
  <c r="G1122" i="2" s="1"/>
  <c r="G1091" i="2"/>
  <c r="G1123" i="2" s="1"/>
  <c r="H1087" i="2"/>
  <c r="H1101" i="2"/>
  <c r="H1100" i="2" s="1"/>
  <c r="H1137" i="2"/>
  <c r="H1136" i="2" s="1"/>
  <c r="H1128" i="2"/>
  <c r="H1134" i="2"/>
  <c r="H1146" i="2"/>
  <c r="H1145" i="2" s="1"/>
  <c r="H1155" i="2"/>
  <c r="H1154" i="2" s="1"/>
  <c r="H1131" i="2"/>
  <c r="H1086" i="2"/>
  <c r="H1094" i="2"/>
  <c r="H1093" i="2" s="1"/>
  <c r="H1088" i="2"/>
  <c r="H1108" i="2"/>
  <c r="H1107" i="2" s="1"/>
  <c r="G1134" i="2"/>
  <c r="G1127" i="2" s="1"/>
  <c r="G1126" i="2" s="1"/>
  <c r="G1137" i="2"/>
  <c r="G1136" i="2" s="1"/>
  <c r="H1036" i="2"/>
  <c r="H1048" i="2"/>
  <c r="H1047" i="2" s="1"/>
  <c r="H1039" i="2"/>
  <c r="H1057" i="2"/>
  <c r="H1056" i="2" s="1"/>
  <c r="H971" i="2"/>
  <c r="H991" i="2"/>
  <c r="H990" i="2" s="1"/>
  <c r="H1001" i="2"/>
  <c r="H1014" i="2"/>
  <c r="H1013" i="2" s="1"/>
  <c r="H1007" i="2"/>
  <c r="H1006" i="2" s="1"/>
  <c r="H999" i="2"/>
  <c r="H822" i="2"/>
  <c r="H828" i="2"/>
  <c r="G846" i="2"/>
  <c r="G841" i="2"/>
  <c r="H837" i="2"/>
  <c r="H853" i="2"/>
  <c r="H852" i="2" s="1"/>
  <c r="H860" i="2"/>
  <c r="H859" i="2" s="1"/>
  <c r="H838" i="2"/>
  <c r="H867" i="2"/>
  <c r="H866" i="2" s="1"/>
  <c r="H839" i="2"/>
  <c r="H874" i="2"/>
  <c r="H873" i="2" s="1"/>
  <c r="H840" i="2"/>
  <c r="H926" i="2"/>
  <c r="H925" i="2" s="1"/>
  <c r="H916" i="2"/>
  <c r="H917" i="2"/>
  <c r="H933" i="2"/>
  <c r="H932" i="2" s="1"/>
  <c r="H941" i="2"/>
  <c r="H940" i="2" s="1"/>
  <c r="H919" i="2"/>
  <c r="H956" i="2"/>
  <c r="H955" i="2" s="1"/>
  <c r="H950" i="2"/>
  <c r="H949" i="2" s="1"/>
  <c r="H948" i="2" s="1"/>
  <c r="H977" i="2"/>
  <c r="H976" i="2" s="1"/>
  <c r="H969" i="2"/>
  <c r="H475" i="2"/>
  <c r="H481" i="2"/>
  <c r="H480" i="2" s="1"/>
  <c r="G823" i="2"/>
  <c r="G821" i="2" s="1"/>
  <c r="G828" i="2"/>
  <c r="H842" i="2"/>
  <c r="H902" i="2" s="1"/>
  <c r="H843" i="2"/>
  <c r="H903" i="2" s="1"/>
  <c r="H888" i="2"/>
  <c r="H887" i="2" s="1"/>
  <c r="H882" i="2"/>
  <c r="H881" i="2" s="1"/>
  <c r="H880" i="2" s="1"/>
  <c r="H448" i="2"/>
  <c r="H447" i="2" s="1"/>
  <c r="H436" i="2"/>
  <c r="H437" i="2"/>
  <c r="H455" i="2"/>
  <c r="H454" i="2" s="1"/>
  <c r="H319" i="2"/>
  <c r="H320" i="2"/>
  <c r="H321" i="2"/>
  <c r="H188" i="2"/>
  <c r="H187" i="2" s="1"/>
  <c r="H182" i="2"/>
  <c r="H181" i="2" s="1"/>
  <c r="H180" i="2" s="1"/>
  <c r="H196" i="2"/>
  <c r="H197" i="2"/>
  <c r="G298" i="2"/>
  <c r="G299" i="2"/>
  <c r="G300" i="2"/>
  <c r="G306" i="2"/>
  <c r="G324" i="2"/>
  <c r="G323" i="2" s="1"/>
  <c r="H308" i="2"/>
  <c r="H338" i="2"/>
  <c r="H337" i="2" s="1"/>
  <c r="H345" i="2"/>
  <c r="H344" i="2" s="1"/>
  <c r="H309" i="2"/>
  <c r="H352" i="2"/>
  <c r="H351" i="2" s="1"/>
  <c r="H310" i="2"/>
  <c r="H364" i="2"/>
  <c r="H363" i="2" s="1"/>
  <c r="H316" i="2"/>
  <c r="H155" i="2"/>
  <c r="H154" i="2" s="1"/>
  <c r="H146" i="2"/>
  <c r="H227" i="2"/>
  <c r="H226" i="2" s="1"/>
  <c r="H218" i="2"/>
  <c r="H217" i="2" s="1"/>
  <c r="H216" i="2" s="1"/>
  <c r="H279" i="2"/>
  <c r="H278" i="2" s="1"/>
  <c r="H273" i="2"/>
  <c r="H272" i="2" s="1"/>
  <c r="H271" i="2" s="1"/>
  <c r="H287" i="2"/>
  <c r="H293" i="2"/>
  <c r="H292" i="2" s="1"/>
  <c r="H324" i="2"/>
  <c r="H323" i="2" s="1"/>
  <c r="H306" i="2"/>
  <c r="H307" i="2"/>
  <c r="H331" i="2"/>
  <c r="H330" i="2" s="1"/>
  <c r="G310" i="2"/>
  <c r="G352" i="2"/>
  <c r="G351" i="2" s="1"/>
  <c r="H371" i="2"/>
  <c r="H370" i="2" s="1"/>
  <c r="H317" i="2"/>
  <c r="H393" i="2"/>
  <c r="H392" i="2" s="1"/>
  <c r="H386" i="2"/>
  <c r="H400" i="2"/>
  <c r="H399" i="2" s="1"/>
  <c r="H387" i="2"/>
  <c r="H418" i="2"/>
  <c r="H417" i="2" s="1"/>
  <c r="H408" i="2"/>
  <c r="H425" i="2"/>
  <c r="H424" i="2" s="1"/>
  <c r="H409" i="2"/>
  <c r="H83" i="2"/>
  <c r="H82" i="2" s="1"/>
  <c r="H56" i="2"/>
  <c r="G43" i="2"/>
  <c r="AD1465" i="2"/>
  <c r="G53" i="2"/>
  <c r="G51" i="2"/>
  <c r="AD1448" i="2"/>
  <c r="G1002" i="2"/>
  <c r="G1003" i="2"/>
  <c r="G1004" i="2"/>
  <c r="G320" i="2"/>
  <c r="J107" i="2"/>
  <c r="G1299" i="2"/>
  <c r="G1298" i="2" s="1"/>
  <c r="J46" i="2"/>
  <c r="J908" i="2" s="1"/>
  <c r="J16" i="2"/>
  <c r="J15" i="2" s="1"/>
  <c r="G319" i="2"/>
  <c r="G321" i="2"/>
  <c r="G1412" i="2"/>
  <c r="G1411" i="2" s="1"/>
  <c r="G1108" i="2"/>
  <c r="G1107" i="2" s="1"/>
  <c r="G1035" i="2"/>
  <c r="G1034" i="2" s="1"/>
  <c r="G1094" i="2"/>
  <c r="G1093" i="2" s="1"/>
  <c r="G941" i="2"/>
  <c r="G940" i="2" s="1"/>
  <c r="G867" i="2"/>
  <c r="G866" i="2" s="1"/>
  <c r="G1155" i="2"/>
  <c r="G1154" i="2" s="1"/>
  <c r="G1225" i="2"/>
  <c r="G1047" i="2"/>
  <c r="G1057" i="2"/>
  <c r="G1056" i="2" s="1"/>
  <c r="G331" i="2"/>
  <c r="G330" i="2" s="1"/>
  <c r="G1087" i="2"/>
  <c r="G1120" i="2" s="1"/>
  <c r="G1101" i="2"/>
  <c r="G1100" i="2" s="1"/>
  <c r="G919" i="2"/>
  <c r="G961" i="2" s="1"/>
  <c r="H109" i="2"/>
  <c r="H108" i="2" s="1"/>
  <c r="G922" i="2"/>
  <c r="G963" i="2" s="1"/>
  <c r="K473" i="2"/>
  <c r="K472" i="2" s="1"/>
  <c r="O473" i="2"/>
  <c r="O472" i="2" s="1"/>
  <c r="AB473" i="2"/>
  <c r="AB472" i="2" s="1"/>
  <c r="G111" i="2"/>
  <c r="G139" i="2" s="1"/>
  <c r="G113" i="2"/>
  <c r="G141" i="2" s="1"/>
  <c r="I435" i="2"/>
  <c r="G1014" i="2"/>
  <c r="G1013" i="2" s="1"/>
  <c r="M46" i="2"/>
  <c r="M908" i="2" s="1"/>
  <c r="M1474" i="2" s="1"/>
  <c r="M16" i="2"/>
  <c r="M15" i="2" s="1"/>
  <c r="N46" i="2"/>
  <c r="N908" i="2" s="1"/>
  <c r="N1474" i="2" s="1"/>
  <c r="K46" i="2"/>
  <c r="K908" i="2" s="1"/>
  <c r="K1474" i="2" s="1"/>
  <c r="K16" i="2"/>
  <c r="K15" i="2" s="1"/>
  <c r="O46" i="2"/>
  <c r="O908" i="2" s="1"/>
  <c r="O1474" i="2" s="1"/>
  <c r="O16" i="2"/>
  <c r="O15" i="2" s="1"/>
  <c r="G109" i="2"/>
  <c r="G388" i="2"/>
  <c r="G418" i="2"/>
  <c r="G417" i="2" s="1"/>
  <c r="G888" i="2"/>
  <c r="G887" i="2" s="1"/>
  <c r="Q46" i="2"/>
  <c r="Q16" i="2"/>
  <c r="L46" i="2"/>
  <c r="L908" i="2" s="1"/>
  <c r="L1474" i="2" s="1"/>
  <c r="P46" i="2"/>
  <c r="P908" i="2" s="1"/>
  <c r="Q435" i="2"/>
  <c r="I473" i="2"/>
  <c r="I472" i="2" s="1"/>
  <c r="M473" i="2"/>
  <c r="M472" i="2" s="1"/>
  <c r="Q473" i="2"/>
  <c r="Q472" i="2" s="1"/>
  <c r="G977" i="2"/>
  <c r="G976" i="2" s="1"/>
  <c r="G984" i="2"/>
  <c r="G983" i="2" s="1"/>
  <c r="G1007" i="2"/>
  <c r="G1006" i="2" s="1"/>
  <c r="G1285" i="2"/>
  <c r="G1284" i="2" s="1"/>
  <c r="I46" i="2"/>
  <c r="I908" i="2" s="1"/>
  <c r="I1474" i="2" s="1"/>
  <c r="I16" i="2"/>
  <c r="I15" i="2" s="1"/>
  <c r="O107" i="2"/>
  <c r="N1034" i="2"/>
  <c r="G1271" i="2"/>
  <c r="G1270" i="2" s="1"/>
  <c r="G1278" i="2"/>
  <c r="G1277" i="2" s="1"/>
  <c r="G1366" i="2"/>
  <c r="G1365" i="2" s="1"/>
  <c r="G339" i="2"/>
  <c r="G308" i="2" s="1"/>
  <c r="G389" i="2"/>
  <c r="J473" i="2"/>
  <c r="J472" i="2" s="1"/>
  <c r="N473" i="2"/>
  <c r="N472" i="2" s="1"/>
  <c r="AA473" i="2"/>
  <c r="AA472" i="2" s="1"/>
  <c r="G882" i="2"/>
  <c r="G881" i="2" s="1"/>
  <c r="G880" i="2" s="1"/>
  <c r="G923" i="2"/>
  <c r="G964" i="2" s="1"/>
  <c r="G146" i="2"/>
  <c r="G149" i="2"/>
  <c r="J435" i="2"/>
  <c r="N435" i="2"/>
  <c r="L473" i="2"/>
  <c r="L472" i="2" s="1"/>
  <c r="P473" i="2"/>
  <c r="P472" i="2" s="1"/>
  <c r="AC834" i="2"/>
  <c r="K107" i="2"/>
  <c r="G345" i="2"/>
  <c r="G344" i="2" s="1"/>
  <c r="G1256" i="2"/>
  <c r="G1255" i="2" s="1"/>
  <c r="G148" i="2"/>
  <c r="G413" i="2"/>
  <c r="G415" i="2"/>
  <c r="L435" i="2"/>
  <c r="G455" i="2"/>
  <c r="G454" i="2" s="1"/>
  <c r="G853" i="2"/>
  <c r="G852" i="2" s="1"/>
  <c r="M435" i="2"/>
  <c r="G286" i="2"/>
  <c r="G285" i="2" s="1"/>
  <c r="G293" i="2"/>
  <c r="G292" i="2" s="1"/>
  <c r="G112" i="2"/>
  <c r="G140" i="2" s="1"/>
  <c r="G150" i="2"/>
  <c r="G174" i="2" s="1"/>
  <c r="G371" i="2"/>
  <c r="G370" i="2" s="1"/>
  <c r="P435" i="2"/>
  <c r="G116" i="2"/>
  <c r="G115" i="2" s="1"/>
  <c r="G151" i="2"/>
  <c r="G147" i="2"/>
  <c r="G188" i="2"/>
  <c r="G187" i="2" s="1"/>
  <c r="G390" i="2"/>
  <c r="G400" i="2"/>
  <c r="G399" i="2" s="1"/>
  <c r="AC473" i="2"/>
  <c r="AC472" i="2" s="1"/>
  <c r="G83" i="2"/>
  <c r="G414" i="2"/>
  <c r="G448" i="2"/>
  <c r="G447" i="2" s="1"/>
  <c r="G481" i="2"/>
  <c r="G480" i="2" s="1"/>
  <c r="H26" i="2"/>
  <c r="H25" i="2" s="1"/>
  <c r="H46" i="2"/>
  <c r="G68" i="2"/>
  <c r="N107" i="2"/>
  <c r="G152" i="2"/>
  <c r="G176" i="2" s="1"/>
  <c r="G26" i="2"/>
  <c r="G46" i="2"/>
  <c r="G155" i="2"/>
  <c r="G154" i="2" s="1"/>
  <c r="G227" i="2"/>
  <c r="G226" i="2" s="1"/>
  <c r="G307" i="2"/>
  <c r="G317" i="2"/>
  <c r="AC488" i="2"/>
  <c r="G272" i="2"/>
  <c r="G271" i="2" s="1"/>
  <c r="G874" i="2"/>
  <c r="G873" i="2" s="1"/>
  <c r="G124" i="2"/>
  <c r="G123" i="2" s="1"/>
  <c r="K435" i="2"/>
  <c r="O435" i="2"/>
  <c r="H116" i="2"/>
  <c r="H115" i="2" s="1"/>
  <c r="G165" i="2"/>
  <c r="G164" i="2" s="1"/>
  <c r="G217" i="2"/>
  <c r="G216" i="2" s="1"/>
  <c r="G279" i="2"/>
  <c r="G278" i="2" s="1"/>
  <c r="G364" i="2"/>
  <c r="G363" i="2" s="1"/>
  <c r="G393" i="2"/>
  <c r="G392" i="2" s="1"/>
  <c r="G436" i="2"/>
  <c r="AB488" i="2"/>
  <c r="AB820" i="2"/>
  <c r="G860" i="2"/>
  <c r="G859" i="2" s="1"/>
  <c r="G949" i="2"/>
  <c r="G948" i="2" s="1"/>
  <c r="AB834" i="2"/>
  <c r="H846" i="2"/>
  <c r="H845" i="2" s="1"/>
  <c r="G926" i="2"/>
  <c r="G925" i="2" s="1"/>
  <c r="G991" i="2"/>
  <c r="G990" i="2" s="1"/>
  <c r="J1034" i="2"/>
  <c r="G933" i="2"/>
  <c r="G932" i="2" s="1"/>
  <c r="G956" i="2"/>
  <c r="G955" i="2" s="1"/>
  <c r="I1034" i="2"/>
  <c r="G1180" i="2"/>
  <c r="G1179" i="2" s="1"/>
  <c r="G1187" i="2"/>
  <c r="G1186" i="2" s="1"/>
  <c r="G1376" i="2"/>
  <c r="G1375" i="2" s="1"/>
  <c r="G1264" i="2"/>
  <c r="G1263" i="2" s="1"/>
  <c r="M44" i="2"/>
  <c r="M906" i="2" s="1"/>
  <c r="L107" i="2"/>
  <c r="P107" i="2"/>
  <c r="L44" i="2"/>
  <c r="L906" i="2" s="1"/>
  <c r="N44" i="2"/>
  <c r="N906" i="2" s="1"/>
  <c r="I107" i="2"/>
  <c r="M107" i="2"/>
  <c r="K44" i="2"/>
  <c r="K906" i="2" s="1"/>
  <c r="O44" i="2"/>
  <c r="O906" i="2" s="1"/>
  <c r="O1472" i="2" s="1"/>
  <c r="G386" i="2"/>
  <c r="G408" i="2"/>
  <c r="G425" i="2"/>
  <c r="G424" i="2" s="1"/>
  <c r="AC820" i="2"/>
  <c r="M1034" i="2"/>
  <c r="K1034" i="2"/>
  <c r="O1034" i="2"/>
  <c r="L1034" i="2"/>
  <c r="P1034" i="2"/>
  <c r="G108" i="2" l="1"/>
  <c r="H1448" i="2"/>
  <c r="Q908" i="2"/>
  <c r="G195" i="2"/>
  <c r="H1506" i="2"/>
  <c r="H1445" i="2"/>
  <c r="AD1443" i="2"/>
  <c r="H1443" i="2"/>
  <c r="H1453" i="2"/>
  <c r="H1446" i="2"/>
  <c r="G1306" i="2"/>
  <c r="G1311" i="2" s="1"/>
  <c r="H1456" i="2"/>
  <c r="H1447" i="2"/>
  <c r="H1442" i="2"/>
  <c r="H1460" i="2"/>
  <c r="H1480" i="2" s="1"/>
  <c r="G301" i="2"/>
  <c r="K1472" i="2"/>
  <c r="K1510" i="2" s="1"/>
  <c r="N1472" i="2"/>
  <c r="N1510" i="2" s="1"/>
  <c r="L1472" i="2"/>
  <c r="L1510" i="2" s="1"/>
  <c r="P1474" i="2"/>
  <c r="P1512" i="2" s="1"/>
  <c r="P1508" i="2" s="1"/>
  <c r="J1474" i="2"/>
  <c r="J1512" i="2" s="1"/>
  <c r="J1508" i="2" s="1"/>
  <c r="Q1510" i="2"/>
  <c r="M1472" i="2"/>
  <c r="M1510" i="2" s="1"/>
  <c r="G1307" i="2"/>
  <c r="H1305" i="2"/>
  <c r="G305" i="2"/>
  <c r="G813" i="2"/>
  <c r="H1120" i="2"/>
  <c r="H961" i="2"/>
  <c r="G1404" i="2"/>
  <c r="G1403" i="2" s="1"/>
  <c r="H1431" i="2"/>
  <c r="H1503" i="2" s="1"/>
  <c r="H1306" i="2"/>
  <c r="H815" i="2"/>
  <c r="H1026" i="2"/>
  <c r="H1484" i="2" s="1"/>
  <c r="H1432" i="2"/>
  <c r="H1504" i="2" s="1"/>
  <c r="H1398" i="2"/>
  <c r="H1430" i="2" s="1"/>
  <c r="H1502" i="2" s="1"/>
  <c r="H1397" i="2"/>
  <c r="H1429" i="2" s="1"/>
  <c r="H1501" i="2" s="1"/>
  <c r="G1425" i="2"/>
  <c r="H1404" i="2"/>
  <c r="H1403" i="2" s="1"/>
  <c r="G1216" i="2"/>
  <c r="H813" i="2"/>
  <c r="H1028" i="2"/>
  <c r="H1486" i="2" s="1"/>
  <c r="H814" i="2"/>
  <c r="H1210" i="2"/>
  <c r="H1211" i="2"/>
  <c r="H1027" i="2"/>
  <c r="H1485" i="2" s="1"/>
  <c r="H1307" i="2"/>
  <c r="H816" i="2"/>
  <c r="H908" i="2" s="1"/>
  <c r="H1474" i="2" s="1"/>
  <c r="H1121" i="2"/>
  <c r="H1499" i="2"/>
  <c r="H1122" i="2"/>
  <c r="AC1478" i="2"/>
  <c r="J1478" i="2"/>
  <c r="O1478" i="2"/>
  <c r="K1478" i="2"/>
  <c r="N1478" i="2"/>
  <c r="L1478" i="2"/>
  <c r="M1478" i="2"/>
  <c r="I1478" i="2"/>
  <c r="Q1478" i="2"/>
  <c r="P1478" i="2"/>
  <c r="H1496" i="2"/>
  <c r="G1496" i="2"/>
  <c r="AD1496" i="2" s="1"/>
  <c r="AD1453" i="2"/>
  <c r="AD1442" i="2"/>
  <c r="H1085" i="2"/>
  <c r="H45" i="2"/>
  <c r="H1212" i="2"/>
  <c r="G835" i="2"/>
  <c r="H1216" i="2"/>
  <c r="H1035" i="2"/>
  <c r="H1034" i="2" s="1"/>
  <c r="G175" i="2"/>
  <c r="G814" i="2"/>
  <c r="G1309" i="2"/>
  <c r="H1123" i="2"/>
  <c r="H1304" i="2"/>
  <c r="G1310" i="2"/>
  <c r="O1435" i="2"/>
  <c r="O1510" i="2"/>
  <c r="N1437" i="2"/>
  <c r="N1512" i="2"/>
  <c r="H1479" i="2"/>
  <c r="H50" i="2"/>
  <c r="H49" i="2" s="1"/>
  <c r="H138" i="2"/>
  <c r="L1437" i="2"/>
  <c r="L1512" i="2"/>
  <c r="O1437" i="2"/>
  <c r="O1512" i="2"/>
  <c r="K1437" i="2"/>
  <c r="K1512" i="2"/>
  <c r="M1437" i="2"/>
  <c r="M1512" i="2"/>
  <c r="G138" i="2"/>
  <c r="P904" i="2"/>
  <c r="P1470" i="2" s="1"/>
  <c r="P1437" i="2"/>
  <c r="P1433" i="2" s="1"/>
  <c r="I904" i="2"/>
  <c r="I1470" i="2" s="1"/>
  <c r="J904" i="2"/>
  <c r="J1470" i="2" s="1"/>
  <c r="J1437" i="2"/>
  <c r="J1433" i="2" s="1"/>
  <c r="K904" i="2"/>
  <c r="K1470" i="2" s="1"/>
  <c r="K1435" i="2"/>
  <c r="M904" i="2"/>
  <c r="M1470" i="2" s="1"/>
  <c r="M1435" i="2"/>
  <c r="N904" i="2"/>
  <c r="N1470" i="2" s="1"/>
  <c r="N1435" i="2"/>
  <c r="L904" i="2"/>
  <c r="L1470" i="2" s="1"/>
  <c r="L1435" i="2"/>
  <c r="H1162" i="2"/>
  <c r="H1161" i="2" s="1"/>
  <c r="H1352" i="2"/>
  <c r="G1212" i="2"/>
  <c r="H1319" i="2"/>
  <c r="H1318" i="2" s="1"/>
  <c r="G1162" i="2"/>
  <c r="G1161" i="2" s="1"/>
  <c r="H1247" i="2"/>
  <c r="H1209" i="2"/>
  <c r="O904" i="2"/>
  <c r="O1470" i="2" s="1"/>
  <c r="G815" i="2"/>
  <c r="H1127" i="2"/>
  <c r="H1126" i="2" s="1"/>
  <c r="G1085" i="2"/>
  <c r="H998" i="2"/>
  <c r="H997" i="2" s="1"/>
  <c r="G998" i="2"/>
  <c r="G997" i="2" s="1"/>
  <c r="G816" i="2"/>
  <c r="H835" i="2"/>
  <c r="G915" i="2"/>
  <c r="G1025" i="2"/>
  <c r="H968" i="2"/>
  <c r="H1020" i="2"/>
  <c r="H821" i="2"/>
  <c r="H900" i="2"/>
  <c r="G488" i="2"/>
  <c r="G900" i="2"/>
  <c r="H488" i="2"/>
  <c r="H915" i="2"/>
  <c r="G173" i="2"/>
  <c r="H407" i="2"/>
  <c r="H385" i="2"/>
  <c r="H384" i="2" s="1"/>
  <c r="H305" i="2"/>
  <c r="H286" i="2"/>
  <c r="H285" i="2" s="1"/>
  <c r="H298" i="2"/>
  <c r="H44" i="2"/>
  <c r="H145" i="2"/>
  <c r="H144" i="2" s="1"/>
  <c r="H173" i="2"/>
  <c r="H195" i="2"/>
  <c r="G50" i="2"/>
  <c r="G49" i="2" s="1"/>
  <c r="H43" i="2"/>
  <c r="AD1460" i="2"/>
  <c r="G1023" i="2"/>
  <c r="G901" i="2"/>
  <c r="G1021" i="2"/>
  <c r="G435" i="2"/>
  <c r="G25" i="2"/>
  <c r="O25" i="2" s="1"/>
  <c r="AD1445" i="2"/>
  <c r="G1022" i="2"/>
  <c r="G902" i="2"/>
  <c r="G845" i="2"/>
  <c r="G903" i="2"/>
  <c r="G604" i="2"/>
  <c r="G603" i="2" s="1"/>
  <c r="H16" i="2"/>
  <c r="H15" i="2" s="1"/>
  <c r="H107" i="2"/>
  <c r="G385" i="2"/>
  <c r="G384" i="2" s="1"/>
  <c r="G338" i="2"/>
  <c r="G337" i="2" s="1"/>
  <c r="H473" i="2"/>
  <c r="H472" i="2" s="1"/>
  <c r="G107" i="2"/>
  <c r="G1352" i="2"/>
  <c r="G473" i="2"/>
  <c r="G472" i="2" s="1"/>
  <c r="G44" i="2"/>
  <c r="G407" i="2"/>
  <c r="G16" i="2"/>
  <c r="G15" i="2" s="1"/>
  <c r="G1247" i="2"/>
  <c r="H435" i="2"/>
  <c r="G145" i="2"/>
  <c r="G144" i="2" s="1"/>
  <c r="G968" i="2"/>
  <c r="Q1474" i="2" l="1"/>
  <c r="Q1512" i="2" s="1"/>
  <c r="Q1508" i="2" s="1"/>
  <c r="H1440" i="2"/>
  <c r="Q904" i="2"/>
  <c r="Q1470" i="2" s="1"/>
  <c r="Q1437" i="2"/>
  <c r="Q1433" i="2" s="1"/>
  <c r="G1480" i="2"/>
  <c r="AD1480" i="2" s="1"/>
  <c r="G1479" i="2"/>
  <c r="AD1479" i="2" s="1"/>
  <c r="AD1459" i="2"/>
  <c r="G1495" i="2"/>
  <c r="AD1495" i="2" s="1"/>
  <c r="H1441" i="2"/>
  <c r="G1312" i="2"/>
  <c r="M1508" i="2"/>
  <c r="K1508" i="2"/>
  <c r="L1508" i="2"/>
  <c r="N1508" i="2"/>
  <c r="H907" i="2"/>
  <c r="H1473" i="2" s="1"/>
  <c r="G905" i="2"/>
  <c r="H1311" i="2"/>
  <c r="H1492" i="2" s="1"/>
  <c r="H1310" i="2"/>
  <c r="H1491" i="2" s="1"/>
  <c r="L1433" i="2"/>
  <c r="M1433" i="2"/>
  <c r="H1478" i="2"/>
  <c r="G1478" i="2"/>
  <c r="AD1478" i="2" s="1"/>
  <c r="K1433" i="2"/>
  <c r="H1312" i="2"/>
  <c r="H1493" i="2" s="1"/>
  <c r="H1428" i="2"/>
  <c r="H1500" i="2" s="1"/>
  <c r="H1025" i="2"/>
  <c r="N1433" i="2"/>
  <c r="O1508" i="2"/>
  <c r="O1433" i="2"/>
  <c r="H1309" i="2"/>
  <c r="H1490" i="2" s="1"/>
  <c r="H1495" i="2" s="1"/>
  <c r="H905" i="2"/>
  <c r="H1471" i="2" s="1"/>
  <c r="G1028" i="2"/>
  <c r="G1026" i="2"/>
  <c r="G1027" i="2"/>
  <c r="H906" i="2"/>
  <c r="H1472" i="2" s="1"/>
  <c r="G907" i="2"/>
  <c r="G906" i="2"/>
  <c r="G908" i="2"/>
  <c r="G1488" i="2" l="1"/>
  <c r="AD1488" i="2" s="1"/>
  <c r="G1308" i="2"/>
  <c r="H1024" i="2"/>
  <c r="H1482" i="2" s="1"/>
  <c r="H1483" i="2"/>
  <c r="H1488" i="2" s="1"/>
  <c r="H1511" i="2"/>
  <c r="H1436" i="2"/>
  <c r="H1437" i="2"/>
  <c r="G1476" i="2"/>
  <c r="H1512" i="2"/>
  <c r="H1435" i="2"/>
  <c r="H1510" i="2"/>
  <c r="H1434" i="2"/>
  <c r="H1308" i="2"/>
  <c r="H1489" i="2" s="1"/>
  <c r="H904" i="2"/>
  <c r="H1470" i="2" s="1"/>
  <c r="G1024" i="2"/>
  <c r="G904" i="2"/>
  <c r="H1476" i="2" l="1"/>
  <c r="H1433" i="2"/>
  <c r="H1509" i="2"/>
  <c r="H1508" i="2" s="1"/>
  <c r="I1326" i="2"/>
  <c r="I1325" i="2" s="1"/>
  <c r="G1329" i="2"/>
  <c r="G1322" i="2" s="1"/>
  <c r="G1347" i="2" s="1"/>
  <c r="G1431" i="2" s="1"/>
  <c r="G1330" i="2"/>
  <c r="G1323" i="2" s="1"/>
  <c r="G1348" i="2" s="1"/>
  <c r="G1432" i="2" s="1"/>
  <c r="I1322" i="2"/>
  <c r="I1347" i="2" s="1"/>
  <c r="I1431" i="2" s="1"/>
  <c r="I1503" i="2" s="1"/>
  <c r="I1321" i="2"/>
  <c r="I1346" i="2" s="1"/>
  <c r="I1430" i="2" s="1"/>
  <c r="I1502" i="2" s="1"/>
  <c r="I1323" i="2"/>
  <c r="I1348" i="2" s="1"/>
  <c r="I1432" i="2" s="1"/>
  <c r="I1504" i="2" s="1"/>
  <c r="I1320" i="2"/>
  <c r="G1328" i="2"/>
  <c r="G1321" i="2" s="1"/>
  <c r="G1346" i="2" s="1"/>
  <c r="G1430" i="2" s="1"/>
  <c r="I1319" i="2" l="1"/>
  <c r="I1318" i="2" s="1"/>
  <c r="G1325" i="2"/>
  <c r="I1345" i="2"/>
  <c r="G1320" i="2"/>
  <c r="G1345" i="2" s="1"/>
  <c r="I1436" i="2"/>
  <c r="I1511" i="2"/>
  <c r="G1511" i="2"/>
  <c r="G1436" i="2"/>
  <c r="I1512" i="2"/>
  <c r="I1437" i="2"/>
  <c r="G1437" i="2"/>
  <c r="G1512" i="2"/>
  <c r="I1435" i="2"/>
  <c r="I1510" i="2"/>
  <c r="G1435" i="2"/>
  <c r="G1510" i="2"/>
  <c r="I1429" i="2" l="1"/>
  <c r="G1429" i="2"/>
  <c r="G1319" i="2"/>
  <c r="G1318" i="2" s="1"/>
  <c r="AA1325" i="2"/>
  <c r="AA1321" i="2"/>
  <c r="AA1346" i="2" s="1"/>
  <c r="AA1430" i="2" s="1"/>
  <c r="AA1322" i="2"/>
  <c r="AA1347" i="2" s="1"/>
  <c r="AA1431" i="2" s="1"/>
  <c r="AA1345" i="2"/>
  <c r="AA1429" i="2" s="1"/>
  <c r="AA1501" i="2" s="1"/>
  <c r="AA1323" i="2"/>
  <c r="AA1348" i="2" s="1"/>
  <c r="AA1432" i="2" s="1"/>
  <c r="AA1437" i="2" l="1"/>
  <c r="AA1504" i="2"/>
  <c r="AA1512" i="2" s="1"/>
  <c r="AA1436" i="2"/>
  <c r="AA1503" i="2"/>
  <c r="AA1435" i="2"/>
  <c r="AA1502" i="2"/>
  <c r="AA1428" i="2"/>
  <c r="AA1500" i="2" s="1"/>
  <c r="AA1434" i="2"/>
  <c r="I1434" i="2"/>
  <c r="I1433" i="2" s="1"/>
  <c r="I1501" i="2"/>
  <c r="I1509" i="2" s="1"/>
  <c r="I1508" i="2" s="1"/>
  <c r="G1428" i="2"/>
  <c r="G1434" i="2"/>
  <c r="G1433" i="2" s="1"/>
  <c r="I1428" i="2"/>
  <c r="I1500" i="2" s="1"/>
  <c r="AA1319" i="2"/>
  <c r="AA1318" i="2" s="1"/>
  <c r="AA1433" i="2" l="1"/>
  <c r="AA1439" i="2" s="1"/>
  <c r="AA1511" i="2"/>
  <c r="G1509" i="2"/>
  <c r="G1508" i="2" s="1"/>
  <c r="AD1512" i="2"/>
  <c r="AA1477" i="2" l="1"/>
  <c r="AD1477" i="2" s="1"/>
  <c r="AA1507" i="2"/>
  <c r="AA1510" i="2"/>
  <c r="AD1510" i="2" s="1"/>
  <c r="AA1506" i="2"/>
  <c r="AA1509" i="2"/>
  <c r="AD1509" i="2" s="1"/>
  <c r="AD1511" i="2"/>
  <c r="AA1508" i="2" l="1"/>
  <c r="AD1508" i="2" s="1"/>
  <c r="AA1476" i="2"/>
  <c r="AD1476" i="2" s="1"/>
  <c r="AD1506" i="2"/>
</calcChain>
</file>

<file path=xl/sharedStrings.xml><?xml version="1.0" encoding="utf-8"?>
<sst xmlns="http://schemas.openxmlformats.org/spreadsheetml/2006/main" count="2597" uniqueCount="641">
  <si>
    <t>Наименование показателя</t>
  </si>
  <si>
    <t>Ответственный исполнитель</t>
  </si>
  <si>
    <t>Ожидаемый результат (краткое описание)</t>
  </si>
  <si>
    <t>ГРБС</t>
  </si>
  <si>
    <t>ЦСР</t>
  </si>
  <si>
    <t>ВР</t>
  </si>
  <si>
    <t>Стоимость единицы (тыс. руб.)</t>
  </si>
  <si>
    <t xml:space="preserve">областной бюджет </t>
  </si>
  <si>
    <t xml:space="preserve">федеральный бюджет </t>
  </si>
  <si>
    <t xml:space="preserve">местные бюджеты </t>
  </si>
  <si>
    <t xml:space="preserve">внебюджетные источники </t>
  </si>
  <si>
    <t>Итого затрат на решение задачи 1 подпрограммы 1 государственной программы</t>
  </si>
  <si>
    <t>внебюджетные источники</t>
  </si>
  <si>
    <t xml:space="preserve">областной бюджет       </t>
  </si>
  <si>
    <t>федеральный бюджет</t>
  </si>
  <si>
    <t xml:space="preserve">местные бюджеты      </t>
  </si>
  <si>
    <t xml:space="preserve">Стоимость ед. изм.         </t>
  </si>
  <si>
    <t>областной бюджет</t>
  </si>
  <si>
    <t>Итого затрат на решение задачи 2 подпрограммы 1 государственной программы</t>
  </si>
  <si>
    <t>Итого затрат на решение задачи 3 подпрограммы 1 государственной программы</t>
  </si>
  <si>
    <t>Итого затрат на решение задачи 4 подпрограммы 1 государственной программы</t>
  </si>
  <si>
    <t>Итого затрат на решение задачи 5 подпрограммы 1 государственной программы</t>
  </si>
  <si>
    <t>Итого затрат на решение задачи 6 подпрограммы 1 государственной программы</t>
  </si>
  <si>
    <t>Итого затрат по подпрограмме 1 государственной программы</t>
  </si>
  <si>
    <t>Итого затрат на решение задачи 1 подпрограммы 2 государственной программы</t>
  </si>
  <si>
    <t>Итого затрат на решение задачи 2 подпрограммы 2 государственной программы</t>
  </si>
  <si>
    <t>Итого затрат по подпрограмме 2 государственной программы</t>
  </si>
  <si>
    <t>Итого затрат на решение задачи 1 подпрограммы 3 государственной программы</t>
  </si>
  <si>
    <t>Итого затрат на решение задачи 2  подпрограммы 3 государственной программы</t>
  </si>
  <si>
    <t>Итого затрат на решение задачи 3 подпрограммы 3 государственной программы</t>
  </si>
  <si>
    <t>Итого затрат по подпрограмме 3 государственной программы</t>
  </si>
  <si>
    <t xml:space="preserve">Наименование показателя (ед. изм.) </t>
  </si>
  <si>
    <t>Итого затрат на решение задачи 1 подпрограммы 4 государственной программы</t>
  </si>
  <si>
    <t>Итого затрат на решение задачи 2 подпрограммы 4 государственной программы</t>
  </si>
  <si>
    <t>Итого затрат на решение задачи 3 подпрограммы 4 государственной программы</t>
  </si>
  <si>
    <t>Итого затрат по подпрограмме 4 государственной программы</t>
  </si>
  <si>
    <t>Код бюджетной классификации</t>
  </si>
  <si>
    <t>РзПр</t>
  </si>
  <si>
    <t>Факт за 1 квартал</t>
  </si>
  <si>
    <t>Итого затрат по  государственной программе</t>
  </si>
  <si>
    <t>0701</t>
  </si>
  <si>
    <t>0702</t>
  </si>
  <si>
    <t>0709</t>
  </si>
  <si>
    <t>0705</t>
  </si>
  <si>
    <t>0704</t>
  </si>
  <si>
    <t>ГКУ НСО НИМРО</t>
  </si>
  <si>
    <t>ГАОУ ДПО НСО НИПКиПРО
Профессиональные образовательные организации педагогического профиля</t>
  </si>
  <si>
    <t>ВСЕГО</t>
  </si>
  <si>
    <t>136</t>
  </si>
  <si>
    <t>540</t>
  </si>
  <si>
    <t>131</t>
  </si>
  <si>
    <t>0801</t>
  </si>
  <si>
    <t>человек</t>
  </si>
  <si>
    <t>1003</t>
  </si>
  <si>
    <t>622</t>
  </si>
  <si>
    <t>612</t>
  </si>
  <si>
    <t>244</t>
  </si>
  <si>
    <t>521</t>
  </si>
  <si>
    <t>522</t>
  </si>
  <si>
    <t>414</t>
  </si>
  <si>
    <t>-</t>
  </si>
  <si>
    <t>План на 2020 год</t>
  </si>
  <si>
    <t>ДФиС НСО</t>
  </si>
  <si>
    <t>МТЗиТР НСО</t>
  </si>
  <si>
    <t>МК НСО</t>
  </si>
  <si>
    <t>МРП НСО</t>
  </si>
  <si>
    <t>МОНиИП НСО обл</t>
  </si>
  <si>
    <t>МОНиИП НСО местн</t>
  </si>
  <si>
    <t>МС НСО обл</t>
  </si>
  <si>
    <t>МС НСО местн</t>
  </si>
  <si>
    <t>МЖКХ  НСО обл.</t>
  </si>
  <si>
    <t>МЖКХ  НСО местн</t>
  </si>
  <si>
    <t>МС НСО федер.</t>
  </si>
  <si>
    <t>в т.ч. кап.вложения</t>
  </si>
  <si>
    <t>242</t>
  </si>
  <si>
    <t>всего</t>
  </si>
  <si>
    <t>Минобрнауки Новосибирской области</t>
  </si>
  <si>
    <t>мероприятие</t>
  </si>
  <si>
    <t>Создание необходимых условий для повышения доступности услуг системы дополнительного образования детей и молодежи в Новосибирской области с ежегодным обеспечением эл. образовательными ресурсами не менее 150 человек</t>
  </si>
  <si>
    <t xml:space="preserve">Минобрнауки Новосибирской области </t>
  </si>
  <si>
    <t>Педагогические колледжи, подведомственные Минобрнауки Новосибирской области</t>
  </si>
  <si>
    <t xml:space="preserve">Минобрнауки Новосибирской области
</t>
  </si>
  <si>
    <t>2.1.1. Мероприятие «сопровождение перехода образовательных организаций Новосибирской области к реализации основных образовательных программ дошкольного и общего образования в соответствии с ФГОС областной методической службой (8 подразделений)»</t>
  </si>
  <si>
    <t>2.2.1. мероприятие «подготовка нормативной правовой базы деятельности региональных инновационных площадок»</t>
  </si>
  <si>
    <t>2.2.2. мероприятие «научно-методическое сопровождение деятельности региональных инновационных площадок»</t>
  </si>
  <si>
    <t>2.4.1.  Мероприятие «Проведение мониторинга информационной открытости образовательных организаций и органов управления образованием Новосибирской области на основе электронного ресурса поддержки размещения обязательной  информации»</t>
  </si>
  <si>
    <t>2.5.1. Мероприятие «Организация и проведение независимой оценки качества образования»</t>
  </si>
  <si>
    <t>3.1.1.  мероприятие «Предоставление на конкурсной основе государственной поддержки программ развития муниципальных организаций дополнительного образования  (субсидии)»</t>
  </si>
  <si>
    <t>3.3.1.  Мероприятие «предоставление на конкурсной основе субсидии общественным и образовательным организациям на реализацию мероприятий, направленных на формирование здорового образа жизни, духовно-нравственное воспитание и профориентацию обучающихся»</t>
  </si>
  <si>
    <t>6.2.3. Субсидии государственным бюджетным и автономным учреждениям на финансовое обеспечение выполнения государственного задания на оказание государственных услуг (выполнение работ)</t>
  </si>
  <si>
    <t>Подпрограмма 2 «Развитие кадрового потенциала системы дошкольного, общего и дополнительного образования детей в Новосибирской области»</t>
  </si>
  <si>
    <t xml:space="preserve">Мероприятие предполагается реализовывать, начиная с 2018 года </t>
  </si>
  <si>
    <t xml:space="preserve">ГКУ НСО НИМРО 
</t>
  </si>
  <si>
    <t>350</t>
  </si>
  <si>
    <t xml:space="preserve"> 1  квартал</t>
  </si>
  <si>
    <t xml:space="preserve">  2  квартал</t>
  </si>
  <si>
    <t>3  квартал</t>
  </si>
  <si>
    <t xml:space="preserve"> 4  квартал</t>
  </si>
  <si>
    <t>Значение показателя на 2016 год</t>
  </si>
  <si>
    <t>036</t>
  </si>
  <si>
    <t>Минсельхоз НСО федер.</t>
  </si>
  <si>
    <t xml:space="preserve">Сумма затрат, в том числе: </t>
  </si>
  <si>
    <t xml:space="preserve">Сумма затрат,  в том числе: </t>
  </si>
  <si>
    <t>оборудование (комплект)</t>
  </si>
  <si>
    <t>система мониторинга (комплект)</t>
  </si>
  <si>
    <t>Сумма затрат, в том числе:</t>
  </si>
  <si>
    <t xml:space="preserve"> Минобрнауки Новосибирской области</t>
  </si>
  <si>
    <t>количество обучающихся и воспитанников (человек)</t>
  </si>
  <si>
    <t>количество обучающихся (человек)</t>
  </si>
  <si>
    <t>количество воспитанников (человек)</t>
  </si>
  <si>
    <t>Стоимость единицы (тыс.руб)</t>
  </si>
  <si>
    <t xml:space="preserve">оборудование (комплект) </t>
  </si>
  <si>
    <t>количество обучающихся и воспитанников
(человек)</t>
  </si>
  <si>
    <t xml:space="preserve">конкурс 
(ед.) </t>
  </si>
  <si>
    <t xml:space="preserve">Мероприятие предполагается реализовывать, начиная с 2018 года. Порядок предоставления субсидий будет подготовлен в 2017 году.  </t>
  </si>
  <si>
    <t xml:space="preserve">Стоимость единицы (тыс. руб.)         </t>
  </si>
  <si>
    <t xml:space="preserve">Стоимость единицы (тыс. руб.)     </t>
  </si>
  <si>
    <t xml:space="preserve">Стоимость единицы (тыс. руб.)        </t>
  </si>
  <si>
    <t xml:space="preserve">Стоимость единицы (тыс. руб.)      </t>
  </si>
  <si>
    <t xml:space="preserve">Стоимость единицы (тыс. руб.)       </t>
  </si>
  <si>
    <t xml:space="preserve">Стоимость единицы (тыс. руб.)  </t>
  </si>
  <si>
    <t xml:space="preserve">Стоимость единицы (тыс. руб.)   </t>
  </si>
  <si>
    <t xml:space="preserve">Стоимость единицы (тыс. руб.)    </t>
  </si>
  <si>
    <t xml:space="preserve">Сумма затрат, 
в том числе: </t>
  </si>
  <si>
    <t xml:space="preserve">Стоимость единицы (тыс.руб)         </t>
  </si>
  <si>
    <t xml:space="preserve">Стоимость единицы (тыс.руб)      </t>
  </si>
  <si>
    <t xml:space="preserve">Стоимость единицы (тыс.руб)   </t>
  </si>
  <si>
    <t>Стоимость единицы   (тыс. руб.)</t>
  </si>
  <si>
    <t xml:space="preserve">Стоимость единицы   (тыс. руб.)      </t>
  </si>
  <si>
    <t xml:space="preserve">Стоимость единицы (тыс.руб.)         </t>
  </si>
  <si>
    <t xml:space="preserve">Стоимость единицы (тыс.руб.)             </t>
  </si>
  <si>
    <t xml:space="preserve">Стоимость единицы (тыс.руб.)               </t>
  </si>
  <si>
    <t xml:space="preserve">Стоимость единицы (тыс.руб.)           </t>
  </si>
  <si>
    <t xml:space="preserve">Стоимость единицы (тыс.руб.)          </t>
  </si>
  <si>
    <t xml:space="preserve">Стоимость единицы (тыс.руб.)            </t>
  </si>
  <si>
    <t xml:space="preserve">Стоимость  единицы (тыс. руб.)       </t>
  </si>
  <si>
    <t>Сумма затрат,  в том числе:</t>
  </si>
  <si>
    <t xml:space="preserve">Наименование показателя 
(ед. изм.) </t>
  </si>
  <si>
    <t>комплект (ед.)</t>
  </si>
  <si>
    <t xml:space="preserve">система видеонаблюдения (комплект) </t>
  </si>
  <si>
    <t>количество (шт.)</t>
  </si>
  <si>
    <t>количество нпа (шт.)</t>
  </si>
  <si>
    <t>мониторинг (ед.)</t>
  </si>
  <si>
    <t>учреждения (ед.)</t>
  </si>
  <si>
    <t>услуга (ед.)</t>
  </si>
  <si>
    <t>мероприятие (ед.)</t>
  </si>
  <si>
    <t>субсидия
(ед.)</t>
  </si>
  <si>
    <t>соревнование 
(ед.)</t>
  </si>
  <si>
    <t xml:space="preserve">мероприятие 
(ед.) </t>
  </si>
  <si>
    <t>Наименование показателя 
(ед. изм.)</t>
  </si>
  <si>
    <t>количество педагогов</t>
  </si>
  <si>
    <t>количество обучающихся</t>
  </si>
  <si>
    <t>количество человек</t>
  </si>
  <si>
    <t>количество выпускников</t>
  </si>
  <si>
    <t>количество специалистов</t>
  </si>
  <si>
    <t xml:space="preserve"> региональный центр (ед.)</t>
  </si>
  <si>
    <t>количество муниципальных ресурсных центров (ед.)</t>
  </si>
  <si>
    <t xml:space="preserve"> мероприятие (ед.)</t>
  </si>
  <si>
    <t xml:space="preserve"> премия (ед.)</t>
  </si>
  <si>
    <t>программа (ед.)</t>
  </si>
  <si>
    <t>этап (ед.)</t>
  </si>
  <si>
    <t>студенты</t>
  </si>
  <si>
    <t>стипендиаты</t>
  </si>
  <si>
    <t>подразделения областной методической службы (единиц)</t>
  </si>
  <si>
    <t>подразделения областной методической службы (ед.)</t>
  </si>
  <si>
    <t>автотранспорт (ед.)</t>
  </si>
  <si>
    <t>количество семинаров-совещаний (ед.)</t>
  </si>
  <si>
    <t>количество подарков (шт.)</t>
  </si>
  <si>
    <t>ЭОР (ед.)</t>
  </si>
  <si>
    <t>мероприятия (ед.)</t>
  </si>
  <si>
    <t>слушатели</t>
  </si>
  <si>
    <t>Наименование мероприятия</t>
  </si>
  <si>
    <t>комплекты оборудования (шт.)</t>
  </si>
  <si>
    <t>количество государственных СПО (ед.)</t>
  </si>
  <si>
    <t>ГБОУ ДПО НСО ОблЦИТ во взаимодействии с ГАОУ ДОД НСО ЦРТДЮ, ГБОУ ДОД НСО ЦКУМ, ГБОУ ДОД НСО ДТТУМ, ГАОУ СПО НСО "НМК имени А.Ф. Мурова" (в рамках текущей деятельности)</t>
  </si>
  <si>
    <t>Факт с начала отчетного 2016 года</t>
  </si>
  <si>
    <t>Значение показателя на очередной финансовый 2016 год (поквартально)</t>
  </si>
  <si>
    <t>скрыть</t>
  </si>
  <si>
    <t>Факт за 2 квартал</t>
  </si>
  <si>
    <t>Факт за 3 квартал</t>
  </si>
  <si>
    <t>Факт за 4 квартал</t>
  </si>
  <si>
    <t>Значение показателя на 2018 год</t>
  </si>
  <si>
    <t>Сумма затрат, в том числе</t>
  </si>
  <si>
    <t>0710070120</t>
  </si>
  <si>
    <t>0710070140</t>
  </si>
  <si>
    <t>0740003510</t>
  </si>
  <si>
    <t>07400R0660</t>
  </si>
  <si>
    <t>0710020120</t>
  </si>
  <si>
    <t>0710070110</t>
  </si>
  <si>
    <t>Минобрнауки Новосибирской области
государственные образовательные организации  Новосибирской области, подведомственные Минобрнауки Новосибирской области</t>
  </si>
  <si>
    <t>Минобрнауки Новосибирской области,
педагогические колледжи, подведомственные Минобрнауки Новосибирской области</t>
  </si>
  <si>
    <t>0720003490</t>
  </si>
  <si>
    <t>0710070490</t>
  </si>
  <si>
    <t>0710004040</t>
  </si>
  <si>
    <t>0710003470</t>
  </si>
  <si>
    <t>0710000640</t>
  </si>
  <si>
    <t>0710070260</t>
  </si>
  <si>
    <t>0710003540</t>
  </si>
  <si>
    <t>0720000650</t>
  </si>
  <si>
    <t>0720001010</t>
  </si>
  <si>
    <t>0730003550</t>
  </si>
  <si>
    <t>0730070550</t>
  </si>
  <si>
    <t>0710000620</t>
  </si>
  <si>
    <t>0710000630</t>
  </si>
  <si>
    <t>0710000660</t>
  </si>
  <si>
    <t>0710020130</t>
  </si>
  <si>
    <t>0710003480</t>
  </si>
  <si>
    <t>07100R0271</t>
  </si>
  <si>
    <t>0710070380</t>
  </si>
  <si>
    <t>0710070820</t>
  </si>
  <si>
    <t>900,0-7000,0</t>
  </si>
  <si>
    <t>1.1. Строительство, реконструкция и ремонт зданий образовательных организаций, реализующих программы дошкольного образования на территории Новосибирской области</t>
  </si>
  <si>
    <t>Цель госпрограммы: обеспечение соответствия высокого качества образования меняющимся запросам населения и перспективным задачам социально-экономического развития Новосибирской области</t>
  </si>
  <si>
    <t>Задача 1 государственной программы: создание в системе дошкольного, общего и дополнительного образования детей условий для получения качественного образования, включая развитие и модернизацию базовой инфраструктуры и технологической образовательной среды государственных (муниципальных) образовательных организаций</t>
  </si>
  <si>
    <t>Подпрограмма 1 «Развитие дошкольного, общего и дополнительного образования детей»</t>
  </si>
  <si>
    <t>Цель подпрограммы 1: обеспечение равных возможностей и условий получения качественного образования и позитивной социализации детей независимо от их места жительства, состояния здоровья и социально-экономического положения их семей</t>
  </si>
  <si>
    <t>Задача 1 подпрограммы 1: развитие сети муниципальных и государственных дошкольных образовательных организаций, удовлетворяющей, совместно с негосударственным сектором дошкольного образования, потребности населения Новосибирской области в дошкольном образовании, уходе и присмотре за детьми</t>
  </si>
  <si>
    <t>государственный заказчик-координатор: Минобрнауки Новосибирской области; ответственные исполнители основного мероприятия: 
министерство строительства Новосибирской области;
ОМС Новосибирской области</t>
  </si>
  <si>
    <t>Задача 2 подпрограммы 1: приведение базовой инфраструктуры системы образования в соответствие с требованиями санитарных норм и правил путем реконструкции, капитального ремонта, материального и технологического оснащения действующих и строительства новых объектов образования</t>
  </si>
  <si>
    <t>1.3. Модернизация технологической и материально-технической оснащенности государственных и муниципальных образовательных организаций и иных организаций, обеспечивающих функционирование системы образования Новосибирской области</t>
  </si>
  <si>
    <t>государственный заказчик-координатор: Минобрнауки Новосибирской области; ответственные исполнители основного мероприятия: 
Минобрнауки Новосибирской области; государственные образовательные организации Новосибирской области, подведомственные Минобрнауки Новосибирской области</t>
  </si>
  <si>
    <t>Минобрнауки Новосибирской области
государственные образовательные организации  Новосибирской области,  подведомственные Минобрнауки Новосибирской области</t>
  </si>
  <si>
    <t>Задача 3 подпрограммы 1: развитие системы обеспечения безопасности функционирования и охраны здоровья в образовательных организациях в Новосибирской области</t>
  </si>
  <si>
    <t>1.4. Обеспечение безопасности функционирования образовательных организаций и охраны здоровья обучающихся</t>
  </si>
  <si>
    <t>Задача 2 государственной программы: обеспечение равных возможностей для детей в получении качественного образования и позитивной социализации независимо от их места жительства, состояния здоровья и социально-экономического положения их семей</t>
  </si>
  <si>
    <t>Задача 4 подпрограммы 1: модернизация содержания дошкольного и общего образования в соответствии с требованиями ФГОС и законодательства в сфере образования, поддержка инновационных практик обучения и воспитания, повышение эффективности управления системой образования</t>
  </si>
  <si>
    <t>2.1. Организационно-правовое, информационно-методическое сопровождение перехода образовательных организаций Новосибирской области к реализации основных образовательных программ дошкольного и общего образования в соответствии с ФГОС</t>
  </si>
  <si>
    <t>государственный заказчик-координатор: Минобрнауки Новосибирской области; ответственные исполнители основного мероприятия: образовательные организации, составляющие сеть региональных инновационных площадок; общественные и научные организации</t>
  </si>
  <si>
    <t>2.3.1. Оказание услуг по сопровождению и доставке контрольных измерительных материалов для проведения единого государственного экзамена в пункты проведения экзамена в Новосибирской области</t>
  </si>
  <si>
    <t>2.4. Обеспечение функционирования информационно-технологической инфраструктуры сферы образования и информационной открытости образовательных организаций и органов управления образованием</t>
  </si>
  <si>
    <t>государственный заказчик-координатор: Минобрнауки Новосибирской области; ответственные исполнители основного мероприятия: 
государственные и муниципальные дошкольные образовательные организации и общеобразовательные организации в Новосибирской области;
ОМС Новосибирской области</t>
  </si>
  <si>
    <t>2.5. Развитие институтов общественного участия в оценке и повышении качества образования</t>
  </si>
  <si>
    <t>Задача 5 подпрограммы 1: обеспечение равного доступа детей к услугам, оказываемым дошкольными образовательными организациями, общеобразовательными организациями и организациями дополнительного образования</t>
  </si>
  <si>
    <t>2.6. Финансовое обеспечение муниципальных, казенных организаций (государственных заданий) по реализации образовательных программ дошкольного и общего образования в образовательных организациях Новосибирской области</t>
  </si>
  <si>
    <t>государственный заказчик-координатор: Минобрнауки Новосибирской области; ответственные исполнители основного мероприятия: 
Минобрнауки Новосибирской области; 
автономные и бюджетные организации, подведомственные Минобрнауки Новосибирской области;
ГКУ НСО ЦРМТБО;
ГКУ НСО НИМРО;
ОМС Новосибирской области</t>
  </si>
  <si>
    <t>2.6.1. Предоставление субвенции на реализацию основных общеобразовательных программ дошкольного образования в муниципальных образовательных организациях</t>
  </si>
  <si>
    <t>2.6.2. Предоставление субвенции по организации получения образования обучающимися с ограниченными возможностями здоровья в отдельных общеобразовательных организациях, осуществляющих образовательную деятельность по адаптированным основным общеобразовательным программам для обучающихся с ограниченными возможностями здоровья</t>
  </si>
  <si>
    <t>2.6.3. Предоставление субвенции на реализацию основных общеобразовательных программ</t>
  </si>
  <si>
    <t>2.6.4. Предоставление субвенции на социальную поддержку отдельных категорий детей, обучающихся в образовательных организациях (дошкольные, общеобразовательные, санаторные и коррекционные организации)</t>
  </si>
  <si>
    <t>2.6.6. Обеспечение выполнения функций казёнными учреждениями</t>
  </si>
  <si>
    <t>2.7. Предоставление бюджетных ассигнований (субсидий) негосударственным организациям, реализующим программы дошкольного и общего образования в соответствии с ФГОС</t>
  </si>
  <si>
    <t>государственный заказчик-координатор: Минобрнауки Новосибирской области; ответственные исполнители основного мероприятия:
Минобрнауки Новосибирской области</t>
  </si>
  <si>
    <t>2.7.1. Предоставление субсидий частным образовательным организациям на реализацию основных общеобразовательных программ в дошкольных учреждениях</t>
  </si>
  <si>
    <t>2.7.2. Предоставление субсидий частным образовательным организациям на реализацию основных общеобразовательных программ</t>
  </si>
  <si>
    <t>2.8. Обеспечение инфраструктурной доступности качественных образовательных услуг</t>
  </si>
  <si>
    <t>государственный заказчик-координатор: Минобрнауки Новосибирской области; ответственные исполнители основного мероприятия:
Минобрнауки Новосибирской области; 
ОМС Новосибирской области</t>
  </si>
  <si>
    <t>2.9. Развитие вариативных форм организации образования детей с ограниченными возможностями здоровья и детей-инвалидов</t>
  </si>
  <si>
    <t>Задача 3 государственной программы: формирование условий для активного включения обучающихся в социальную и экономическую жизнь общества, популяризации здорового образа жизни, развития нравственных и духовных ценностей, занятий творчеством, развития системы профессиональной ориентации, повышения активности обучающихся в освоении и получении новых знаний</t>
  </si>
  <si>
    <t>Задача 6 подпрограммы 1: модернизация дополнительного образования, обеспечивающего условия и ресурсы для развития, социальной адаптации и самореализации детей, формирование ценностей и компетенций для профессионального и жизненного самоопределения</t>
  </si>
  <si>
    <t>3.1. Государственная поддержка муниципальных организаций дополнительного образования, обеспечивающих условия и ресурсы для развития, социальной адаптации и самореализации детей, формирование ценностей и компетенций для профессионального и жизненного самоопределения</t>
  </si>
  <si>
    <t>государственный заказчик-координатор: Минобрнауки Новосибирской области; ответственные исполнители основного мероприятия: 
Минобрнауки Новосибирской области;
ОМС Новосибирской области</t>
  </si>
  <si>
    <t>3.2. Организация допризывной подготовки граждан к военной службе</t>
  </si>
  <si>
    <t>3.2.1. Проведение учебных сборов с обучающимися 10 классов муниципальных и государственных общеобразовательных организаций Новосибирской области</t>
  </si>
  <si>
    <t>3.3. Поддержка общественных и образовательных организаций, реализующих эффективные модели формирования здорового образа жизни, духовно-нравственного воспитания и профориентации обучающихся</t>
  </si>
  <si>
    <t>государственный заказчик-координатор: Минобрнауки Новосибирской области; ответственные исполнители основного мероприятия: 
Минобрнауки Новосибирской области;
общественные и образовательные организации</t>
  </si>
  <si>
    <t>Задача 4 государственной программы: развитие кадрового потенциала системы образования Новосибирской области</t>
  </si>
  <si>
    <t>Цель подпрограммы 2: обеспечение системы образования Новосибирской области высококвалифицированными кадрами, обладающими компетенциями по реализации основных образовательных программ дошкольного и общего образования в соответствии с ФГОС, а также формированию и распространению инновационных педагогических практик обучения и развития детей</t>
  </si>
  <si>
    <t>Задача 1 подпрограммы 2: совершенствование региональной системы профессионального обучения и дополнительного профессионального образования в сфере педагогической деятельности, аттестации работников системы образования</t>
  </si>
  <si>
    <t>4.1. Совершенствование финансово-экономических механизмов профессиональной подготовки, повышения квалификации и переподготовки работников образования Новосибирской области</t>
  </si>
  <si>
    <t>4.1.2. Предоставление субсидии на возмещение затрат по оказанию государственных образовательных услуг организациями среднего профессионального образования, подведомственными Минобрнауки Новосибирской области (государственное задание)</t>
  </si>
  <si>
    <t>4.2. Разработка и реализация инновационных образовательных программ для руководителей органов управления образованием, государственных и муниципальных образовательных организаций, кадрового резерва</t>
  </si>
  <si>
    <t>Задача 2 подпрограммы 2: формирование и закрепление высокого социально-экономического статуса, реализация системы мер по привлечению и закреплению квалифицированных кадров в системе образования Новосибирской области</t>
  </si>
  <si>
    <t>государственный заказчик-координатор: 
Минобрнауки Новосибирской области; ответственные исполнители основного мероприятия: Минобрнауки Новосибирской области;
ГКУ НСО ЦРМТБО</t>
  </si>
  <si>
    <t>4.3.1. Выплата единовременного денежного пособия в трехкратном размере среднемесячной заработной платы педагогическим работникам государственных образовательных организаций Новосибирской области и муниципальных образовательных организаций, имеющим стаж педагогической деятельности не менее 25 лет, достигшим возраста 60 лет для мужчин и 55 лет для женщин, при увольнении в связи с выходом на трудовую пенсию по старости</t>
  </si>
  <si>
    <t>ГКУ НСО ЦРМТБО</t>
  </si>
  <si>
    <t>4.4. Выявление, поощрение и распространение лучших практик и образцов деятельности образовательных организаций и педагогов Новосибирской области</t>
  </si>
  <si>
    <t>4.4.1. Проведение областного конкурса «Учитель года» (награждение победителей и  лауреатов)</t>
  </si>
  <si>
    <t>4.4.2. Поощрение лучших работников образования: 
- премия «Лучший педагогический работник Новосибирской области»;
- премия «Почетный работник образования Новосибирской области»</t>
  </si>
  <si>
    <t>Задача 5 государственной программы: создание условий для выявления и развития одаренных детей и учащейся молодежи, способствующих их профессиональному и личностному становлению</t>
  </si>
  <si>
    <t xml:space="preserve"> Цель подпрограммы 3: создание условий для выявления и развития одаренных детей и учащейся молодежи в Новосибирской области, оказание поддержки и сопровождение одаренных детей и талантливой учащейся молодежи, способствующих их профессиональному и личностному становлению</t>
  </si>
  <si>
    <t>Задача 1 подпрограммы 3: развитие инфраструктуры и материально-технической основы деятельности по выявлению, развитию, поддержке и сопровождению одаренных детей и талантливой учащейся молодежи в Новосибирской области</t>
  </si>
  <si>
    <t>5.1.Создание региональных ресурсных центров развития и поддержки молодых талантов</t>
  </si>
  <si>
    <t>5.2. Государственная поддержка реализации муниципальных программ по выявлению и развитию молодых талантов</t>
  </si>
  <si>
    <t>Задача 2 подпрограммы 3: совершенствование и реализация системы мероприятий, направленных на выявление и развитие способностей одаренных детей и талантливой учащейся молодежи в Новосибирской области</t>
  </si>
  <si>
    <t>5.3. Организация и проведение мероприятий в сфере образования, культуры, спорта, молодежной политики, направленных на выявление и развитие молодых талантов в разных сферах и на разных ступенях образования</t>
  </si>
  <si>
    <t>5.3.2. Организация и проведение областных мероприятий для одаренных детей деятельностного типа в системе общего и дополнительного образования (профильные смены, турниры, учебно-тренировочные сборы, школы – тренинги, слёты, конкурсы, фестивали, соревнования и др.)</t>
  </si>
  <si>
    <t>5.4. Участие одаренных детей и талантливой учащейся молодежи в мероприятиях всероссийского и международного уровней</t>
  </si>
  <si>
    <t>Задача 3 подпрограммы 3: развитие и реализация системы мер адресной поддержки и психолого-педагогического сопровождения одаренных детей и талантливой учащейся молодежи в Новосибирской области</t>
  </si>
  <si>
    <t>5.5. Поддержка и поощрение молодых талантов и специалистов, работающих с ними</t>
  </si>
  <si>
    <t>5.5.1. Премия Губернатора Новосибирской области для поддержки одарённых детей и молодёжи</t>
  </si>
  <si>
    <t>5.6. Поддержка образовательных организаций, обеспечивающих психолого-педагогическое, информационное и научно-методическое сопровождение одаренных детей</t>
  </si>
  <si>
    <t>Задача 6 государственной программы: повышение конкурентоспособности образовательных организаций высшего образования, расположенных на территории Новосибирской области, и существенное увеличение их вклада в социально-экономическое развитие Новосибирской области</t>
  </si>
  <si>
    <t>Подпрограмма 4 «Государственная поддержка развития образовательных организаций высшего образования, расположенных на территории Новосибирской области»</t>
  </si>
  <si>
    <t>Цель подпрограммы 4: повышение конкурентоспособности образовательных организаций высшего образования, расположенных на территории Новосибирской области, и существенное увеличение их вклада в социально-экономическое развитие Новосибирской области</t>
  </si>
  <si>
    <t>Задача 1 подпрограммы 4: активизация интеграционных процессов образовательных организаций высшего образования, расположенных на территории Новосибирской области, с областными исполнительными органами государственной власти Новосибирской области, научными организациями, промышленными предприятиями, общеобразовательными организациями Новосибирской области</t>
  </si>
  <si>
    <t>6.1. Организация взаимодействия образовательных организаций высшего образования, расположенных на территории Новосибирской области, с областными исполнительными органами государственной власти, научными организациями, промышленными предприятиями, общеобразовательными организациями в Новосибирской области</t>
  </si>
  <si>
    <t>государственный заказчик-координатор: Минобрнауки Новосибирской области;
ответственные исполнители основного мероприятия: 
государственное автономное учреждение Новосибирской области «Новосибирский региональный ресурсный центр»;
государственные образовательные организации, расположенные в Новосибирской области</t>
  </si>
  <si>
    <t>Задача 2 подпрограммы 4: повышение качества подготовки высококвалифицированных кадров и обеспечение потребности Новосибирской области в кадрах с высшим образованием</t>
  </si>
  <si>
    <t>6.2. Создание на базе образовательных организаций высшего образования, расположенных на территории Новосибирской области, современной системы непрерывного образования, профессионального обучения и дополнительного профессионального образования высококвалифицированных кадров</t>
  </si>
  <si>
    <t>ответственные исполнители основного мероприятия: 
Минобрнауки Новосибирской области;
ГАУ НСО НРРЦ совместно с образовательными организациями высшего образования, расположенными на территории Новосибирской области</t>
  </si>
  <si>
    <t>Задача 3 подпрограммы 4: развитие научной, инновационной и предпринимательской деятельности в образовательных организациях высшего образования, расположенных на территории Новосибирской области</t>
  </si>
  <si>
    <t>6.3. Создание на базе образовательных организаций высшего образования, расположенных на территории Новосибирской области, научной и инновационной инфраструктуры</t>
  </si>
  <si>
    <t>государственный заказчик-координатор: Минобрнауки Новосибирской области; ответственные исполнители основного мероприятия: 
Минобрнауки Новосибирской области совместно с образовательными организациями высшего образования, расположенными на территории Новосибирской области</t>
  </si>
  <si>
    <t>5.2.3. Мероприятия по освещению в СМИ позитивного опыта, результатов и достижений в работе с молодыми талантами (информационное сопровождение подпрограммы)</t>
  </si>
  <si>
    <t>1.3.1. Приобретение оборудования, программного обеспечения, лицензий для оснащения ППЭ (пункт проведения экзамена) при проведении  ЕГЭ</t>
  </si>
  <si>
    <t>2.9.2. Оснащение специализированным оборудованием общеобразовательных организаций,  обеспечивающих условия для инклюзивного образования детей с ОВЗ и детей-инвалидов</t>
  </si>
  <si>
    <t>1.1.1. Строительство новых зданий, помещений, реконструкция существующих зданий, надстройка дополнительных помещений (этажей) в существующих зданиях, приобретение (выкуп) зданий, помещений для размещения детских садов</t>
  </si>
  <si>
    <t>5.4.1. Обеспечение участия победителей и призеров областных мероприятий, в том числе для детей с ОВЗ и детей-инвалидов, в системе общего и дополнительного образования во всероссийских и международных мероприятиях (олимпиады, конкурсы, соревнования, фестивали по интеллектуальным, творческим, спортивным и другим видам деятельности)</t>
  </si>
  <si>
    <t xml:space="preserve">5.1.1. Оснащение современным оборудованием региональных ресурсных центров развития и поддержки молодых талантов в системе общего и дополнительного образования </t>
  </si>
  <si>
    <t>2.2. Развитие и распространение инновационных практик в системе образования Новосибирской области</t>
  </si>
  <si>
    <t>2.8.2. Реализация мер государственной поддержки обучающихся общеобразовательных учреждений, подведомственных Минобрнауки Новосибирской области</t>
  </si>
  <si>
    <t>2.10.1. Организация методического сопровождения образовательных организаций по актуальным проблемам обучения и воспитания детей с ОВЗ и детей-инвалидов</t>
  </si>
  <si>
    <t>4.1.3. Реализация мер государственной поддержки обучающихся организаций среднего профессионального образования, подведомственных Минобрнауки Новосибирской области</t>
  </si>
  <si>
    <t>5.5.2. Адресная финансовая поддержка (по результатам конкурсного отбора) участия талантливой студенческой молодежи образовательных организаций высшего образования, расположенных на территории Новосибирской области, в международных мероприятиях (форумы, олимпиады, конференции, конкурсы, фестивали)</t>
  </si>
  <si>
    <t>4.3. Обеспечение социальных гарантий и льгот педагогическим работникам государственных и муниципальных образовательных организаций Новосибирской области и приравненным к ним лицам</t>
  </si>
  <si>
    <t>4.3.3. Приобретение новогодних подарков для детей педагогических и иных работников государственных образовательных организаций Новосибирской области,государственных организаций, осуществляющих обучение, подведомственных Минобрнауки Новосибирской области и муниципальных образовательных организаций, расположенных на территории Новосибирской области, в возрасте от 0 до 14 лет</t>
  </si>
  <si>
    <t>6.2.1. Исполнение обязательств по контракту на целевую контрактную подготовку специалистов с высшим  образованием и магистров в образовательных организациях высшего образования, расположенных на территории Новосибирской области, заключенных до 1
января 2014 года</t>
  </si>
  <si>
    <t>Уважаемые коллеги, ячейки с желтым цетом необходимо проверить. После проверки или исправления просьба выделить синим цветом</t>
  </si>
  <si>
    <t>5.2.1. Предоставление субсидий на реализацию муниципальных проектов (программ) совершенствования системы выявления и поддержки одаренных детей и талантливой учащейся молодежи в Новосибирской области</t>
  </si>
  <si>
    <t>количество зданий (сооружений)
( ед.)</t>
  </si>
  <si>
    <t xml:space="preserve">количество зданий (сооружений)
( ед.) </t>
  </si>
  <si>
    <t>государственный заказчик-координатор: Минобрнауки Новосибирской области; ответственные исполнители основного мероприятия: 
Минобрнауки Новосибирской области; ОМС Новосибирской области; государственные и муниципальные образовательные организации Новосибирской области</t>
  </si>
  <si>
    <t>Минобрнауки Новосибирской области во взаимодействии с ОМС Новосибирской области</t>
  </si>
  <si>
    <t>государственный заказчик-координатор: Минобрнауки Новосибирской области; ответственные исполнители основного мероприятия: 
Минобрнауки Новосибирской области;
государственные и муниципальные дошкольные образовательные организации и общеобразовательные организации в Новосибирской области;
ОМС Новосибирской области</t>
  </si>
  <si>
    <t>Минобрнауки Новосибирской области во взаимодействии с  ОМС Новосибирской области</t>
  </si>
  <si>
    <t xml:space="preserve">2.10. Развитие системы психолого-педагогической, медико-социальной, информационной и научно-методической поддержки общеобразовательных и дошкольных образовательных организаций и педагогических работников, работающих с детьми-инвалидами и детьми с ОВЗ </t>
  </si>
  <si>
    <t>5.4.4. Обеспечение участия одаренных детей и талантливой учащейся молодежи Новосибирской области в творческих проектах, торжественном Губернаторском приеме; церемония награждения победителей и призеров ПНПО «Талантливая молодежь»; мероприятиях: общероссийская Президентская Ёлка в городе Москве и др.)</t>
  </si>
  <si>
    <t xml:space="preserve">государственный заказчик-координатор: Минобрнауки Новосибирской области;
ответственные исполнители основного мероприятия: 
ГБУ НСО ОЦДК;
ГБОУ НСО ОЦО;
государственные и муниципальные дошкольные образовательные организации и общеобразовательные организации в Новосибирской области
</t>
  </si>
  <si>
    <t>ГБОУ НСО ОЦО</t>
  </si>
  <si>
    <t xml:space="preserve">государственный заказчик-координатор: Минобрнауки Новосибирской области; ответственные исполнители основного мероприятия: 
ГБУ НСО ОЦДК;
ГБОУ НСО ОЦО;
муниципальные дошкольные образовательные организации и общеобразовательные организации в Новосибирской области
</t>
  </si>
  <si>
    <t xml:space="preserve">ГБУ ДПО НСО ОблЦИТ </t>
  </si>
  <si>
    <t>государственный заказчик-координатор: Минобрнауки Новосибирской области; 
ответственные исполнители основного мероприятия: 
Минобрнауки Новосибирской области; 
ГАУ ДО НСО ОЦРТДиЮ;
Минкультуры Новосибирской области;
Минрегионразвития Новосибирской области; 
ГБУ НСО «Центр молодежного творчества»;
ГБУ НСО «Дом молодежи»</t>
  </si>
  <si>
    <t>Минобрнауки Новосибирской области,
 ГАУ ДО НСО ОЦРТДиЮ</t>
  </si>
  <si>
    <t>государственный заказчик-координатор: Минобрнауки Новосибирской области; 
ответственные исполнители основного мероприятия: 
Минобрнауки Новосибирской области;
ГАУ ДО НСО ОЦРТДиЮ</t>
  </si>
  <si>
    <t>ГАУ ДО НСО ОЦРТДиЮ</t>
  </si>
  <si>
    <t>ГАУ ДПО НСО НИПКиПРО</t>
  </si>
  <si>
    <t>будут обеспечены выплаты на поощрение лучших учителей, реализация иных мер поддержки развития кадрового потенциала, проведение социально-значимых мероприятий с педагогическими работниками</t>
  </si>
  <si>
    <t>повышение уровня профессионального мастерства работников образования, популяризация лучших образцов педагогической деятельности, в соответствии с Законом Новосибирской области от 05.07.2013 №361-ОЗ "О регулировании отношений в сфере образования в Новосибирской области", постановлением администрации Новосибирской области от 20.03.2010 №98-па "Об учреждении премий Правительства Новосибирской области победителю и пяти лауреатам областного конкурса "Учитель года"</t>
  </si>
  <si>
    <t>будут обеспечены современные условия предоставления общего образования в соответствии с ФГОС. Будут созданы условия для реализации программ дополнительного образования детей спортивной и технической направленности, в том числе развитие сетевых моделей реализации программ дополнительного образования общеобразовательными организациями, организациями культуры и спорта</t>
  </si>
  <si>
    <t>обеспечение современных условий предоставления общего образования в соответствии с ФГОС</t>
  </si>
  <si>
    <t>создание и обеспечение условий для проведения государственной итоговой аттестации в соответствии с требованиями</t>
  </si>
  <si>
    <t xml:space="preserve">формирование и финансовое обеспечение государственных (муниципальных) заданий на реализацию образовательных программ </t>
  </si>
  <si>
    <t>обеспечение соответствия высокого качества образования меняющимся запросам населения и перспективным задачам социально-экономического развития Новосибирской области (исполнение государственного задания)</t>
  </si>
  <si>
    <t>обеспечение льготным питанием обучающихся, воспитанников муниципальных общеобразовательных организаций из многодетных и малоимущих семей</t>
  </si>
  <si>
    <t>будет обеспечена государственная поддержка реализации образовательных программ в негосударственных образовательных организациях на основе принципов нормативно-подушевого финансирования</t>
  </si>
  <si>
    <t>создание условий по обеспечению равных возможностей в доступности качественного образования</t>
  </si>
  <si>
    <t>обеспечение равных возможностей в доступности качественного образования</t>
  </si>
  <si>
    <t>будет создана безбарьерная образовательная среда, необходимая для обеспечения полноценной интеграции детей-инвалидов, которым показана такая возможность, в образовательный процесс; всем детям инвалидам и детям с ОВЗ, их родителям (законным представителям) будет обеспечена свобода выбора форм обучения, включая дистанционное и электронное обучение</t>
  </si>
  <si>
    <t>апробация и внедрение профессионального стандарта педагога-психолога общеобразовательной организации. Повышение профессионального уровня педагогических работников.</t>
  </si>
  <si>
    <t xml:space="preserve">будет обеспечено проведение мероприятий по содействию патриотическому воспитанию граждан Российской Федерации, проживающих на территории Новосибирской области
</t>
  </si>
  <si>
    <t>содействие патриотическому воспитанию граждан Российской Федерации, проживающих на территории Новосибирской области через проведение учебных сборов с обучающимися старших классов общеобразовательных организаций, расположенных на территории муниципальных образований и городских округов Новосибирской области</t>
  </si>
  <si>
    <t>подготовка граждан допризывного возраста к несению военной службы, формирование практических навыков  стрельбы из малокалиберной винтовки. Планируемый охват не менее 230 человек ежегодно</t>
  </si>
  <si>
    <t>знакомство и подготовка к несению воинской службы в армии граждан РФ Новосибирской области допризывного возраста через формирование практических навыков и популяризация здорового образа жизни</t>
  </si>
  <si>
    <t>будет обеспечено подготовка, переподготовка и повышение квалификации педагогических и управленческих кадров для системы образования.
Будет осуществлено повышение квалификации работников системы образования в соответствии с требованиями ФГОС и профессиональных стандартов педагогов</t>
  </si>
  <si>
    <t>обеспечение подготовки, переподготовки и повышения квалификации педагогических и управленческих кадров для системы образования, повышения квалификации  работников системы образования в соответствии с требованиями федеральных государственных образовательных стандартов и профессиональных стандартов педагогов</t>
  </si>
  <si>
    <t>обеспечение системы образования Новосибирской области квалифицированными кадрами, обладающими компетенциями по реализации основных образовательных программ дошкольного и общего образования в соответствии с федеральными государственными образовательными стандартами.</t>
  </si>
  <si>
    <t>социальное обеспечение детей-сирот и детей, оставшихся без попечения родителей, лиц из числа детей-сирот и детей, оставшихся без попечения родителей, обучающихся в государственных образовательных организациях, и обеспечение питанием на льготных условиях детей из малоимущих семей - обучающихся в областных государственных профессиональных образовательных организациях</t>
  </si>
  <si>
    <t>будут реализованы мероприятия по подготовке, переподготовке и повышению квалификации руководителей органов управления образованием, руководителей государственных и муниципальных образовательных организаций</t>
  </si>
  <si>
    <t>будут выполнены социальные обязательства со стороны государства по обеспечению социальных гарантий и льгот педагогическим работникам областных государственных и муниципальных образовательных организаций</t>
  </si>
  <si>
    <t>мера социальной меры поддержки педагогических работников Новосибирской области, в части предоставления новогодних подарков для детей педагогических и иных работников государственных образовательных организаций Новосибирской области и муниципальных образовательных организаций, расположенных на территории Новосибирской области, в возрасте от 0 до 14 лет</t>
  </si>
  <si>
    <t xml:space="preserve">создание необходимых условий для выявления, развития и поддержки молодых талантов по различным видам деятельности
</t>
  </si>
  <si>
    <t xml:space="preserve">созданние современных материально-технических условий для выявления, развития, поддержки и сопровождения одаренных детей и талантливой учащейся молодежи </t>
  </si>
  <si>
    <t xml:space="preserve">повышение эффективности работы с одаренными детьми
</t>
  </si>
  <si>
    <t>будут созданы необходимые условия для выявления, развития и поддержки молодых талантов в муниципальных районах и городских округах Новосибирской области по различным видам деятельности</t>
  </si>
  <si>
    <t>проведение мониторинга наиболее успешного опыта работы с молодыми талантами, его внедрение и распространение на территории Новосибирской области</t>
  </si>
  <si>
    <t xml:space="preserve">будет обеспечено развитие и совершенствование организации и проведения интеллектуальных, творческих и спортивных состязаний, проведение на регулярной основе олимпиад различного уровня
</t>
  </si>
  <si>
    <t xml:space="preserve">организационное и финансовое обеспечение участия во всероссийских и международных олимпиадах, конкурсах, соревнованиях школьников и студентов и иных мероприятиях по выявлению молодых талантов
</t>
  </si>
  <si>
    <t>участие школьников, в том числе детей с ОВЗ и детей-нвалидов, в  мероприятиях международного и всероссийского уровней</t>
  </si>
  <si>
    <t>будет обеспечена финансовая и материальная поддержка талантливой молодежи в форме предоставления премий и стипендий за счет средств областного бюджета, а также наставников молодых талантов</t>
  </si>
  <si>
    <t>поощрение одаренных детей в сфере общего и дополнительного образования Новосибирской области. Постановление Губернатора Новосибирской области от 17.11.2008 № 467</t>
  </si>
  <si>
    <t xml:space="preserve">формирование положительного
 имиджа высшей школы 
Новосибирской области, 
привлечение к научно-исследова-
тельской и инновационной 
работе талантливой учащейся молодежи. Постановление правительства Новосибирской области от 30.12.2014 № 564-п
</t>
  </si>
  <si>
    <t xml:space="preserve">повышение эффективности работы с одаренными детьми </t>
  </si>
  <si>
    <t>обмен опытом по организации работы с молодыми талантами в Новосибирской области с ежегодным охватом не менее 300 педагогов</t>
  </si>
  <si>
    <t>создание условий для организованного проведения и организационно – методического сопровождения муниципального и регионального этапов всероссийской олимпиады школьников</t>
  </si>
  <si>
    <t>создание условий для выявления талантливых педагогов, распространение передового педагогического опыта</t>
  </si>
  <si>
    <t>будет обеспечена потребность экономики и социальной сферы Новосибирской области в кадрах высокой квалификации, в том числе по приоритетным направлениям модернизации и технологического развития, повысится включенность образовательных организаций высшего образования, расположенных на территории Новосибирской области, в решение задач социально-экономического развития региона</t>
  </si>
  <si>
    <t>повышение уровня знаний о современном управлении и экономике руководителей высшего и среднего звена организаций Новосибирской области (в рамках "Президентской программы")</t>
  </si>
  <si>
    <t>повышение качества проводимых научных исследований и опытно-конструкторских работ образовательными организациями высшего образования, расположенными на территории Новосибирской области</t>
  </si>
  <si>
    <t>2.12. Модернизация технологий и содержания обучения в соответствии с новым федеральным государственным образовательным стандартом посредством разработки концепций модернизации конкретных областей, поддержки региональных программ развития образования и поддержки сетевых методических объединений</t>
  </si>
  <si>
    <t xml:space="preserve">государственный заказчик-координатор: Минобрнауки Новосибирской области; ответственные исполнители основного мероприятия: 
Минобрнауки Новосибирской области; 
ГБУ НСО ОЦДК;
ГАУ ДПО НСО НИПКиПРО;
ГКУ НСО НИМРО;
ГБУ ДПО НСО ОблЦИТ;
ОМС Новосибирской области
</t>
  </si>
  <si>
    <t xml:space="preserve">будут созданы условия для системной модернизации технологий и содержания обучения в соответствии с ФГОС по формированию предметных, метапредметных и личностных результатов в рамках обучения различным предметным областям с учетом требований ФГОС, в том числе для обучающихся с ОВЗ 
</t>
  </si>
  <si>
    <t>5.6.2. Проведение мастер-классов и обучающих семинаров по видам искусств для одаренных детей и их преподавателей ведущими специалистами Новосибирской области, России, зарубежных стран</t>
  </si>
  <si>
    <t>5.6.3. Организация и проведение областных курсов повышения квалификации и индивидуальных стажировок для преподавателей детских музыкальных, художественных школ и школ искусств, профессиональных образовательных организаций культуры и искусства «Школа педагогического мастерства»</t>
  </si>
  <si>
    <t>2.12.1 Создание стажировочной площадки и организация управления реализацией мероприятия ФЦПРО</t>
  </si>
  <si>
    <t>2.12.6 Организация и проведение мероприятий по формированию профессиональных компетенций преподавателей технологии</t>
  </si>
  <si>
    <t>2.12.9 Создание сетевых сообществ по учебным предметам или предметным областям</t>
  </si>
  <si>
    <t>МОНиИП НСО федер</t>
  </si>
  <si>
    <t>124</t>
  </si>
  <si>
    <t>07100R0273</t>
  </si>
  <si>
    <t>площадка (ед.)</t>
  </si>
  <si>
    <t>будет разработано положение о стажировочной площадке, подписано соглашение о сетевом взаимодействии всех участников стажировочной площадки, создан координационный совет по реализации мероприятия ФЦПРО, организован мониторинг деятельности стажировочной площадки, определены периодичность и форма отчетности</t>
  </si>
  <si>
    <t>будет построена модель сетевого взаимодействия в рамках сетевых (виртуальных) методических объединений. Разработана структура виртуальных ресурсов (сайтов) сетевых методических объединений.</t>
  </si>
  <si>
    <t>пособие (ед.)</t>
  </si>
  <si>
    <t>будут разработаны программы повышения квалификации и проведены курсы повышения квалификации; систематизация опыта Новосибирской области по проектированию внутренней системы оценки качества образования образовательной организации, подготовлены и опубликованы методические рекомендации</t>
  </si>
  <si>
    <t xml:space="preserve">6.3.1. Предоставление стипендий, премий, грантов студентам и аспирантам </t>
  </si>
  <si>
    <t>5.6.1. Организация и проведение областных, региональных, всероссийских и международных конференций, форумов по актуальным проблемам работы с одаренными детьми и талантливой молодежью</t>
  </si>
  <si>
    <t>Подпрограмма 3 «Выявление и поддержка одаренных детей и талантливой учащейся молодежи в Новосибирской области»</t>
  </si>
  <si>
    <t>дальнейшее совершенствование условий для выявления, развития, поддержки и сопровождения одаренных детей и талантливой учащейся молодежи сферы культуры</t>
  </si>
  <si>
    <t>5.4.2. Обеспечение участия одаренных детей и талантливой молодежи сферы культуры Новосибирской области во  всероссийских и международных творческих состязаниях</t>
  </si>
  <si>
    <t xml:space="preserve">участие делегации одаренных детей и талантливой молодежи Новосибирской области в Дельфийских играх России </t>
  </si>
  <si>
    <t xml:space="preserve">повышение уровня квалификации
педагогических работников сферы культуры 
</t>
  </si>
  <si>
    <t>07100R4982</t>
  </si>
  <si>
    <t>0710054982</t>
  </si>
  <si>
    <t>07100R0210</t>
  </si>
  <si>
    <t>07100R4981</t>
  </si>
  <si>
    <t>0710050210</t>
  </si>
  <si>
    <t>оказание социальной поддержки педагогическим работникам при выходе на пенсию в соответствии с пунктами 3, 4 статьи 8 Закона Новосибирской области от 05.07.2013 №361-ОЗ «О регулировании отношений в сфере образования в Новосибирской области», постановлением Правительства Новосибирской области от 14.04.2014 №141-п «О порядке выплаты единовременного денежного пособия педагогическим работникам государственных образовательных организаций Новосибирской области и муниципальных образовательных организаций при увольнении в связи с выходом на трудовую пенсию по старости»</t>
  </si>
  <si>
    <t>2.9.1. Приобретение специализированного оборудования и программного обеспечения для организации обучения детей с ОВЗ и детей-инвалидов с использованием дистанционных образовательных технологий</t>
  </si>
  <si>
    <t>1.3.2. Приобретение комплектов учебного, спортивного, технологического оборудования, учебных пособий,  мебели для образовательных организаций Новосибирской области,  государственных организаций, подведомственных Минобрнауки Новосибирской области</t>
  </si>
  <si>
    <t>1.4.1. Установка и модернизация автоматических пожарных сигнализаций и систем пожарного мониторинга в образовательных организациях Новосибирской области,  государственных организациях, подведомственных Минобрнауки Новосибирской области</t>
  </si>
  <si>
    <t>в общеобразовательных организациях Новосибирской области будет создана безбарьерная среда для инклюзивного обучения детей с ОВЗ и детей-инвалидов</t>
  </si>
  <si>
    <t>диагностический инструментарий (ед.)</t>
  </si>
  <si>
    <t>будет разработана и утверждена спецификация диагностических работ, проведена их апробация, сформирован пакет диагностического инструментария (8 единиц)</t>
  </si>
  <si>
    <t>будут проведены оценочные процедуры, по результатам которых разработаны и опубликованы методические пособия-рекомендации по использованию результатов оценочных процедур. Пройдут вебинары по представлению и интерпретации результатов оценочных процедур</t>
  </si>
  <si>
    <t xml:space="preserve">будут проведены проектные сессии «Модернизация содержания и технологий по формированию предметных, метапредметных и личностных результатов в рамках учебных предметов предметной области «Технология». </t>
  </si>
  <si>
    <t>будет проведена закупка оборудования, необходимого для реализации адаптированных образовательных программ для детей с ограниченными возможностями здоровья</t>
  </si>
  <si>
    <t>сетевое (виртуальное) методическое объединение (сообщество) (ед.)</t>
  </si>
  <si>
    <t>Минобрнауки Новосибирской области, 
ГАУ ДО НСО ОЦРТДиЮ;
ГБУ ДО НСО «Автомотоцентр»</t>
  </si>
  <si>
    <t xml:space="preserve"> Минобрнауки Новосибирской области, 
ГАУ ДО НСО ОЦРТДиЮ</t>
  </si>
  <si>
    <t>Минобрнауки Новосибирской области, ГАУ ДО НСО ОЦРТДиЮ</t>
  </si>
  <si>
    <t xml:space="preserve">Минкультуры Новосибирской области во взаимодействии с ГАПОУ и ГАУ ВО культуры и искусства НСО, ГАУК НСО </t>
  </si>
  <si>
    <t xml:space="preserve">
Минкультуры Новосибирской области во взаимодействии с  ГАПОУ и ГАУ ВО культуры и искусства НСО</t>
  </si>
  <si>
    <t>Минкультуры Новосибирской области, ГАПОУ НСО НМК им.А.Ф. Мурова</t>
  </si>
  <si>
    <t>Минобрнауки Новосибирской области во взаимодействии с муниципальными образованиями Новосибирской области</t>
  </si>
  <si>
    <t>Минкультуры Новосибирской области во взаимодействии с ГАПОУ и ГАУ ВО культуры и искусства НСО, ГАУК НСО</t>
  </si>
  <si>
    <t>государственный заказчик-координатор: Минобрнауки Новосибирской области; 
ответственные исполнители основного мероприятия: 
Минобрнауки Новосибирской области; ГАУ ДО НСО ОЦРТДиЮ;
ГБУ НСО ОЦДК;
ГАУ ДПО НСО НИПКиПРО;
СУНЦ НГУ;
Минкультуры Новосибирской области во взаимодействии с ГАПОУ и ГАУ ВО культуры и искусства НСО</t>
  </si>
  <si>
    <t>5.1.2. Оснащение  и обеспечение реализации программ регионального ресурсного центра развития и поддержки молодых талантов в сфере культуры на базе ГАПОУ НСО НМК им.А.Ф.Мурова</t>
  </si>
  <si>
    <t>5.3.3. Проведение областных, межрегиональных, всероссийских и международных  мероприятий для детей и молодежи  в сфере культуры на территории Новосибирской области</t>
  </si>
  <si>
    <t>5.4.3. Обеспечение участия одаренных детей Новосибирской области в сфере образования во всероссийских и международных мероприятиях</t>
  </si>
  <si>
    <t>количество слушателей (человек)</t>
  </si>
  <si>
    <t>ОблЦИТ, 
ОМС Новосибирской области</t>
  </si>
  <si>
    <t>2.12.3 Разработка диагностического инструментария для оценки учебных (метапредметных) результатов обучающихся</t>
  </si>
  <si>
    <t>2.12.4 Организация и проведение на базовых площадках оценки учебных (метапредметных) результатов</t>
  </si>
  <si>
    <t xml:space="preserve">2.12.5 Проведение курсов повышения квалификации по формированию школьной системы оценки образовательных достижений обучающихся в рамках ФГОС («Оценка предметных и метапредметных результатов»)
(100 человек)
</t>
  </si>
  <si>
    <t>создание современных безопасных условий для  организации учебного процесса. Снижение времени реагирования на сигнал возникновения пожара, повышение эффективности ликвидации пожаров (перечень муниципальных образований/городских округов Новосибирской области будет определен в III квартале 2016 года)</t>
  </si>
  <si>
    <t>создание современных безопасных условий для  организации учебного процесса. Обеспечение антитеррористической защищенности образовательных организаций, в том числе за счет средств ОМС Новосибирской области
(перечень муниципальных образований/городских округов Новосибирской области будет определен в III квартале 2016 года)</t>
  </si>
  <si>
    <t>выявление и творческое развитие талантливых детей и молодежи в сфере культуры с охватом мероприятиями не менее 900 человек (в год проведения)</t>
  </si>
  <si>
    <t>ГАУ ДО НСО ОЦРТДиЮ, ГБУ НСО ОЦДК</t>
  </si>
  <si>
    <t>Минстрой  Новосибирской области во взаимодействии с ОМС Новосибирской области</t>
  </si>
  <si>
    <t xml:space="preserve">
Минстрой  Новосибирской области  во взаимодействии с ОМС Новосибирской области</t>
  </si>
  <si>
    <t>Минобрнауки Новосибирской области во взаимодействии с ОМС Новосибирской области;
государственные и муниципальные образовательные организации Новосибирской области</t>
  </si>
  <si>
    <t>Факт с начала отчетного 2017 года</t>
  </si>
  <si>
    <t>Значение показателя на очередной финансовый 2017 год (поквартально)</t>
  </si>
  <si>
    <t>5.2.4. Разработка и дальнейшее сопровождение электронных образовательных ресурсов (ЭОР) для одаренных детей и талантливой учащейся молодежи по различным программам дополнительного образования детей</t>
  </si>
  <si>
    <t>в том числе:</t>
  </si>
  <si>
    <t>100-200</t>
  </si>
  <si>
    <t>10-30</t>
  </si>
  <si>
    <t>экземпляры (ед.)</t>
  </si>
  <si>
    <t>6.2.2. Переподготовка и повышение квалификации высококвалифицированных кадров в соответствии с Государственным планом подготовки управленческих кадров для организаций народного хозяйства Российской Федерации</t>
  </si>
  <si>
    <t>областной бюджет, тыс.руб</t>
  </si>
  <si>
    <t>5.5.3.Организация и проведение торжественной церемонии вручения свидетельств стипендиатов Губернатора и Правительства Новосибирской области</t>
  </si>
  <si>
    <t xml:space="preserve">2.6.8. Гранты в форме субсидий государственным бюджетным и автономным учреждениям на реализацию основных общеобразовательных программ дошкольного образования 
</t>
  </si>
  <si>
    <t>0740000660</t>
  </si>
  <si>
    <t>0710003589</t>
  </si>
  <si>
    <t>0710003559</t>
  </si>
  <si>
    <t>1.1.2. Капитальный ремонт зданий, оснащение их необходимым оборудованием и инвентарем для размещения детских садов</t>
  </si>
  <si>
    <t>0703</t>
  </si>
  <si>
    <t>0720003539</t>
  </si>
  <si>
    <t>0720003589</t>
  </si>
  <si>
    <t>5.1.4. Мероприятие министерства труда и занятости НСО</t>
  </si>
  <si>
    <t>5.1.5. Мероприятие министерства регионального развития НСО</t>
  </si>
  <si>
    <t>097</t>
  </si>
  <si>
    <t>195</t>
  </si>
  <si>
    <t>0710070779</t>
  </si>
  <si>
    <t>0710070849</t>
  </si>
  <si>
    <t>1.4.2. Установка и модернизация систем видеонаблюдения в образовательных организациях Новосибирской области,  государственных организациях, подведомственных Минобрнауки Новосибирской области</t>
  </si>
  <si>
    <t>2.9.2. Создание в дошкольных образовательных,  общеобразовательных организациях, организациях дополнительного образования детей (в том числе в организациях, осуществляющих образовательную деятельность по адаптированным основным общеобразовательным программам) условий для получения детьми-инвалидами качественного образования</t>
  </si>
  <si>
    <t>2.12.5. Разработка, написание и издание учебного пособия "История Новосибирской области"</t>
  </si>
  <si>
    <t>мероприятие (ед)</t>
  </si>
  <si>
    <t>3.2.1. Организация и проведение областного конкурса между муниципальными образованиями Новосибирской области на лучшую подготовку граждан Российской Федерации к военной службе</t>
  </si>
  <si>
    <t>3.2.2. Организация и проведение соревнований по огневому многоборью среди учащейся и допризывной молодежи</t>
  </si>
  <si>
    <t>3.2.3. Организация и проведение областной Спартакиады среди учащейся и допризывной молодежи в рамках спортивно-технического комплекса «Готов к труду и обороне»</t>
  </si>
  <si>
    <t>3.2.4. Организация участия обучающихся   Новосибирской области во Всероссийских соревнованиях и форумах  спортивно-технического комплекса «Готов к труду и Защите Отечества»</t>
  </si>
  <si>
    <t>1.2.4. Ремонт кровель в муниципальных образовательных организациях Новосибирской области</t>
  </si>
  <si>
    <t>ГБУ НСО ОЦДК</t>
  </si>
  <si>
    <t>1.3.3. Развитие национально-региональной системы независимой оценки качества общего образования через реализацию пилотных региональных проектов и создание национальных механизмов оценки качества</t>
  </si>
  <si>
    <t>проект (шт.)</t>
  </si>
  <si>
    <t>обеспечение функционирования системы мониторинга оценки образовательных результатов на региональном и муниципальном уровнях</t>
  </si>
  <si>
    <t xml:space="preserve">Минобрнауки Новосибирской области,
ГКУ НСО НИМРО,
ГАУ ДПО НСО НИПКиПРО
</t>
  </si>
  <si>
    <t>2.3. Развитие национально-региональной системы независимой оценки качества общего образования через реализацию пилотных региональных проектов и создание национальных механизмов оценки качества</t>
  </si>
  <si>
    <t xml:space="preserve">государственный заказчик-координатор: Минобрнауки Новосибирской области;
ответственные исполнители основного мероприятия:
ГКУ НСО НИМРО;
ГАУ ДПО НСО НИПКиПРО;
государственные и муниципальные образовательные организации, расположенные на территории Новосибирской области;
ОМС Новосибирской области
</t>
  </si>
  <si>
    <t>2.11. Повышение качества образования в школах с низкими результатами обучения и в школах, функционирующих в неблагоприятных социальных условиях, путем реализации региональных проектов и распространение их результатов</t>
  </si>
  <si>
    <t xml:space="preserve">государственный заказчик-координатор: Минобрнауки Новосибирской области;
ответственные исполнители основного мероприятия:
Минобрнауки Новосибирской области;
ГБУ НСО ОЦДК;
ГАУ ДПО НСО НИПКиПРО;
ГКУ НСО НИМРО;
ГБУ ДПО НСО ОблЦИТ;
общественные организации;
ОМС Новосибирской области
</t>
  </si>
  <si>
    <t xml:space="preserve">мероприятие предполагается реализовывать, начиная с 2020 года. 
Будет обеспечена поддержка лучших инновационных практик, их научное и методическое сопровождение, тиражирование их опыта 
в системе образования Новосибирской области </t>
  </si>
  <si>
    <t xml:space="preserve">ГАУ ДО НСО ОЦРТДиЮ;
</t>
  </si>
  <si>
    <t xml:space="preserve">ГАУ ДО НСО ОЦРТДиЮ
</t>
  </si>
  <si>
    <t xml:space="preserve">государственный заказчик-координатор: Минобрнауки Новосибирской области; ответственные исполнители основного мероприятия: 
Минобрнауки Новосибирской области; 
ГАУ ДО НСО ОЦРТДиЮ;
ОМС Новосибирской области; государственные образовательные организации Новосибирской области
</t>
  </si>
  <si>
    <t>Минобрнауки Новосибирской области, ГАУ ДПО НСО НИПКиПРО, ГКУ  НСО НИМРО</t>
  </si>
  <si>
    <t>государственный заказчик-координатор: 
Минобрнауки Новосибирской области;
ответственные исполнители основного мероприятия: 
Минобрнауки Новосибирской области;
ГАУ ДПО НСО НИПКиПРО;
ГКУ НСО НИМРО</t>
  </si>
  <si>
    <t>государственный заказчик-координатор: Минобрнауки Новосибирской области; ответственные исполнители основного мероприятия: ГАУ ДПО НСО НИПКиПРО совместно с профессиональными образовательными организациями педагогического профиля;
государственные образовательные организации Новосибирской области</t>
  </si>
  <si>
    <t xml:space="preserve">будут созданы новые дополнительные места для детей дошкольного возраста и обеспечены современные условия предоставления дошкольного образования, в соответствии с ФГОС
</t>
  </si>
  <si>
    <t>будут обеспечены современные условия предоставления общего образования в соответствии с ФГОС, с учетом прогнозируемого увеличения численности детей школьного возраста и задач сокращения практики обучения в 2 смены</t>
  </si>
  <si>
    <t xml:space="preserve">обеспечение государственной поддержки реализации образовательных программ в негосударственных дошкольных образовательных организациях на основе принципов нормативно-подушевого финансирования.
Обеспечение равных финансовых условий в получении дошкольного образования независимо от места обучения
</t>
  </si>
  <si>
    <t xml:space="preserve">обеспечение государственной поддержки реализации образовательных программ в негосударственных образовательных организациях на основе принципов нормативно-подушевого финансирования.
Обеспечение равных финансовых условий в получении общего образования независимо от места обучения
</t>
  </si>
  <si>
    <t xml:space="preserve">государственный заказчик-координатор: 
Минобрнауки Новосибирской области; 
ответственные исполнители основного мероприятия: Минобрнауки Новосибирской области;
государственные образовательные организации Новосибирской области;
ОМС Новосибирской области;
ГКУ НСО НИМРО;
ГАУ ДО НСО ОЦРТДиЮ;
ГБУ ДПО НСО ОблЦИТ;
ГБОУ ДО НСО ЦКУМ;
ГАУ ДПО НСО "Новосибирский центр развитя профессионального образования" </t>
  </si>
  <si>
    <t>Значение показателя на
2019 год</t>
  </si>
  <si>
    <t>Значение показателя на
2017 год</t>
  </si>
  <si>
    <t>создание современных безопасных условий для  организации учебного процесса. Уменьшение количества  образовательных организаций, расположенных на территории Новосибирской области, не соответствующих требованиям технической безопасности</t>
  </si>
  <si>
    <t>2.6.7. Предоставление субсидии местным бюджетам на реализацию мероприятий по совершенствованию организации школьного питания в Новосибирской области</t>
  </si>
  <si>
    <t>Минобрнауки Новосибирской области,
ГБУ ДПО НСО ОблЦИТ,
ОМС Новосибирской области</t>
  </si>
  <si>
    <t>ГБУ ДПО НСО ОблЦИТ</t>
  </si>
  <si>
    <t>региональный центр 
(ед. изм.)</t>
  </si>
  <si>
    <t xml:space="preserve">количество мест (ед.)  </t>
  </si>
  <si>
    <t xml:space="preserve">количество мест (ед.) </t>
  </si>
  <si>
    <t>4.3.2. Государственная поддержка молодых специалистов-выпускников  ФГБОУ ВО «Новосибирский государственный педагогический университет»</t>
  </si>
  <si>
    <t>в период 2017-2019 годы единовременной выплатой будет поддержан 21 молодой специалист-выпускник  ФГБОУ ВО «НГПУ», в соответствии с главой 4, статьи 13 части 1 Закона Новосибирской области от 05.07.2013 №361-ОЗ «О регулировании отношений в сфере образования в Новосибирской области», постановлением администрации Новосибирской области от 31.05.2005 №22 «О дополнительных мерах по государственной поддержке молодых специалистов - выпускников Новосибирского государственного педагогического университета» (государственная поддержка носит заявительный характер)</t>
  </si>
  <si>
    <t xml:space="preserve">будут созданы новые дополнительные места и условия для детей дошкольного возраста и обеспечены современные условия предоставления дошкольного образования детей, в соответствии с ФГОС
</t>
  </si>
  <si>
    <t xml:space="preserve">будут созданы необходимые условия для повышения качества образования, предоставления равных возможностей на получение качественного и доступного общего образования </t>
  </si>
  <si>
    <t xml:space="preserve">создание современных безопасных условий для  организации учебного процесса. Уменьшение количества  образовательных организаций, подведомственных Минобрнауки Новосибирской области, не соответствующих требованиям технической безопасности </t>
  </si>
  <si>
    <t>оснащение пунктов приема экзаменов оборудованием для проведения ЕГЭ. Создание условий для проведения государственной итоговой аттестации</t>
  </si>
  <si>
    <t>количество организаций
(ед. изм.)</t>
  </si>
  <si>
    <t xml:space="preserve">обеспечение питанием детей-сирот и детей, оставшихся без попечения родителей, лиц из числа детей-сирот и детей, оставшихся без попечения родителей, обучающихся в учреждениях, за счет средств областного бюджета Новосибирской области.
Обеспечение питанием на льготных условиях обучающихся, воспитанников областных государственных общеобразовательных учреждений из многодетных и малоимущих семей </t>
  </si>
  <si>
    <t>государственный заказчик-координатор: Минобрнауки Новосибирской области; ответственные исполнители основного мероприятия: 
Минобрнауки Новосибирской области;
ГАУ ДПО НСО НИПКиПРО;
ОМС Новосибирской области; педагогические колледжи, подведомственные Минобрнауки Новосибирской области; государственные и муниципальные образовательные организации Новосибирской области</t>
  </si>
  <si>
    <t>Минобрнауки Новосибирской области,
ГАУ ДПО НСО НИПКиПРО</t>
  </si>
  <si>
    <t>4.1.1. Предоставление субсидии на возмещение затрат по оказанию государственных образовательных услуг и прочих работ ГАУ ДПО НСО НИПКиПРО (государственное задание)</t>
  </si>
  <si>
    <t>5.2.2. Организационное и методическое сопровождение инновационной деятельности образовательных организаций, расположенных на территории Новосибирской области, направленной на организацию обучения одаренных детей по инженерному и технологическому профилю</t>
  </si>
  <si>
    <t>812</t>
  </si>
  <si>
    <t xml:space="preserve">
государственный заказчик-координатор: Минобрнауки Новосибирской области; 
ответственные исполнители основного мероприятия: 
Минобрнауки Новосибирской области; 
Минкультуры Новосибирской области; 
ГАПОУ и ГАУ ВО культуры и искусства НСО;
ГАУ ДО НСО ОЦРТДиЮ;
ГБУ ДО НСО «Автомотоцентр»
</t>
  </si>
  <si>
    <t xml:space="preserve">
государственный заказчик-координатор: 
Минобрнауки Новосибирской области;
ответственные исполнители основного мероприятия: 
Минобрнауки Новосибирской области (во взаимодействии с муниципальными образованиями);
Минкультуры Новосибирской области;
ГАПОУ НСО НМК им.А.Ф.Мурова;
Минрегионразвития Новосибирской области;
ГБУ НСО «Центр молодежного творчества»;
государственные образовательные организации Новосибирской области;
ГАУ ДО НСО ОЦРТДиЮ;
СУНЦ НГУ
</t>
  </si>
  <si>
    <t>5.6.4. Обеспечение организационно – методического сопровождения муниципального и регионального этапов всероссийской олимпиады школьников</t>
  </si>
  <si>
    <t>5.6.3. Организация, проведение и участие в  областных, региональных, всероссийских и международных конференций, форумов по актуальным проблемам работы с одаренными детьми и талантливой молодежью</t>
  </si>
  <si>
    <t>5.6.6. Проведение регионального этапа и организация участия во Всероссийском этапе конкурса педагогов дополнительного образования детей «Сердце отдаю детям» и конкурса авторских образовательных программ педагогов дополнительного образования детей</t>
  </si>
  <si>
    <t>7100R4983</t>
  </si>
  <si>
    <t>074003510</t>
  </si>
  <si>
    <t xml:space="preserve">Минобрнауки Новосибирской области;
образовательные организации высшего образования, расположенные на территории Новосибирской области
</t>
  </si>
  <si>
    <t>07100R0272</t>
  </si>
  <si>
    <t>07100R4983</t>
  </si>
  <si>
    <t>07100R5200</t>
  </si>
  <si>
    <t>2.3.2. Развитие технологического обеспечения процедур оценки качества образования, в том числе: материально-техническое оснащение РЦОИ, ППЭ</t>
  </si>
  <si>
    <t>оборудование (шт.)</t>
  </si>
  <si>
    <t>мероприятие (шт.)</t>
  </si>
  <si>
    <t>будет приобритено оборудования для РЦОИ и образовательных организаций, расположенных на территории Новосибирской области, на базе которых создаются ППЭ для проведения ЕГЭ</t>
  </si>
  <si>
    <t xml:space="preserve">Минобрнауки Новосибирской области,
ГКУ НСО НИМРО
</t>
  </si>
  <si>
    <t>2.11.1. Совершенствование организационно-управленческих механизмов в школах с низкими результатами обучения и в школах, функционирующих в неблагоприятных социальных условиях</t>
  </si>
  <si>
    <t>ГАУ ДПО НСО НИПКиПРО,
ГКУ НСО НИМРО,
ГБУ ДПО НСО ОблЦИТ,
ОМС Новосибирской области</t>
  </si>
  <si>
    <t>ГБУ НСО ОЦДК;
ГАУ ДПО НСО НИПКиПРО;
ГКУ НСО НИМРО;
ГБУ ДПО НСО ОблЦИТ;
ОМС Новосибирской области</t>
  </si>
  <si>
    <t>2.12.3. Создание современных материально-технических условий в соответствии с ФГОС образования обучающихся с ограниченными возможностями здоровья в образовательных организациях, реализующих адаптированные образовательные программы</t>
  </si>
  <si>
    <t>2.12.2. Модернизация организационно-технологической инфраструктуры и обновление фондов школьных библиотек</t>
  </si>
  <si>
    <t>ШИБЦ (ед.)</t>
  </si>
  <si>
    <t>2.12.6. Повышение квалификации учителей по формированию метапредметных компетенций</t>
  </si>
  <si>
    <t>Минобрнауки Новосибирской области, 
ГАУ ДПО НСО НИПКиПРО,
ГКУ НСО НИМРО</t>
  </si>
  <si>
    <t>2.12.4. Информационно-методическая поддержка мероприятий ФЦПРО</t>
  </si>
  <si>
    <t xml:space="preserve">С 2017 года реализация мероприятия будет осуществляться в рамках реализации государственной программы Построение и развитие аппаратно-программного комплекса «Безопасный город» в Новосибирской области на 2016 - 2021 годы», утвержденной постановлением Правительства Новосибирской области от 14.12.2016 № 403-п «Об утверждении государственной программы Новосибирской области «Построение и развитие аппаратно-программного комплекса «Безопасный город» в Новосибирской области на 2016 - 2021 годы»
(актуализация требований санитарных и строительных норм, пожарной безопасности и иных требований к инфраструктуре образовательных организаций с учетом современных условий технологической среды образования).
</t>
  </si>
  <si>
    <t xml:space="preserve">реализация данного мероприятия будет осуществляться при условии получения субсидии из федерального бюджета Российской Федерации по результатам участия Минобрнауки Новосибирской области в конкурсных отборах, проводимых Минобрнауки России в рамках Федеральной целевой программы развития образования на 2016-2020 годы, утвержденной постановлением Правительства Российской Федерации от23.05.2015 № 497. </t>
  </si>
  <si>
    <t xml:space="preserve">выявление и пропаганда лучшего опыта по организации работы на лучшую подготовку граждан Российской Федерции к военной службе (все муниципальные районы и городские округа Новосибирской области-35) </t>
  </si>
  <si>
    <t>6.1.2. Организация и проведение межвузовских, межрегиональных, международных научно-практических конференций, конкурсов, круглых столов, семинаров</t>
  </si>
  <si>
    <t xml:space="preserve">2.8.1. Приобретение автотранспорта для  обеспечения перевозки обучающихся в образовательные организации, расположенные на территории Новосибирской области, и обеспечения деятельности государственных организаций Новосибирской области, подведомственных Минобрнауки Новосибирской области
</t>
  </si>
  <si>
    <t>в образовательных организациях, расположенных на территории Новосибирской области, будут созданы условия  для получения детьми-инвалидами качественного образования</t>
  </si>
  <si>
    <t>реализация данного мероприятия будет осуществляться при условии получения субсидии из федерального бюджета Российской Федерации по результатам участия Минобрнауки Новосибирской области в конкурсных отборах, проводимых Минобрнауки России в рамках Федеральной целевой программы развития образования на 2016-2020 годы, утвержденной постановлением Правительства Российской Федерации от 23.05.2015 № 497</t>
  </si>
  <si>
    <t xml:space="preserve">реализация данного мероприятия будет осуществляться при условии получения субсидии из федерального бюджета Российской Федерации по результатам участия Минобрнауки Новосибирской области в конкурсных отборах, проводимых Минобрнауки России в рамках Федеральной целевой программы развития образования на 2016-2020 годы, утвержденной постановлением Правительства Российской Федерации от 23.05.2015 № 497 </t>
  </si>
  <si>
    <t xml:space="preserve">выявление одаренных школьников в различных видах интеллектуальной, творческой и спортивной деятельности с ежегодным охватом около 6,5 тысяч школьников
</t>
  </si>
  <si>
    <t xml:space="preserve">выявление, развитие и сопровождение одаренных школьников в различных видах деятельности с ежегодным охватом около 3,5 тысяч школьников
</t>
  </si>
  <si>
    <t>Участие одаренных детей и талантливой учащейся молодежи в мероприятиях всероссийского и международного уровней (с охватом около 150 детей и молодежи в год проведения)</t>
  </si>
  <si>
    <t>поощрение одаренных детей и талантливой учащейся молодежи в Новосибирской области, достигших высоких результатов, с охватом около 700 молодых талантов (в год проведения)</t>
  </si>
  <si>
    <t xml:space="preserve">формирование положительного имиджа высшей школы Новосибирской области, привлечение к научно-исследовательской и инновационной работе талантливой учащейся молодежи. Постановление правительства Новосибирской области от 30.12.2014 № 564-п
</t>
  </si>
  <si>
    <t>проведение межрегиональных форумов молодых педагогов  с охватом около 530 человек (в год проведения)</t>
  </si>
  <si>
    <t>повышение уровня квалификации педагогических работников сферы культуры и искусства, качества профессиональной подготовки обучающихся, с охватом около 30 педагогов и 120 детей (в год проведения)</t>
  </si>
  <si>
    <t>5.6.5. Повышение квалификации педагогических работников и наставников образовательных учреждений в системе общего и дополнительного образования по работе с одаренными детьми и талантливой учащейся молодежью в Новосибирской области</t>
  </si>
  <si>
    <t>увеличение доли обучающихся, вовлеченных в научную, инновационную и предпринимательскую деятельность в образовательных организациях высшего образования</t>
  </si>
  <si>
    <t>Минобрнауки Новосибирской области; образовательные организации  высшего образования, расположенные на территории Новосибирской области</t>
  </si>
  <si>
    <t>Минобрнауки Новосибирской области; образовательные организации высшего образования, расположенные на территории Новосибирской области</t>
  </si>
  <si>
    <t>6.1.1. Организация и проведение международных коммуникативных мероприятий в интересах развития отраслей экономики и социальной сферы.
(II Студенческий форум стран ШОС, посвященный продвижению российского высшего образования и поддержке русского языка за рубежом)</t>
  </si>
  <si>
    <t xml:space="preserve">6.1.3. Организация и проведение воспитательной работы в образовательных организациях высшего образования
(организация разработки электронного учебно-методического комплекса «Гражданское население в противодействии распространению идеологии терроризма»)
</t>
  </si>
  <si>
    <t>обеспечение кадрами с высшим образованием отраслей экономики и социальной сферы Новосибирской области</t>
  </si>
  <si>
    <t xml:space="preserve">обеспечение исполнения фунций бюджетных и автономных учреждений, подведомственных Минобрнауки Новосибирской области 
 </t>
  </si>
  <si>
    <t>Минобрнауки Новосибирской области совместно с образовательными организациями высшего образования, расположенными на территории Новосибирской области</t>
  </si>
  <si>
    <t xml:space="preserve">будет разработаны 15 дополнительных профессиональных программ по формированию метапредметных компетенций при реализации ФГОС, в том числе ФГОС ОВЗ, Концепций развития математического образования, преподавания русского языка, нового учебно-методического комплекса по отечественной истории (в том числе историко-культурного стандарта);  в рамках изучения предметов «Естествознание», «Обществознание», «Физическая культура», «Технология», и предметных областей «Иностранные языки» и «Искусство».
Обучено в рамках курсов повышения квалификации 850 учителей, из них доля учителей, освоивших методику преподавания по межпредметным технологиям и реализующих ее в образовательной деятельности, составляет 30% из Новосибирской области, 70%- не менее 25 регионов РФ; подготовлено 28 тьюторов; разработаны 2 программы повышения квалификации в объеме 24 часа каждая и проведены курсы повышения квалификации для директоров, заместителей директоров по учебно-воспитательной работе, учителей, специалистов в области оценки качества образования с охватом около 400 человек. 
</t>
  </si>
  <si>
    <t>_________».</t>
  </si>
  <si>
    <t xml:space="preserve">мероприятие (ед.) </t>
  </si>
  <si>
    <t>2.11.2. Информационная поддержка школ с низкими результатами обучения и школ, функционирующих в неблагоприятных социальных условиях, расположенных на территории Новосибирской области</t>
  </si>
  <si>
    <t>2.11.3. Разработка и внедрение информационно-методических механизмов в школах с низкими результатами обучения и в школах, функционирующих в неблагоприятных социальных условиях, расположенных на территории Новосибирской области</t>
  </si>
  <si>
    <t>2.11.4. Мониторинг образовательных организаций, расположенных на территории Новосибирской области, для идентификации группы школ с низкими результатами обучения и в школах, функционирующих в неблагоприятных социальных условиях</t>
  </si>
  <si>
    <t>2.11.5.Повышение квалификации кадрового состава в школах с низкими результатами обучения и в школах, функционирующих в неблагоприятных социальных условиях, расположенных на территории Новосибирской области</t>
  </si>
  <si>
    <t>будут созданы условия для организации обучения с применением дистанционных образовательных технологий по программе дополнительного образования «Гражданское население в противодействии распространению идеологии терроризма», в целях организации исполнение пункта 1.2. протокола заседания Антитеррористической комиссии Новосибирской области № 7 от 11.10.2016, реализация Комплексного плана противодействия идеологии терроризма в Российской Федерации на 2013-2018 годы</t>
  </si>
  <si>
    <t xml:space="preserve">2.12.1. Модернизация содержания и технологий формирования предметных, метапредметных, личностных результатов 
</t>
  </si>
  <si>
    <t>4.2.1. Обеспечение проведения семинаров-совещаний с руководителями органов управления образованием муниципальных райнов и городских округов Новосибирской области</t>
  </si>
  <si>
    <t xml:space="preserve">Минобрнауки Новосибирской области;
ГАУ ДПО НСО НИПКиПРО
</t>
  </si>
  <si>
    <t>формирование новых управленческих компетенций у руководителей органов управления образованием муниципальных районов и городских округов Новосибирской области</t>
  </si>
  <si>
    <t>6.3.2. Предоставление на конкурсной основе грантов в форме субсидий из областного бюджета Новосибирской области образовательным организациям высшего образования, расположенным на территории Новосибирской области</t>
  </si>
  <si>
    <t>2.3.2. Приобретение оборудования для технологического обеспечения процедур оценки качества образования (материально-техническое оснащение РЦОИ, ППЭ)</t>
  </si>
  <si>
    <t xml:space="preserve">разработка, апробация и внедрение современных моделей поддержки школ с низкими результатами обучения и школ, функционирующих в неблагоприятных социальных условиях, включающих в себя инструменты идентификации школ с низкими результатами обучения и школ, функционирующих в сложных социальных условиях, механизмы финансовой и методической поддержки таких школ, механизмы мониторинга результативности программ улучшения результатов обучения.
В 2018-2020 годах реализация данного мероприятия будет осуществляться при условии получения субсидии из федерального бюджета Российской Федерации по результатам участия Минобрнауки Новосибирской области в конкурсных отборах,  проводимых Минобрнауки России  в рамках Федеральной целевой программы развития образования на 2016-2020 годы, утвержденной постановлением Правительства Российской Федерации от23.05.2015 № 497.
Минобрнауки Новосибирской области готовит заявку (пакет документов) для участия в конкурсном отборе на 2018 год. Результаты будут известны до 30 декабря 2017 года.
</t>
  </si>
  <si>
    <t>субсидия АРИС (ед.)</t>
  </si>
  <si>
    <t>повышение престижа педагогического труда. Поощрение осуществляется в соответствии с главой 2 статьи 5 части 11 Закона Новосибирской области от 05.07.2013 №361-ОЗ "О регулировании отношений в сфере образования в Новосибирской области", постановлением Правительства Новосибирской области от 14.04.2014 №140-п "Об учреждении премии "Лучший педагогический работник Новосибирской области", постановлением Правительства Новосибирской области от 12.09.2011 №399-п "Об учреждении премии "Почетный работник образования Новосибирской области"</t>
  </si>
  <si>
    <t>1.2.1. Строительство новых зданий, помещений, реконструкция существующих зданий,  надстройка дополнительных помещений (этажей) в существующих зданиях, приобретение (выкуп) зданий, помещений объектов образования в Новосибирской области</t>
  </si>
  <si>
    <t>реализация данного мероприятия будет осуществляться при условии получения субсидии из федерального бюджета Российской Федерации по результатам участия Минобрнауки Новосибирской области в конкурсных отборах, проводимых Минобрнауки России в рамках Федеральной целевой программы развития образования на 2016-2020 годы, утвержденной постановлением Правительства Российской Федерации от23.05.2015 № 497</t>
  </si>
  <si>
    <t>будет разработана и реализована программа повышения квалификации для технических специалистов ППЭ ГИА, осуществлено обучение профессиональных экспертов в системе общего образования по разработанной в рамках реализации мероприятия программе повышения квалификации, организовано обучение руководителей образовательных организаций, расположенных на территории Новосибирской области, по вопросам "Использования результатов оценочных процедур на территории Новосибирской области"</t>
  </si>
  <si>
    <t>2.3.3. Повышение квалификации специалистов, обеспечивающих реализацию мероприятий по развитию национально-региональной системы независимой оценки качества общего образования и создание национальных механизмов оценки качества (в том числе повышение квалификации педагогических работников в области педагогических измерений, анализа и использования результатов оценочных процедур)</t>
  </si>
  <si>
    <t>Обеспечение равного доступа детей к услугам дошкольного образования.
Средняя заработная плата текущего года по педагогическим работникам дошкольных образовательных организаций  составит не менее 100% к средней заработной плате текущего года в общем образовании Новосибирской области</t>
  </si>
  <si>
    <t>Обеспечение равного доступа детей к услугам общего образования. 
Средняя заработная плата по педагогическим работникам, реализующим общеобразовательные программы в общеобразовательных организаций, составит не менее 100 %  от средней заработной платы наемных работников в организациях, у индивидуальных предпринимателей и физических лиц в Новосибирской области в  текущем году  реализации государственной программы.
Средняя заработная плата по педагогическим работникам, реализующим дошкольные программы в общеобразовательных организаций, составит не менее 100 % от средней заработной плате текущего года в общем образовании Новосибирской области.
Адаптация и получение общего образования детей-инвалидов и детей с ОВЗ</t>
  </si>
  <si>
    <t>Обеспечение равного доступа детей к услугам общего образования.
Средняя заработная плата по педагогическим работникам общеобразовательных организаций составит не менее 100 %  от средней заработной платы наемных работников в организациях, у индивидуальных предпринимателей и физических лиц в Новосибирской области в  текущем году  реализации государственной программы.</t>
  </si>
  <si>
    <t>обеспечение бесплатным питанием, одеждой, обувью, мягким и жестким инвентарем 100% детей с ограниченными возможностями здоровья, обучающихся в образовательных организациях, реализующих адаптированные общеобразовательные программы в образовательных организациях (дошкольные, общеобразовательные, санаторные и коррекционные организации)</t>
  </si>
  <si>
    <t>2.6.5. Предоставление субсидии на возмещение затрат:общеобразовательные организации – дошкольные образовательные организации, общеобразовательные организации (программы начального общего образования, неполные программы среднего общего образования, школы-интернаты; организации по внешкольной работе с детьми; учреждения обеспечивающие предоставление услуг в сфере образования (государственное задание)</t>
  </si>
  <si>
    <t>выполнение функций казёнными учреждениями, подведомственным Минобрнауки Новосибирской области</t>
  </si>
  <si>
    <t>Минобрнауки Новосибирской области,
ГКУ НСО ЦРМТБО,
ГКУ НСО НИМРО</t>
  </si>
  <si>
    <t>Реализация данного мероприятия будет осуществляться при условии получения субсидии из федерального бюджета Российской Федерации по результатам участия Минобрнауки Новосибирской области в конкурсных отборах, проводимых Минобрнауки России  в рамках Федеральной целевой программы развития образования на 2016-2020 годы, утвержденной постановлением Правительства Российской Федерации от 23.05.2015 № 497</t>
  </si>
  <si>
    <t>будет проведено исследование среди родителей (законных представителей) обучающихся в школах с устойчиво низкими образовательными результатами, обработаны и проанализированы полученые результаты анкетирования родителей. Проведены семинары-вебинары по диагностике психологического неблагополучия детей и коррекции проблем их поведения. Организованы и проведены тренинги по устранению выявленных проблем.</t>
  </si>
  <si>
    <t>будет организовано взаимодействие всех уровней Областной методической службы в сфере образования Новосибирской области для оказания информационно-методической помощи указанным школам;  создан единый консультационно-методический центр в рамках Областной методической службы по вопросам эффективной организации и коррекции образовательной деятельности. Разработаны методические материалы  по реализации муниципальных программ  (проектов) поддержки школ с низкими результатами обучения и в школах, функционирующих в неблагоприятных социальных условиях, расположенных на территории Новосибирской области, с учетом типологизации, методического  пособия  для контроля психологического благополучия ребенка</t>
  </si>
  <si>
    <t>Минобрнауки Новосибирской области,
ГКУ НСО НИМРО,
ГБУ НСО ОЦДК</t>
  </si>
  <si>
    <t>будет: оснащены школьные ШИБЦ оборудованием (рабочее место библиотекаря, беспроводной WI-FI, МФУ, рабочие места читателей и планшетные компьютеры). Дооснащены 17 существующих ШИБЦ (планшетные компьютеры); создана сеть базовых школ, в которых созданы ШИБЦ нового поколения, расширена сеть базовых школ до 37, пополнен фонд РИМБЦ (регионального информационно-методического библиотечного центра); подключены к фонду электронных изданий РИМБЦ не менее 10% образовательных организаций, расположенных на территории Новосибирской области; реализована программа повышения квалификации по развитию профессиональных компетенций педагогов - библиотекарей (2 модуля по 36 часов около 20 чел.); проведены семинары по организационной и методической поддержке создания ШИБЦ, с охватом в каждом семинаре не менее 20 человек; организована работа сообщества школьных библиотекарей на портале НООС; проведена межрегиональная конференция по распространению опыта создания и развития ШИБЦ с охватом около 200 человек</t>
  </si>
  <si>
    <t>будет обновляться специальный раздел  НООС (интернет-портал), страницы на сайте стажировочной площадки и сайтах подведомственных Минобрнауки Новосибирской области организаций для информационного сопровождения реализации мероприятия 2.12.</t>
  </si>
  <si>
    <t>будет разработано и издано учебное пособие для обучающихся общеобразовательных организаций, расположенных на территории Новосибирской области</t>
  </si>
  <si>
    <t>популяризация здорового образа жизни, подготовка к несению воинской службы в армии граждан РФ из Новосибирской области допризывного возраста. Планируемый охват не менее 200 чел.ежегодно</t>
  </si>
  <si>
    <t>создание эффективных форм сотрудничества со СМИ по информационному сопровождению подпрограммы (публикации в сети Интернет, газетах и журналах)</t>
  </si>
  <si>
    <t>5.3.1. Организация и проведение Всероссийских, региональных и областных интеллектуальных, спортивных, спортивно-технических соревнований, конкурсов, фестивалей, конференций, олимпиад, акций в системе общего и дополнительного образования в Новосибирской области</t>
  </si>
  <si>
    <t xml:space="preserve">в 2018-2019 годах мероприятия реализуется в рамках текущей деятельности Минобрнауки Новосибирской области совместно с ответственными исполнителями
</t>
  </si>
  <si>
    <t>увеличение доли иностранных граждан в общей численности обучающихся образовательных организаций высшего образования, общего объема доходов образовательных организаций высшего образования от образовательной деятельности</t>
  </si>
  <si>
    <t xml:space="preserve">Применяемые сокращения:
ФГОС - федеральный государтсвенный образовательный стандарт;
ОМС - органы местного самоуправления;
ПНПО - приоритетный национальный проект образование;
ОВЗ - ограниченные возможности здоровья;
СМИ - средства массовой информации;
ФЦПРО - Федеральная целевая программа развития образования на 2016-2020 годы, утвержденная постановлением Правительства Российской Федерации от 23.05.2015 № 497;
НООС - Интернет-портал "Новосибирская открытая образовательная сеть";
ИБЦ - информационно-библиотечный центр;
ФГОС ОВЗ - федеральный государственный образовательный стандарт для обучающихся с ограниченными возможностями здоровья;
ППЭ - пункт проведения экзамена;
РЦОИ - региональный центр обработки информации;
ЕГЭ - единый государственный экзамен;
ГАУ ДО НСО ОЦРТДиЮ - государственное автономное учреждение дополнительного образования Новосибирской области "Областной центр развития творчества детей и юношества";
ГАУ ДПО НСО НИПКиПРО - государственное автономное учреждение дополнительного профессионального образования Новосибирской области "Новосибирский институт повышения квалификации и переподготовки работников образования";
ГБОУ ДО НСО ДТТУМ - государственное бюджетное учреждение дополнительного образования Новосибирской области "Дом технического творчества и учащейся молодежи";
ГБОУ ДО НСО ЦКУМ - государственное бюджетное учреждение дополнительного образования Новосибирской области "Центр культуры учащейся молодежи";
ГБОУ ДПО НСО - государственное бюджетное образовательное учреждение дополнительного профессионального образования Новосибирской области;
ГБОУ НСО - государственное бюджетное образовательное учреждение Новосибирской области;
ГБОУ НСО ОЦО - государственное бюджетное общеобразовательное учреждение Новосибирской области "Областной центр образования";
ГБУ ДО НСО "Автомотоцентр" - государственное бюджетное учреждение дополнительного образования Новосибирской области "Областной центр детского (юношеского) технического творчества "Автомотоцентр";
ГБУ ДПО НСО ОблЦИТ - государственное бюджетное учреждение дополнительного профессионального образования Новосибирской области "Областной центр информационных технологий";
ГБУ НСО ОЦДК - государственное бюджетное учреждение Новосибирской области - Центр психолого-педагогической, медицинской и социальной помощи детям "Областной центр диагностики и консультирования";
ГКУ НСО НИМРО - государственное казенное учреждение Новосибирской области "Новосибирский институт мониторинга и развития образования";
ГКУ НСО ЦРМТБО - государственное казенное учреждение Новосибирской области "Центр развития материально-технической базы образования";
ФГБОУ ВО НГПУ - федеральное государственное образовательное учреждение высшего образования Новосибирский государственный педагогический университет;
СУНЦ НГУ - специализированный учебно-научный центр Новосибирского государственного университета;
ГАПОУ НСО НМУ им А.Ф. Мурова - государственное автономное профессиональное образовательное учреждение Новосибирской области "Новосибирский музыкальный колледж имени А.Ф. Мурова";
ГБУ НСО - государственное бюджетное учреждение Новосибирской области;
ГАУ ДПО НСО - государственное автономное учреждение дополнительного профессионального образования Новосибирской области;
ГАУ ВО - государственное автономное учреждение высшего образования;
ГАУК - государственное автономное учреждение культуры;
ГАПОУ - государственное автономное профессиональное образовательное учреждение
</t>
  </si>
  <si>
    <t>в ГБОУ НСО ОЦО будут созданы условия для обучения детей с инвалидностью с использованием дистанционных образовательных технологий</t>
  </si>
  <si>
    <t xml:space="preserve"> премия (человек)</t>
  </si>
  <si>
    <t xml:space="preserve">1.2.3. Замена оконных блоков в муниципальных образовательных организациях в Новосибирской области </t>
  </si>
  <si>
    <t>Минобрнауки Новосибирской области; 
ГАУ ДПО НСО НИПКиПРО совместно с ФГБОУ ВО НГПУ</t>
  </si>
  <si>
    <t>Минобрнауки Новосибирской области;
ОМС Новосибирской области</t>
  </si>
  <si>
    <t xml:space="preserve">будут апробированы пилотные проекты обновления содержания и технологий дополнительного образования в целях формирования банка лучших дополнительных общеобразовательных программ, в том числе для детей с особыми потребностями (дети-сироты и дети, оставшиеся без попечения родителей, дети-инвалиды, дети, находящихся в трудной жизненной ситуации);
разработаны инновационные программы подготовки и повышения квалификации педагогов и руководителей в системе дополнительного образования для использования на территории Новосибирской области
</t>
  </si>
  <si>
    <t>0710074981</t>
  </si>
  <si>
    <t>0710074982</t>
  </si>
  <si>
    <t>2.12.6. Обновление содержания и технологий дополнительного образования и воспитания детей</t>
  </si>
  <si>
    <t>2.12.7. Реализация новых организационно-экономических моделей и стандартов в дошкольном образовании путем разработки нормативно-методической базы и экспертно-аналитическое сопровождение ее внедрения</t>
  </si>
  <si>
    <t>Подробный перечень планируемых к реализации мероприятий государственной программы Новосибирской области "Развитие образования, создание условий для социализации детей и учащейся молодежи в Новосибирской области на 2015-2025 годы" на очередной 2017 год и плановый период 2018 и 2019 годов</t>
  </si>
  <si>
    <t xml:space="preserve">будет создана в муниципальных образованиях, расположенных на территории Новосибирской области, инфраструктура психолого-педагогической, диагностической и консультативной помощи родителям с детьми дошкольного возраста, в том числе от 0 до 3 лет;
созданы условия и механизмы реализации примерной образовательной программы дошкольного образования
</t>
  </si>
  <si>
    <t>1.2. Модернизация инфраструктуры общего образования (проведение капитального ремонта, реконструкции, строительства зданий, пристроя к зданиям общеобразовательных организаций, возврат в систему общего образования зданий, используемых не по назначению, приобретение (выкуп), аренда зданий и помещений, в том числе оснащение новых мест в общеобразовательных организациях средствами обучения и воспитания, необходимыми для реализации образовательных программ начального общего, основного общего и среднего общего образования)</t>
  </si>
  <si>
    <t xml:space="preserve">1.2.2. Проведение ремонтных работ в зданиях и сооружениях в образовательных организациях Новосибирской области,  государственных организациях, подведомственных Минобрнауки Новосибирской области с целью повышения их технической безопасности, а так же оснащение их необходимым оборудованием и инвентарем </t>
  </si>
  <si>
    <t>3.4. Формирование современных управленческих и организационно-экономических механизмов в системе дополнительного образования детей</t>
  </si>
  <si>
    <t>проект (ед.)</t>
  </si>
  <si>
    <t xml:space="preserve">государственный заказчик-координатор: Минобрнауки Новосибирской области; ответственные исполнители основного мероприятия: 
Минобрнауки Новосибирской области;
ГАУ ДО НСО ОЦРТДиЮ;
ОМС Новосибирской области.
</t>
  </si>
  <si>
    <t xml:space="preserve">6.2.4. Предоставление стипендий, премий, грантов студентам и аспирантам </t>
  </si>
  <si>
    <t xml:space="preserve">реализация данного мероприятия планируется с 2020 года
</t>
  </si>
  <si>
    <t xml:space="preserve">будут созданы новые дополнительные места для детей дошкольного возраста и обеспечены современные условия предоставления дошкольного образования, в соответствии с ФГОС.
 В 2017 году запланирован ввод 550 дошкольных мест, в 2018 году предусмотрен остаток финансирования на введеные места в 2017 году. Финансовые средства на 2019 год предусмотренны на софинансирование расходов из федерального бюджета Российской Федерации в рамках реализации мероприятий федеральной целевой программы "Жилище" на 2015 - 2020 годы", утвержденной постановлением Правительства Российской Федерации от 17.12.2010 № 1050 "О федеральной целевой программе "Жилище" на 2015 - 2020 годы" (количество мест на 2019 год будет уточнено в случае выделении средств из федерального бюджета российской Федерации)
</t>
  </si>
  <si>
    <t>2.3.4. Создание региональных оценочных инструментов для проведения внутрирегионального анализа оценки качества общего образования</t>
  </si>
  <si>
    <t>будет создан инструментарий оценки эффективности работы органов местного самоуправления по организационно-технологическому обеспечению проведения итогового сочинения (изложения) ЕГЭ; инструмент оценки эффективности работы органов местного самоуправления по организационно-технологическому обеспечению проведения ГИА;
проведена экспертиза созданных инструментов оценки</t>
  </si>
  <si>
    <t>2.3.5. Информационно-методическое сопровождение проведения национально-региональных оценочных процедур (в том числе разработка методических материалов и формирование внутрирегионального анализа оценки качества общего образования, организация обучающих семинаров по внедрению новых технологий)</t>
  </si>
  <si>
    <t>Минобрнауки Новосибирской области,
ГКУ НСО НИМРО</t>
  </si>
  <si>
    <t>программа (шт.)</t>
  </si>
  <si>
    <t xml:space="preserve">будет приобритено оборудование и программное обеспечение для РЦОИ и образовательных организаций, расположенных на территории Новосибирской области, на базе которых создаются ППЭ для проведения ЕГЭ
</t>
  </si>
  <si>
    <t>будет осуществляться информационное сопровождение реализации мероприятия 2.3. в социальных сетях в официальных аккаунтах Минобрнауки Новосибирской области и ГКУ НСО НИМРО, будут созданы специализированные разделы на официальных сайтах в сети Интернет: Минобрнауки Новосибирской области и ГКУ НСО НИМРО; будут организованы и проведены обучающие семинары для общественных наблюдателей, членов ГЭК (государственной экзаменационной комиссии) Новосибирской области, руководителей ППЭ</t>
  </si>
  <si>
    <t>будет проведена процедура оценки ИКТ-компетентности обучающихся 8 и 9 классов 60 образовательных организаций, расположенных на территории Новосибирской области; проведены два вебинара для заместителей директоров по учебно-воспитательной работе, учителей, специалистов в области оценки качества образования с охватом около 200 человек;
будет проведен межрегиональный семинар (в 2018 году) для 120 человек из 5 субъектов Российской Федерации и по итогам издан сборник по обобщению опыта</t>
  </si>
  <si>
    <t xml:space="preserve">будут созданы муниципальные рабочие группы, назначены персональные кураторы школ, участвующих в программах улучшения результатов; скорректированы региональная и муниципальные дорожные карты с учетом результатов мониторинга их выполнения в рамках реализации мероприятия;
разработаны методические рекомендации для проведения методических объединений (окружной, муниципальный и институциональный уровни) методологических и организационных принципов тьюторского сопровождения школ и педагогов с низкими результатами;
заключены партнерские соглашения со школами-участниками проекта "Инженерные компетенции- сила развития Родины"
</t>
  </si>
  <si>
    <t>ГКУ НСО НИМРО,
ГБУ НСО ОЦДК; 
ГБУ НСО ОблЦИТ;
ОМС Новосибирской области</t>
  </si>
  <si>
    <t>ГБУ НСО ОЦДК;
ГКУ НСО НИМРО;
ОМС Новосибирской области</t>
  </si>
  <si>
    <t xml:space="preserve">будет проведена идентификация группы школ с низкими результатами обучения и школ, функционирующих в сложных социальных условиях – во всех школах региона, анализ условий, в которых функционирует школа, и выделение школ «группы риска», которые нуждаются в поддержке;
будет проведена типологизации и группировка школ по общим признакам, с определением социальных последствий для региона; проведен мониторинг реализации проектов развития школ и муниципальных «дорожных карт»;
будет проведена экспертиза основных образовательных программ в 50% выделенных школ; скорректирован инструментарий для процедуры диагностики профессиональных компетенций руководителей школ, проведена диагностика руководителей выделенной группы школ.
</t>
  </si>
  <si>
    <t>будет организовано проведение стажировки для  педагогов из школ с низкими образовательными результатами, проведены курсы повышения квалификации для руководителей и их заместителей, для учителей-предметников, проведен межрегиональный семинар по теме «Поддержка школ, находящихся в сложных условиях: первые результаты и проблемы»; 
будут включены 30% школ с низкими образовательными результатами в проекты региональной общественной Ассоциации участников педагогических конкурсов;
организованы и проведены 6 семинаров и проведены 2 вебинара для специалистов органов управления образованием, директоров и учителей школ с низкими образовательными результатами</t>
  </si>
  <si>
    <t>2.12.8. Проведение курсов повышения квалификации по формированию школьной системы оценки образовательных достижений обучающихся в рамках ФГОС</t>
  </si>
  <si>
    <t>2.12.9. Организация и проведение мероприятий по формированию профессиональных компетенций преподавателей химии, биологии и технологии "Педагогический коворкинг"</t>
  </si>
  <si>
    <t>Минобрнауки Новосибирской области; 
ГКУ НСО НИМРО;
ОМС Новосибирской области</t>
  </si>
  <si>
    <t>будут проведены проектные сессии «Модернизация содержания и технологий по формированию предметных, метапредметных и личностных результатов в рамках учебных предметов предметной области «Технология», «Химия» и «Биология», по результатам будет подготовлен и издан сборник</t>
  </si>
  <si>
    <t>ПРИЛОЖЕНИЕ
к приказу Минобрнауки
Новосибирской области 
от                                №
«Таблица № 3</t>
  </si>
  <si>
    <t>0710074983</t>
  </si>
  <si>
    <t>5.4.5. Поддержка инноваций в облатси развития и мониторинга сиситемы образования</t>
  </si>
  <si>
    <t xml:space="preserve">5.1.2. Предоставление за счет средств областного бюджета Новосибирской области грантов в форме субсидий общеобразовательным организациям, расположенным на территории Новосибирской области, на реализацию проектов, направленных на оснащение образовательных организаций современным оборудованием и создание условий для профессиональной ориентации содержания бщего образования
</t>
  </si>
  <si>
    <t>образовательная организация (ед.)</t>
  </si>
  <si>
    <t>образовательным организациям, расположенным на территории Новосибирской области, по результатм отбора будут предоставлены за счет средств областного бюджета Новосибирской области гранты в форме субсидий на  реализацию проектов, направленных на оснащение образовательных организаций современным оборудованием и создание условий для профессиональной ориентации содержания общего образования, в соответствии с постановлением правительства Новосибирской области от 14.11.2017 №417-п "Об установлении Порядка предоставления за счет средств областного бюджета Новосибирской области грантов в форме субсидий общеобразовательным организациям, расположенным на территории Новосибирской области, на реализацию проектов, направленных на оснащение образовательных организаций современным оборудованием и создание условий для профессиональной ориентации содержания общего образования</t>
  </si>
  <si>
    <t>Минобрнауки Новосибирской области;
ГАУ ДО НСО ОЦРТДиЮ;
ОМС Новосибирской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</si>
</sst>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#,##0.000"/>
    <numFmt numFmtId="166" formatCode="#,##0.0_ ;[Red]\-#,##0.0\ "/>
    <numFmt numFmtId="167" formatCode="0.000"/>
    <numFmt numFmtId="168" formatCode="#,##0.000000"/>
    <numFmt numFmtId="169" formatCode="#,##0.0000"/>
    <numFmt numFmtId="170" formatCode="#,##0.00000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1" fillId="0" borderId="0"/>
    <xf numFmtId="0" fontId="15" fillId="0" borderId="0"/>
  </cellStyleXfs>
  <cellXfs count="170">
    <xf numFmtId="0" fontId="0" fillId="0" borderId="0" xfId="0"/>
    <xf numFmtId="0" fontId="2" fillId="0" borderId="0" xfId="0" applyFont="1" applyFill="1" applyProtection="1">
      <protection locked="0"/>
    </xf>
    <xf numFmtId="0" fontId="5" fillId="0" borderId="0" xfId="0" applyFont="1" applyFill="1"/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Fill="1" applyAlignment="1">
      <alignment horizontal="center" vertical="center" wrapText="1"/>
    </xf>
    <xf numFmtId="164" fontId="2" fillId="0" borderId="0" xfId="0" applyNumberFormat="1" applyFont="1" applyFill="1"/>
    <xf numFmtId="0" fontId="2" fillId="0" borderId="0" xfId="0" applyFont="1" applyFill="1" applyAlignment="1">
      <alignment wrapText="1"/>
    </xf>
    <xf numFmtId="164" fontId="2" fillId="0" borderId="0" xfId="0" applyNumberFormat="1" applyFont="1" applyFill="1" applyAlignment="1" applyProtection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/>
    <xf numFmtId="0" fontId="2" fillId="0" borderId="0" xfId="0" applyFont="1" applyFill="1" applyProtection="1"/>
    <xf numFmtId="0" fontId="2" fillId="0" borderId="0" xfId="0" applyFont="1" applyFill="1" applyAlignment="1" applyProtection="1">
      <alignment horizontal="center" vertical="center"/>
    </xf>
    <xf numFmtId="49" fontId="2" fillId="0" borderId="0" xfId="0" applyNumberFormat="1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wrapText="1"/>
    </xf>
    <xf numFmtId="0" fontId="2" fillId="0" borderId="0" xfId="0" applyFont="1" applyFill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3" fontId="2" fillId="0" borderId="2" xfId="0" applyNumberFormat="1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164" fontId="2" fillId="0" borderId="1" xfId="0" applyNumberFormat="1" applyFont="1" applyFill="1" applyBorder="1" applyAlignment="1" applyProtection="1">
      <alignment vertical="center"/>
    </xf>
    <xf numFmtId="3" fontId="2" fillId="0" borderId="1" xfId="0" applyNumberFormat="1" applyFont="1" applyFill="1" applyBorder="1" applyAlignment="1" applyProtection="1">
      <alignment vertical="center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1" xfId="0" applyNumberFormat="1" applyFont="1" applyFill="1" applyBorder="1" applyAlignment="1">
      <alignment vertical="center"/>
    </xf>
    <xf numFmtId="164" fontId="8" fillId="0" borderId="1" xfId="0" applyNumberFormat="1" applyFont="1" applyFill="1" applyBorder="1" applyAlignment="1" applyProtection="1">
      <alignment vertical="center"/>
    </xf>
    <xf numFmtId="164" fontId="2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 applyProtection="1">
      <alignment vertical="center"/>
      <protection locked="0"/>
    </xf>
    <xf numFmtId="0" fontId="2" fillId="0" borderId="1" xfId="0" applyFont="1" applyFill="1" applyBorder="1" applyAlignment="1" applyProtection="1">
      <alignment wrapText="1"/>
    </xf>
    <xf numFmtId="3" fontId="2" fillId="0" borderId="1" xfId="0" applyNumberFormat="1" applyFont="1" applyFill="1" applyBorder="1" applyAlignment="1" applyProtection="1">
      <alignment horizontal="center" vertical="center"/>
    </xf>
    <xf numFmtId="3" fontId="2" fillId="0" borderId="1" xfId="0" applyNumberFormat="1" applyFont="1" applyFill="1" applyBorder="1" applyAlignment="1" applyProtection="1">
      <alignment horizontal="center" vertical="center"/>
      <protection locked="0"/>
    </xf>
    <xf numFmtId="3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 applyProtection="1">
      <alignment horizontal="right" vertical="center"/>
    </xf>
    <xf numFmtId="164" fontId="10" fillId="0" borderId="1" xfId="0" applyNumberFormat="1" applyFont="1" applyFill="1" applyBorder="1" applyAlignment="1" applyProtection="1">
      <alignment vertical="center"/>
    </xf>
    <xf numFmtId="1" fontId="2" fillId="0" borderId="1" xfId="0" applyNumberFormat="1" applyFont="1" applyFill="1" applyBorder="1" applyAlignment="1" applyProtection="1">
      <alignment horizontal="center" vertical="center"/>
    </xf>
    <xf numFmtId="1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/>
    </xf>
    <xf numFmtId="164" fontId="2" fillId="0" borderId="2" xfId="0" applyNumberFormat="1" applyFont="1" applyFill="1" applyBorder="1" applyAlignment="1" applyProtection="1">
      <alignment vertical="center"/>
    </xf>
    <xf numFmtId="164" fontId="2" fillId="0" borderId="11" xfId="0" applyNumberFormat="1" applyFont="1" applyFill="1" applyBorder="1" applyAlignment="1" applyProtection="1">
      <alignment vertical="center"/>
    </xf>
    <xf numFmtId="165" fontId="2" fillId="0" borderId="1" xfId="0" applyNumberFormat="1" applyFont="1" applyFill="1" applyBorder="1" applyAlignment="1" applyProtection="1">
      <alignment vertical="center"/>
    </xf>
    <xf numFmtId="165" fontId="2" fillId="0" borderId="1" xfId="0" applyNumberFormat="1" applyFont="1" applyFill="1" applyBorder="1" applyAlignment="1" applyProtection="1">
      <alignment horizontal="right" vertical="center"/>
    </xf>
    <xf numFmtId="167" fontId="2" fillId="0" borderId="1" xfId="0" applyNumberFormat="1" applyFont="1" applyFill="1" applyBorder="1" applyAlignment="1" applyProtection="1">
      <alignment horizontal="right" vertical="center"/>
    </xf>
    <xf numFmtId="4" fontId="2" fillId="0" borderId="1" xfId="0" applyNumberFormat="1" applyFont="1" applyFill="1" applyBorder="1" applyAlignment="1" applyProtection="1">
      <alignment horizontal="right" vertical="center"/>
    </xf>
    <xf numFmtId="4" fontId="2" fillId="0" borderId="1" xfId="0" applyNumberFormat="1" applyFont="1" applyFill="1" applyBorder="1" applyAlignment="1">
      <alignment vertical="center"/>
    </xf>
    <xf numFmtId="4" fontId="2" fillId="0" borderId="1" xfId="0" applyNumberFormat="1" applyFont="1" applyFill="1" applyBorder="1" applyAlignment="1" applyProtection="1">
      <alignment vertical="center"/>
      <protection locked="0"/>
    </xf>
    <xf numFmtId="4" fontId="2" fillId="0" borderId="1" xfId="0" applyNumberFormat="1" applyFont="1" applyFill="1" applyBorder="1" applyAlignment="1" applyProtection="1">
      <alignment vertical="center"/>
    </xf>
    <xf numFmtId="165" fontId="2" fillId="0" borderId="1" xfId="0" applyNumberFormat="1" applyFont="1" applyFill="1" applyBorder="1" applyAlignment="1" applyProtection="1">
      <alignment vertical="center"/>
      <protection locked="0"/>
    </xf>
    <xf numFmtId="165" fontId="2" fillId="0" borderId="1" xfId="0" applyNumberFormat="1" applyFont="1" applyFill="1" applyBorder="1" applyAlignment="1">
      <alignment vertical="center"/>
    </xf>
    <xf numFmtId="0" fontId="2" fillId="0" borderId="6" xfId="0" applyFont="1" applyFill="1" applyBorder="1" applyAlignment="1">
      <alignment vertical="center" wrapText="1"/>
    </xf>
    <xf numFmtId="164" fontId="2" fillId="0" borderId="1" xfId="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vertical="center" wrapText="1"/>
    </xf>
    <xf numFmtId="164" fontId="9" fillId="0" borderId="1" xfId="0" applyNumberFormat="1" applyFont="1" applyFill="1" applyBorder="1" applyAlignment="1" applyProtection="1">
      <alignment vertical="center"/>
    </xf>
    <xf numFmtId="0" fontId="6" fillId="0" borderId="1" xfId="0" applyFont="1" applyFill="1" applyBorder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164" fontId="6" fillId="0" borderId="1" xfId="0" applyNumberFormat="1" applyFont="1" applyFill="1" applyBorder="1" applyAlignment="1" applyProtection="1">
      <alignment horizontal="right" vertical="center"/>
    </xf>
    <xf numFmtId="164" fontId="2" fillId="0" borderId="0" xfId="0" applyNumberFormat="1" applyFont="1" applyFill="1" applyAlignment="1" applyProtection="1">
      <alignment vertical="center" wrapText="1"/>
    </xf>
    <xf numFmtId="0" fontId="2" fillId="0" borderId="0" xfId="0" applyFont="1" applyFill="1" applyAlignment="1" applyProtection="1">
      <alignment vertical="center" wrapText="1"/>
    </xf>
    <xf numFmtId="166" fontId="2" fillId="0" borderId="0" xfId="0" applyNumberFormat="1" applyFont="1" applyFill="1" applyBorder="1" applyAlignment="1" applyProtection="1">
      <alignment vertical="center"/>
    </xf>
    <xf numFmtId="0" fontId="5" fillId="0" borderId="5" xfId="0" applyFont="1" applyFill="1" applyBorder="1" applyProtection="1"/>
    <xf numFmtId="0" fontId="2" fillId="0" borderId="5" xfId="0" applyFont="1" applyFill="1" applyBorder="1" applyProtection="1"/>
    <xf numFmtId="0" fontId="2" fillId="0" borderId="2" xfId="0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vertical="center"/>
    </xf>
    <xf numFmtId="0" fontId="2" fillId="0" borderId="10" xfId="0" applyFont="1" applyFill="1" applyBorder="1" applyAlignment="1" applyProtection="1">
      <alignment horizontal="center" vertical="center"/>
    </xf>
    <xf numFmtId="164" fontId="2" fillId="0" borderId="0" xfId="0" applyNumberFormat="1" applyFont="1" applyFill="1" applyBorder="1" applyAlignment="1" applyProtection="1">
      <alignment vertical="center"/>
    </xf>
    <xf numFmtId="164" fontId="2" fillId="0" borderId="0" xfId="0" applyNumberFormat="1" applyFont="1" applyFill="1" applyAlignment="1" applyProtection="1">
      <alignment vertical="center"/>
    </xf>
    <xf numFmtId="0" fontId="2" fillId="0" borderId="12" xfId="0" applyFont="1" applyFill="1" applyBorder="1" applyAlignment="1" applyProtection="1">
      <alignment horizontal="left" vertical="center" wrapText="1"/>
    </xf>
    <xf numFmtId="164" fontId="2" fillId="0" borderId="6" xfId="0" applyNumberFormat="1" applyFont="1" applyFill="1" applyBorder="1" applyAlignment="1" applyProtection="1">
      <alignment horizontal="left" vertical="center" wrapText="1"/>
    </xf>
    <xf numFmtId="0" fontId="2" fillId="0" borderId="1" xfId="0" applyFont="1" applyFill="1" applyBorder="1"/>
    <xf numFmtId="164" fontId="2" fillId="0" borderId="0" xfId="0" applyNumberFormat="1" applyFont="1" applyFill="1" applyProtection="1"/>
    <xf numFmtId="0" fontId="2" fillId="0" borderId="0" xfId="0" applyFont="1" applyFill="1" applyAlignment="1">
      <alignment horizontal="center" vertical="center"/>
    </xf>
    <xf numFmtId="4" fontId="8" fillId="0" borderId="1" xfId="0" applyNumberFormat="1" applyFont="1" applyFill="1" applyBorder="1" applyAlignment="1" applyProtection="1">
      <alignment vertical="center"/>
    </xf>
    <xf numFmtId="164" fontId="2" fillId="0" borderId="0" xfId="0" applyNumberFormat="1" applyFont="1" applyFill="1" applyAlignment="1">
      <alignment vertical="center"/>
    </xf>
    <xf numFmtId="0" fontId="3" fillId="0" borderId="0" xfId="0" applyFont="1" applyFill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vertical="center" wrapText="1"/>
    </xf>
    <xf numFmtId="0" fontId="2" fillId="0" borderId="6" xfId="0" applyFont="1" applyFill="1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left" vertical="center" wrapText="1"/>
    </xf>
    <xf numFmtId="0" fontId="2" fillId="0" borderId="5" xfId="0" applyFont="1" applyFill="1" applyBorder="1" applyAlignment="1" applyProtection="1">
      <alignment vertical="center" wrapText="1"/>
    </xf>
    <xf numFmtId="0" fontId="2" fillId="0" borderId="6" xfId="0" applyFont="1" applyFill="1" applyBorder="1" applyAlignment="1" applyProtection="1">
      <alignment vertical="center" wrapText="1"/>
    </xf>
    <xf numFmtId="0" fontId="2" fillId="0" borderId="7" xfId="0" applyFont="1" applyFill="1" applyBorder="1" applyAlignment="1" applyProtection="1">
      <alignment vertical="center" wrapText="1"/>
    </xf>
    <xf numFmtId="2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wrapText="1"/>
    </xf>
    <xf numFmtId="164" fontId="2" fillId="2" borderId="1" xfId="0" applyNumberFormat="1" applyFont="1" applyFill="1" applyBorder="1" applyAlignment="1" applyProtection="1">
      <alignment vertical="center"/>
    </xf>
    <xf numFmtId="3" fontId="2" fillId="0" borderId="1" xfId="0" applyNumberFormat="1" applyFont="1" applyFill="1" applyBorder="1" applyAlignment="1" applyProtection="1">
      <alignment horizontal="right" vertical="center"/>
    </xf>
    <xf numFmtId="164" fontId="2" fillId="3" borderId="1" xfId="0" applyNumberFormat="1" applyFont="1" applyFill="1" applyBorder="1" applyAlignment="1" applyProtection="1">
      <alignment horizontal="right" vertical="center"/>
    </xf>
    <xf numFmtId="0" fontId="2" fillId="0" borderId="1" xfId="0" applyFont="1" applyFill="1" applyBorder="1" applyAlignment="1" applyProtection="1">
      <alignment horizontal="right" vertical="center"/>
    </xf>
    <xf numFmtId="164" fontId="2" fillId="0" borderId="0" xfId="0" applyNumberFormat="1" applyFont="1" applyFill="1" applyAlignment="1">
      <alignment wrapText="1"/>
    </xf>
    <xf numFmtId="168" fontId="2" fillId="0" borderId="1" xfId="0" applyNumberFormat="1" applyFont="1" applyFill="1" applyBorder="1" applyAlignment="1" applyProtection="1">
      <alignment vertical="center"/>
    </xf>
    <xf numFmtId="1" fontId="2" fillId="0" borderId="1" xfId="0" applyNumberFormat="1" applyFont="1" applyFill="1" applyBorder="1" applyAlignment="1" applyProtection="1">
      <alignment horizontal="right" vertical="center" wrapText="1"/>
    </xf>
    <xf numFmtId="169" fontId="2" fillId="0" borderId="1" xfId="0" applyNumberFormat="1" applyFont="1" applyFill="1" applyBorder="1" applyAlignment="1" applyProtection="1">
      <alignment vertical="center"/>
    </xf>
    <xf numFmtId="170" fontId="2" fillId="0" borderId="1" xfId="0" applyNumberFormat="1" applyFont="1" applyFill="1" applyBorder="1" applyAlignment="1" applyProtection="1">
      <alignment vertical="center"/>
    </xf>
    <xf numFmtId="165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vertical="center" wrapText="1"/>
    </xf>
    <xf numFmtId="0" fontId="2" fillId="0" borderId="2" xfId="0" applyFont="1" applyFill="1" applyBorder="1" applyAlignment="1" applyProtection="1">
      <alignment vertical="center" wrapText="1"/>
    </xf>
    <xf numFmtId="0" fontId="2" fillId="0" borderId="4" xfId="0" applyFont="1" applyFill="1" applyBorder="1" applyAlignment="1" applyProtection="1">
      <alignment vertical="center" wrapText="1"/>
    </xf>
    <xf numFmtId="0" fontId="2" fillId="0" borderId="2" xfId="0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/>
    </xf>
    <xf numFmtId="164" fontId="9" fillId="0" borderId="1" xfId="0" applyNumberFormat="1" applyFont="1" applyFill="1" applyBorder="1" applyAlignment="1" applyProtection="1">
      <alignment vertical="center"/>
      <protection locked="0"/>
    </xf>
    <xf numFmtId="164" fontId="10" fillId="0" borderId="1" xfId="0" applyNumberFormat="1" applyFont="1" applyFill="1" applyBorder="1" applyAlignment="1" applyProtection="1">
      <alignment vertical="center"/>
      <protection locked="0"/>
    </xf>
    <xf numFmtId="0" fontId="13" fillId="0" borderId="0" xfId="0" applyFont="1" applyFill="1" applyAlignment="1" applyProtection="1">
      <alignment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left" vertical="center" wrapText="1"/>
    </xf>
    <xf numFmtId="0" fontId="2" fillId="0" borderId="4" xfId="0" applyFont="1" applyFill="1" applyBorder="1" applyAlignment="1" applyProtection="1">
      <alignment horizontal="left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vertical="center" wrapText="1"/>
    </xf>
    <xf numFmtId="0" fontId="2" fillId="0" borderId="5" xfId="0" applyFont="1" applyFill="1" applyBorder="1" applyAlignment="1" applyProtection="1">
      <alignment horizontal="left" vertical="center" wrapText="1"/>
    </xf>
    <xf numFmtId="0" fontId="2" fillId="0" borderId="6" xfId="0" applyFont="1" applyFill="1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left" vertical="center" wrapText="1"/>
    </xf>
    <xf numFmtId="14" fontId="2" fillId="0" borderId="2" xfId="0" applyNumberFormat="1" applyFont="1" applyFill="1" applyBorder="1" applyAlignment="1" applyProtection="1">
      <alignment horizontal="left" vertical="center" wrapText="1"/>
    </xf>
    <xf numFmtId="0" fontId="12" fillId="0" borderId="0" xfId="0" applyFont="1" applyFill="1" applyAlignment="1" applyProtection="1">
      <alignment horizontal="center" wrapText="1"/>
    </xf>
    <xf numFmtId="0" fontId="2" fillId="0" borderId="8" xfId="0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 applyProtection="1">
      <alignment horizontal="center" vertical="center" wrapText="1"/>
    </xf>
    <xf numFmtId="0" fontId="14" fillId="0" borderId="13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vertical="center" wrapText="1"/>
    </xf>
    <xf numFmtId="0" fontId="2" fillId="0" borderId="4" xfId="0" applyFont="1" applyFill="1" applyBorder="1" applyAlignment="1" applyProtection="1">
      <alignment vertical="center" wrapText="1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/>
    </xf>
    <xf numFmtId="49" fontId="2" fillId="0" borderId="4" xfId="0" applyNumberFormat="1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vertical="center" wrapText="1"/>
    </xf>
    <xf numFmtId="14" fontId="2" fillId="0" borderId="1" xfId="0" applyNumberFormat="1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left" vertical="center" wrapText="1"/>
    </xf>
    <xf numFmtId="16" fontId="2" fillId="0" borderId="1" xfId="0" applyNumberFormat="1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center" wrapText="1"/>
    </xf>
    <xf numFmtId="0" fontId="2" fillId="0" borderId="6" xfId="0" applyFont="1" applyFill="1" applyBorder="1" applyAlignment="1" applyProtection="1">
      <alignment vertical="center" wrapText="1"/>
    </xf>
    <xf numFmtId="0" fontId="2" fillId="0" borderId="7" xfId="0" applyFont="1" applyFill="1" applyBorder="1" applyAlignment="1" applyProtection="1">
      <alignment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top" wrapText="1"/>
    </xf>
    <xf numFmtId="0" fontId="7" fillId="0" borderId="3" xfId="0" applyFont="1" applyFill="1" applyBorder="1" applyAlignment="1">
      <alignment horizontal="left" vertical="top" wrapText="1"/>
    </xf>
    <xf numFmtId="0" fontId="7" fillId="0" borderId="4" xfId="0" applyFont="1" applyFill="1" applyBorder="1" applyAlignment="1">
      <alignment horizontal="left" vertical="top" wrapText="1"/>
    </xf>
    <xf numFmtId="0" fontId="4" fillId="0" borderId="12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2" fillId="0" borderId="2" xfId="0" applyFont="1" applyFill="1" applyBorder="1" applyAlignment="1" applyProtection="1">
      <alignment horizontal="center" wrapText="1"/>
    </xf>
    <xf numFmtId="0" fontId="2" fillId="0" borderId="3" xfId="0" applyFont="1" applyFill="1" applyBorder="1" applyAlignment="1" applyProtection="1">
      <alignment horizontal="center" wrapText="1"/>
    </xf>
    <xf numFmtId="0" fontId="2" fillId="0" borderId="4" xfId="0" applyFont="1" applyFill="1" applyBorder="1" applyAlignment="1" applyProtection="1">
      <alignment horizontal="center" wrapText="1"/>
    </xf>
    <xf numFmtId="0" fontId="0" fillId="0" borderId="3" xfId="0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164" fontId="2" fillId="0" borderId="2" xfId="0" applyNumberFormat="1" applyFont="1" applyFill="1" applyBorder="1" applyAlignment="1" applyProtection="1">
      <alignment horizontal="center" vertical="center"/>
    </xf>
    <xf numFmtId="164" fontId="2" fillId="0" borderId="4" xfId="0" applyNumberFormat="1" applyFont="1" applyFill="1" applyBorder="1" applyAlignment="1" applyProtection="1">
      <alignment horizontal="center" vertical="center"/>
    </xf>
  </cellXfs>
  <cellStyles count="4">
    <cellStyle name="Обычный" xfId="0" builtinId="0"/>
    <cellStyle name="Обычный 2" xfId="1"/>
    <cellStyle name="Обычный 2 2" xfId="2"/>
    <cellStyle name="Обычный 2 3" xfId="3"/>
  </cellStyles>
  <dxfs count="0"/>
  <tableStyles count="0" defaultTableStyle="TableStyleMedium2" defaultPivotStyle="PivotStyleLight16"/>
  <colors>
    <mruColors>
      <color rgb="FFCCFFCC"/>
      <color rgb="FFFFFFCC"/>
      <color rgb="FFCCFFFF"/>
      <color rgb="FF66FFFF"/>
      <color rgb="FF00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530"/>
  <sheetViews>
    <sheetView tabSelected="1" zoomScale="80" zoomScaleNormal="80" zoomScaleSheetLayoutView="55" workbookViewId="0">
      <pane ySplit="8" topLeftCell="A1425" activePane="bottomLeft" state="frozen"/>
      <selection pane="bottomLeft" activeCell="Q1429" sqref="Q1429:Q1432"/>
    </sheetView>
  </sheetViews>
  <sheetFormatPr defaultColWidth="9.140625" defaultRowHeight="12.75" x14ac:dyDescent="0.2"/>
  <cols>
    <col min="1" max="1" width="31.140625" style="11" customWidth="1"/>
    <col min="2" max="2" width="22.28515625" style="11" customWidth="1"/>
    <col min="3" max="3" width="12" style="72" customWidth="1"/>
    <col min="4" max="4" width="13.140625" style="9" customWidth="1"/>
    <col min="5" max="5" width="12.28515625" style="9" customWidth="1"/>
    <col min="6" max="6" width="10.85546875" style="72" customWidth="1"/>
    <col min="7" max="7" width="15.7109375" style="10" hidden="1" customWidth="1"/>
    <col min="8" max="8" width="13" style="10" hidden="1" customWidth="1"/>
    <col min="9" max="9" width="13.28515625" style="10" hidden="1" customWidth="1"/>
    <col min="10" max="10" width="14" style="10" hidden="1" customWidth="1"/>
    <col min="11" max="11" width="13.42578125" style="10" hidden="1" customWidth="1"/>
    <col min="12" max="12" width="14.28515625" style="10" hidden="1" customWidth="1"/>
    <col min="13" max="13" width="13.42578125" style="10" hidden="1" customWidth="1"/>
    <col min="14" max="14" width="11.42578125" style="10" hidden="1" customWidth="1"/>
    <col min="15" max="15" width="17.5703125" style="10" hidden="1" customWidth="1"/>
    <col min="16" max="16" width="14.28515625" style="10" hidden="1" customWidth="1"/>
    <col min="17" max="17" width="14.85546875" style="10" customWidth="1"/>
    <col min="18" max="18" width="0.85546875" style="10" hidden="1" customWidth="1"/>
    <col min="19" max="19" width="16.28515625" style="10" bestFit="1" customWidth="1"/>
    <col min="20" max="20" width="15.7109375" style="10" hidden="1" customWidth="1"/>
    <col min="21" max="21" width="16.7109375" style="10" bestFit="1" customWidth="1"/>
    <col min="22" max="22" width="15.7109375" style="10" hidden="1" customWidth="1"/>
    <col min="23" max="23" width="15.85546875" style="10" bestFit="1" customWidth="1"/>
    <col min="24" max="24" width="15.7109375" style="10" hidden="1" customWidth="1"/>
    <col min="25" max="25" width="16.28515625" style="10" bestFit="1" customWidth="1"/>
    <col min="26" max="26" width="15.7109375" style="10" hidden="1" customWidth="1"/>
    <col min="27" max="27" width="14.42578125" style="10" customWidth="1"/>
    <col min="28" max="28" width="15.85546875" style="10" bestFit="1" customWidth="1"/>
    <col min="29" max="29" width="15.85546875" style="10" hidden="1" customWidth="1"/>
    <col min="30" max="30" width="30.28515625" style="7" customWidth="1"/>
    <col min="31" max="31" width="53.28515625" style="5" customWidth="1"/>
    <col min="32" max="32" width="38.28515625" style="11" hidden="1" customWidth="1"/>
    <col min="33" max="33" width="0" style="11" hidden="1" customWidth="1"/>
    <col min="34" max="34" width="17.28515625" style="11" customWidth="1"/>
    <col min="35" max="35" width="11.7109375" style="11" customWidth="1"/>
    <col min="36" max="16384" width="9.140625" style="11"/>
  </cols>
  <sheetData>
    <row r="1" spans="1:37" ht="108.75" customHeight="1" x14ac:dyDescent="0.2">
      <c r="A1" s="12"/>
      <c r="B1" s="12"/>
      <c r="C1" s="13"/>
      <c r="D1" s="14"/>
      <c r="E1" s="14"/>
      <c r="F1" s="13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6"/>
      <c r="AE1" s="75" t="s">
        <v>634</v>
      </c>
    </row>
    <row r="2" spans="1:37" ht="14.45" customHeight="1" x14ac:dyDescent="0.2">
      <c r="A2" s="124" t="s">
        <v>607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</row>
    <row r="3" spans="1:37" x14ac:dyDescent="0.2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</row>
    <row r="4" spans="1:37" ht="15.6" customHeight="1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</row>
    <row r="5" spans="1:37" ht="47.25" customHeight="1" x14ac:dyDescent="0.3">
      <c r="A5" s="110"/>
      <c r="B5" s="12"/>
      <c r="C5" s="13"/>
      <c r="D5" s="14"/>
      <c r="E5" s="14"/>
      <c r="F5" s="13"/>
      <c r="G5" s="15"/>
      <c r="H5" s="15" t="s">
        <v>177</v>
      </c>
      <c r="I5" s="15"/>
      <c r="J5" s="15" t="s">
        <v>177</v>
      </c>
      <c r="K5" s="15"/>
      <c r="L5" s="15" t="s">
        <v>177</v>
      </c>
      <c r="M5" s="15"/>
      <c r="N5" s="15" t="s">
        <v>177</v>
      </c>
      <c r="O5" s="15"/>
      <c r="P5" s="15" t="s">
        <v>177</v>
      </c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5" t="s">
        <v>177</v>
      </c>
      <c r="AD5" s="16"/>
      <c r="AE5" s="17"/>
    </row>
    <row r="6" spans="1:37" s="5" customFormat="1" ht="46.5" customHeight="1" x14ac:dyDescent="0.25">
      <c r="A6" s="112" t="s">
        <v>171</v>
      </c>
      <c r="B6" s="112" t="s">
        <v>0</v>
      </c>
      <c r="C6" s="112" t="s">
        <v>36</v>
      </c>
      <c r="D6" s="112"/>
      <c r="E6" s="112"/>
      <c r="F6" s="112"/>
      <c r="G6" s="125" t="s">
        <v>98</v>
      </c>
      <c r="H6" s="116" t="s">
        <v>175</v>
      </c>
      <c r="I6" s="112" t="s">
        <v>176</v>
      </c>
      <c r="J6" s="112"/>
      <c r="K6" s="112"/>
      <c r="L6" s="112"/>
      <c r="M6" s="112"/>
      <c r="N6" s="112"/>
      <c r="O6" s="112"/>
      <c r="P6" s="112"/>
      <c r="Q6" s="125" t="s">
        <v>486</v>
      </c>
      <c r="R6" s="116" t="s">
        <v>431</v>
      </c>
      <c r="S6" s="112" t="s">
        <v>432</v>
      </c>
      <c r="T6" s="112"/>
      <c r="U6" s="112"/>
      <c r="V6" s="112"/>
      <c r="W6" s="112"/>
      <c r="X6" s="112"/>
      <c r="Y6" s="112"/>
      <c r="Z6" s="112"/>
      <c r="AA6" s="116" t="s">
        <v>181</v>
      </c>
      <c r="AB6" s="116" t="s">
        <v>485</v>
      </c>
      <c r="AC6" s="116" t="s">
        <v>61</v>
      </c>
      <c r="AD6" s="112" t="s">
        <v>1</v>
      </c>
      <c r="AE6" s="112" t="s">
        <v>2</v>
      </c>
      <c r="AF6" s="156" t="s">
        <v>307</v>
      </c>
      <c r="AG6" s="157"/>
      <c r="AH6" s="4"/>
      <c r="AI6" s="4"/>
    </row>
    <row r="7" spans="1:37" s="5" customFormat="1" ht="25.5" x14ac:dyDescent="0.25">
      <c r="A7" s="112"/>
      <c r="B7" s="112"/>
      <c r="C7" s="88" t="s">
        <v>3</v>
      </c>
      <c r="D7" s="18" t="s">
        <v>37</v>
      </c>
      <c r="E7" s="18" t="s">
        <v>4</v>
      </c>
      <c r="F7" s="88" t="s">
        <v>5</v>
      </c>
      <c r="G7" s="126"/>
      <c r="H7" s="118"/>
      <c r="I7" s="88" t="s">
        <v>94</v>
      </c>
      <c r="J7" s="88" t="s">
        <v>38</v>
      </c>
      <c r="K7" s="88" t="s">
        <v>95</v>
      </c>
      <c r="L7" s="88" t="s">
        <v>178</v>
      </c>
      <c r="M7" s="88" t="s">
        <v>96</v>
      </c>
      <c r="N7" s="88" t="s">
        <v>179</v>
      </c>
      <c r="O7" s="88" t="s">
        <v>97</v>
      </c>
      <c r="P7" s="88" t="s">
        <v>180</v>
      </c>
      <c r="Q7" s="126"/>
      <c r="R7" s="118"/>
      <c r="S7" s="88" t="s">
        <v>94</v>
      </c>
      <c r="T7" s="88" t="s">
        <v>38</v>
      </c>
      <c r="U7" s="88" t="s">
        <v>95</v>
      </c>
      <c r="V7" s="88" t="s">
        <v>178</v>
      </c>
      <c r="W7" s="88" t="s">
        <v>96</v>
      </c>
      <c r="X7" s="88" t="s">
        <v>179</v>
      </c>
      <c r="Y7" s="88" t="s">
        <v>97</v>
      </c>
      <c r="Z7" s="88" t="s">
        <v>180</v>
      </c>
      <c r="AA7" s="118"/>
      <c r="AB7" s="118"/>
      <c r="AC7" s="118"/>
      <c r="AD7" s="112"/>
      <c r="AE7" s="112"/>
      <c r="AF7" s="156"/>
      <c r="AG7" s="157"/>
      <c r="AH7" s="4"/>
      <c r="AI7" s="4"/>
    </row>
    <row r="8" spans="1:37" ht="13.15" customHeight="1" x14ac:dyDescent="0.2">
      <c r="A8" s="88">
        <v>1</v>
      </c>
      <c r="B8" s="88">
        <v>2</v>
      </c>
      <c r="C8" s="19">
        <v>3</v>
      </c>
      <c r="D8" s="20">
        <v>4</v>
      </c>
      <c r="E8" s="20">
        <v>5</v>
      </c>
      <c r="F8" s="19">
        <v>6</v>
      </c>
      <c r="G8" s="19">
        <v>7</v>
      </c>
      <c r="H8" s="19">
        <v>8</v>
      </c>
      <c r="I8" s="19">
        <v>8</v>
      </c>
      <c r="J8" s="19">
        <v>10</v>
      </c>
      <c r="K8" s="19">
        <v>9</v>
      </c>
      <c r="L8" s="19"/>
      <c r="M8" s="19">
        <v>10</v>
      </c>
      <c r="N8" s="19"/>
      <c r="O8" s="19">
        <v>11</v>
      </c>
      <c r="P8" s="19"/>
      <c r="Q8" s="19">
        <v>12</v>
      </c>
      <c r="R8" s="19"/>
      <c r="S8" s="19">
        <v>13</v>
      </c>
      <c r="T8" s="19"/>
      <c r="U8" s="19">
        <v>14</v>
      </c>
      <c r="V8" s="19"/>
      <c r="W8" s="19">
        <v>15</v>
      </c>
      <c r="X8" s="19"/>
      <c r="Y8" s="19">
        <v>16</v>
      </c>
      <c r="Z8" s="19"/>
      <c r="AA8" s="19">
        <v>17</v>
      </c>
      <c r="AB8" s="19">
        <v>18</v>
      </c>
      <c r="AC8" s="19"/>
      <c r="AD8" s="89">
        <v>19</v>
      </c>
      <c r="AE8" s="88">
        <v>20</v>
      </c>
      <c r="AF8" s="1"/>
      <c r="AG8" s="1"/>
      <c r="AH8" s="1"/>
      <c r="AI8" s="1"/>
      <c r="AJ8" s="1"/>
      <c r="AK8" s="1"/>
    </row>
    <row r="9" spans="1:37" ht="15" customHeight="1" x14ac:dyDescent="0.2">
      <c r="A9" s="119" t="s">
        <v>212</v>
      </c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"/>
      <c r="AG9" s="1"/>
      <c r="AH9" s="1"/>
      <c r="AI9" s="1"/>
      <c r="AJ9" s="1"/>
      <c r="AK9" s="1"/>
    </row>
    <row r="10" spans="1:37" ht="29.25" customHeight="1" x14ac:dyDescent="0.2">
      <c r="A10" s="119" t="s">
        <v>213</v>
      </c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"/>
      <c r="AG10" s="1"/>
      <c r="AH10" s="1"/>
      <c r="AI10" s="1"/>
      <c r="AJ10" s="1"/>
      <c r="AK10" s="1"/>
    </row>
    <row r="11" spans="1:37" ht="19.5" customHeight="1" x14ac:dyDescent="0.2">
      <c r="A11" s="119" t="s">
        <v>214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"/>
      <c r="AG11" s="1"/>
      <c r="AH11" s="1"/>
      <c r="AI11" s="1"/>
      <c r="AJ11" s="1"/>
      <c r="AK11" s="1"/>
    </row>
    <row r="12" spans="1:37" ht="17.25" customHeight="1" x14ac:dyDescent="0.2">
      <c r="A12" s="119" t="s">
        <v>215</v>
      </c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"/>
      <c r="AG12" s="1"/>
      <c r="AH12" s="1"/>
      <c r="AI12" s="1"/>
      <c r="AJ12" s="1"/>
      <c r="AK12" s="1"/>
    </row>
    <row r="13" spans="1:37" ht="25.15" customHeight="1" x14ac:dyDescent="0.2">
      <c r="A13" s="119" t="s">
        <v>216</v>
      </c>
      <c r="B13" s="128"/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"/>
      <c r="AG13" s="1"/>
      <c r="AH13" s="1"/>
      <c r="AI13" s="1"/>
      <c r="AJ13" s="1"/>
      <c r="AK13" s="1"/>
    </row>
    <row r="14" spans="1:37" ht="12.75" customHeight="1" x14ac:dyDescent="0.2">
      <c r="A14" s="120" t="s">
        <v>211</v>
      </c>
      <c r="B14" s="100" t="s">
        <v>492</v>
      </c>
      <c r="C14" s="106"/>
      <c r="D14" s="107"/>
      <c r="E14" s="107"/>
      <c r="F14" s="106"/>
      <c r="G14" s="21">
        <f>G24</f>
        <v>690</v>
      </c>
      <c r="H14" s="21">
        <f>H24</f>
        <v>0</v>
      </c>
      <c r="I14" s="21">
        <f t="shared" ref="I14:P14" si="0">I24</f>
        <v>0</v>
      </c>
      <c r="J14" s="21">
        <f t="shared" si="0"/>
        <v>0</v>
      </c>
      <c r="K14" s="21">
        <f t="shared" si="0"/>
        <v>0</v>
      </c>
      <c r="L14" s="21">
        <f t="shared" si="0"/>
        <v>0</v>
      </c>
      <c r="M14" s="21">
        <f t="shared" si="0"/>
        <v>0</v>
      </c>
      <c r="N14" s="21">
        <f t="shared" si="0"/>
        <v>0</v>
      </c>
      <c r="O14" s="21">
        <f t="shared" si="0"/>
        <v>690</v>
      </c>
      <c r="P14" s="21">
        <f t="shared" si="0"/>
        <v>0</v>
      </c>
      <c r="Q14" s="21">
        <f>SUM(Q24+Q34)</f>
        <v>750</v>
      </c>
      <c r="R14" s="21">
        <f>SUM(R24+R34)</f>
        <v>0</v>
      </c>
      <c r="S14" s="21"/>
      <c r="T14" s="21"/>
      <c r="U14" s="21"/>
      <c r="V14" s="21"/>
      <c r="W14" s="21"/>
      <c r="X14" s="21">
        <f>SUM(X24+X34)</f>
        <v>0</v>
      </c>
      <c r="Y14" s="21">
        <f>SUM(Y24+Y34)</f>
        <v>750</v>
      </c>
      <c r="Z14" s="21">
        <f>SUM(Z24+Z34)</f>
        <v>0</v>
      </c>
      <c r="AA14" s="21">
        <v>0</v>
      </c>
      <c r="AB14" s="21"/>
      <c r="AC14" s="21">
        <f>SUM(AC24+AC34)</f>
        <v>0</v>
      </c>
      <c r="AD14" s="112" t="s">
        <v>217</v>
      </c>
      <c r="AE14" s="129" t="s">
        <v>480</v>
      </c>
    </row>
    <row r="15" spans="1:37" ht="26.45" customHeight="1" x14ac:dyDescent="0.2">
      <c r="A15" s="120"/>
      <c r="B15" s="103" t="s">
        <v>125</v>
      </c>
      <c r="C15" s="22"/>
      <c r="D15" s="20"/>
      <c r="E15" s="20"/>
      <c r="F15" s="19"/>
      <c r="G15" s="23">
        <f>ROUND(G16/G14,1)</f>
        <v>901.6</v>
      </c>
      <c r="H15" s="23" t="e">
        <f>ROUND(H16/H14,1)</f>
        <v>#DIV/0!</v>
      </c>
      <c r="I15" s="23" t="e">
        <f t="shared" ref="I15:P15" si="1">ROUND(I16/I14,1)</f>
        <v>#DIV/0!</v>
      </c>
      <c r="J15" s="23" t="e">
        <f t="shared" si="1"/>
        <v>#DIV/0!</v>
      </c>
      <c r="K15" s="23" t="e">
        <f t="shared" si="1"/>
        <v>#DIV/0!</v>
      </c>
      <c r="L15" s="23" t="e">
        <f t="shared" si="1"/>
        <v>#DIV/0!</v>
      </c>
      <c r="M15" s="23" t="e">
        <f t="shared" si="1"/>
        <v>#DIV/0!</v>
      </c>
      <c r="N15" s="23" t="e">
        <f t="shared" si="1"/>
        <v>#DIV/0!</v>
      </c>
      <c r="O15" s="23">
        <f t="shared" si="1"/>
        <v>128.6</v>
      </c>
      <c r="P15" s="23" t="e">
        <f t="shared" si="1"/>
        <v>#DIV/0!</v>
      </c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112"/>
      <c r="AE15" s="130"/>
    </row>
    <row r="16" spans="1:37" ht="34.15" customHeight="1" x14ac:dyDescent="0.2">
      <c r="A16" s="111"/>
      <c r="B16" s="105" t="s">
        <v>101</v>
      </c>
      <c r="C16" s="19"/>
      <c r="D16" s="20"/>
      <c r="E16" s="20"/>
      <c r="F16" s="19"/>
      <c r="G16" s="23">
        <f t="shared" ref="G16:Q16" si="2">SUM(G17:G23)</f>
        <v>622131.59999999986</v>
      </c>
      <c r="H16" s="23">
        <f t="shared" si="2"/>
        <v>613243.48</v>
      </c>
      <c r="I16" s="23">
        <f t="shared" si="2"/>
        <v>308010.59999999998</v>
      </c>
      <c r="J16" s="23">
        <f t="shared" si="2"/>
        <v>613243.48</v>
      </c>
      <c r="K16" s="23">
        <f t="shared" si="2"/>
        <v>144402.19999999998</v>
      </c>
      <c r="L16" s="23">
        <f t="shared" si="2"/>
        <v>0</v>
      </c>
      <c r="M16" s="23">
        <f t="shared" si="2"/>
        <v>80997.600000000006</v>
      </c>
      <c r="N16" s="23">
        <f t="shared" si="2"/>
        <v>0</v>
      </c>
      <c r="O16" s="23">
        <f t="shared" si="2"/>
        <v>88721.2</v>
      </c>
      <c r="P16" s="23">
        <f t="shared" si="2"/>
        <v>0</v>
      </c>
      <c r="Q16" s="23">
        <f t="shared" si="2"/>
        <v>224368.08175000001</v>
      </c>
      <c r="R16" s="23">
        <f t="shared" ref="R16:AC16" si="3">SUM(R17:R23)</f>
        <v>0</v>
      </c>
      <c r="S16" s="23">
        <f t="shared" si="3"/>
        <v>9297.2000000000007</v>
      </c>
      <c r="T16" s="23">
        <f t="shared" si="3"/>
        <v>0</v>
      </c>
      <c r="U16" s="23">
        <f t="shared" si="3"/>
        <v>37252.602989999999</v>
      </c>
      <c r="V16" s="23">
        <f t="shared" si="3"/>
        <v>0</v>
      </c>
      <c r="W16" s="23">
        <f t="shared" si="3"/>
        <v>87967.92</v>
      </c>
      <c r="X16" s="23">
        <f t="shared" si="3"/>
        <v>0</v>
      </c>
      <c r="Y16" s="23">
        <f t="shared" si="3"/>
        <v>89850.358760000003</v>
      </c>
      <c r="Z16" s="23">
        <f t="shared" si="3"/>
        <v>0</v>
      </c>
      <c r="AA16" s="23">
        <f t="shared" si="3"/>
        <v>110473.5</v>
      </c>
      <c r="AB16" s="23">
        <f t="shared" si="3"/>
        <v>56100</v>
      </c>
      <c r="AC16" s="23">
        <f t="shared" si="3"/>
        <v>0</v>
      </c>
      <c r="AD16" s="112"/>
      <c r="AE16" s="130"/>
    </row>
    <row r="17" spans="1:35" ht="13.15" customHeight="1" x14ac:dyDescent="0.2">
      <c r="A17" s="111"/>
      <c r="B17" s="116" t="s">
        <v>17</v>
      </c>
      <c r="C17" s="19">
        <f t="shared" ref="C17:F19" si="4">C27</f>
        <v>124</v>
      </c>
      <c r="D17" s="19" t="str">
        <f t="shared" si="4"/>
        <v>0701</v>
      </c>
      <c r="E17" s="19" t="str">
        <f t="shared" si="4"/>
        <v>0710004040</v>
      </c>
      <c r="F17" s="19" t="str">
        <f t="shared" si="4"/>
        <v>414</v>
      </c>
      <c r="G17" s="23">
        <f>G27+G37</f>
        <v>424899.6</v>
      </c>
      <c r="H17" s="23">
        <f t="shared" ref="H17:AC17" si="5">H27+H37</f>
        <v>559599.98</v>
      </c>
      <c r="I17" s="23">
        <f t="shared" si="5"/>
        <v>279778.7</v>
      </c>
      <c r="J17" s="23">
        <f t="shared" si="5"/>
        <v>559599.98</v>
      </c>
      <c r="K17" s="23">
        <f t="shared" si="5"/>
        <v>123470.8</v>
      </c>
      <c r="L17" s="23">
        <f t="shared" si="5"/>
        <v>0</v>
      </c>
      <c r="M17" s="23">
        <f t="shared" si="5"/>
        <v>20947.8</v>
      </c>
      <c r="N17" s="23">
        <f t="shared" si="5"/>
        <v>0</v>
      </c>
      <c r="O17" s="23">
        <f t="shared" si="5"/>
        <v>702.3</v>
      </c>
      <c r="P17" s="23">
        <f t="shared" si="5"/>
        <v>0</v>
      </c>
      <c r="Q17" s="23">
        <f>Q27+Q37</f>
        <v>29402.481749999999</v>
      </c>
      <c r="R17" s="23">
        <f t="shared" si="5"/>
        <v>0</v>
      </c>
      <c r="S17" s="23">
        <f t="shared" si="5"/>
        <v>9297.2000000000007</v>
      </c>
      <c r="T17" s="23">
        <f t="shared" si="5"/>
        <v>0</v>
      </c>
      <c r="U17" s="23">
        <f t="shared" si="5"/>
        <v>18779.5</v>
      </c>
      <c r="V17" s="23">
        <f t="shared" si="5"/>
        <v>0</v>
      </c>
      <c r="W17" s="23">
        <f t="shared" si="5"/>
        <v>843.5</v>
      </c>
      <c r="X17" s="23">
        <f t="shared" si="5"/>
        <v>0</v>
      </c>
      <c r="Y17" s="23">
        <f t="shared" si="5"/>
        <v>482.28174999999999</v>
      </c>
      <c r="Z17" s="23">
        <f t="shared" si="5"/>
        <v>0</v>
      </c>
      <c r="AA17" s="23">
        <f t="shared" si="5"/>
        <v>56100</v>
      </c>
      <c r="AB17" s="23">
        <f t="shared" si="5"/>
        <v>56100</v>
      </c>
      <c r="AC17" s="23">
        <f t="shared" si="5"/>
        <v>0</v>
      </c>
      <c r="AD17" s="112"/>
      <c r="AE17" s="130"/>
    </row>
    <row r="18" spans="1:35" ht="13.15" customHeight="1" x14ac:dyDescent="0.2">
      <c r="A18" s="111"/>
      <c r="B18" s="117"/>
      <c r="C18" s="19">
        <f t="shared" si="4"/>
        <v>124</v>
      </c>
      <c r="D18" s="19" t="str">
        <f t="shared" si="4"/>
        <v>0701</v>
      </c>
      <c r="E18" s="19" t="str">
        <f t="shared" si="4"/>
        <v>07100R0210</v>
      </c>
      <c r="F18" s="19" t="str">
        <f t="shared" si="4"/>
        <v>414</v>
      </c>
      <c r="G18" s="23">
        <f>G28+G38</f>
        <v>34132.699999999997</v>
      </c>
      <c r="H18" s="23">
        <f t="shared" ref="H18:AC18" si="6">H28+H38</f>
        <v>0</v>
      </c>
      <c r="I18" s="23">
        <f t="shared" si="6"/>
        <v>21.3</v>
      </c>
      <c r="J18" s="23">
        <f t="shared" si="6"/>
        <v>0</v>
      </c>
      <c r="K18" s="23">
        <f t="shared" si="6"/>
        <v>12118.6</v>
      </c>
      <c r="L18" s="23">
        <f t="shared" si="6"/>
        <v>0</v>
      </c>
      <c r="M18" s="23">
        <f t="shared" si="6"/>
        <v>49.8</v>
      </c>
      <c r="N18" s="23">
        <f t="shared" si="6"/>
        <v>0</v>
      </c>
      <c r="O18" s="23">
        <f t="shared" si="6"/>
        <v>21943</v>
      </c>
      <c r="P18" s="23">
        <f t="shared" si="6"/>
        <v>0</v>
      </c>
      <c r="Q18" s="23">
        <f>Q28+Q38</f>
        <v>0</v>
      </c>
      <c r="R18" s="23">
        <f t="shared" si="6"/>
        <v>0</v>
      </c>
      <c r="S18" s="23">
        <f t="shared" si="6"/>
        <v>0</v>
      </c>
      <c r="T18" s="23">
        <f t="shared" si="6"/>
        <v>0</v>
      </c>
      <c r="U18" s="23">
        <f t="shared" si="6"/>
        <v>0</v>
      </c>
      <c r="V18" s="23">
        <f t="shared" si="6"/>
        <v>0</v>
      </c>
      <c r="W18" s="23">
        <f t="shared" si="6"/>
        <v>0</v>
      </c>
      <c r="X18" s="23">
        <f t="shared" si="6"/>
        <v>0</v>
      </c>
      <c r="Y18" s="23">
        <f t="shared" si="6"/>
        <v>0</v>
      </c>
      <c r="Z18" s="23">
        <f t="shared" si="6"/>
        <v>0</v>
      </c>
      <c r="AA18" s="23">
        <f t="shared" si="6"/>
        <v>0</v>
      </c>
      <c r="AB18" s="23">
        <f t="shared" si="6"/>
        <v>0</v>
      </c>
      <c r="AC18" s="23">
        <f t="shared" si="6"/>
        <v>0</v>
      </c>
      <c r="AD18" s="112"/>
      <c r="AE18" s="130"/>
    </row>
    <row r="19" spans="1:35" ht="13.15" customHeight="1" x14ac:dyDescent="0.2">
      <c r="A19" s="111"/>
      <c r="B19" s="118"/>
      <c r="C19" s="19">
        <f t="shared" si="4"/>
        <v>124</v>
      </c>
      <c r="D19" s="19" t="str">
        <f t="shared" si="4"/>
        <v>0701</v>
      </c>
      <c r="E19" s="19" t="str">
        <f t="shared" si="4"/>
        <v>0710070490</v>
      </c>
      <c r="F19" s="19" t="str">
        <f t="shared" si="4"/>
        <v>522</v>
      </c>
      <c r="G19" s="23">
        <f>G29+G39</f>
        <v>37023.399999999994</v>
      </c>
      <c r="H19" s="23">
        <f t="shared" ref="H19:AC19" si="7">H29+H39</f>
        <v>53643.5</v>
      </c>
      <c r="I19" s="23">
        <f t="shared" si="7"/>
        <v>28210.6</v>
      </c>
      <c r="J19" s="23">
        <f t="shared" si="7"/>
        <v>53643.5</v>
      </c>
      <c r="K19" s="23">
        <f t="shared" si="7"/>
        <v>8812.7999999999993</v>
      </c>
      <c r="L19" s="23">
        <f t="shared" si="7"/>
        <v>0</v>
      </c>
      <c r="M19" s="23">
        <f t="shared" si="7"/>
        <v>0</v>
      </c>
      <c r="N19" s="23">
        <f t="shared" si="7"/>
        <v>0</v>
      </c>
      <c r="O19" s="23">
        <f t="shared" si="7"/>
        <v>0</v>
      </c>
      <c r="P19" s="23">
        <f t="shared" si="7"/>
        <v>0</v>
      </c>
      <c r="Q19" s="23">
        <f>Q29+Q39</f>
        <v>192315.1</v>
      </c>
      <c r="R19" s="23">
        <f t="shared" si="7"/>
        <v>0</v>
      </c>
      <c r="S19" s="23">
        <f t="shared" si="7"/>
        <v>0</v>
      </c>
      <c r="T19" s="23">
        <f t="shared" si="7"/>
        <v>0</v>
      </c>
      <c r="U19" s="23">
        <f t="shared" si="7"/>
        <v>18473.102989999999</v>
      </c>
      <c r="V19" s="23">
        <f t="shared" si="7"/>
        <v>0</v>
      </c>
      <c r="W19" s="23">
        <f t="shared" si="7"/>
        <v>87124.42</v>
      </c>
      <c r="X19" s="23">
        <f t="shared" si="7"/>
        <v>0</v>
      </c>
      <c r="Y19" s="23">
        <f t="shared" si="7"/>
        <v>86717.577010000008</v>
      </c>
      <c r="Z19" s="23">
        <f t="shared" si="7"/>
        <v>0</v>
      </c>
      <c r="AA19" s="23">
        <f t="shared" si="7"/>
        <v>53373.5</v>
      </c>
      <c r="AB19" s="23">
        <f t="shared" si="7"/>
        <v>0</v>
      </c>
      <c r="AC19" s="23">
        <f t="shared" si="7"/>
        <v>0</v>
      </c>
      <c r="AD19" s="112"/>
      <c r="AE19" s="130"/>
    </row>
    <row r="20" spans="1:35" ht="13.15" customHeight="1" x14ac:dyDescent="0.2">
      <c r="A20" s="111"/>
      <c r="B20" s="116" t="s">
        <v>8</v>
      </c>
      <c r="C20" s="19">
        <v>124</v>
      </c>
      <c r="D20" s="20" t="s">
        <v>40</v>
      </c>
      <c r="E20" s="20" t="s">
        <v>517</v>
      </c>
      <c r="F20" s="19">
        <v>521</v>
      </c>
      <c r="G20" s="23">
        <f>G30+G40</f>
        <v>125002.7</v>
      </c>
      <c r="H20" s="23">
        <f t="shared" ref="H20:P20" si="8">H30+H40</f>
        <v>0</v>
      </c>
      <c r="I20" s="23">
        <f t="shared" si="8"/>
        <v>0</v>
      </c>
      <c r="J20" s="23">
        <f t="shared" si="8"/>
        <v>0</v>
      </c>
      <c r="K20" s="23">
        <f t="shared" si="8"/>
        <v>0</v>
      </c>
      <c r="L20" s="23">
        <f t="shared" si="8"/>
        <v>0</v>
      </c>
      <c r="M20" s="23">
        <f t="shared" si="8"/>
        <v>60000</v>
      </c>
      <c r="N20" s="23">
        <f t="shared" si="8"/>
        <v>0</v>
      </c>
      <c r="O20" s="23">
        <f t="shared" si="8"/>
        <v>65002.7</v>
      </c>
      <c r="P20" s="23">
        <f t="shared" si="8"/>
        <v>0</v>
      </c>
      <c r="Q20" s="23">
        <f>Q30+Q40</f>
        <v>0</v>
      </c>
      <c r="R20" s="23">
        <f t="shared" ref="R20:AC20" si="9">R30+R40</f>
        <v>0</v>
      </c>
      <c r="S20" s="23">
        <f t="shared" si="9"/>
        <v>0</v>
      </c>
      <c r="T20" s="23">
        <f t="shared" si="9"/>
        <v>0</v>
      </c>
      <c r="U20" s="23">
        <f t="shared" si="9"/>
        <v>0</v>
      </c>
      <c r="V20" s="23">
        <f t="shared" si="9"/>
        <v>0</v>
      </c>
      <c r="W20" s="23">
        <f t="shared" si="9"/>
        <v>0</v>
      </c>
      <c r="X20" s="23">
        <f t="shared" si="9"/>
        <v>0</v>
      </c>
      <c r="Y20" s="23">
        <f t="shared" si="9"/>
        <v>0</v>
      </c>
      <c r="Z20" s="23">
        <f t="shared" si="9"/>
        <v>0</v>
      </c>
      <c r="AA20" s="23">
        <f t="shared" si="9"/>
        <v>0</v>
      </c>
      <c r="AB20" s="23">
        <f t="shared" si="9"/>
        <v>0</v>
      </c>
      <c r="AC20" s="23">
        <f t="shared" si="9"/>
        <v>0</v>
      </c>
      <c r="AD20" s="112"/>
      <c r="AE20" s="130"/>
    </row>
    <row r="21" spans="1:35" ht="13.15" customHeight="1" x14ac:dyDescent="0.2">
      <c r="A21" s="111"/>
      <c r="B21" s="118"/>
      <c r="C21" s="19">
        <v>124</v>
      </c>
      <c r="D21" s="20" t="s">
        <v>40</v>
      </c>
      <c r="E21" s="20" t="s">
        <v>517</v>
      </c>
      <c r="F21" s="19">
        <v>522</v>
      </c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>
        <f>Q31+Q40</f>
        <v>0</v>
      </c>
      <c r="R21" s="23"/>
      <c r="S21" s="23">
        <f t="shared" ref="S21:X21" si="10">S31+S41</f>
        <v>0</v>
      </c>
      <c r="T21" s="23">
        <f t="shared" si="10"/>
        <v>0</v>
      </c>
      <c r="U21" s="23">
        <f t="shared" si="10"/>
        <v>0</v>
      </c>
      <c r="V21" s="23">
        <f t="shared" si="10"/>
        <v>0</v>
      </c>
      <c r="W21" s="23">
        <f t="shared" si="10"/>
        <v>0</v>
      </c>
      <c r="X21" s="23">
        <f t="shared" si="10"/>
        <v>0</v>
      </c>
      <c r="Y21" s="23">
        <f>Y31+Y40</f>
        <v>0</v>
      </c>
      <c r="Z21" s="23"/>
      <c r="AA21" s="23">
        <f>AA31+AA41</f>
        <v>0</v>
      </c>
      <c r="AB21" s="23">
        <f>AB31+AB41</f>
        <v>0</v>
      </c>
      <c r="AC21" s="23"/>
      <c r="AD21" s="112"/>
      <c r="AE21" s="130"/>
    </row>
    <row r="22" spans="1:35" ht="13.15" customHeight="1" x14ac:dyDescent="0.2">
      <c r="A22" s="111"/>
      <c r="B22" s="103" t="s">
        <v>9</v>
      </c>
      <c r="C22" s="19">
        <f>C32</f>
        <v>124</v>
      </c>
      <c r="D22" s="19" t="str">
        <f>D32</f>
        <v>0701</v>
      </c>
      <c r="E22" s="19" t="str">
        <f>E32</f>
        <v>0710070490</v>
      </c>
      <c r="F22" s="19">
        <f>F32</f>
        <v>522</v>
      </c>
      <c r="G22" s="23">
        <f>G32+G41</f>
        <v>1073.2</v>
      </c>
      <c r="H22" s="23">
        <f t="shared" ref="H22:AC22" si="11">H32+H41</f>
        <v>0</v>
      </c>
      <c r="I22" s="23">
        <f t="shared" si="11"/>
        <v>0</v>
      </c>
      <c r="J22" s="23">
        <f t="shared" si="11"/>
        <v>0</v>
      </c>
      <c r="K22" s="23">
        <f t="shared" si="11"/>
        <v>0</v>
      </c>
      <c r="L22" s="23">
        <f t="shared" si="11"/>
        <v>0</v>
      </c>
      <c r="M22" s="23">
        <f t="shared" si="11"/>
        <v>0</v>
      </c>
      <c r="N22" s="23">
        <f t="shared" si="11"/>
        <v>0</v>
      </c>
      <c r="O22" s="23">
        <f t="shared" si="11"/>
        <v>1073.2</v>
      </c>
      <c r="P22" s="23">
        <f t="shared" si="11"/>
        <v>0</v>
      </c>
      <c r="Q22" s="23">
        <f>Q32+Q41</f>
        <v>2650.5</v>
      </c>
      <c r="R22" s="23">
        <f t="shared" si="11"/>
        <v>0</v>
      </c>
      <c r="S22" s="23">
        <f>S32+S42</f>
        <v>0</v>
      </c>
      <c r="T22" s="23">
        <f t="shared" si="11"/>
        <v>0</v>
      </c>
      <c r="U22" s="23">
        <f t="shared" si="11"/>
        <v>0</v>
      </c>
      <c r="V22" s="23">
        <f t="shared" si="11"/>
        <v>0</v>
      </c>
      <c r="W22" s="23">
        <f t="shared" si="11"/>
        <v>0</v>
      </c>
      <c r="X22" s="23">
        <f t="shared" si="11"/>
        <v>0</v>
      </c>
      <c r="Y22" s="23">
        <f t="shared" si="11"/>
        <v>2650.5</v>
      </c>
      <c r="Z22" s="23">
        <f t="shared" si="11"/>
        <v>0</v>
      </c>
      <c r="AA22" s="23">
        <f t="shared" si="11"/>
        <v>1000</v>
      </c>
      <c r="AB22" s="23">
        <f t="shared" si="11"/>
        <v>0</v>
      </c>
      <c r="AC22" s="23">
        <f t="shared" si="11"/>
        <v>0</v>
      </c>
      <c r="AD22" s="112"/>
      <c r="AE22" s="130"/>
    </row>
    <row r="23" spans="1:35" ht="98.45" customHeight="1" x14ac:dyDescent="0.2">
      <c r="A23" s="111"/>
      <c r="B23" s="103" t="s">
        <v>10</v>
      </c>
      <c r="C23" s="19"/>
      <c r="D23" s="20"/>
      <c r="E23" s="20"/>
      <c r="F23" s="19"/>
      <c r="G23" s="23">
        <f>G33+G42</f>
        <v>0</v>
      </c>
      <c r="H23" s="23">
        <f t="shared" ref="H23:AC23" si="12">H33+H42</f>
        <v>0</v>
      </c>
      <c r="I23" s="23">
        <f t="shared" si="12"/>
        <v>0</v>
      </c>
      <c r="J23" s="23">
        <f t="shared" si="12"/>
        <v>0</v>
      </c>
      <c r="K23" s="23">
        <f t="shared" si="12"/>
        <v>0</v>
      </c>
      <c r="L23" s="23">
        <f t="shared" si="12"/>
        <v>0</v>
      </c>
      <c r="M23" s="23">
        <f t="shared" si="12"/>
        <v>0</v>
      </c>
      <c r="N23" s="23">
        <f t="shared" si="12"/>
        <v>0</v>
      </c>
      <c r="O23" s="23">
        <f t="shared" si="12"/>
        <v>0</v>
      </c>
      <c r="P23" s="23">
        <f t="shared" si="12"/>
        <v>0</v>
      </c>
      <c r="Q23" s="23">
        <f t="shared" si="12"/>
        <v>0</v>
      </c>
      <c r="R23" s="23">
        <f t="shared" si="12"/>
        <v>0</v>
      </c>
      <c r="S23" s="23">
        <f t="shared" si="12"/>
        <v>0</v>
      </c>
      <c r="T23" s="23">
        <f t="shared" si="12"/>
        <v>0</v>
      </c>
      <c r="U23" s="23">
        <f>U33+U42</f>
        <v>0</v>
      </c>
      <c r="V23" s="23">
        <f t="shared" si="12"/>
        <v>0</v>
      </c>
      <c r="W23" s="23">
        <f t="shared" si="12"/>
        <v>0</v>
      </c>
      <c r="X23" s="23">
        <f t="shared" si="12"/>
        <v>0</v>
      </c>
      <c r="Y23" s="23">
        <f t="shared" si="12"/>
        <v>0</v>
      </c>
      <c r="Z23" s="23">
        <f t="shared" si="12"/>
        <v>0</v>
      </c>
      <c r="AA23" s="23">
        <f t="shared" si="12"/>
        <v>0</v>
      </c>
      <c r="AB23" s="23">
        <f t="shared" si="12"/>
        <v>0</v>
      </c>
      <c r="AC23" s="23">
        <f t="shared" si="12"/>
        <v>0</v>
      </c>
      <c r="AD23" s="112"/>
      <c r="AE23" s="131"/>
    </row>
    <row r="24" spans="1:35" ht="16.149999999999999" customHeight="1" x14ac:dyDescent="0.2">
      <c r="A24" s="111" t="s">
        <v>296</v>
      </c>
      <c r="B24" s="103" t="s">
        <v>493</v>
      </c>
      <c r="C24" s="19"/>
      <c r="D24" s="20"/>
      <c r="E24" s="20"/>
      <c r="F24" s="19"/>
      <c r="G24" s="24">
        <v>690</v>
      </c>
      <c r="H24" s="24">
        <f>J24+L24+N24+P24</f>
        <v>0</v>
      </c>
      <c r="I24" s="25">
        <v>0</v>
      </c>
      <c r="J24" s="25">
        <v>0</v>
      </c>
      <c r="K24" s="25"/>
      <c r="L24" s="25"/>
      <c r="M24" s="25"/>
      <c r="N24" s="25"/>
      <c r="O24" s="25">
        <v>690</v>
      </c>
      <c r="P24" s="26"/>
      <c r="Q24" s="24">
        <f>SUM(S24:Y24)</f>
        <v>550</v>
      </c>
      <c r="R24" s="24"/>
      <c r="S24" s="24"/>
      <c r="T24" s="24"/>
      <c r="U24" s="24"/>
      <c r="V24" s="24"/>
      <c r="W24" s="24"/>
      <c r="X24" s="24"/>
      <c r="Y24" s="24">
        <v>550</v>
      </c>
      <c r="Z24" s="24"/>
      <c r="AA24" s="24">
        <v>0</v>
      </c>
      <c r="AB24" s="24"/>
      <c r="AC24" s="24"/>
      <c r="AD24" s="112" t="s">
        <v>428</v>
      </c>
      <c r="AE24" s="116" t="s">
        <v>616</v>
      </c>
    </row>
    <row r="25" spans="1:35" ht="36.6" customHeight="1" x14ac:dyDescent="0.2">
      <c r="A25" s="111"/>
      <c r="B25" s="103" t="s">
        <v>6</v>
      </c>
      <c r="C25" s="19"/>
      <c r="D25" s="20"/>
      <c r="E25" s="20"/>
      <c r="F25" s="19"/>
      <c r="G25" s="23">
        <f>ROUND(G26/G24,1)</f>
        <v>901.6</v>
      </c>
      <c r="H25" s="23" t="e">
        <f>ROUND(H26/H24,1)</f>
        <v>#DIV/0!</v>
      </c>
      <c r="I25" s="23"/>
      <c r="J25" s="23"/>
      <c r="K25" s="23"/>
      <c r="L25" s="23"/>
      <c r="M25" s="23"/>
      <c r="N25" s="23"/>
      <c r="O25" s="23">
        <f>G25</f>
        <v>901.6</v>
      </c>
      <c r="P25" s="23" t="e">
        <f>ROUND(P26/P24,1)</f>
        <v>#DIV/0!</v>
      </c>
      <c r="Q25" s="23">
        <f>ROUND(Q26/Q24,1)</f>
        <v>369.7</v>
      </c>
      <c r="R25" s="27" t="e">
        <f t="shared" ref="R25:AC25" si="13">ROUND(R26/R24,1)</f>
        <v>#DIV/0!</v>
      </c>
      <c r="S25" s="27" t="e">
        <f t="shared" si="13"/>
        <v>#DIV/0!</v>
      </c>
      <c r="T25" s="27" t="e">
        <f t="shared" si="13"/>
        <v>#DIV/0!</v>
      </c>
      <c r="U25" s="27" t="e">
        <f t="shared" si="13"/>
        <v>#DIV/0!</v>
      </c>
      <c r="V25" s="27" t="e">
        <f t="shared" si="13"/>
        <v>#DIV/0!</v>
      </c>
      <c r="W25" s="27" t="e">
        <f t="shared" si="13"/>
        <v>#DIV/0!</v>
      </c>
      <c r="X25" s="27" t="e">
        <f t="shared" si="13"/>
        <v>#DIV/0!</v>
      </c>
      <c r="Y25" s="27">
        <f t="shared" si="13"/>
        <v>132.1</v>
      </c>
      <c r="Z25" s="27" t="e">
        <f t="shared" si="13"/>
        <v>#DIV/0!</v>
      </c>
      <c r="AA25" s="27" t="e">
        <f t="shared" si="13"/>
        <v>#DIV/0!</v>
      </c>
      <c r="AB25" s="27" t="e">
        <f t="shared" si="13"/>
        <v>#DIV/0!</v>
      </c>
      <c r="AC25" s="27" t="e">
        <f t="shared" si="13"/>
        <v>#DIV/0!</v>
      </c>
      <c r="AD25" s="112"/>
      <c r="AE25" s="117"/>
    </row>
    <row r="26" spans="1:35" ht="34.15" customHeight="1" x14ac:dyDescent="0.2">
      <c r="A26" s="111"/>
      <c r="B26" s="103" t="s">
        <v>102</v>
      </c>
      <c r="C26" s="19"/>
      <c r="D26" s="20"/>
      <c r="E26" s="20"/>
      <c r="F26" s="19"/>
      <c r="G26" s="23">
        <f t="shared" ref="G26:P26" si="14">SUM(G27:G33)</f>
        <v>622131.59999999986</v>
      </c>
      <c r="H26" s="28">
        <f t="shared" si="14"/>
        <v>306621.74</v>
      </c>
      <c r="I26" s="23">
        <f t="shared" si="14"/>
        <v>308010.59999999998</v>
      </c>
      <c r="J26" s="23">
        <f t="shared" si="14"/>
        <v>306621.74</v>
      </c>
      <c r="K26" s="23">
        <f t="shared" si="14"/>
        <v>144402.19999999998</v>
      </c>
      <c r="L26" s="23">
        <f t="shared" si="14"/>
        <v>0</v>
      </c>
      <c r="M26" s="23">
        <f t="shared" si="14"/>
        <v>80997.600000000006</v>
      </c>
      <c r="N26" s="23">
        <f t="shared" si="14"/>
        <v>0</v>
      </c>
      <c r="O26" s="23">
        <f t="shared" si="14"/>
        <v>88721.2</v>
      </c>
      <c r="P26" s="23">
        <f t="shared" si="14"/>
        <v>0</v>
      </c>
      <c r="Q26" s="23">
        <f>SUM(Q27:Q33)</f>
        <v>203315.48175000001</v>
      </c>
      <c r="R26" s="23">
        <f t="shared" ref="R26:AB26" si="15">SUM(R27:R33)</f>
        <v>0</v>
      </c>
      <c r="S26" s="23">
        <f t="shared" si="15"/>
        <v>9297.2000000000007</v>
      </c>
      <c r="T26" s="23">
        <f t="shared" si="15"/>
        <v>0</v>
      </c>
      <c r="U26" s="23">
        <f t="shared" si="15"/>
        <v>37252.602989999999</v>
      </c>
      <c r="V26" s="23">
        <f t="shared" si="15"/>
        <v>0</v>
      </c>
      <c r="W26" s="23">
        <f t="shared" si="15"/>
        <v>84103.5</v>
      </c>
      <c r="X26" s="23">
        <f t="shared" si="15"/>
        <v>0</v>
      </c>
      <c r="Y26" s="23">
        <f t="shared" si="15"/>
        <v>72662.178759999995</v>
      </c>
      <c r="Z26" s="23">
        <f t="shared" si="15"/>
        <v>0</v>
      </c>
      <c r="AA26" s="23">
        <f t="shared" si="15"/>
        <v>110473.5</v>
      </c>
      <c r="AB26" s="23">
        <f t="shared" si="15"/>
        <v>56100</v>
      </c>
      <c r="AC26" s="23"/>
      <c r="AD26" s="112"/>
      <c r="AE26" s="117"/>
    </row>
    <row r="27" spans="1:35" ht="13.15" customHeight="1" x14ac:dyDescent="0.2">
      <c r="A27" s="111"/>
      <c r="B27" s="111" t="s">
        <v>7</v>
      </c>
      <c r="C27" s="19">
        <v>124</v>
      </c>
      <c r="D27" s="18" t="s">
        <v>40</v>
      </c>
      <c r="E27" s="18" t="s">
        <v>193</v>
      </c>
      <c r="F27" s="18" t="s">
        <v>59</v>
      </c>
      <c r="G27" s="23">
        <f>I27+K27+M27+O27</f>
        <v>424899.6</v>
      </c>
      <c r="H27" s="28">
        <f>J27+L27+N27+P27</f>
        <v>279799.99</v>
      </c>
      <c r="I27" s="29">
        <v>279778.7</v>
      </c>
      <c r="J27" s="29">
        <v>279799.99</v>
      </c>
      <c r="K27" s="29">
        <v>123470.8</v>
      </c>
      <c r="L27" s="29"/>
      <c r="M27" s="29">
        <v>20947.8</v>
      </c>
      <c r="N27" s="29"/>
      <c r="O27" s="29">
        <v>702.3</v>
      </c>
      <c r="P27" s="28"/>
      <c r="Q27" s="23">
        <f t="shared" ref="Q27:R30" si="16">S27+U27+W27+Y27</f>
        <v>29402.481749999999</v>
      </c>
      <c r="R27" s="28">
        <f t="shared" si="16"/>
        <v>0</v>
      </c>
      <c r="S27" s="23">
        <v>9297.2000000000007</v>
      </c>
      <c r="T27" s="23"/>
      <c r="U27" s="23">
        <v>18779.5</v>
      </c>
      <c r="V27" s="23"/>
      <c r="W27" s="23">
        <v>843.5</v>
      </c>
      <c r="X27" s="23"/>
      <c r="Y27" s="23">
        <v>482.28174999999999</v>
      </c>
      <c r="Z27" s="23"/>
      <c r="AA27" s="23">
        <v>56100</v>
      </c>
      <c r="AB27" s="23">
        <v>56100</v>
      </c>
      <c r="AC27" s="23"/>
      <c r="AD27" s="112"/>
      <c r="AE27" s="117"/>
    </row>
    <row r="28" spans="1:35" ht="13.15" customHeight="1" x14ac:dyDescent="0.2">
      <c r="A28" s="111"/>
      <c r="B28" s="111"/>
      <c r="C28" s="19">
        <v>124</v>
      </c>
      <c r="D28" s="18" t="s">
        <v>40</v>
      </c>
      <c r="E28" s="18" t="s">
        <v>393</v>
      </c>
      <c r="F28" s="18" t="s">
        <v>59</v>
      </c>
      <c r="G28" s="23">
        <f>I28+K28+M28+O28</f>
        <v>34132.699999999997</v>
      </c>
      <c r="H28" s="28">
        <f>J28+L28+N28+P28</f>
        <v>0</v>
      </c>
      <c r="I28" s="29">
        <v>21.3</v>
      </c>
      <c r="J28" s="29"/>
      <c r="K28" s="29">
        <v>12118.6</v>
      </c>
      <c r="L28" s="29"/>
      <c r="M28" s="29">
        <v>49.8</v>
      </c>
      <c r="N28" s="29"/>
      <c r="O28" s="29">
        <v>21943</v>
      </c>
      <c r="P28" s="28"/>
      <c r="Q28" s="23">
        <f t="shared" si="16"/>
        <v>0</v>
      </c>
      <c r="R28" s="28">
        <f t="shared" si="16"/>
        <v>0</v>
      </c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112"/>
      <c r="AE28" s="117"/>
    </row>
    <row r="29" spans="1:35" ht="13.15" customHeight="1" x14ac:dyDescent="0.2">
      <c r="A29" s="111"/>
      <c r="B29" s="111"/>
      <c r="C29" s="19">
        <v>124</v>
      </c>
      <c r="D29" s="18" t="s">
        <v>40</v>
      </c>
      <c r="E29" s="18" t="s">
        <v>192</v>
      </c>
      <c r="F29" s="18" t="s">
        <v>58</v>
      </c>
      <c r="G29" s="23">
        <f t="shared" ref="G29:H33" si="17">I29+K29+M29+O29</f>
        <v>37023.399999999994</v>
      </c>
      <c r="H29" s="28">
        <f t="shared" si="17"/>
        <v>26821.75</v>
      </c>
      <c r="I29" s="29">
        <v>28210.6</v>
      </c>
      <c r="J29" s="29">
        <v>26821.75</v>
      </c>
      <c r="K29" s="29">
        <v>8812.7999999999993</v>
      </c>
      <c r="L29" s="29"/>
      <c r="M29" s="29">
        <v>0</v>
      </c>
      <c r="N29" s="29"/>
      <c r="O29" s="29">
        <v>0</v>
      </c>
      <c r="P29" s="28"/>
      <c r="Q29" s="23">
        <f t="shared" si="16"/>
        <v>172315.1</v>
      </c>
      <c r="R29" s="28">
        <f t="shared" si="16"/>
        <v>0</v>
      </c>
      <c r="S29" s="23"/>
      <c r="T29" s="23"/>
      <c r="U29" s="23">
        <v>18473.102989999999</v>
      </c>
      <c r="V29" s="23"/>
      <c r="W29" s="23">
        <v>83260</v>
      </c>
      <c r="X29" s="23"/>
      <c r="Y29" s="23">
        <v>70581.997010000006</v>
      </c>
      <c r="Z29" s="23"/>
      <c r="AA29" s="23">
        <v>53373.5</v>
      </c>
      <c r="AB29" s="23"/>
      <c r="AC29" s="23"/>
      <c r="AD29" s="112"/>
      <c r="AE29" s="117"/>
      <c r="AI29" s="6"/>
    </row>
    <row r="30" spans="1:35" ht="13.15" customHeight="1" x14ac:dyDescent="0.2">
      <c r="A30" s="111"/>
      <c r="B30" s="116" t="s">
        <v>8</v>
      </c>
      <c r="C30" s="19">
        <v>124</v>
      </c>
      <c r="D30" s="20" t="s">
        <v>40</v>
      </c>
      <c r="E30" s="20" t="s">
        <v>517</v>
      </c>
      <c r="F30" s="19">
        <v>521</v>
      </c>
      <c r="G30" s="23">
        <f t="shared" si="17"/>
        <v>125002.7</v>
      </c>
      <c r="H30" s="28">
        <f t="shared" si="17"/>
        <v>0</v>
      </c>
      <c r="I30" s="29">
        <v>0</v>
      </c>
      <c r="J30" s="29"/>
      <c r="K30" s="29">
        <v>0</v>
      </c>
      <c r="L30" s="29"/>
      <c r="M30" s="29">
        <v>60000</v>
      </c>
      <c r="N30" s="29"/>
      <c r="O30" s="29">
        <v>65002.7</v>
      </c>
      <c r="P30" s="28"/>
      <c r="Q30" s="23">
        <f t="shared" si="16"/>
        <v>0</v>
      </c>
      <c r="R30" s="28">
        <f t="shared" si="16"/>
        <v>0</v>
      </c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112"/>
      <c r="AE30" s="117"/>
      <c r="AI30" s="6"/>
    </row>
    <row r="31" spans="1:35" ht="13.15" customHeight="1" x14ac:dyDescent="0.2">
      <c r="A31" s="111"/>
      <c r="B31" s="118"/>
      <c r="C31" s="19">
        <v>124</v>
      </c>
      <c r="D31" s="20" t="s">
        <v>40</v>
      </c>
      <c r="E31" s="20" t="s">
        <v>517</v>
      </c>
      <c r="F31" s="19">
        <v>522</v>
      </c>
      <c r="G31" s="23"/>
      <c r="H31" s="28"/>
      <c r="I31" s="29"/>
      <c r="J31" s="29"/>
      <c r="K31" s="29"/>
      <c r="L31" s="29"/>
      <c r="M31" s="29"/>
      <c r="N31" s="29"/>
      <c r="O31" s="29"/>
      <c r="P31" s="28"/>
      <c r="Q31" s="23">
        <f>S31+U31+W31+Y31</f>
        <v>0</v>
      </c>
      <c r="R31" s="28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112"/>
      <c r="AE31" s="117"/>
      <c r="AI31" s="6"/>
    </row>
    <row r="32" spans="1:35" ht="13.15" customHeight="1" x14ac:dyDescent="0.2">
      <c r="A32" s="111"/>
      <c r="B32" s="103" t="s">
        <v>9</v>
      </c>
      <c r="C32" s="19">
        <v>124</v>
      </c>
      <c r="D32" s="20" t="s">
        <v>40</v>
      </c>
      <c r="E32" s="20" t="s">
        <v>192</v>
      </c>
      <c r="F32" s="19">
        <v>522</v>
      </c>
      <c r="G32" s="23">
        <f t="shared" si="17"/>
        <v>1073.2</v>
      </c>
      <c r="H32" s="28">
        <f t="shared" si="17"/>
        <v>0</v>
      </c>
      <c r="I32" s="29">
        <v>0</v>
      </c>
      <c r="J32" s="29"/>
      <c r="K32" s="29">
        <v>0</v>
      </c>
      <c r="L32" s="29"/>
      <c r="M32" s="29">
        <v>0</v>
      </c>
      <c r="N32" s="29"/>
      <c r="O32" s="29">
        <v>1073.2</v>
      </c>
      <c r="P32" s="28"/>
      <c r="Q32" s="23">
        <f>S32+U32+W32+Y32</f>
        <v>1597.9</v>
      </c>
      <c r="R32" s="28">
        <f>T32+V32+X32+Z32</f>
        <v>0</v>
      </c>
      <c r="S32" s="23"/>
      <c r="T32" s="23"/>
      <c r="U32" s="23"/>
      <c r="V32" s="23"/>
      <c r="W32" s="23"/>
      <c r="X32" s="23"/>
      <c r="Y32" s="23">
        <v>1597.9</v>
      </c>
      <c r="Z32" s="23"/>
      <c r="AA32" s="23">
        <v>1000</v>
      </c>
      <c r="AB32" s="23"/>
      <c r="AC32" s="23"/>
      <c r="AD32" s="112"/>
      <c r="AE32" s="117"/>
      <c r="AI32" s="6"/>
    </row>
    <row r="33" spans="1:35" ht="77.45" customHeight="1" x14ac:dyDescent="0.2">
      <c r="A33" s="111"/>
      <c r="B33" s="103" t="s">
        <v>10</v>
      </c>
      <c r="C33" s="19"/>
      <c r="D33" s="20"/>
      <c r="E33" s="20"/>
      <c r="F33" s="19"/>
      <c r="G33" s="23">
        <f t="shared" si="17"/>
        <v>0</v>
      </c>
      <c r="H33" s="28">
        <f t="shared" si="17"/>
        <v>0</v>
      </c>
      <c r="I33" s="29"/>
      <c r="J33" s="29"/>
      <c r="K33" s="29"/>
      <c r="L33" s="29"/>
      <c r="M33" s="29"/>
      <c r="N33" s="29"/>
      <c r="O33" s="29"/>
      <c r="P33" s="28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112"/>
      <c r="AE33" s="118"/>
    </row>
    <row r="34" spans="1:35" ht="13.15" customHeight="1" x14ac:dyDescent="0.2">
      <c r="A34" s="111" t="s">
        <v>445</v>
      </c>
      <c r="B34" s="103" t="s">
        <v>493</v>
      </c>
      <c r="C34" s="19"/>
      <c r="D34" s="20"/>
      <c r="E34" s="20"/>
      <c r="F34" s="19"/>
      <c r="G34" s="24">
        <v>690</v>
      </c>
      <c r="H34" s="24">
        <f>J34+L34+N34+P34</f>
        <v>0</v>
      </c>
      <c r="I34" s="25">
        <v>0</v>
      </c>
      <c r="J34" s="25">
        <v>0</v>
      </c>
      <c r="K34" s="25"/>
      <c r="L34" s="25"/>
      <c r="M34" s="25"/>
      <c r="N34" s="25"/>
      <c r="O34" s="25">
        <v>690</v>
      </c>
      <c r="P34" s="26"/>
      <c r="Q34" s="24">
        <v>200</v>
      </c>
      <c r="R34" s="24"/>
      <c r="S34" s="24"/>
      <c r="T34" s="24"/>
      <c r="U34" s="24"/>
      <c r="V34" s="24"/>
      <c r="W34" s="24"/>
      <c r="X34" s="24"/>
      <c r="Y34" s="24">
        <v>200</v>
      </c>
      <c r="Z34" s="24"/>
      <c r="AA34" s="24"/>
      <c r="AB34" s="24"/>
      <c r="AC34" s="24"/>
      <c r="AD34" s="112" t="s">
        <v>428</v>
      </c>
      <c r="AE34" s="116" t="s">
        <v>496</v>
      </c>
    </row>
    <row r="35" spans="1:35" ht="26.45" customHeight="1" x14ac:dyDescent="0.2">
      <c r="A35" s="111"/>
      <c r="B35" s="103" t="s">
        <v>6</v>
      </c>
      <c r="C35" s="19"/>
      <c r="D35" s="20"/>
      <c r="E35" s="20"/>
      <c r="F35" s="19"/>
      <c r="G35" s="23">
        <f>ROUND(G36/G34,1)</f>
        <v>0</v>
      </c>
      <c r="H35" s="23" t="e">
        <f>ROUND(H36/H34,1)</f>
        <v>#DIV/0!</v>
      </c>
      <c r="I35" s="23"/>
      <c r="J35" s="23"/>
      <c r="K35" s="23"/>
      <c r="L35" s="23"/>
      <c r="M35" s="23"/>
      <c r="N35" s="23"/>
      <c r="O35" s="23">
        <f>G35</f>
        <v>0</v>
      </c>
      <c r="P35" s="23" t="e">
        <f>ROUND(P36/P34,1)</f>
        <v>#DIV/0!</v>
      </c>
      <c r="Q35" s="23">
        <f>ROUND(Q36/Q34,1)</f>
        <v>105.3</v>
      </c>
      <c r="R35" s="27" t="e">
        <f t="shared" ref="R35:AC35" si="18">ROUND(R36/R34,1)</f>
        <v>#DIV/0!</v>
      </c>
      <c r="S35" s="27" t="e">
        <f t="shared" si="18"/>
        <v>#DIV/0!</v>
      </c>
      <c r="T35" s="27" t="e">
        <f t="shared" si="18"/>
        <v>#DIV/0!</v>
      </c>
      <c r="U35" s="27" t="e">
        <f t="shared" si="18"/>
        <v>#DIV/0!</v>
      </c>
      <c r="V35" s="23" t="e">
        <f t="shared" si="18"/>
        <v>#DIV/0!</v>
      </c>
      <c r="W35" s="27" t="e">
        <f t="shared" si="18"/>
        <v>#DIV/0!</v>
      </c>
      <c r="X35" s="27" t="e">
        <f t="shared" si="18"/>
        <v>#DIV/0!</v>
      </c>
      <c r="Y35" s="27">
        <f t="shared" si="18"/>
        <v>0</v>
      </c>
      <c r="Z35" s="27" t="e">
        <f t="shared" si="18"/>
        <v>#DIV/0!</v>
      </c>
      <c r="AA35" s="27" t="e">
        <f t="shared" si="18"/>
        <v>#DIV/0!</v>
      </c>
      <c r="AB35" s="27" t="e">
        <f t="shared" si="18"/>
        <v>#DIV/0!</v>
      </c>
      <c r="AC35" s="27" t="e">
        <f t="shared" si="18"/>
        <v>#DIV/0!</v>
      </c>
      <c r="AD35" s="112"/>
      <c r="AE35" s="117"/>
    </row>
    <row r="36" spans="1:35" ht="37.15" customHeight="1" x14ac:dyDescent="0.2">
      <c r="A36" s="111"/>
      <c r="B36" s="103" t="s">
        <v>102</v>
      </c>
      <c r="C36" s="19"/>
      <c r="D36" s="20"/>
      <c r="E36" s="20"/>
      <c r="F36" s="19"/>
      <c r="G36" s="23">
        <f t="shared" ref="G36:T36" si="19">SUM(G37:G42)</f>
        <v>0</v>
      </c>
      <c r="H36" s="28">
        <f t="shared" si="19"/>
        <v>306621.74</v>
      </c>
      <c r="I36" s="23">
        <f t="shared" si="19"/>
        <v>0</v>
      </c>
      <c r="J36" s="23">
        <f t="shared" si="19"/>
        <v>306621.74</v>
      </c>
      <c r="K36" s="23">
        <f t="shared" si="19"/>
        <v>0</v>
      </c>
      <c r="L36" s="23">
        <f t="shared" si="19"/>
        <v>0</v>
      </c>
      <c r="M36" s="23">
        <f t="shared" si="19"/>
        <v>0</v>
      </c>
      <c r="N36" s="23">
        <f t="shared" si="19"/>
        <v>0</v>
      </c>
      <c r="O36" s="23">
        <f t="shared" si="19"/>
        <v>0</v>
      </c>
      <c r="P36" s="23">
        <f t="shared" si="19"/>
        <v>0</v>
      </c>
      <c r="Q36" s="23">
        <f t="shared" si="19"/>
        <v>21052.6</v>
      </c>
      <c r="R36" s="23">
        <f t="shared" si="19"/>
        <v>0</v>
      </c>
      <c r="S36" s="23"/>
      <c r="T36" s="23">
        <f t="shared" si="19"/>
        <v>0</v>
      </c>
      <c r="U36" s="23"/>
      <c r="V36" s="23"/>
      <c r="W36" s="23"/>
      <c r="X36" s="23"/>
      <c r="Y36" s="23"/>
      <c r="Z36" s="23"/>
      <c r="AA36" s="23"/>
      <c r="AB36" s="23"/>
      <c r="AC36" s="23"/>
      <c r="AD36" s="112"/>
      <c r="AE36" s="117"/>
    </row>
    <row r="37" spans="1:35" ht="13.15" customHeight="1" x14ac:dyDescent="0.2">
      <c r="A37" s="111"/>
      <c r="B37" s="111" t="s">
        <v>7</v>
      </c>
      <c r="C37" s="19">
        <v>124</v>
      </c>
      <c r="D37" s="18" t="s">
        <v>40</v>
      </c>
      <c r="E37" s="18" t="s">
        <v>193</v>
      </c>
      <c r="F37" s="18" t="s">
        <v>59</v>
      </c>
      <c r="G37" s="23">
        <f t="shared" ref="G37:H42" si="20">I37+K37+M37+O37</f>
        <v>0</v>
      </c>
      <c r="H37" s="28">
        <f t="shared" si="20"/>
        <v>279799.99</v>
      </c>
      <c r="I37" s="29"/>
      <c r="J37" s="29">
        <v>279799.99</v>
      </c>
      <c r="K37" s="29"/>
      <c r="L37" s="29"/>
      <c r="M37" s="29"/>
      <c r="N37" s="29"/>
      <c r="O37" s="29"/>
      <c r="P37" s="28"/>
      <c r="Q37" s="23">
        <f t="shared" ref="Q37:R41" si="21">S37+U37+W37+Y37</f>
        <v>0</v>
      </c>
      <c r="R37" s="28">
        <f t="shared" si="21"/>
        <v>0</v>
      </c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112"/>
      <c r="AE37" s="117"/>
    </row>
    <row r="38" spans="1:35" ht="13.15" customHeight="1" x14ac:dyDescent="0.2">
      <c r="A38" s="111"/>
      <c r="B38" s="111"/>
      <c r="C38" s="19">
        <v>124</v>
      </c>
      <c r="D38" s="18" t="s">
        <v>40</v>
      </c>
      <c r="E38" s="18" t="s">
        <v>393</v>
      </c>
      <c r="F38" s="18" t="s">
        <v>59</v>
      </c>
      <c r="G38" s="23">
        <f t="shared" si="20"/>
        <v>0</v>
      </c>
      <c r="H38" s="28">
        <f t="shared" si="20"/>
        <v>0</v>
      </c>
      <c r="I38" s="29"/>
      <c r="J38" s="29"/>
      <c r="K38" s="29"/>
      <c r="L38" s="29"/>
      <c r="M38" s="29"/>
      <c r="N38" s="29"/>
      <c r="O38" s="29"/>
      <c r="P38" s="28"/>
      <c r="Q38" s="23">
        <f t="shared" si="21"/>
        <v>0</v>
      </c>
      <c r="R38" s="28">
        <f t="shared" si="21"/>
        <v>0</v>
      </c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112"/>
      <c r="AE38" s="117"/>
    </row>
    <row r="39" spans="1:35" ht="13.15" customHeight="1" x14ac:dyDescent="0.2">
      <c r="A39" s="111"/>
      <c r="B39" s="111"/>
      <c r="C39" s="19">
        <v>124</v>
      </c>
      <c r="D39" s="18" t="s">
        <v>40</v>
      </c>
      <c r="E39" s="18" t="s">
        <v>192</v>
      </c>
      <c r="F39" s="18" t="s">
        <v>57</v>
      </c>
      <c r="G39" s="23">
        <f t="shared" si="20"/>
        <v>0</v>
      </c>
      <c r="H39" s="28">
        <f t="shared" si="20"/>
        <v>26821.75</v>
      </c>
      <c r="I39" s="29"/>
      <c r="J39" s="29">
        <v>26821.75</v>
      </c>
      <c r="K39" s="29"/>
      <c r="L39" s="29"/>
      <c r="M39" s="29"/>
      <c r="N39" s="29"/>
      <c r="O39" s="29"/>
      <c r="P39" s="28"/>
      <c r="Q39" s="23">
        <f t="shared" si="21"/>
        <v>20000</v>
      </c>
      <c r="R39" s="28">
        <f t="shared" si="21"/>
        <v>0</v>
      </c>
      <c r="S39" s="23"/>
      <c r="T39" s="23"/>
      <c r="U39" s="23"/>
      <c r="V39" s="23"/>
      <c r="W39" s="23">
        <v>3864.42</v>
      </c>
      <c r="X39" s="23"/>
      <c r="Y39" s="23">
        <v>16135.58</v>
      </c>
      <c r="Z39" s="23"/>
      <c r="AA39" s="23"/>
      <c r="AB39" s="23"/>
      <c r="AC39" s="23"/>
      <c r="AD39" s="112"/>
      <c r="AE39" s="117"/>
      <c r="AI39" s="6"/>
    </row>
    <row r="40" spans="1:35" ht="13.15" customHeight="1" x14ac:dyDescent="0.2">
      <c r="A40" s="111"/>
      <c r="B40" s="103" t="s">
        <v>8</v>
      </c>
      <c r="C40" s="19">
        <v>124</v>
      </c>
      <c r="D40" s="20" t="s">
        <v>40</v>
      </c>
      <c r="E40" s="20" t="s">
        <v>395</v>
      </c>
      <c r="F40" s="19">
        <v>414</v>
      </c>
      <c r="G40" s="23">
        <f t="shared" si="20"/>
        <v>0</v>
      </c>
      <c r="H40" s="28">
        <f t="shared" si="20"/>
        <v>0</v>
      </c>
      <c r="I40" s="29"/>
      <c r="J40" s="29"/>
      <c r="K40" s="29"/>
      <c r="L40" s="29"/>
      <c r="M40" s="29"/>
      <c r="N40" s="29"/>
      <c r="O40" s="29"/>
      <c r="P40" s="28"/>
      <c r="Q40" s="23">
        <f t="shared" si="21"/>
        <v>0</v>
      </c>
      <c r="R40" s="28">
        <f t="shared" si="21"/>
        <v>0</v>
      </c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112"/>
      <c r="AE40" s="117"/>
      <c r="AI40" s="6"/>
    </row>
    <row r="41" spans="1:35" ht="13.15" customHeight="1" x14ac:dyDescent="0.2">
      <c r="A41" s="111"/>
      <c r="B41" s="103" t="s">
        <v>9</v>
      </c>
      <c r="C41" s="19">
        <v>124</v>
      </c>
      <c r="D41" s="20" t="s">
        <v>40</v>
      </c>
      <c r="E41" s="20" t="s">
        <v>192</v>
      </c>
      <c r="F41" s="19">
        <v>521</v>
      </c>
      <c r="G41" s="23">
        <f t="shared" si="20"/>
        <v>0</v>
      </c>
      <c r="H41" s="28">
        <f t="shared" si="20"/>
        <v>0</v>
      </c>
      <c r="I41" s="29"/>
      <c r="J41" s="29"/>
      <c r="K41" s="29"/>
      <c r="L41" s="29"/>
      <c r="M41" s="29"/>
      <c r="N41" s="29"/>
      <c r="O41" s="29"/>
      <c r="P41" s="28"/>
      <c r="Q41" s="23">
        <f t="shared" si="21"/>
        <v>1052.5999999999999</v>
      </c>
      <c r="R41" s="28">
        <f t="shared" si="21"/>
        <v>0</v>
      </c>
      <c r="S41" s="23"/>
      <c r="T41" s="23"/>
      <c r="U41" s="23"/>
      <c r="V41" s="23"/>
      <c r="W41" s="23"/>
      <c r="X41" s="23"/>
      <c r="Y41" s="23">
        <v>1052.5999999999999</v>
      </c>
      <c r="Z41" s="23"/>
      <c r="AA41" s="23"/>
      <c r="AB41" s="23"/>
      <c r="AC41" s="23"/>
      <c r="AD41" s="112"/>
      <c r="AE41" s="117"/>
      <c r="AI41" s="6"/>
    </row>
    <row r="42" spans="1:35" ht="22.5" customHeight="1" x14ac:dyDescent="0.2">
      <c r="A42" s="111"/>
      <c r="B42" s="103" t="s">
        <v>10</v>
      </c>
      <c r="C42" s="19"/>
      <c r="D42" s="20"/>
      <c r="E42" s="20"/>
      <c r="F42" s="19"/>
      <c r="G42" s="23">
        <f t="shared" si="20"/>
        <v>0</v>
      </c>
      <c r="H42" s="28">
        <f t="shared" si="20"/>
        <v>0</v>
      </c>
      <c r="I42" s="29"/>
      <c r="J42" s="29"/>
      <c r="K42" s="29"/>
      <c r="L42" s="29"/>
      <c r="M42" s="29"/>
      <c r="N42" s="29"/>
      <c r="O42" s="29"/>
      <c r="P42" s="28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112"/>
      <c r="AE42" s="118"/>
    </row>
    <row r="43" spans="1:35" ht="27.6" customHeight="1" x14ac:dyDescent="0.2">
      <c r="A43" s="119" t="s">
        <v>11</v>
      </c>
      <c r="B43" s="103" t="s">
        <v>17</v>
      </c>
      <c r="C43" s="19"/>
      <c r="D43" s="20"/>
      <c r="E43" s="20"/>
      <c r="F43" s="19"/>
      <c r="G43" s="23">
        <f t="shared" ref="G43:AC43" si="22">G17+G18+G19</f>
        <v>496055.69999999995</v>
      </c>
      <c r="H43" s="23">
        <f t="shared" si="22"/>
        <v>613243.48</v>
      </c>
      <c r="I43" s="23">
        <f t="shared" si="22"/>
        <v>308010.59999999998</v>
      </c>
      <c r="J43" s="23">
        <f t="shared" si="22"/>
        <v>613243.48</v>
      </c>
      <c r="K43" s="23">
        <f t="shared" si="22"/>
        <v>144402.19999999998</v>
      </c>
      <c r="L43" s="23">
        <f t="shared" si="22"/>
        <v>0</v>
      </c>
      <c r="M43" s="23">
        <f t="shared" si="22"/>
        <v>20997.599999999999</v>
      </c>
      <c r="N43" s="23">
        <f t="shared" si="22"/>
        <v>0</v>
      </c>
      <c r="O43" s="23">
        <f t="shared" si="22"/>
        <v>22645.3</v>
      </c>
      <c r="P43" s="23">
        <f t="shared" si="22"/>
        <v>0</v>
      </c>
      <c r="Q43" s="23">
        <f>Q17+Q18+Q19</f>
        <v>221717.58175000001</v>
      </c>
      <c r="R43" s="23">
        <f t="shared" si="22"/>
        <v>0</v>
      </c>
      <c r="S43" s="23">
        <f>S17+S18+S19</f>
        <v>9297.2000000000007</v>
      </c>
      <c r="T43" s="23">
        <f t="shared" si="22"/>
        <v>0</v>
      </c>
      <c r="U43" s="23">
        <f t="shared" si="22"/>
        <v>37252.602989999999</v>
      </c>
      <c r="V43" s="23">
        <f t="shared" si="22"/>
        <v>0</v>
      </c>
      <c r="W43" s="23">
        <f t="shared" si="22"/>
        <v>87967.92</v>
      </c>
      <c r="X43" s="23">
        <f t="shared" si="22"/>
        <v>0</v>
      </c>
      <c r="Y43" s="23">
        <f t="shared" si="22"/>
        <v>87199.858760000003</v>
      </c>
      <c r="Z43" s="23">
        <f t="shared" si="22"/>
        <v>0</v>
      </c>
      <c r="AA43" s="23">
        <f t="shared" si="22"/>
        <v>109473.5</v>
      </c>
      <c r="AB43" s="23">
        <f t="shared" si="22"/>
        <v>56100</v>
      </c>
      <c r="AC43" s="23">
        <f t="shared" si="22"/>
        <v>0</v>
      </c>
      <c r="AD43" s="30"/>
      <c r="AE43" s="88"/>
    </row>
    <row r="44" spans="1:35" ht="13.15" customHeight="1" x14ac:dyDescent="0.2">
      <c r="A44" s="119"/>
      <c r="B44" s="103" t="s">
        <v>8</v>
      </c>
      <c r="C44" s="19"/>
      <c r="D44" s="20"/>
      <c r="E44" s="20"/>
      <c r="F44" s="19"/>
      <c r="G44" s="23">
        <f t="shared" ref="G44:AC44" si="23">G20</f>
        <v>125002.7</v>
      </c>
      <c r="H44" s="23">
        <f t="shared" si="23"/>
        <v>0</v>
      </c>
      <c r="I44" s="23">
        <f t="shared" si="23"/>
        <v>0</v>
      </c>
      <c r="J44" s="23">
        <f t="shared" si="23"/>
        <v>0</v>
      </c>
      <c r="K44" s="23">
        <f t="shared" si="23"/>
        <v>0</v>
      </c>
      <c r="L44" s="23">
        <f t="shared" si="23"/>
        <v>0</v>
      </c>
      <c r="M44" s="23">
        <f t="shared" si="23"/>
        <v>60000</v>
      </c>
      <c r="N44" s="23">
        <f t="shared" si="23"/>
        <v>0</v>
      </c>
      <c r="O44" s="23">
        <f t="shared" si="23"/>
        <v>65002.7</v>
      </c>
      <c r="P44" s="23">
        <f t="shared" si="23"/>
        <v>0</v>
      </c>
      <c r="Q44" s="23">
        <f>Q20+Q21</f>
        <v>0</v>
      </c>
      <c r="R44" s="23">
        <f>R20+R21</f>
        <v>0</v>
      </c>
      <c r="S44" s="23">
        <f>S20+S21</f>
        <v>0</v>
      </c>
      <c r="T44" s="23">
        <f t="shared" ref="T44:AB44" si="24">T20+T21</f>
        <v>0</v>
      </c>
      <c r="U44" s="23">
        <f t="shared" si="24"/>
        <v>0</v>
      </c>
      <c r="V44" s="23">
        <f t="shared" si="24"/>
        <v>0</v>
      </c>
      <c r="W44" s="23">
        <f t="shared" si="24"/>
        <v>0</v>
      </c>
      <c r="X44" s="23">
        <f t="shared" si="24"/>
        <v>0</v>
      </c>
      <c r="Y44" s="23">
        <f t="shared" si="24"/>
        <v>0</v>
      </c>
      <c r="Z44" s="23">
        <f t="shared" si="24"/>
        <v>0</v>
      </c>
      <c r="AA44" s="23">
        <f t="shared" si="24"/>
        <v>0</v>
      </c>
      <c r="AB44" s="23">
        <f t="shared" si="24"/>
        <v>0</v>
      </c>
      <c r="AC44" s="23">
        <f t="shared" si="23"/>
        <v>0</v>
      </c>
      <c r="AD44" s="30"/>
      <c r="AE44" s="88"/>
    </row>
    <row r="45" spans="1:35" ht="13.15" customHeight="1" x14ac:dyDescent="0.2">
      <c r="A45" s="119"/>
      <c r="B45" s="103" t="s">
        <v>9</v>
      </c>
      <c r="C45" s="19">
        <v>124</v>
      </c>
      <c r="D45" s="20"/>
      <c r="E45" s="20"/>
      <c r="F45" s="19"/>
      <c r="G45" s="23">
        <f t="shared" ref="G45:AC45" si="25">G22</f>
        <v>1073.2</v>
      </c>
      <c r="H45" s="23">
        <f t="shared" si="25"/>
        <v>0</v>
      </c>
      <c r="I45" s="23">
        <f t="shared" si="25"/>
        <v>0</v>
      </c>
      <c r="J45" s="23">
        <f t="shared" si="25"/>
        <v>0</v>
      </c>
      <c r="K45" s="23">
        <f t="shared" si="25"/>
        <v>0</v>
      </c>
      <c r="L45" s="23">
        <f t="shared" si="25"/>
        <v>0</v>
      </c>
      <c r="M45" s="23">
        <f t="shared" si="25"/>
        <v>0</v>
      </c>
      <c r="N45" s="23">
        <f t="shared" si="25"/>
        <v>0</v>
      </c>
      <c r="O45" s="23">
        <f t="shared" si="25"/>
        <v>1073.2</v>
      </c>
      <c r="P45" s="23">
        <f t="shared" si="25"/>
        <v>0</v>
      </c>
      <c r="Q45" s="23">
        <f>Q22</f>
        <v>2650.5</v>
      </c>
      <c r="R45" s="23">
        <f t="shared" si="25"/>
        <v>0</v>
      </c>
      <c r="S45" s="23">
        <f>S22</f>
        <v>0</v>
      </c>
      <c r="T45" s="23">
        <f t="shared" si="25"/>
        <v>0</v>
      </c>
      <c r="U45" s="23">
        <f t="shared" si="25"/>
        <v>0</v>
      </c>
      <c r="V45" s="23">
        <f t="shared" si="25"/>
        <v>0</v>
      </c>
      <c r="W45" s="23">
        <f t="shared" si="25"/>
        <v>0</v>
      </c>
      <c r="X45" s="23">
        <f t="shared" si="25"/>
        <v>0</v>
      </c>
      <c r="Y45" s="23">
        <f t="shared" si="25"/>
        <v>2650.5</v>
      </c>
      <c r="Z45" s="23">
        <f t="shared" si="25"/>
        <v>0</v>
      </c>
      <c r="AA45" s="23">
        <f t="shared" si="25"/>
        <v>1000</v>
      </c>
      <c r="AB45" s="23">
        <f t="shared" si="25"/>
        <v>0</v>
      </c>
      <c r="AC45" s="23">
        <f t="shared" si="25"/>
        <v>0</v>
      </c>
      <c r="AD45" s="30"/>
      <c r="AE45" s="88"/>
    </row>
    <row r="46" spans="1:35" ht="13.15" customHeight="1" x14ac:dyDescent="0.2">
      <c r="A46" s="119"/>
      <c r="B46" s="103" t="s">
        <v>12</v>
      </c>
      <c r="C46" s="19"/>
      <c r="D46" s="20"/>
      <c r="E46" s="20"/>
      <c r="F46" s="19"/>
      <c r="G46" s="23">
        <f t="shared" ref="G46:AC46" si="26">G23</f>
        <v>0</v>
      </c>
      <c r="H46" s="23">
        <f t="shared" si="26"/>
        <v>0</v>
      </c>
      <c r="I46" s="23">
        <f t="shared" si="26"/>
        <v>0</v>
      </c>
      <c r="J46" s="23">
        <f t="shared" si="26"/>
        <v>0</v>
      </c>
      <c r="K46" s="23">
        <f t="shared" si="26"/>
        <v>0</v>
      </c>
      <c r="L46" s="23">
        <f t="shared" si="26"/>
        <v>0</v>
      </c>
      <c r="M46" s="23">
        <f t="shared" si="26"/>
        <v>0</v>
      </c>
      <c r="N46" s="23">
        <f t="shared" si="26"/>
        <v>0</v>
      </c>
      <c r="O46" s="23">
        <f t="shared" si="26"/>
        <v>0</v>
      </c>
      <c r="P46" s="23">
        <f t="shared" si="26"/>
        <v>0</v>
      </c>
      <c r="Q46" s="23">
        <f t="shared" si="26"/>
        <v>0</v>
      </c>
      <c r="R46" s="23">
        <f t="shared" si="26"/>
        <v>0</v>
      </c>
      <c r="S46" s="23">
        <f t="shared" si="26"/>
        <v>0</v>
      </c>
      <c r="T46" s="23">
        <f t="shared" si="26"/>
        <v>0</v>
      </c>
      <c r="U46" s="23">
        <f t="shared" si="26"/>
        <v>0</v>
      </c>
      <c r="V46" s="23">
        <f t="shared" si="26"/>
        <v>0</v>
      </c>
      <c r="W46" s="23">
        <f t="shared" si="26"/>
        <v>0</v>
      </c>
      <c r="X46" s="23">
        <f t="shared" si="26"/>
        <v>0</v>
      </c>
      <c r="Y46" s="23">
        <f t="shared" si="26"/>
        <v>0</v>
      </c>
      <c r="Z46" s="23">
        <f t="shared" si="26"/>
        <v>0</v>
      </c>
      <c r="AA46" s="23">
        <f t="shared" si="26"/>
        <v>0</v>
      </c>
      <c r="AB46" s="23">
        <f t="shared" si="26"/>
        <v>0</v>
      </c>
      <c r="AC46" s="23">
        <f t="shared" si="26"/>
        <v>0</v>
      </c>
      <c r="AD46" s="30"/>
      <c r="AE46" s="88"/>
    </row>
    <row r="47" spans="1:35" ht="27.6" customHeight="1" x14ac:dyDescent="0.2">
      <c r="A47" s="120" t="s">
        <v>218</v>
      </c>
      <c r="B47" s="132"/>
      <c r="C47" s="121"/>
      <c r="D47" s="121"/>
      <c r="E47" s="121"/>
      <c r="F47" s="121"/>
      <c r="G47" s="121"/>
      <c r="H47" s="121"/>
      <c r="I47" s="121"/>
      <c r="J47" s="121"/>
      <c r="K47" s="121"/>
      <c r="L47" s="121"/>
      <c r="M47" s="121"/>
      <c r="N47" s="121"/>
      <c r="O47" s="121"/>
      <c r="P47" s="121"/>
      <c r="Q47" s="121"/>
      <c r="R47" s="121"/>
      <c r="S47" s="121"/>
      <c r="T47" s="121"/>
      <c r="U47" s="121"/>
      <c r="V47" s="121"/>
      <c r="W47" s="121"/>
      <c r="X47" s="121"/>
      <c r="Y47" s="121"/>
      <c r="Z47" s="121"/>
      <c r="AA47" s="121"/>
      <c r="AB47" s="121"/>
      <c r="AC47" s="121"/>
      <c r="AD47" s="121"/>
      <c r="AE47" s="122"/>
    </row>
    <row r="48" spans="1:35" ht="49.9" customHeight="1" x14ac:dyDescent="0.2">
      <c r="A48" s="120" t="s">
        <v>609</v>
      </c>
      <c r="B48" s="104" t="s">
        <v>309</v>
      </c>
      <c r="C48" s="22"/>
      <c r="D48" s="20"/>
      <c r="E48" s="20"/>
      <c r="F48" s="19"/>
      <c r="G48" s="24">
        <f t="shared" ref="G48:P48" si="27">G67+G81</f>
        <v>6</v>
      </c>
      <c r="H48" s="24">
        <f t="shared" si="27"/>
        <v>0</v>
      </c>
      <c r="I48" s="24">
        <f t="shared" si="27"/>
        <v>0</v>
      </c>
      <c r="J48" s="24">
        <f t="shared" si="27"/>
        <v>0</v>
      </c>
      <c r="K48" s="24">
        <f t="shared" si="27"/>
        <v>0</v>
      </c>
      <c r="L48" s="24">
        <f t="shared" si="27"/>
        <v>0</v>
      </c>
      <c r="M48" s="24">
        <f t="shared" si="27"/>
        <v>0</v>
      </c>
      <c r="N48" s="24">
        <f t="shared" si="27"/>
        <v>0</v>
      </c>
      <c r="O48" s="24">
        <f t="shared" si="27"/>
        <v>6</v>
      </c>
      <c r="P48" s="24">
        <f t="shared" si="27"/>
        <v>0</v>
      </c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112" t="s">
        <v>217</v>
      </c>
      <c r="AE48" s="116" t="s">
        <v>481</v>
      </c>
    </row>
    <row r="49" spans="1:31" ht="26.45" customHeight="1" x14ac:dyDescent="0.2">
      <c r="A49" s="111"/>
      <c r="B49" s="103" t="s">
        <v>124</v>
      </c>
      <c r="C49" s="19"/>
      <c r="D49" s="20"/>
      <c r="E49" s="20"/>
      <c r="F49" s="19"/>
      <c r="G49" s="23">
        <f>ROUND(G50/G48,1)</f>
        <v>181396.5</v>
      </c>
      <c r="H49" s="23" t="e">
        <f t="shared" ref="H49:P49" si="28">ROUND(H50/H48,1)</f>
        <v>#DIV/0!</v>
      </c>
      <c r="I49" s="23" t="e">
        <f t="shared" si="28"/>
        <v>#DIV/0!</v>
      </c>
      <c r="J49" s="23" t="e">
        <f t="shared" si="28"/>
        <v>#DIV/0!</v>
      </c>
      <c r="K49" s="23" t="e">
        <f t="shared" si="28"/>
        <v>#DIV/0!</v>
      </c>
      <c r="L49" s="23" t="e">
        <f t="shared" si="28"/>
        <v>#DIV/0!</v>
      </c>
      <c r="M49" s="23" t="e">
        <f t="shared" si="28"/>
        <v>#DIV/0!</v>
      </c>
      <c r="N49" s="23" t="e">
        <f t="shared" si="28"/>
        <v>#DIV/0!</v>
      </c>
      <c r="O49" s="23">
        <f t="shared" si="28"/>
        <v>70506</v>
      </c>
      <c r="P49" s="23" t="e">
        <f t="shared" si="28"/>
        <v>#DIV/0!</v>
      </c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112"/>
      <c r="AE49" s="117"/>
    </row>
    <row r="50" spans="1:31" ht="37.15" customHeight="1" x14ac:dyDescent="0.2">
      <c r="A50" s="111"/>
      <c r="B50" s="103" t="s">
        <v>101</v>
      </c>
      <c r="C50" s="19"/>
      <c r="D50" s="20"/>
      <c r="E50" s="20"/>
      <c r="F50" s="19"/>
      <c r="G50" s="23">
        <f>SUM(G51:G66)</f>
        <v>1088379.2</v>
      </c>
      <c r="H50" s="23">
        <f t="shared" ref="H50:AC50" si="29">SUM(H51:H66)</f>
        <v>18629.137279999999</v>
      </c>
      <c r="I50" s="23">
        <f t="shared" si="29"/>
        <v>18629.199999999997</v>
      </c>
      <c r="J50" s="23">
        <f t="shared" si="29"/>
        <v>18629.137279999999</v>
      </c>
      <c r="K50" s="23">
        <f t="shared" si="29"/>
        <v>296304.30000000005</v>
      </c>
      <c r="L50" s="23">
        <f t="shared" si="29"/>
        <v>0</v>
      </c>
      <c r="M50" s="23">
        <f t="shared" si="29"/>
        <v>350410</v>
      </c>
      <c r="N50" s="23">
        <f t="shared" si="29"/>
        <v>0</v>
      </c>
      <c r="O50" s="23">
        <f t="shared" si="29"/>
        <v>423035.7</v>
      </c>
      <c r="P50" s="23">
        <f t="shared" si="29"/>
        <v>0</v>
      </c>
      <c r="Q50" s="23">
        <f>SUM(Q51:Q66)</f>
        <v>3025393.7179999999</v>
      </c>
      <c r="R50" s="23">
        <f t="shared" si="29"/>
        <v>0</v>
      </c>
      <c r="S50" s="23">
        <f t="shared" si="29"/>
        <v>249482.23553000001</v>
      </c>
      <c r="T50" s="23">
        <f t="shared" si="29"/>
        <v>0</v>
      </c>
      <c r="U50" s="23">
        <f t="shared" si="29"/>
        <v>798392.74290000007</v>
      </c>
      <c r="V50" s="23">
        <f t="shared" si="29"/>
        <v>0</v>
      </c>
      <c r="W50" s="23">
        <f t="shared" si="29"/>
        <v>1207763.8090000001</v>
      </c>
      <c r="X50" s="23">
        <f t="shared" si="29"/>
        <v>0</v>
      </c>
      <c r="Y50" s="23">
        <f t="shared" si="29"/>
        <v>769754.93056999997</v>
      </c>
      <c r="Z50" s="23">
        <f t="shared" si="29"/>
        <v>0</v>
      </c>
      <c r="AA50" s="23">
        <f t="shared" si="29"/>
        <v>1309073.8</v>
      </c>
      <c r="AB50" s="23">
        <f t="shared" si="29"/>
        <v>1286764.1000000001</v>
      </c>
      <c r="AC50" s="23">
        <f t="shared" si="29"/>
        <v>1383672.7</v>
      </c>
      <c r="AD50" s="112"/>
      <c r="AE50" s="117"/>
    </row>
    <row r="51" spans="1:31" x14ac:dyDescent="0.2">
      <c r="A51" s="111"/>
      <c r="B51" s="111" t="s">
        <v>7</v>
      </c>
      <c r="C51" s="19">
        <f t="shared" ref="C51:G53" si="30">C70</f>
        <v>124</v>
      </c>
      <c r="D51" s="19" t="str">
        <f t="shared" si="30"/>
        <v>0702</v>
      </c>
      <c r="E51" s="19" t="str">
        <f t="shared" si="30"/>
        <v>0710004040</v>
      </c>
      <c r="F51" s="19" t="str">
        <f t="shared" si="30"/>
        <v>414</v>
      </c>
      <c r="G51" s="23">
        <f t="shared" si="30"/>
        <v>10107.799999999999</v>
      </c>
      <c r="H51" s="23">
        <f t="shared" ref="H51:AC51" si="31">H70</f>
        <v>5469.3864999999996</v>
      </c>
      <c r="I51" s="23">
        <f t="shared" si="31"/>
        <v>0</v>
      </c>
      <c r="J51" s="23">
        <f t="shared" si="31"/>
        <v>5469.3864999999996</v>
      </c>
      <c r="K51" s="23">
        <f t="shared" si="31"/>
        <v>1575</v>
      </c>
      <c r="L51" s="23">
        <f t="shared" si="31"/>
        <v>0</v>
      </c>
      <c r="M51" s="23">
        <f t="shared" si="31"/>
        <v>287</v>
      </c>
      <c r="N51" s="23">
        <f t="shared" si="31"/>
        <v>0</v>
      </c>
      <c r="O51" s="23">
        <f t="shared" si="31"/>
        <v>8245.7999999999993</v>
      </c>
      <c r="P51" s="23">
        <f t="shared" si="31"/>
        <v>0</v>
      </c>
      <c r="Q51" s="23">
        <f>Q70</f>
        <v>154367.91800000001</v>
      </c>
      <c r="R51" s="23">
        <f t="shared" si="31"/>
        <v>0</v>
      </c>
      <c r="S51" s="23">
        <f t="shared" si="31"/>
        <v>42618.7</v>
      </c>
      <c r="T51" s="23">
        <f t="shared" si="31"/>
        <v>0</v>
      </c>
      <c r="U51" s="23">
        <f t="shared" si="31"/>
        <v>33402.972119999999</v>
      </c>
      <c r="V51" s="23">
        <f t="shared" si="31"/>
        <v>0</v>
      </c>
      <c r="W51" s="23">
        <f t="shared" si="31"/>
        <v>61224.394480000003</v>
      </c>
      <c r="X51" s="23">
        <f t="shared" si="31"/>
        <v>0</v>
      </c>
      <c r="Y51" s="23">
        <f t="shared" si="31"/>
        <v>17121.8514</v>
      </c>
      <c r="Z51" s="23">
        <f t="shared" si="31"/>
        <v>0</v>
      </c>
      <c r="AA51" s="23">
        <f t="shared" si="31"/>
        <v>841100</v>
      </c>
      <c r="AB51" s="23">
        <f t="shared" si="31"/>
        <v>986188</v>
      </c>
      <c r="AC51" s="23">
        <f t="shared" si="31"/>
        <v>548790</v>
      </c>
      <c r="AD51" s="112"/>
      <c r="AE51" s="117"/>
    </row>
    <row r="52" spans="1:31" x14ac:dyDescent="0.2">
      <c r="A52" s="111"/>
      <c r="B52" s="111"/>
      <c r="C52" s="19">
        <f t="shared" si="30"/>
        <v>124</v>
      </c>
      <c r="D52" s="19" t="str">
        <f t="shared" si="30"/>
        <v>0702</v>
      </c>
      <c r="E52" s="19" t="str">
        <f t="shared" si="30"/>
        <v>07100R0210</v>
      </c>
      <c r="F52" s="19" t="str">
        <f t="shared" si="30"/>
        <v>414</v>
      </c>
      <c r="G52" s="23">
        <f t="shared" si="30"/>
        <v>85203.099999999991</v>
      </c>
      <c r="H52" s="23">
        <f t="shared" ref="H52:AC52" si="32">H71</f>
        <v>0</v>
      </c>
      <c r="I52" s="23">
        <f t="shared" si="32"/>
        <v>5469.4</v>
      </c>
      <c r="J52" s="23">
        <f t="shared" si="32"/>
        <v>0</v>
      </c>
      <c r="K52" s="23">
        <f t="shared" si="32"/>
        <v>12153.7</v>
      </c>
      <c r="L52" s="23">
        <f t="shared" si="32"/>
        <v>0</v>
      </c>
      <c r="M52" s="23">
        <f t="shared" si="32"/>
        <v>9172.2999999999993</v>
      </c>
      <c r="N52" s="23">
        <f t="shared" si="32"/>
        <v>0</v>
      </c>
      <c r="O52" s="23">
        <f t="shared" si="32"/>
        <v>58407.7</v>
      </c>
      <c r="P52" s="23">
        <f t="shared" si="32"/>
        <v>0</v>
      </c>
      <c r="Q52" s="23">
        <f>Q71</f>
        <v>285384.59999999998</v>
      </c>
      <c r="R52" s="23">
        <f t="shared" si="32"/>
        <v>0</v>
      </c>
      <c r="S52" s="23">
        <f t="shared" si="32"/>
        <v>16359.79538</v>
      </c>
      <c r="T52" s="23">
        <f t="shared" si="32"/>
        <v>0</v>
      </c>
      <c r="U52" s="23">
        <f t="shared" si="32"/>
        <v>94006.183969999998</v>
      </c>
      <c r="V52" s="23">
        <f t="shared" si="32"/>
        <v>0</v>
      </c>
      <c r="W52" s="23">
        <f t="shared" si="32"/>
        <v>114067.76231000001</v>
      </c>
      <c r="X52" s="23">
        <f t="shared" si="32"/>
        <v>0</v>
      </c>
      <c r="Y52" s="23">
        <f t="shared" si="32"/>
        <v>60950.858339999999</v>
      </c>
      <c r="Z52" s="23">
        <f t="shared" si="32"/>
        <v>0</v>
      </c>
      <c r="AA52" s="23">
        <f t="shared" si="32"/>
        <v>0</v>
      </c>
      <c r="AB52" s="23">
        <f t="shared" si="32"/>
        <v>0</v>
      </c>
      <c r="AC52" s="23">
        <f t="shared" si="32"/>
        <v>0</v>
      </c>
      <c r="AD52" s="112"/>
      <c r="AE52" s="117"/>
    </row>
    <row r="53" spans="1:31" x14ac:dyDescent="0.2">
      <c r="A53" s="111"/>
      <c r="B53" s="111"/>
      <c r="C53" s="19">
        <f t="shared" si="30"/>
        <v>124</v>
      </c>
      <c r="D53" s="19" t="str">
        <f t="shared" si="30"/>
        <v>0702</v>
      </c>
      <c r="E53" s="19" t="str">
        <f t="shared" si="30"/>
        <v>0710070490</v>
      </c>
      <c r="F53" s="19" t="str">
        <f t="shared" si="30"/>
        <v>522</v>
      </c>
      <c r="G53" s="23">
        <f t="shared" si="30"/>
        <v>252875.8</v>
      </c>
      <c r="H53" s="23">
        <f t="shared" ref="H53:AC54" si="33">H72</f>
        <v>13159.750779999998</v>
      </c>
      <c r="I53" s="23">
        <f t="shared" si="33"/>
        <v>13159.8</v>
      </c>
      <c r="J53" s="23">
        <f t="shared" si="33"/>
        <v>13159.750779999998</v>
      </c>
      <c r="K53" s="23">
        <f t="shared" si="33"/>
        <v>71139.3</v>
      </c>
      <c r="L53" s="23">
        <f t="shared" si="33"/>
        <v>0</v>
      </c>
      <c r="M53" s="23">
        <f t="shared" si="33"/>
        <v>105000</v>
      </c>
      <c r="N53" s="23">
        <f t="shared" si="33"/>
        <v>0</v>
      </c>
      <c r="O53" s="23">
        <f t="shared" si="33"/>
        <v>63576.7</v>
      </c>
      <c r="P53" s="23">
        <f t="shared" si="33"/>
        <v>0</v>
      </c>
      <c r="Q53" s="23">
        <f t="shared" si="33"/>
        <v>806261.6</v>
      </c>
      <c r="R53" s="23">
        <f t="shared" si="33"/>
        <v>0</v>
      </c>
      <c r="S53" s="23">
        <f t="shared" si="33"/>
        <v>164503.74015</v>
      </c>
      <c r="T53" s="23">
        <f t="shared" si="33"/>
        <v>0</v>
      </c>
      <c r="U53" s="23">
        <f t="shared" si="33"/>
        <v>257310.91015000001</v>
      </c>
      <c r="V53" s="23">
        <f t="shared" si="33"/>
        <v>0</v>
      </c>
      <c r="W53" s="23">
        <f t="shared" si="33"/>
        <v>198969.47990000001</v>
      </c>
      <c r="X53" s="23">
        <f t="shared" si="33"/>
        <v>0</v>
      </c>
      <c r="Y53" s="23">
        <f t="shared" si="33"/>
        <v>185477.46979999999</v>
      </c>
      <c r="Z53" s="23">
        <f t="shared" si="33"/>
        <v>0</v>
      </c>
      <c r="AA53" s="23">
        <f t="shared" si="33"/>
        <v>380603.8</v>
      </c>
      <c r="AB53" s="23">
        <f t="shared" si="33"/>
        <v>213206.1</v>
      </c>
      <c r="AC53" s="23">
        <f t="shared" si="33"/>
        <v>747512.7</v>
      </c>
      <c r="AD53" s="112"/>
      <c r="AE53" s="117"/>
    </row>
    <row r="54" spans="1:31" x14ac:dyDescent="0.2">
      <c r="A54" s="111"/>
      <c r="B54" s="111"/>
      <c r="C54" s="19">
        <v>124</v>
      </c>
      <c r="D54" s="19" t="s">
        <v>41</v>
      </c>
      <c r="E54" s="20" t="s">
        <v>517</v>
      </c>
      <c r="F54" s="19">
        <v>521</v>
      </c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>
        <f>Q73</f>
        <v>15201.04103</v>
      </c>
      <c r="R54" s="23"/>
      <c r="S54" s="23">
        <f t="shared" si="33"/>
        <v>0</v>
      </c>
      <c r="T54" s="23">
        <f t="shared" si="33"/>
        <v>0</v>
      </c>
      <c r="U54" s="23">
        <f t="shared" si="33"/>
        <v>0</v>
      </c>
      <c r="V54" s="23">
        <f t="shared" si="33"/>
        <v>0</v>
      </c>
      <c r="W54" s="23">
        <f t="shared" si="33"/>
        <v>9041.0410300000003</v>
      </c>
      <c r="X54" s="23">
        <f t="shared" si="33"/>
        <v>0</v>
      </c>
      <c r="Y54" s="23">
        <f t="shared" si="33"/>
        <v>6160</v>
      </c>
      <c r="Z54" s="23"/>
      <c r="AA54" s="23"/>
      <c r="AB54" s="23"/>
      <c r="AC54" s="23"/>
      <c r="AD54" s="112"/>
      <c r="AE54" s="117"/>
    </row>
    <row r="55" spans="1:31" x14ac:dyDescent="0.2">
      <c r="A55" s="111"/>
      <c r="B55" s="111"/>
      <c r="C55" s="19">
        <f>C74</f>
        <v>124</v>
      </c>
      <c r="D55" s="19" t="str">
        <f>D74</f>
        <v>0702</v>
      </c>
      <c r="E55" s="20" t="s">
        <v>517</v>
      </c>
      <c r="F55" s="19">
        <v>522</v>
      </c>
      <c r="G55" s="23">
        <f>G74</f>
        <v>148083.29999999999</v>
      </c>
      <c r="H55" s="23">
        <f t="shared" ref="H55:AC55" si="34">H74</f>
        <v>0</v>
      </c>
      <c r="I55" s="23">
        <f t="shared" si="34"/>
        <v>0</v>
      </c>
      <c r="J55" s="23">
        <f t="shared" si="34"/>
        <v>0</v>
      </c>
      <c r="K55" s="23">
        <f t="shared" si="34"/>
        <v>42897.1</v>
      </c>
      <c r="L55" s="23">
        <f t="shared" si="34"/>
        <v>0</v>
      </c>
      <c r="M55" s="23">
        <f t="shared" si="34"/>
        <v>103787.2</v>
      </c>
      <c r="N55" s="23">
        <f t="shared" si="34"/>
        <v>0</v>
      </c>
      <c r="O55" s="23">
        <f t="shared" si="34"/>
        <v>1399</v>
      </c>
      <c r="P55" s="23">
        <f t="shared" si="34"/>
        <v>0</v>
      </c>
      <c r="Q55" s="23">
        <f t="shared" si="34"/>
        <v>80807.058970000013</v>
      </c>
      <c r="R55" s="23">
        <f t="shared" si="34"/>
        <v>0</v>
      </c>
      <c r="S55" s="23">
        <f t="shared" si="34"/>
        <v>0</v>
      </c>
      <c r="T55" s="23">
        <f t="shared" si="34"/>
        <v>0</v>
      </c>
      <c r="U55" s="23">
        <f t="shared" si="34"/>
        <v>36666.686659999999</v>
      </c>
      <c r="V55" s="23">
        <f t="shared" si="34"/>
        <v>0</v>
      </c>
      <c r="W55" s="23">
        <f t="shared" si="34"/>
        <v>36957.101280000003</v>
      </c>
      <c r="X55" s="23">
        <f t="shared" si="34"/>
        <v>0</v>
      </c>
      <c r="Y55" s="23">
        <f t="shared" si="34"/>
        <v>7183.2710299999999</v>
      </c>
      <c r="Z55" s="23">
        <f t="shared" si="34"/>
        <v>0</v>
      </c>
      <c r="AA55" s="23">
        <f t="shared" si="34"/>
        <v>0</v>
      </c>
      <c r="AB55" s="23">
        <f t="shared" si="34"/>
        <v>0</v>
      </c>
      <c r="AC55" s="23">
        <f t="shared" si="34"/>
        <v>0</v>
      </c>
      <c r="AD55" s="112"/>
      <c r="AE55" s="117"/>
    </row>
    <row r="56" spans="1:31" x14ac:dyDescent="0.2">
      <c r="A56" s="111"/>
      <c r="B56" s="111"/>
      <c r="C56" s="20" t="str">
        <f>C84</f>
        <v>136</v>
      </c>
      <c r="D56" s="20" t="str">
        <f>D84</f>
        <v>0709</v>
      </c>
      <c r="E56" s="20" t="str">
        <f>E84</f>
        <v>0710003470</v>
      </c>
      <c r="F56" s="20" t="str">
        <f>F84</f>
        <v>244</v>
      </c>
      <c r="G56" s="23">
        <f>G84</f>
        <v>1073.0999999999999</v>
      </c>
      <c r="H56" s="23">
        <f t="shared" ref="H56:AC56" si="35">H84</f>
        <v>0</v>
      </c>
      <c r="I56" s="23">
        <f t="shared" si="35"/>
        <v>0</v>
      </c>
      <c r="J56" s="23">
        <f t="shared" si="35"/>
        <v>0</v>
      </c>
      <c r="K56" s="23">
        <f t="shared" si="35"/>
        <v>1073.0999999999999</v>
      </c>
      <c r="L56" s="23">
        <f t="shared" si="35"/>
        <v>0</v>
      </c>
      <c r="M56" s="23">
        <f t="shared" si="35"/>
        <v>0</v>
      </c>
      <c r="N56" s="23">
        <f t="shared" si="35"/>
        <v>0</v>
      </c>
      <c r="O56" s="23">
        <f t="shared" si="35"/>
        <v>0</v>
      </c>
      <c r="P56" s="23">
        <f t="shared" si="35"/>
        <v>0</v>
      </c>
      <c r="Q56" s="23">
        <f t="shared" si="35"/>
        <v>17086</v>
      </c>
      <c r="R56" s="23">
        <f t="shared" si="35"/>
        <v>0</v>
      </c>
      <c r="S56" s="23">
        <f t="shared" si="35"/>
        <v>0</v>
      </c>
      <c r="T56" s="23">
        <f t="shared" si="35"/>
        <v>0</v>
      </c>
      <c r="U56" s="23">
        <f t="shared" si="35"/>
        <v>546</v>
      </c>
      <c r="V56" s="23">
        <f t="shared" si="35"/>
        <v>0</v>
      </c>
      <c r="W56" s="23">
        <f t="shared" si="35"/>
        <v>1000</v>
      </c>
      <c r="X56" s="23">
        <f t="shared" si="35"/>
        <v>0</v>
      </c>
      <c r="Y56" s="23">
        <f t="shared" si="35"/>
        <v>15540</v>
      </c>
      <c r="Z56" s="23">
        <f t="shared" si="35"/>
        <v>0</v>
      </c>
      <c r="AA56" s="23">
        <f t="shared" si="35"/>
        <v>1670</v>
      </c>
      <c r="AB56" s="23">
        <f t="shared" si="35"/>
        <v>1670</v>
      </c>
      <c r="AC56" s="23">
        <f t="shared" si="35"/>
        <v>1670</v>
      </c>
      <c r="AD56" s="112"/>
      <c r="AE56" s="117"/>
    </row>
    <row r="57" spans="1:31" ht="37.5" customHeight="1" x14ac:dyDescent="0.2">
      <c r="A57" s="111"/>
      <c r="B57" s="111"/>
      <c r="C57" s="20" t="str">
        <f>C85</f>
        <v>136</v>
      </c>
      <c r="D57" s="20" t="str">
        <f t="shared" ref="D57:F58" si="36">D85</f>
        <v>0709</v>
      </c>
      <c r="E57" s="20" t="str">
        <f t="shared" si="36"/>
        <v>0710003470</v>
      </c>
      <c r="F57" s="20" t="str">
        <f t="shared" si="36"/>
        <v>612</v>
      </c>
      <c r="G57" s="23">
        <f>G85</f>
        <v>8900</v>
      </c>
      <c r="H57" s="23">
        <f t="shared" ref="H57:AC57" si="37">H85</f>
        <v>0</v>
      </c>
      <c r="I57" s="23">
        <f t="shared" si="37"/>
        <v>0</v>
      </c>
      <c r="J57" s="23">
        <f t="shared" si="37"/>
        <v>0</v>
      </c>
      <c r="K57" s="23">
        <f t="shared" si="37"/>
        <v>3500</v>
      </c>
      <c r="L57" s="23">
        <f t="shared" si="37"/>
        <v>0</v>
      </c>
      <c r="M57" s="23">
        <f t="shared" si="37"/>
        <v>5400</v>
      </c>
      <c r="N57" s="23">
        <f t="shared" si="37"/>
        <v>0</v>
      </c>
      <c r="O57" s="23">
        <f t="shared" si="37"/>
        <v>0</v>
      </c>
      <c r="P57" s="23">
        <f t="shared" si="37"/>
        <v>0</v>
      </c>
      <c r="Q57" s="23">
        <f t="shared" si="37"/>
        <v>59030</v>
      </c>
      <c r="R57" s="23">
        <f t="shared" si="37"/>
        <v>0</v>
      </c>
      <c r="S57" s="23">
        <f t="shared" si="37"/>
        <v>0</v>
      </c>
      <c r="T57" s="23">
        <f t="shared" si="37"/>
        <v>0</v>
      </c>
      <c r="U57" s="23">
        <f t="shared" si="37"/>
        <v>10131</v>
      </c>
      <c r="V57" s="23">
        <f t="shared" si="37"/>
        <v>0</v>
      </c>
      <c r="W57" s="23">
        <f t="shared" si="37"/>
        <v>4300</v>
      </c>
      <c r="X57" s="23">
        <f t="shared" si="37"/>
        <v>0</v>
      </c>
      <c r="Y57" s="23">
        <f t="shared" si="37"/>
        <v>44599</v>
      </c>
      <c r="Z57" s="23">
        <f t="shared" si="37"/>
        <v>0</v>
      </c>
      <c r="AA57" s="23">
        <f t="shared" si="37"/>
        <v>13000</v>
      </c>
      <c r="AB57" s="23">
        <f t="shared" si="37"/>
        <v>13000</v>
      </c>
      <c r="AC57" s="23">
        <f t="shared" si="37"/>
        <v>13000</v>
      </c>
      <c r="AD57" s="112"/>
      <c r="AE57" s="117"/>
    </row>
    <row r="58" spans="1:31" x14ac:dyDescent="0.2">
      <c r="A58" s="111"/>
      <c r="B58" s="111"/>
      <c r="C58" s="20" t="str">
        <f>C86</f>
        <v>136</v>
      </c>
      <c r="D58" s="20" t="str">
        <f t="shared" si="36"/>
        <v>0709</v>
      </c>
      <c r="E58" s="20" t="str">
        <f t="shared" si="36"/>
        <v>0710003470</v>
      </c>
      <c r="F58" s="20" t="str">
        <f t="shared" si="36"/>
        <v>622</v>
      </c>
      <c r="G58" s="23">
        <f>G86</f>
        <v>22026.9</v>
      </c>
      <c r="H58" s="23">
        <f t="shared" ref="H58:AC58" si="38">H86</f>
        <v>0</v>
      </c>
      <c r="I58" s="23">
        <f t="shared" si="38"/>
        <v>0</v>
      </c>
      <c r="J58" s="23">
        <f t="shared" si="38"/>
        <v>0</v>
      </c>
      <c r="K58" s="23">
        <f t="shared" si="38"/>
        <v>3800</v>
      </c>
      <c r="L58" s="23">
        <f t="shared" si="38"/>
        <v>0</v>
      </c>
      <c r="M58" s="23">
        <f t="shared" si="38"/>
        <v>13263.5</v>
      </c>
      <c r="N58" s="23">
        <f t="shared" si="38"/>
        <v>0</v>
      </c>
      <c r="O58" s="23">
        <f t="shared" si="38"/>
        <v>4963.3999999999996</v>
      </c>
      <c r="P58" s="23">
        <f t="shared" si="38"/>
        <v>0</v>
      </c>
      <c r="Q58" s="23">
        <f t="shared" si="38"/>
        <v>147518.5</v>
      </c>
      <c r="R58" s="23">
        <f t="shared" si="38"/>
        <v>0</v>
      </c>
      <c r="S58" s="23">
        <f t="shared" si="38"/>
        <v>0</v>
      </c>
      <c r="T58" s="23">
        <f t="shared" si="38"/>
        <v>0</v>
      </c>
      <c r="U58" s="23">
        <f t="shared" si="38"/>
        <v>30283</v>
      </c>
      <c r="V58" s="23">
        <f t="shared" si="38"/>
        <v>0</v>
      </c>
      <c r="W58" s="23">
        <f t="shared" si="38"/>
        <v>16200</v>
      </c>
      <c r="X58" s="23">
        <f t="shared" si="38"/>
        <v>0</v>
      </c>
      <c r="Y58" s="23">
        <f t="shared" si="38"/>
        <v>101035.5</v>
      </c>
      <c r="Z58" s="23">
        <f t="shared" si="38"/>
        <v>0</v>
      </c>
      <c r="AA58" s="23">
        <f t="shared" si="38"/>
        <v>20200</v>
      </c>
      <c r="AB58" s="23">
        <f t="shared" si="38"/>
        <v>20200</v>
      </c>
      <c r="AC58" s="23">
        <f t="shared" si="38"/>
        <v>20200</v>
      </c>
      <c r="AD58" s="112"/>
      <c r="AE58" s="117"/>
    </row>
    <row r="59" spans="1:31" x14ac:dyDescent="0.2">
      <c r="A59" s="111"/>
      <c r="B59" s="111"/>
      <c r="C59" s="18" t="s">
        <v>48</v>
      </c>
      <c r="D59" s="18" t="s">
        <v>42</v>
      </c>
      <c r="E59" s="18" t="s">
        <v>208</v>
      </c>
      <c r="F59" s="18" t="s">
        <v>57</v>
      </c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>
        <f>SUM(Q95,Q102)+Q87+Q75</f>
        <v>389900</v>
      </c>
      <c r="R59" s="23">
        <f t="shared" ref="R59:AB59" si="39">SUM(R95,R102)+R87+R75</f>
        <v>0</v>
      </c>
      <c r="S59" s="23">
        <f t="shared" si="39"/>
        <v>0</v>
      </c>
      <c r="T59" s="23">
        <f t="shared" si="39"/>
        <v>0</v>
      </c>
      <c r="U59" s="23">
        <f t="shared" si="39"/>
        <v>0</v>
      </c>
      <c r="V59" s="23">
        <f t="shared" si="39"/>
        <v>0</v>
      </c>
      <c r="W59" s="23">
        <f t="shared" si="39"/>
        <v>314900</v>
      </c>
      <c r="X59" s="23">
        <f t="shared" si="39"/>
        <v>0</v>
      </c>
      <c r="Y59" s="23">
        <f t="shared" si="39"/>
        <v>75000</v>
      </c>
      <c r="Z59" s="23">
        <f t="shared" si="39"/>
        <v>0</v>
      </c>
      <c r="AA59" s="23">
        <f t="shared" si="39"/>
        <v>0</v>
      </c>
      <c r="AB59" s="23">
        <f t="shared" si="39"/>
        <v>0</v>
      </c>
      <c r="AC59" s="23">
        <f>SUM(AC95,AC102)</f>
        <v>0</v>
      </c>
      <c r="AD59" s="112"/>
      <c r="AE59" s="117"/>
    </row>
    <row r="60" spans="1:31" ht="13.15" customHeight="1" x14ac:dyDescent="0.2">
      <c r="A60" s="111"/>
      <c r="B60" s="111"/>
      <c r="C60" s="20" t="str">
        <f>C88</f>
        <v>136</v>
      </c>
      <c r="D60" s="20" t="str">
        <f>D88</f>
        <v>0709</v>
      </c>
      <c r="E60" s="20" t="str">
        <f>E88</f>
        <v>0710070820</v>
      </c>
      <c r="F60" s="20" t="str">
        <f>F88</f>
        <v>540</v>
      </c>
      <c r="G60" s="23">
        <f>G88</f>
        <v>43500</v>
      </c>
      <c r="H60" s="23">
        <f t="shared" ref="H60:AC60" si="40">H88</f>
        <v>0</v>
      </c>
      <c r="I60" s="23">
        <f t="shared" si="40"/>
        <v>0</v>
      </c>
      <c r="J60" s="23">
        <f t="shared" si="40"/>
        <v>0</v>
      </c>
      <c r="K60" s="23">
        <f t="shared" si="40"/>
        <v>10000</v>
      </c>
      <c r="L60" s="23">
        <f t="shared" si="40"/>
        <v>0</v>
      </c>
      <c r="M60" s="23">
        <f t="shared" si="40"/>
        <v>33500</v>
      </c>
      <c r="N60" s="23">
        <f t="shared" si="40"/>
        <v>0</v>
      </c>
      <c r="O60" s="23">
        <f t="shared" si="40"/>
        <v>0</v>
      </c>
      <c r="P60" s="23">
        <f t="shared" si="40"/>
        <v>0</v>
      </c>
      <c r="Q60" s="23">
        <f t="shared" si="40"/>
        <v>43500</v>
      </c>
      <c r="R60" s="23">
        <f t="shared" si="40"/>
        <v>0</v>
      </c>
      <c r="S60" s="23">
        <f t="shared" si="40"/>
        <v>0</v>
      </c>
      <c r="T60" s="23">
        <f t="shared" si="40"/>
        <v>0</v>
      </c>
      <c r="U60" s="23">
        <f t="shared" si="40"/>
        <v>0</v>
      </c>
      <c r="V60" s="23">
        <f t="shared" si="40"/>
        <v>0</v>
      </c>
      <c r="W60" s="23">
        <f t="shared" si="40"/>
        <v>43500</v>
      </c>
      <c r="X60" s="23">
        <f t="shared" si="40"/>
        <v>0</v>
      </c>
      <c r="Y60" s="23">
        <f t="shared" si="40"/>
        <v>0</v>
      </c>
      <c r="Z60" s="23">
        <f t="shared" si="40"/>
        <v>0</v>
      </c>
      <c r="AA60" s="23">
        <f t="shared" si="40"/>
        <v>43500</v>
      </c>
      <c r="AB60" s="23">
        <f t="shared" si="40"/>
        <v>43500</v>
      </c>
      <c r="AC60" s="23">
        <f t="shared" si="40"/>
        <v>43500</v>
      </c>
      <c r="AD60" s="112"/>
      <c r="AE60" s="117"/>
    </row>
    <row r="61" spans="1:31" x14ac:dyDescent="0.2">
      <c r="A61" s="111"/>
      <c r="B61" s="113" t="s">
        <v>8</v>
      </c>
      <c r="C61" s="20" t="str">
        <f>C76</f>
        <v>124</v>
      </c>
      <c r="D61" s="20" t="str">
        <f>D76</f>
        <v>0702</v>
      </c>
      <c r="E61" s="20" t="str">
        <f>E76</f>
        <v>07100R0210</v>
      </c>
      <c r="F61" s="20">
        <f>F76</f>
        <v>414</v>
      </c>
      <c r="G61" s="23">
        <f t="shared" ref="G61:AC61" si="41">G76+G89</f>
        <v>207279.3</v>
      </c>
      <c r="H61" s="23">
        <f t="shared" si="41"/>
        <v>0</v>
      </c>
      <c r="I61" s="23">
        <f t="shared" si="41"/>
        <v>0</v>
      </c>
      <c r="J61" s="23">
        <f t="shared" si="41"/>
        <v>0</v>
      </c>
      <c r="K61" s="23">
        <f t="shared" si="41"/>
        <v>0</v>
      </c>
      <c r="L61" s="23">
        <f t="shared" si="41"/>
        <v>0</v>
      </c>
      <c r="M61" s="23">
        <f t="shared" si="41"/>
        <v>80000</v>
      </c>
      <c r="N61" s="23">
        <f t="shared" si="41"/>
        <v>0</v>
      </c>
      <c r="O61" s="23">
        <f t="shared" si="41"/>
        <v>127279.3</v>
      </c>
      <c r="P61" s="23">
        <f t="shared" si="41"/>
        <v>0</v>
      </c>
      <c r="Q61" s="23">
        <f t="shared" si="41"/>
        <v>530000</v>
      </c>
      <c r="R61" s="23">
        <f t="shared" si="41"/>
        <v>0</v>
      </c>
      <c r="S61" s="23">
        <f t="shared" si="41"/>
        <v>26000</v>
      </c>
      <c r="T61" s="23">
        <f t="shared" si="41"/>
        <v>0</v>
      </c>
      <c r="U61" s="23">
        <f t="shared" si="41"/>
        <v>178965.39</v>
      </c>
      <c r="V61" s="23">
        <f t="shared" si="41"/>
        <v>0</v>
      </c>
      <c r="W61" s="23">
        <f t="shared" si="41"/>
        <v>211840.13</v>
      </c>
      <c r="X61" s="23">
        <f t="shared" si="41"/>
        <v>0</v>
      </c>
      <c r="Y61" s="23">
        <f t="shared" si="41"/>
        <v>113194.48</v>
      </c>
      <c r="Z61" s="23">
        <f t="shared" si="41"/>
        <v>0</v>
      </c>
      <c r="AA61" s="23">
        <f t="shared" si="41"/>
        <v>0</v>
      </c>
      <c r="AB61" s="23">
        <f t="shared" si="41"/>
        <v>0</v>
      </c>
      <c r="AC61" s="23">
        <f t="shared" si="41"/>
        <v>0</v>
      </c>
      <c r="AD61" s="112"/>
      <c r="AE61" s="117"/>
    </row>
    <row r="62" spans="1:31" x14ac:dyDescent="0.2">
      <c r="A62" s="111"/>
      <c r="B62" s="114"/>
      <c r="C62" s="19">
        <v>124</v>
      </c>
      <c r="D62" s="20" t="s">
        <v>41</v>
      </c>
      <c r="E62" s="20" t="s">
        <v>517</v>
      </c>
      <c r="F62" s="19">
        <v>521</v>
      </c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>
        <f>Q77+Q90</f>
        <v>53894.6</v>
      </c>
      <c r="R62" s="23"/>
      <c r="S62" s="23">
        <f t="shared" ref="S62:Y62" si="42">S77+S90</f>
        <v>0</v>
      </c>
      <c r="T62" s="23">
        <f t="shared" si="42"/>
        <v>0</v>
      </c>
      <c r="U62" s="23">
        <f t="shared" si="42"/>
        <v>0</v>
      </c>
      <c r="V62" s="23">
        <f t="shared" si="42"/>
        <v>0</v>
      </c>
      <c r="W62" s="23">
        <f t="shared" si="42"/>
        <v>32054.6</v>
      </c>
      <c r="X62" s="23">
        <f t="shared" si="42"/>
        <v>0</v>
      </c>
      <c r="Y62" s="23">
        <f t="shared" si="42"/>
        <v>21840</v>
      </c>
      <c r="Z62" s="23"/>
      <c r="AA62" s="23">
        <f>AA77+AA90</f>
        <v>0</v>
      </c>
      <c r="AB62" s="23">
        <f>AB77+AB90</f>
        <v>0</v>
      </c>
      <c r="AC62" s="23"/>
      <c r="AD62" s="112"/>
      <c r="AE62" s="117"/>
    </row>
    <row r="63" spans="1:31" x14ac:dyDescent="0.2">
      <c r="A63" s="111"/>
      <c r="B63" s="115"/>
      <c r="C63" s="19">
        <v>124</v>
      </c>
      <c r="D63" s="20" t="s">
        <v>41</v>
      </c>
      <c r="E63" s="20" t="s">
        <v>517</v>
      </c>
      <c r="F63" s="19">
        <v>522</v>
      </c>
      <c r="G63" s="23">
        <f>G78</f>
        <v>300332.30000000005</v>
      </c>
      <c r="H63" s="23">
        <f t="shared" ref="H63:AC63" si="43">H78</f>
        <v>0</v>
      </c>
      <c r="I63" s="23">
        <f t="shared" si="43"/>
        <v>0</v>
      </c>
      <c r="J63" s="23">
        <f t="shared" si="43"/>
        <v>0</v>
      </c>
      <c r="K63" s="23">
        <f t="shared" si="43"/>
        <v>150166.1</v>
      </c>
      <c r="L63" s="23">
        <f t="shared" si="43"/>
        <v>0</v>
      </c>
      <c r="M63" s="23">
        <f t="shared" si="43"/>
        <v>0</v>
      </c>
      <c r="N63" s="23">
        <f t="shared" si="43"/>
        <v>0</v>
      </c>
      <c r="O63" s="23">
        <f t="shared" si="43"/>
        <v>150166.20000000001</v>
      </c>
      <c r="P63" s="23">
        <f t="shared" si="43"/>
        <v>0</v>
      </c>
      <c r="Q63" s="23">
        <f t="shared" si="43"/>
        <v>286497.8</v>
      </c>
      <c r="R63" s="23">
        <f t="shared" si="43"/>
        <v>0</v>
      </c>
      <c r="S63" s="23">
        <f t="shared" si="43"/>
        <v>0</v>
      </c>
      <c r="T63" s="23">
        <f t="shared" si="43"/>
        <v>0</v>
      </c>
      <c r="U63" s="23">
        <f t="shared" si="43"/>
        <v>130000</v>
      </c>
      <c r="V63" s="23">
        <f t="shared" si="43"/>
        <v>0</v>
      </c>
      <c r="W63" s="23">
        <f t="shared" si="43"/>
        <v>131029.5</v>
      </c>
      <c r="X63" s="23">
        <f t="shared" si="43"/>
        <v>0</v>
      </c>
      <c r="Y63" s="23">
        <f t="shared" si="43"/>
        <v>25468.3</v>
      </c>
      <c r="Z63" s="23">
        <f t="shared" si="43"/>
        <v>0</v>
      </c>
      <c r="AA63" s="23">
        <f t="shared" si="43"/>
        <v>0</v>
      </c>
      <c r="AB63" s="23">
        <f t="shared" si="43"/>
        <v>0</v>
      </c>
      <c r="AC63" s="23">
        <f t="shared" si="43"/>
        <v>0</v>
      </c>
      <c r="AD63" s="112"/>
      <c r="AE63" s="117"/>
    </row>
    <row r="64" spans="1:31" ht="28.5" customHeight="1" x14ac:dyDescent="0.2">
      <c r="A64" s="111"/>
      <c r="B64" s="113" t="s">
        <v>9</v>
      </c>
      <c r="C64" s="20" t="s">
        <v>377</v>
      </c>
      <c r="D64" s="20"/>
      <c r="E64" s="20"/>
      <c r="F64" s="19"/>
      <c r="G64" s="23">
        <f>G79+G90</f>
        <v>8997.6</v>
      </c>
      <c r="H64" s="23">
        <f t="shared" ref="H64:P64" si="44">H79+H90</f>
        <v>0</v>
      </c>
      <c r="I64" s="23">
        <f t="shared" si="44"/>
        <v>0</v>
      </c>
      <c r="J64" s="23">
        <f t="shared" si="44"/>
        <v>0</v>
      </c>
      <c r="K64" s="23">
        <f t="shared" si="44"/>
        <v>0</v>
      </c>
      <c r="L64" s="23">
        <f t="shared" si="44"/>
        <v>0</v>
      </c>
      <c r="M64" s="23">
        <f t="shared" si="44"/>
        <v>0</v>
      </c>
      <c r="N64" s="23">
        <f t="shared" si="44"/>
        <v>0</v>
      </c>
      <c r="O64" s="23">
        <f t="shared" si="44"/>
        <v>8997.6</v>
      </c>
      <c r="P64" s="23">
        <f t="shared" si="44"/>
        <v>0</v>
      </c>
      <c r="Q64" s="23">
        <f>Q79+Q90</f>
        <v>96184.2</v>
      </c>
      <c r="R64" s="23">
        <f t="shared" ref="R64:AC64" si="45">R79+R90</f>
        <v>0</v>
      </c>
      <c r="S64" s="23">
        <f t="shared" si="45"/>
        <v>0</v>
      </c>
      <c r="T64" s="23">
        <f t="shared" si="45"/>
        <v>0</v>
      </c>
      <c r="U64" s="23">
        <f t="shared" si="45"/>
        <v>0</v>
      </c>
      <c r="V64" s="23">
        <f t="shared" si="45"/>
        <v>0</v>
      </c>
      <c r="W64" s="23">
        <f t="shared" si="45"/>
        <v>0</v>
      </c>
      <c r="X64" s="23">
        <f t="shared" si="45"/>
        <v>0</v>
      </c>
      <c r="Y64" s="23">
        <f t="shared" si="45"/>
        <v>96184.2</v>
      </c>
      <c r="Z64" s="23">
        <f t="shared" si="45"/>
        <v>0</v>
      </c>
      <c r="AA64" s="23">
        <f t="shared" si="45"/>
        <v>9000</v>
      </c>
      <c r="AB64" s="23">
        <f t="shared" si="45"/>
        <v>9000</v>
      </c>
      <c r="AC64" s="23">
        <f t="shared" si="45"/>
        <v>9000</v>
      </c>
      <c r="AD64" s="112"/>
      <c r="AE64" s="117"/>
    </row>
    <row r="65" spans="1:35" ht="28.5" customHeight="1" x14ac:dyDescent="0.2">
      <c r="A65" s="111"/>
      <c r="B65" s="115"/>
      <c r="C65" s="20" t="s">
        <v>48</v>
      </c>
      <c r="D65" s="20"/>
      <c r="E65" s="20"/>
      <c r="F65" s="19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>
        <f>Q97+Q104</f>
        <v>59760.400000000009</v>
      </c>
      <c r="R65" s="23">
        <f t="shared" ref="R65:AB65" si="46">R97+R104</f>
        <v>0</v>
      </c>
      <c r="S65" s="23">
        <f t="shared" si="46"/>
        <v>0</v>
      </c>
      <c r="T65" s="23">
        <f t="shared" si="46"/>
        <v>0</v>
      </c>
      <c r="U65" s="23">
        <f t="shared" si="46"/>
        <v>27080.6</v>
      </c>
      <c r="V65" s="23">
        <f t="shared" si="46"/>
        <v>0</v>
      </c>
      <c r="W65" s="23">
        <f t="shared" si="46"/>
        <v>32679.800000000003</v>
      </c>
      <c r="X65" s="23">
        <f t="shared" si="46"/>
        <v>0</v>
      </c>
      <c r="Y65" s="23">
        <f t="shared" si="46"/>
        <v>0</v>
      </c>
      <c r="Z65" s="23">
        <f t="shared" si="46"/>
        <v>0</v>
      </c>
      <c r="AA65" s="23">
        <f t="shared" si="46"/>
        <v>0</v>
      </c>
      <c r="AB65" s="23">
        <f t="shared" si="46"/>
        <v>0</v>
      </c>
      <c r="AC65" s="23"/>
      <c r="AD65" s="112"/>
      <c r="AE65" s="117"/>
    </row>
    <row r="66" spans="1:35" ht="30.75" customHeight="1" x14ac:dyDescent="0.2">
      <c r="A66" s="111"/>
      <c r="B66" s="103" t="s">
        <v>10</v>
      </c>
      <c r="C66" s="19"/>
      <c r="D66" s="20"/>
      <c r="E66" s="20"/>
      <c r="F66" s="19"/>
      <c r="G66" s="23">
        <f>G80+G91</f>
        <v>0</v>
      </c>
      <c r="H66" s="23">
        <f t="shared" ref="H66:AC66" si="47">H80+H91</f>
        <v>0</v>
      </c>
      <c r="I66" s="23">
        <f t="shared" si="47"/>
        <v>0</v>
      </c>
      <c r="J66" s="23">
        <f t="shared" si="47"/>
        <v>0</v>
      </c>
      <c r="K66" s="23">
        <f t="shared" si="47"/>
        <v>0</v>
      </c>
      <c r="L66" s="23">
        <f t="shared" si="47"/>
        <v>0</v>
      </c>
      <c r="M66" s="23">
        <f t="shared" si="47"/>
        <v>0</v>
      </c>
      <c r="N66" s="23">
        <f t="shared" si="47"/>
        <v>0</v>
      </c>
      <c r="O66" s="23">
        <f t="shared" si="47"/>
        <v>0</v>
      </c>
      <c r="P66" s="23">
        <f t="shared" si="47"/>
        <v>0</v>
      </c>
      <c r="Q66" s="23">
        <f t="shared" si="47"/>
        <v>0</v>
      </c>
      <c r="R66" s="23">
        <f t="shared" si="47"/>
        <v>0</v>
      </c>
      <c r="S66" s="23">
        <f t="shared" si="47"/>
        <v>0</v>
      </c>
      <c r="T66" s="23">
        <f t="shared" si="47"/>
        <v>0</v>
      </c>
      <c r="U66" s="23">
        <f t="shared" si="47"/>
        <v>0</v>
      </c>
      <c r="V66" s="23">
        <f t="shared" si="47"/>
        <v>0</v>
      </c>
      <c r="W66" s="23">
        <f t="shared" si="47"/>
        <v>0</v>
      </c>
      <c r="X66" s="23">
        <f t="shared" si="47"/>
        <v>0</v>
      </c>
      <c r="Y66" s="23">
        <f t="shared" si="47"/>
        <v>0</v>
      </c>
      <c r="Z66" s="23">
        <f t="shared" si="47"/>
        <v>0</v>
      </c>
      <c r="AA66" s="23">
        <f t="shared" si="47"/>
        <v>0</v>
      </c>
      <c r="AB66" s="23">
        <f t="shared" si="47"/>
        <v>0</v>
      </c>
      <c r="AC66" s="23">
        <f t="shared" si="47"/>
        <v>0</v>
      </c>
      <c r="AD66" s="112"/>
      <c r="AE66" s="118"/>
    </row>
    <row r="67" spans="1:35" ht="39.6" customHeight="1" x14ac:dyDescent="0.2">
      <c r="A67" s="111" t="s">
        <v>573</v>
      </c>
      <c r="B67" s="103" t="s">
        <v>310</v>
      </c>
      <c r="C67" s="19"/>
      <c r="D67" s="20"/>
      <c r="E67" s="20"/>
      <c r="F67" s="19"/>
      <c r="G67" s="24">
        <f>I67+K67+M67+O67</f>
        <v>1</v>
      </c>
      <c r="H67" s="24">
        <f>J67+L67+N67+P67</f>
        <v>0</v>
      </c>
      <c r="I67" s="25"/>
      <c r="J67" s="25"/>
      <c r="K67" s="25"/>
      <c r="L67" s="25"/>
      <c r="M67" s="25"/>
      <c r="N67" s="25"/>
      <c r="O67" s="25">
        <v>1</v>
      </c>
      <c r="P67" s="26"/>
      <c r="Q67" s="24">
        <v>3</v>
      </c>
      <c r="R67" s="24"/>
      <c r="S67" s="24"/>
      <c r="T67" s="24"/>
      <c r="U67" s="24"/>
      <c r="V67" s="24"/>
      <c r="W67" s="24"/>
      <c r="X67" s="24"/>
      <c r="Y67" s="24">
        <v>3</v>
      </c>
      <c r="Z67" s="24"/>
      <c r="AA67" s="24">
        <v>8</v>
      </c>
      <c r="AB67" s="24">
        <v>9</v>
      </c>
      <c r="AC67" s="24">
        <v>6</v>
      </c>
      <c r="AD67" s="112" t="s">
        <v>429</v>
      </c>
      <c r="AE67" s="116" t="s">
        <v>497</v>
      </c>
    </row>
    <row r="68" spans="1:35" ht="27.6" customHeight="1" x14ac:dyDescent="0.2">
      <c r="A68" s="111"/>
      <c r="B68" s="103" t="s">
        <v>6</v>
      </c>
      <c r="C68" s="19"/>
      <c r="D68" s="20"/>
      <c r="E68" s="20"/>
      <c r="F68" s="19"/>
      <c r="G68" s="23">
        <f>ROUND(G69/G67,1)</f>
        <v>1012879.2</v>
      </c>
      <c r="H68" s="23" t="e">
        <f t="shared" ref="H68:AC68" si="48">ROUND(H69/H67,1)</f>
        <v>#DIV/0!</v>
      </c>
      <c r="I68" s="23" t="e">
        <f t="shared" si="48"/>
        <v>#DIV/0!</v>
      </c>
      <c r="J68" s="23" t="e">
        <f t="shared" si="48"/>
        <v>#DIV/0!</v>
      </c>
      <c r="K68" s="23" t="e">
        <f t="shared" si="48"/>
        <v>#DIV/0!</v>
      </c>
      <c r="L68" s="23" t="e">
        <f t="shared" si="48"/>
        <v>#DIV/0!</v>
      </c>
      <c r="M68" s="23" t="e">
        <f t="shared" si="48"/>
        <v>#DIV/0!</v>
      </c>
      <c r="N68" s="23" t="e">
        <f t="shared" si="48"/>
        <v>#DIV/0!</v>
      </c>
      <c r="O68" s="23">
        <f t="shared" si="48"/>
        <v>418072.3</v>
      </c>
      <c r="P68" s="23" t="e">
        <f t="shared" si="48"/>
        <v>#DIV/0!</v>
      </c>
      <c r="Q68" s="23">
        <f t="shared" si="48"/>
        <v>785332.9</v>
      </c>
      <c r="R68" s="23" t="e">
        <f t="shared" si="48"/>
        <v>#DIV/0!</v>
      </c>
      <c r="S68" s="27" t="e">
        <f t="shared" si="48"/>
        <v>#DIV/0!</v>
      </c>
      <c r="T68" s="23" t="e">
        <f t="shared" si="48"/>
        <v>#DIV/0!</v>
      </c>
      <c r="U68" s="27" t="e">
        <f t="shared" si="48"/>
        <v>#DIV/0!</v>
      </c>
      <c r="V68" s="27" t="e">
        <f t="shared" si="48"/>
        <v>#DIV/0!</v>
      </c>
      <c r="W68" s="27" t="e">
        <f t="shared" si="48"/>
        <v>#DIV/0!</v>
      </c>
      <c r="X68" s="27" t="e">
        <f t="shared" si="48"/>
        <v>#DIV/0!</v>
      </c>
      <c r="Y68" s="27">
        <f t="shared" si="48"/>
        <v>193660.1</v>
      </c>
      <c r="Z68" s="23" t="e">
        <f t="shared" si="48"/>
        <v>#DIV/0!</v>
      </c>
      <c r="AA68" s="23">
        <f t="shared" si="48"/>
        <v>153838</v>
      </c>
      <c r="AB68" s="23">
        <f t="shared" si="48"/>
        <v>134266</v>
      </c>
      <c r="AC68" s="23">
        <f t="shared" si="48"/>
        <v>217550.5</v>
      </c>
      <c r="AD68" s="112"/>
      <c r="AE68" s="117"/>
    </row>
    <row r="69" spans="1:35" ht="42.6" customHeight="1" x14ac:dyDescent="0.2">
      <c r="A69" s="111"/>
      <c r="B69" s="103" t="s">
        <v>101</v>
      </c>
      <c r="C69" s="19"/>
      <c r="D69" s="20"/>
      <c r="E69" s="20"/>
      <c r="F69" s="19"/>
      <c r="G69" s="23">
        <f t="shared" ref="G69:AC69" si="49">SUM(G70:G80)</f>
        <v>1012879.2</v>
      </c>
      <c r="H69" s="23">
        <f t="shared" si="49"/>
        <v>18629.137279999999</v>
      </c>
      <c r="I69" s="23">
        <f t="shared" si="49"/>
        <v>18629.199999999997</v>
      </c>
      <c r="J69" s="23">
        <f t="shared" si="49"/>
        <v>18629.137279999999</v>
      </c>
      <c r="K69" s="23">
        <f t="shared" si="49"/>
        <v>277931.2</v>
      </c>
      <c r="L69" s="23">
        <f t="shared" si="49"/>
        <v>0</v>
      </c>
      <c r="M69" s="23">
        <f t="shared" si="49"/>
        <v>298246.5</v>
      </c>
      <c r="N69" s="23">
        <f t="shared" si="49"/>
        <v>0</v>
      </c>
      <c r="O69" s="23">
        <f t="shared" si="49"/>
        <v>418072.3</v>
      </c>
      <c r="P69" s="23">
        <f t="shared" si="49"/>
        <v>0</v>
      </c>
      <c r="Q69" s="23">
        <f>SUM(Q70:Q80)</f>
        <v>2355998.818</v>
      </c>
      <c r="R69" s="23">
        <f t="shared" si="49"/>
        <v>0</v>
      </c>
      <c r="S69" s="23">
        <f t="shared" si="49"/>
        <v>249482.23553000001</v>
      </c>
      <c r="T69" s="23">
        <f t="shared" si="49"/>
        <v>0</v>
      </c>
      <c r="U69" s="23">
        <f t="shared" si="49"/>
        <v>730352.14290000009</v>
      </c>
      <c r="V69" s="23">
        <f t="shared" si="49"/>
        <v>0</v>
      </c>
      <c r="W69" s="23">
        <f t="shared" si="49"/>
        <v>795184.00899999996</v>
      </c>
      <c r="X69" s="23">
        <f t="shared" si="49"/>
        <v>0</v>
      </c>
      <c r="Y69" s="23">
        <f t="shared" si="49"/>
        <v>580980.43056999997</v>
      </c>
      <c r="Z69" s="23">
        <f t="shared" si="49"/>
        <v>0</v>
      </c>
      <c r="AA69" s="23">
        <f t="shared" si="49"/>
        <v>1230703.8</v>
      </c>
      <c r="AB69" s="23">
        <f t="shared" si="49"/>
        <v>1208394.1000000001</v>
      </c>
      <c r="AC69" s="23">
        <f t="shared" si="49"/>
        <v>1305302.7</v>
      </c>
      <c r="AD69" s="112"/>
      <c r="AE69" s="117"/>
    </row>
    <row r="70" spans="1:35" ht="13.15" customHeight="1" x14ac:dyDescent="0.2">
      <c r="A70" s="111"/>
      <c r="B70" s="116" t="s">
        <v>7</v>
      </c>
      <c r="C70" s="19">
        <v>124</v>
      </c>
      <c r="D70" s="18" t="s">
        <v>41</v>
      </c>
      <c r="E70" s="18" t="s">
        <v>193</v>
      </c>
      <c r="F70" s="18" t="s">
        <v>59</v>
      </c>
      <c r="G70" s="23">
        <f>I70+K70+M70+O70</f>
        <v>10107.799999999999</v>
      </c>
      <c r="H70" s="23">
        <f>J70+L70+N70+P70</f>
        <v>5469.3864999999996</v>
      </c>
      <c r="I70" s="29">
        <v>0</v>
      </c>
      <c r="J70" s="29">
        <v>5469.3864999999996</v>
      </c>
      <c r="K70" s="29">
        <v>1575</v>
      </c>
      <c r="L70" s="29"/>
      <c r="M70" s="29">
        <v>287</v>
      </c>
      <c r="N70" s="29"/>
      <c r="O70" s="29">
        <v>8245.7999999999993</v>
      </c>
      <c r="P70" s="28"/>
      <c r="Q70" s="23">
        <f>S70+U70+W70+Y70</f>
        <v>154367.91800000001</v>
      </c>
      <c r="R70" s="23">
        <f>T70+V70+X70+Z70</f>
        <v>0</v>
      </c>
      <c r="S70" s="23">
        <v>42618.7</v>
      </c>
      <c r="T70" s="23"/>
      <c r="U70" s="23">
        <v>33402.972119999999</v>
      </c>
      <c r="V70" s="23"/>
      <c r="W70" s="23">
        <v>61224.394480000003</v>
      </c>
      <c r="X70" s="23"/>
      <c r="Y70" s="23">
        <v>17121.8514</v>
      </c>
      <c r="Z70" s="23"/>
      <c r="AA70" s="23">
        <v>841100</v>
      </c>
      <c r="AB70" s="23">
        <v>986188</v>
      </c>
      <c r="AC70" s="23">
        <v>548790</v>
      </c>
      <c r="AD70" s="112"/>
      <c r="AE70" s="117"/>
      <c r="AI70" s="6"/>
    </row>
    <row r="71" spans="1:35" ht="13.15" customHeight="1" x14ac:dyDescent="0.2">
      <c r="A71" s="111"/>
      <c r="B71" s="117"/>
      <c r="C71" s="19">
        <v>124</v>
      </c>
      <c r="D71" s="18" t="s">
        <v>41</v>
      </c>
      <c r="E71" s="18" t="s">
        <v>393</v>
      </c>
      <c r="F71" s="18" t="s">
        <v>59</v>
      </c>
      <c r="G71" s="23">
        <f>I71+K71+M71+O71</f>
        <v>85203.099999999991</v>
      </c>
      <c r="H71" s="23">
        <f>J71+L71+N71+P71</f>
        <v>0</v>
      </c>
      <c r="I71" s="29">
        <v>5469.4</v>
      </c>
      <c r="J71" s="29"/>
      <c r="K71" s="29">
        <v>12153.7</v>
      </c>
      <c r="L71" s="29"/>
      <c r="M71" s="29">
        <v>9172.2999999999993</v>
      </c>
      <c r="N71" s="29"/>
      <c r="O71" s="29">
        <v>58407.7</v>
      </c>
      <c r="P71" s="28"/>
      <c r="Q71" s="23">
        <f>S71+U71+W71+Y71</f>
        <v>285384.59999999998</v>
      </c>
      <c r="R71" s="23">
        <f>T71+V71+X71+Z71</f>
        <v>0</v>
      </c>
      <c r="S71" s="23">
        <v>16359.79538</v>
      </c>
      <c r="T71" s="23"/>
      <c r="U71" s="23">
        <v>94006.183969999998</v>
      </c>
      <c r="V71" s="23"/>
      <c r="W71" s="23">
        <v>114067.76231000001</v>
      </c>
      <c r="X71" s="23"/>
      <c r="Y71" s="23">
        <v>60950.858339999999</v>
      </c>
      <c r="Z71" s="23"/>
      <c r="AA71" s="23"/>
      <c r="AB71" s="23"/>
      <c r="AC71" s="23"/>
      <c r="AD71" s="112"/>
      <c r="AE71" s="117"/>
      <c r="AI71" s="6"/>
    </row>
    <row r="72" spans="1:35" ht="13.15" customHeight="1" x14ac:dyDescent="0.2">
      <c r="A72" s="111"/>
      <c r="B72" s="117"/>
      <c r="C72" s="19">
        <v>124</v>
      </c>
      <c r="D72" s="18" t="s">
        <v>41</v>
      </c>
      <c r="E72" s="18" t="s">
        <v>192</v>
      </c>
      <c r="F72" s="18" t="s">
        <v>58</v>
      </c>
      <c r="G72" s="23">
        <f t="shared" ref="G72:H80" si="50">I72+K72+M72+O72</f>
        <v>252875.8</v>
      </c>
      <c r="H72" s="23">
        <f t="shared" si="50"/>
        <v>13159.750779999998</v>
      </c>
      <c r="I72" s="29">
        <v>13159.8</v>
      </c>
      <c r="J72" s="29">
        <v>13159.750779999998</v>
      </c>
      <c r="K72" s="29">
        <v>71139.3</v>
      </c>
      <c r="L72" s="29"/>
      <c r="M72" s="29">
        <v>105000</v>
      </c>
      <c r="N72" s="29"/>
      <c r="O72" s="29">
        <v>63576.7</v>
      </c>
      <c r="P72" s="28"/>
      <c r="Q72" s="23">
        <f t="shared" ref="Q72:Q80" si="51">S72+U72+W72+Y72</f>
        <v>806261.6</v>
      </c>
      <c r="R72" s="23">
        <f t="shared" ref="R72:R80" si="52">T72+V72+X72+Z72</f>
        <v>0</v>
      </c>
      <c r="S72" s="23">
        <v>164503.74015</v>
      </c>
      <c r="T72" s="23"/>
      <c r="U72" s="23">
        <v>257310.91015000001</v>
      </c>
      <c r="V72" s="23"/>
      <c r="W72" s="23">
        <v>198969.47990000001</v>
      </c>
      <c r="X72" s="23"/>
      <c r="Y72" s="23">
        <v>185477.46979999999</v>
      </c>
      <c r="Z72" s="23"/>
      <c r="AA72" s="23">
        <v>380603.8</v>
      </c>
      <c r="AB72" s="23">
        <v>213206.1</v>
      </c>
      <c r="AC72" s="23">
        <v>747512.7</v>
      </c>
      <c r="AD72" s="112"/>
      <c r="AE72" s="117"/>
      <c r="AI72" s="6"/>
    </row>
    <row r="73" spans="1:35" ht="13.15" customHeight="1" x14ac:dyDescent="0.2">
      <c r="A73" s="111"/>
      <c r="B73" s="117"/>
      <c r="C73" s="19">
        <v>124</v>
      </c>
      <c r="D73" s="19" t="s">
        <v>41</v>
      </c>
      <c r="E73" s="20" t="s">
        <v>517</v>
      </c>
      <c r="F73" s="19">
        <v>521</v>
      </c>
      <c r="G73" s="23"/>
      <c r="H73" s="23"/>
      <c r="I73" s="29"/>
      <c r="J73" s="29"/>
      <c r="K73" s="29"/>
      <c r="L73" s="29"/>
      <c r="M73" s="29"/>
      <c r="N73" s="29"/>
      <c r="O73" s="29"/>
      <c r="P73" s="28"/>
      <c r="Q73" s="23">
        <f t="shared" si="51"/>
        <v>15201.04103</v>
      </c>
      <c r="R73" s="23"/>
      <c r="S73" s="23"/>
      <c r="T73" s="23"/>
      <c r="U73" s="23"/>
      <c r="V73" s="23"/>
      <c r="W73" s="23">
        <v>9041.0410300000003</v>
      </c>
      <c r="X73" s="23"/>
      <c r="Y73" s="23">
        <v>6160</v>
      </c>
      <c r="Z73" s="23"/>
      <c r="AA73" s="23"/>
      <c r="AB73" s="23"/>
      <c r="AC73" s="23"/>
      <c r="AD73" s="112"/>
      <c r="AE73" s="117"/>
      <c r="AI73" s="6"/>
    </row>
    <row r="74" spans="1:35" ht="13.15" customHeight="1" x14ac:dyDescent="0.2">
      <c r="A74" s="111"/>
      <c r="B74" s="117"/>
      <c r="C74" s="19">
        <v>124</v>
      </c>
      <c r="D74" s="19" t="s">
        <v>41</v>
      </c>
      <c r="E74" s="20" t="s">
        <v>517</v>
      </c>
      <c r="F74" s="19">
        <v>522</v>
      </c>
      <c r="G74" s="23">
        <f t="shared" si="50"/>
        <v>148083.29999999999</v>
      </c>
      <c r="H74" s="23">
        <f t="shared" si="50"/>
        <v>0</v>
      </c>
      <c r="I74" s="29"/>
      <c r="J74" s="29"/>
      <c r="K74" s="29">
        <v>42897.1</v>
      </c>
      <c r="L74" s="29"/>
      <c r="M74" s="29">
        <v>103787.2</v>
      </c>
      <c r="N74" s="29"/>
      <c r="O74" s="29">
        <v>1399</v>
      </c>
      <c r="P74" s="28"/>
      <c r="Q74" s="23">
        <f>S74+U74+W74+Y74</f>
        <v>80807.058970000013</v>
      </c>
      <c r="R74" s="23">
        <f t="shared" si="52"/>
        <v>0</v>
      </c>
      <c r="S74" s="23"/>
      <c r="T74" s="23"/>
      <c r="U74" s="23">
        <v>36666.686659999999</v>
      </c>
      <c r="V74" s="23"/>
      <c r="W74" s="23">
        <v>36957.101280000003</v>
      </c>
      <c r="X74" s="23"/>
      <c r="Y74" s="23">
        <v>7183.2710299999999</v>
      </c>
      <c r="Z74" s="23"/>
      <c r="AA74" s="23"/>
      <c r="AB74" s="23"/>
      <c r="AC74" s="23"/>
      <c r="AD74" s="112"/>
      <c r="AE74" s="117"/>
      <c r="AI74" s="6"/>
    </row>
    <row r="75" spans="1:35" ht="13.15" customHeight="1" x14ac:dyDescent="0.2">
      <c r="A75" s="111"/>
      <c r="B75" s="118"/>
      <c r="C75" s="18" t="s">
        <v>48</v>
      </c>
      <c r="D75" s="18" t="s">
        <v>42</v>
      </c>
      <c r="E75" s="18" t="s">
        <v>208</v>
      </c>
      <c r="F75" s="18" t="s">
        <v>57</v>
      </c>
      <c r="G75" s="23"/>
      <c r="H75" s="23"/>
      <c r="I75" s="29"/>
      <c r="J75" s="29"/>
      <c r="K75" s="29"/>
      <c r="L75" s="29"/>
      <c r="M75" s="29"/>
      <c r="N75" s="29"/>
      <c r="O75" s="29"/>
      <c r="P75" s="28"/>
      <c r="Q75" s="23">
        <f>S75+U75+W75+Y75</f>
        <v>47400</v>
      </c>
      <c r="R75" s="23"/>
      <c r="S75" s="23"/>
      <c r="T75" s="23"/>
      <c r="U75" s="23"/>
      <c r="V75" s="23"/>
      <c r="W75" s="23"/>
      <c r="X75" s="23"/>
      <c r="Y75" s="23">
        <v>47400</v>
      </c>
      <c r="Z75" s="23"/>
      <c r="AA75" s="23"/>
      <c r="AB75" s="23"/>
      <c r="AC75" s="23"/>
      <c r="AD75" s="112"/>
      <c r="AE75" s="117"/>
      <c r="AI75" s="6"/>
    </row>
    <row r="76" spans="1:35" ht="13.15" customHeight="1" x14ac:dyDescent="0.2">
      <c r="A76" s="111"/>
      <c r="B76" s="113" t="s">
        <v>8</v>
      </c>
      <c r="C76" s="20" t="s">
        <v>377</v>
      </c>
      <c r="D76" s="20" t="s">
        <v>41</v>
      </c>
      <c r="E76" s="20" t="s">
        <v>393</v>
      </c>
      <c r="F76" s="20">
        <v>414</v>
      </c>
      <c r="G76" s="23">
        <f t="shared" si="50"/>
        <v>207279.3</v>
      </c>
      <c r="H76" s="23">
        <f t="shared" si="50"/>
        <v>0</v>
      </c>
      <c r="I76" s="29"/>
      <c r="J76" s="29"/>
      <c r="K76" s="29"/>
      <c r="L76" s="29"/>
      <c r="M76" s="29">
        <v>80000</v>
      </c>
      <c r="N76" s="29"/>
      <c r="O76" s="29">
        <v>127279.3</v>
      </c>
      <c r="P76" s="28"/>
      <c r="Q76" s="23">
        <f>S76+U76+W76+Y76</f>
        <v>530000</v>
      </c>
      <c r="R76" s="23">
        <f>T76+V76+X76+Z76</f>
        <v>0</v>
      </c>
      <c r="S76" s="23">
        <v>26000</v>
      </c>
      <c r="T76" s="23"/>
      <c r="U76" s="23">
        <v>178965.39</v>
      </c>
      <c r="V76" s="23"/>
      <c r="W76" s="23">
        <v>211840.13</v>
      </c>
      <c r="X76" s="23"/>
      <c r="Y76" s="23">
        <v>113194.48</v>
      </c>
      <c r="Z76" s="23"/>
      <c r="AA76" s="23"/>
      <c r="AB76" s="23"/>
      <c r="AC76" s="23"/>
      <c r="AD76" s="112"/>
      <c r="AE76" s="117"/>
    </row>
    <row r="77" spans="1:35" ht="13.15" customHeight="1" x14ac:dyDescent="0.2">
      <c r="A77" s="111"/>
      <c r="B77" s="114"/>
      <c r="C77" s="19">
        <v>124</v>
      </c>
      <c r="D77" s="20" t="s">
        <v>41</v>
      </c>
      <c r="E77" s="20" t="s">
        <v>517</v>
      </c>
      <c r="F77" s="19">
        <v>521</v>
      </c>
      <c r="G77" s="23"/>
      <c r="H77" s="23"/>
      <c r="I77" s="29"/>
      <c r="J77" s="29"/>
      <c r="K77" s="29"/>
      <c r="L77" s="29"/>
      <c r="M77" s="29"/>
      <c r="N77" s="29"/>
      <c r="O77" s="29"/>
      <c r="P77" s="28"/>
      <c r="Q77" s="23">
        <f>S77+U77+W77+Y77</f>
        <v>53894.6</v>
      </c>
      <c r="R77" s="23"/>
      <c r="S77" s="23"/>
      <c r="T77" s="23"/>
      <c r="U77" s="23"/>
      <c r="V77" s="23"/>
      <c r="W77" s="23">
        <v>32054.6</v>
      </c>
      <c r="X77" s="23"/>
      <c r="Y77" s="23">
        <v>21840</v>
      </c>
      <c r="Z77" s="23"/>
      <c r="AA77" s="23"/>
      <c r="AB77" s="23"/>
      <c r="AC77" s="23"/>
      <c r="AD77" s="112"/>
      <c r="AE77" s="117"/>
    </row>
    <row r="78" spans="1:35" ht="13.15" customHeight="1" x14ac:dyDescent="0.2">
      <c r="A78" s="111"/>
      <c r="B78" s="115"/>
      <c r="C78" s="19">
        <v>124</v>
      </c>
      <c r="D78" s="20" t="s">
        <v>41</v>
      </c>
      <c r="E78" s="20" t="s">
        <v>517</v>
      </c>
      <c r="F78" s="19">
        <v>522</v>
      </c>
      <c r="G78" s="23">
        <f t="shared" si="50"/>
        <v>300332.30000000005</v>
      </c>
      <c r="H78" s="23">
        <f t="shared" si="50"/>
        <v>0</v>
      </c>
      <c r="I78" s="29"/>
      <c r="J78" s="29"/>
      <c r="K78" s="29">
        <v>150166.1</v>
      </c>
      <c r="L78" s="29"/>
      <c r="M78" s="29"/>
      <c r="N78" s="29"/>
      <c r="O78" s="29">
        <v>150166.20000000001</v>
      </c>
      <c r="P78" s="28"/>
      <c r="Q78" s="23">
        <f t="shared" si="51"/>
        <v>286497.8</v>
      </c>
      <c r="R78" s="23">
        <f t="shared" si="52"/>
        <v>0</v>
      </c>
      <c r="S78" s="23"/>
      <c r="T78" s="23"/>
      <c r="U78" s="23">
        <v>130000</v>
      </c>
      <c r="V78" s="23"/>
      <c r="W78" s="23">
        <v>131029.5</v>
      </c>
      <c r="X78" s="23"/>
      <c r="Y78" s="23">
        <v>25468.3</v>
      </c>
      <c r="Z78" s="23"/>
      <c r="AA78" s="23"/>
      <c r="AB78" s="23"/>
      <c r="AC78" s="23"/>
      <c r="AD78" s="112"/>
      <c r="AE78" s="117"/>
    </row>
    <row r="79" spans="1:35" ht="12" customHeight="1" x14ac:dyDescent="0.2">
      <c r="A79" s="111"/>
      <c r="B79" s="103" t="s">
        <v>9</v>
      </c>
      <c r="C79" s="19">
        <v>124</v>
      </c>
      <c r="D79" s="20" t="s">
        <v>41</v>
      </c>
      <c r="E79" s="20"/>
      <c r="F79" s="19"/>
      <c r="G79" s="23">
        <f t="shared" si="50"/>
        <v>8997.6</v>
      </c>
      <c r="H79" s="23">
        <f t="shared" si="50"/>
        <v>0</v>
      </c>
      <c r="I79" s="29">
        <v>0</v>
      </c>
      <c r="J79" s="29"/>
      <c r="K79" s="29">
        <v>0</v>
      </c>
      <c r="L79" s="29"/>
      <c r="M79" s="29">
        <v>0</v>
      </c>
      <c r="N79" s="29"/>
      <c r="O79" s="29">
        <v>8997.6</v>
      </c>
      <c r="P79" s="28"/>
      <c r="Q79" s="23">
        <f t="shared" si="51"/>
        <v>96184.2</v>
      </c>
      <c r="R79" s="23">
        <f t="shared" si="52"/>
        <v>0</v>
      </c>
      <c r="S79" s="23"/>
      <c r="T79" s="23"/>
      <c r="U79" s="23"/>
      <c r="V79" s="23"/>
      <c r="W79" s="23"/>
      <c r="X79" s="23"/>
      <c r="Y79" s="23">
        <v>96184.2</v>
      </c>
      <c r="Z79" s="23"/>
      <c r="AA79" s="23">
        <v>9000</v>
      </c>
      <c r="AB79" s="23">
        <v>9000</v>
      </c>
      <c r="AC79" s="23">
        <v>9000</v>
      </c>
      <c r="AD79" s="112"/>
      <c r="AE79" s="117"/>
    </row>
    <row r="80" spans="1:35" ht="54.75" customHeight="1" x14ac:dyDescent="0.2">
      <c r="A80" s="111"/>
      <c r="B80" s="103" t="s">
        <v>10</v>
      </c>
      <c r="C80" s="19"/>
      <c r="D80" s="20"/>
      <c r="E80" s="20"/>
      <c r="F80" s="19"/>
      <c r="G80" s="23">
        <f t="shared" si="50"/>
        <v>0</v>
      </c>
      <c r="H80" s="23">
        <f t="shared" si="50"/>
        <v>0</v>
      </c>
      <c r="I80" s="23"/>
      <c r="J80" s="23"/>
      <c r="K80" s="23"/>
      <c r="L80" s="23"/>
      <c r="M80" s="23"/>
      <c r="N80" s="23"/>
      <c r="O80" s="23"/>
      <c r="P80" s="28"/>
      <c r="Q80" s="23">
        <f t="shared" si="51"/>
        <v>0</v>
      </c>
      <c r="R80" s="23">
        <f t="shared" si="52"/>
        <v>0</v>
      </c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112"/>
      <c r="AE80" s="118"/>
    </row>
    <row r="81" spans="1:31" ht="39.6" customHeight="1" x14ac:dyDescent="0.2">
      <c r="A81" s="119" t="s">
        <v>610</v>
      </c>
      <c r="B81" s="103" t="s">
        <v>310</v>
      </c>
      <c r="C81" s="19"/>
      <c r="D81" s="20"/>
      <c r="E81" s="20"/>
      <c r="F81" s="19"/>
      <c r="G81" s="31">
        <f>I81+K81+M81+O81</f>
        <v>5</v>
      </c>
      <c r="H81" s="31">
        <f>J81+L81+N81+P81</f>
        <v>0</v>
      </c>
      <c r="I81" s="32"/>
      <c r="J81" s="32"/>
      <c r="K81" s="32"/>
      <c r="L81" s="32"/>
      <c r="M81" s="32"/>
      <c r="N81" s="32"/>
      <c r="O81" s="32">
        <v>5</v>
      </c>
      <c r="P81" s="33"/>
      <c r="Q81" s="31">
        <v>17</v>
      </c>
      <c r="R81" s="31"/>
      <c r="S81" s="31"/>
      <c r="T81" s="31"/>
      <c r="U81" s="31"/>
      <c r="V81" s="31"/>
      <c r="W81" s="31">
        <v>17</v>
      </c>
      <c r="X81" s="31"/>
      <c r="Y81" s="31">
        <v>17</v>
      </c>
      <c r="Z81" s="31"/>
      <c r="AA81" s="31">
        <v>4</v>
      </c>
      <c r="AB81" s="23">
        <v>30</v>
      </c>
      <c r="AC81" s="23">
        <v>30</v>
      </c>
      <c r="AD81" s="112" t="s">
        <v>79</v>
      </c>
      <c r="AE81" s="112" t="s">
        <v>498</v>
      </c>
    </row>
    <row r="82" spans="1:31" ht="37.15" customHeight="1" x14ac:dyDescent="0.2">
      <c r="A82" s="119"/>
      <c r="B82" s="103" t="s">
        <v>126</v>
      </c>
      <c r="C82" s="19"/>
      <c r="D82" s="20"/>
      <c r="E82" s="20"/>
      <c r="F82" s="19"/>
      <c r="G82" s="34" t="s">
        <v>210</v>
      </c>
      <c r="H82" s="23" t="e">
        <f t="shared" ref="H82:AC82" si="53">ROUND(H83/H81,1)</f>
        <v>#DIV/0!</v>
      </c>
      <c r="I82" s="23" t="e">
        <f t="shared" si="53"/>
        <v>#DIV/0!</v>
      </c>
      <c r="J82" s="23" t="e">
        <f t="shared" si="53"/>
        <v>#DIV/0!</v>
      </c>
      <c r="K82" s="23" t="e">
        <f t="shared" si="53"/>
        <v>#DIV/0!</v>
      </c>
      <c r="L82" s="23" t="e">
        <f t="shared" si="53"/>
        <v>#DIV/0!</v>
      </c>
      <c r="M82" s="23" t="e">
        <f t="shared" si="53"/>
        <v>#DIV/0!</v>
      </c>
      <c r="N82" s="23" t="e">
        <f t="shared" si="53"/>
        <v>#DIV/0!</v>
      </c>
      <c r="O82" s="23">
        <f t="shared" si="53"/>
        <v>992.7</v>
      </c>
      <c r="P82" s="23" t="e">
        <f t="shared" si="53"/>
        <v>#DIV/0!</v>
      </c>
      <c r="Q82" s="23">
        <f t="shared" si="53"/>
        <v>18213.8</v>
      </c>
      <c r="R82" s="23" t="e">
        <f t="shared" si="53"/>
        <v>#DIV/0!</v>
      </c>
      <c r="S82" s="23"/>
      <c r="T82" s="23"/>
      <c r="U82" s="23"/>
      <c r="V82" s="23" t="e">
        <f t="shared" si="53"/>
        <v>#DIV/0!</v>
      </c>
      <c r="W82" s="23">
        <f t="shared" si="53"/>
        <v>4700</v>
      </c>
      <c r="X82" s="23" t="e">
        <f t="shared" si="53"/>
        <v>#DIV/0!</v>
      </c>
      <c r="Y82" s="23">
        <f t="shared" si="53"/>
        <v>11104.4</v>
      </c>
      <c r="Z82" s="23" t="e">
        <f t="shared" si="53"/>
        <v>#DIV/0!</v>
      </c>
      <c r="AA82" s="23">
        <f t="shared" si="53"/>
        <v>19592.5</v>
      </c>
      <c r="AB82" s="23">
        <f t="shared" si="53"/>
        <v>2612.3000000000002</v>
      </c>
      <c r="AC82" s="23">
        <f t="shared" si="53"/>
        <v>2612.3000000000002</v>
      </c>
      <c r="AD82" s="112"/>
      <c r="AE82" s="112"/>
    </row>
    <row r="83" spans="1:31" ht="28.15" customHeight="1" x14ac:dyDescent="0.2">
      <c r="A83" s="119"/>
      <c r="B83" s="103" t="s">
        <v>101</v>
      </c>
      <c r="C83" s="19"/>
      <c r="D83" s="20"/>
      <c r="E83" s="20"/>
      <c r="F83" s="19"/>
      <c r="G83" s="23">
        <f>SUM(G84:G88)</f>
        <v>75500</v>
      </c>
      <c r="H83" s="23">
        <f t="shared" ref="H83:AC83" si="54">SUM(H84:H88)</f>
        <v>0</v>
      </c>
      <c r="I83" s="23">
        <f t="shared" si="54"/>
        <v>0</v>
      </c>
      <c r="J83" s="23">
        <f t="shared" si="54"/>
        <v>0</v>
      </c>
      <c r="K83" s="23">
        <f t="shared" si="54"/>
        <v>18373.099999999999</v>
      </c>
      <c r="L83" s="23">
        <f t="shared" si="54"/>
        <v>0</v>
      </c>
      <c r="M83" s="23">
        <f t="shared" si="54"/>
        <v>52163.5</v>
      </c>
      <c r="N83" s="23">
        <f t="shared" si="54"/>
        <v>0</v>
      </c>
      <c r="O83" s="23">
        <f t="shared" si="54"/>
        <v>4963.3999999999996</v>
      </c>
      <c r="P83" s="23">
        <f t="shared" si="54"/>
        <v>0</v>
      </c>
      <c r="Q83" s="23">
        <f>SUM(Q84:R91)</f>
        <v>309634.5</v>
      </c>
      <c r="R83" s="23">
        <f t="shared" si="54"/>
        <v>0</v>
      </c>
      <c r="S83" s="23">
        <f t="shared" si="54"/>
        <v>0</v>
      </c>
      <c r="T83" s="23">
        <f t="shared" si="54"/>
        <v>0</v>
      </c>
      <c r="U83" s="23">
        <f t="shared" si="54"/>
        <v>40960</v>
      </c>
      <c r="V83" s="23">
        <f t="shared" si="54"/>
        <v>0</v>
      </c>
      <c r="W83" s="23">
        <f t="shared" si="54"/>
        <v>79900</v>
      </c>
      <c r="X83" s="23">
        <f t="shared" si="54"/>
        <v>0</v>
      </c>
      <c r="Y83" s="23">
        <f t="shared" si="54"/>
        <v>188774.5</v>
      </c>
      <c r="Z83" s="23">
        <f t="shared" si="54"/>
        <v>0</v>
      </c>
      <c r="AA83" s="23">
        <f t="shared" si="54"/>
        <v>78370</v>
      </c>
      <c r="AB83" s="23">
        <f t="shared" si="54"/>
        <v>78370</v>
      </c>
      <c r="AC83" s="23">
        <f t="shared" si="54"/>
        <v>78370</v>
      </c>
      <c r="AD83" s="112"/>
      <c r="AE83" s="112"/>
    </row>
    <row r="84" spans="1:31" ht="17.45" customHeight="1" x14ac:dyDescent="0.2">
      <c r="A84" s="119"/>
      <c r="B84" s="111" t="s">
        <v>13</v>
      </c>
      <c r="C84" s="18" t="s">
        <v>48</v>
      </c>
      <c r="D84" s="18" t="s">
        <v>42</v>
      </c>
      <c r="E84" s="18" t="s">
        <v>194</v>
      </c>
      <c r="F84" s="18" t="s">
        <v>56</v>
      </c>
      <c r="G84" s="23">
        <f>I84+K84+M84+O84</f>
        <v>1073.0999999999999</v>
      </c>
      <c r="H84" s="28">
        <f>J84+L84+N84+P84</f>
        <v>0</v>
      </c>
      <c r="I84" s="29"/>
      <c r="J84" s="29"/>
      <c r="K84" s="29">
        <v>1073.0999999999999</v>
      </c>
      <c r="L84" s="29"/>
      <c r="M84" s="29"/>
      <c r="N84" s="29"/>
      <c r="O84" s="29"/>
      <c r="P84" s="28"/>
      <c r="Q84" s="23">
        <f>S84+U84+W84+Y84</f>
        <v>17086</v>
      </c>
      <c r="R84" s="28">
        <f>T84+V84+X84+Z84</f>
        <v>0</v>
      </c>
      <c r="S84" s="23"/>
      <c r="T84" s="23"/>
      <c r="U84" s="23">
        <v>546</v>
      </c>
      <c r="V84" s="23"/>
      <c r="W84" s="23">
        <v>1000</v>
      </c>
      <c r="X84" s="23"/>
      <c r="Y84" s="23">
        <v>15540</v>
      </c>
      <c r="Z84" s="23"/>
      <c r="AA84" s="23">
        <v>1670</v>
      </c>
      <c r="AB84" s="23">
        <v>1670</v>
      </c>
      <c r="AC84" s="23">
        <v>1670</v>
      </c>
      <c r="AD84" s="112"/>
      <c r="AE84" s="112"/>
    </row>
    <row r="85" spans="1:31" x14ac:dyDescent="0.2">
      <c r="A85" s="119"/>
      <c r="B85" s="111"/>
      <c r="C85" s="18" t="s">
        <v>48</v>
      </c>
      <c r="D85" s="18" t="s">
        <v>42</v>
      </c>
      <c r="E85" s="18" t="s">
        <v>194</v>
      </c>
      <c r="F85" s="18" t="s">
        <v>55</v>
      </c>
      <c r="G85" s="23">
        <f t="shared" ref="G85:H91" si="55">I85+K85+M85+O85</f>
        <v>8900</v>
      </c>
      <c r="H85" s="28">
        <f t="shared" si="55"/>
        <v>0</v>
      </c>
      <c r="I85" s="29"/>
      <c r="J85" s="29"/>
      <c r="K85" s="29">
        <v>3500</v>
      </c>
      <c r="L85" s="29"/>
      <c r="M85" s="29">
        <v>5400</v>
      </c>
      <c r="N85" s="29"/>
      <c r="O85" s="29"/>
      <c r="P85" s="28"/>
      <c r="Q85" s="23">
        <f t="shared" ref="Q85:Q92" si="56">S85+U85+W85+Y85</f>
        <v>59030</v>
      </c>
      <c r="R85" s="28">
        <f t="shared" ref="R85:R91" si="57">T85+V85+X85+Z85</f>
        <v>0</v>
      </c>
      <c r="S85" s="23"/>
      <c r="T85" s="23"/>
      <c r="U85" s="23">
        <v>10131</v>
      </c>
      <c r="V85" s="23"/>
      <c r="W85" s="23">
        <v>4300</v>
      </c>
      <c r="X85" s="23"/>
      <c r="Y85" s="23">
        <v>44599</v>
      </c>
      <c r="Z85" s="23"/>
      <c r="AA85" s="23">
        <v>13000</v>
      </c>
      <c r="AB85" s="23">
        <v>13000</v>
      </c>
      <c r="AC85" s="23">
        <v>13000</v>
      </c>
      <c r="AD85" s="112"/>
      <c r="AE85" s="112"/>
    </row>
    <row r="86" spans="1:31" ht="19.5" customHeight="1" x14ac:dyDescent="0.2">
      <c r="A86" s="119"/>
      <c r="B86" s="111"/>
      <c r="C86" s="18" t="s">
        <v>48</v>
      </c>
      <c r="D86" s="18" t="s">
        <v>42</v>
      </c>
      <c r="E86" s="18" t="s">
        <v>194</v>
      </c>
      <c r="F86" s="18" t="s">
        <v>54</v>
      </c>
      <c r="G86" s="23">
        <f t="shared" si="55"/>
        <v>22026.9</v>
      </c>
      <c r="H86" s="28">
        <f t="shared" si="55"/>
        <v>0</v>
      </c>
      <c r="I86" s="29"/>
      <c r="J86" s="29"/>
      <c r="K86" s="29">
        <v>3800</v>
      </c>
      <c r="L86" s="29"/>
      <c r="M86" s="29">
        <v>13263.5</v>
      </c>
      <c r="N86" s="29"/>
      <c r="O86" s="29">
        <v>4963.3999999999996</v>
      </c>
      <c r="P86" s="28"/>
      <c r="Q86" s="23">
        <f t="shared" si="56"/>
        <v>147518.5</v>
      </c>
      <c r="R86" s="28">
        <f t="shared" si="57"/>
        <v>0</v>
      </c>
      <c r="S86" s="23"/>
      <c r="T86" s="23"/>
      <c r="U86" s="23">
        <v>30283</v>
      </c>
      <c r="V86" s="23"/>
      <c r="W86" s="23">
        <v>16200</v>
      </c>
      <c r="X86" s="23"/>
      <c r="Y86" s="23">
        <v>101035.5</v>
      </c>
      <c r="Z86" s="23"/>
      <c r="AA86" s="23">
        <v>20200</v>
      </c>
      <c r="AB86" s="23">
        <v>20200</v>
      </c>
      <c r="AC86" s="23">
        <v>20200</v>
      </c>
      <c r="AD86" s="112"/>
      <c r="AE86" s="112"/>
    </row>
    <row r="87" spans="1:31" ht="19.5" customHeight="1" x14ac:dyDescent="0.2">
      <c r="A87" s="119"/>
      <c r="B87" s="111"/>
      <c r="C87" s="18" t="s">
        <v>48</v>
      </c>
      <c r="D87" s="18" t="s">
        <v>42</v>
      </c>
      <c r="E87" s="18" t="s">
        <v>208</v>
      </c>
      <c r="F87" s="18" t="s">
        <v>57</v>
      </c>
      <c r="G87" s="23"/>
      <c r="H87" s="28"/>
      <c r="I87" s="29"/>
      <c r="J87" s="29"/>
      <c r="K87" s="29"/>
      <c r="L87" s="29"/>
      <c r="M87" s="29"/>
      <c r="N87" s="29"/>
      <c r="O87" s="29"/>
      <c r="P87" s="28"/>
      <c r="Q87" s="23">
        <f t="shared" si="56"/>
        <v>42500</v>
      </c>
      <c r="R87" s="28"/>
      <c r="S87" s="23"/>
      <c r="T87" s="23"/>
      <c r="U87" s="23"/>
      <c r="V87" s="23"/>
      <c r="W87" s="23">
        <v>14900</v>
      </c>
      <c r="X87" s="23"/>
      <c r="Y87" s="23">
        <v>27600</v>
      </c>
      <c r="Z87" s="23"/>
      <c r="AA87" s="23"/>
      <c r="AB87" s="23"/>
      <c r="AC87" s="23"/>
      <c r="AD87" s="112"/>
      <c r="AE87" s="112"/>
    </row>
    <row r="88" spans="1:31" ht="13.15" customHeight="1" x14ac:dyDescent="0.2">
      <c r="A88" s="119"/>
      <c r="B88" s="111"/>
      <c r="C88" s="18" t="s">
        <v>48</v>
      </c>
      <c r="D88" s="18" t="s">
        <v>42</v>
      </c>
      <c r="E88" s="18" t="s">
        <v>209</v>
      </c>
      <c r="F88" s="18" t="s">
        <v>49</v>
      </c>
      <c r="G88" s="23">
        <f t="shared" si="55"/>
        <v>43500</v>
      </c>
      <c r="H88" s="28">
        <f t="shared" si="55"/>
        <v>0</v>
      </c>
      <c r="I88" s="29"/>
      <c r="J88" s="29"/>
      <c r="K88" s="29">
        <v>10000</v>
      </c>
      <c r="L88" s="29"/>
      <c r="M88" s="29">
        <v>33500</v>
      </c>
      <c r="N88" s="29"/>
      <c r="O88" s="29">
        <v>0</v>
      </c>
      <c r="P88" s="28"/>
      <c r="Q88" s="23">
        <f t="shared" si="56"/>
        <v>43500</v>
      </c>
      <c r="R88" s="28">
        <f t="shared" si="57"/>
        <v>0</v>
      </c>
      <c r="S88" s="23"/>
      <c r="T88" s="23"/>
      <c r="U88" s="23"/>
      <c r="V88" s="23"/>
      <c r="W88" s="23">
        <v>43500</v>
      </c>
      <c r="X88" s="23"/>
      <c r="Y88" s="23"/>
      <c r="Z88" s="23"/>
      <c r="AA88" s="23">
        <v>43500</v>
      </c>
      <c r="AB88" s="23">
        <v>43500</v>
      </c>
      <c r="AC88" s="23">
        <v>43500</v>
      </c>
      <c r="AD88" s="112"/>
      <c r="AE88" s="112"/>
    </row>
    <row r="89" spans="1:31" ht="13.15" customHeight="1" x14ac:dyDescent="0.2">
      <c r="A89" s="119"/>
      <c r="B89" s="103" t="s">
        <v>14</v>
      </c>
      <c r="C89" s="18"/>
      <c r="D89" s="18"/>
      <c r="E89" s="18"/>
      <c r="F89" s="18"/>
      <c r="G89" s="23">
        <f t="shared" si="55"/>
        <v>0</v>
      </c>
      <c r="H89" s="28">
        <f t="shared" si="55"/>
        <v>0</v>
      </c>
      <c r="I89" s="29"/>
      <c r="J89" s="29"/>
      <c r="K89" s="29"/>
      <c r="L89" s="29"/>
      <c r="M89" s="29"/>
      <c r="N89" s="29"/>
      <c r="O89" s="29"/>
      <c r="P89" s="28"/>
      <c r="Q89" s="23">
        <f t="shared" si="56"/>
        <v>0</v>
      </c>
      <c r="R89" s="28">
        <f t="shared" si="57"/>
        <v>0</v>
      </c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112"/>
      <c r="AE89" s="112"/>
    </row>
    <row r="90" spans="1:31" ht="13.15" customHeight="1" x14ac:dyDescent="0.2">
      <c r="A90" s="119"/>
      <c r="B90" s="103" t="s">
        <v>15</v>
      </c>
      <c r="C90" s="18"/>
      <c r="D90" s="18"/>
      <c r="E90" s="18"/>
      <c r="F90" s="18"/>
      <c r="G90" s="23">
        <f t="shared" si="55"/>
        <v>0</v>
      </c>
      <c r="H90" s="28">
        <f t="shared" si="55"/>
        <v>0</v>
      </c>
      <c r="I90" s="29"/>
      <c r="J90" s="29"/>
      <c r="K90" s="29"/>
      <c r="L90" s="29"/>
      <c r="M90" s="29"/>
      <c r="N90" s="29"/>
      <c r="O90" s="29"/>
      <c r="P90" s="28"/>
      <c r="Q90" s="23">
        <f t="shared" si="56"/>
        <v>0</v>
      </c>
      <c r="R90" s="28">
        <f t="shared" si="57"/>
        <v>0</v>
      </c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112"/>
      <c r="AE90" s="112"/>
    </row>
    <row r="91" spans="1:31" ht="13.15" customHeight="1" x14ac:dyDescent="0.2">
      <c r="A91" s="119"/>
      <c r="B91" s="103" t="s">
        <v>12</v>
      </c>
      <c r="C91" s="18"/>
      <c r="D91" s="18"/>
      <c r="E91" s="18"/>
      <c r="F91" s="18"/>
      <c r="G91" s="23">
        <f t="shared" si="55"/>
        <v>0</v>
      </c>
      <c r="H91" s="28">
        <f t="shared" si="55"/>
        <v>0</v>
      </c>
      <c r="I91" s="29"/>
      <c r="J91" s="29"/>
      <c r="K91" s="29"/>
      <c r="L91" s="29"/>
      <c r="M91" s="29"/>
      <c r="N91" s="29"/>
      <c r="O91" s="29"/>
      <c r="P91" s="28"/>
      <c r="Q91" s="23">
        <f t="shared" si="56"/>
        <v>0</v>
      </c>
      <c r="R91" s="28">
        <f t="shared" si="57"/>
        <v>0</v>
      </c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112"/>
      <c r="AE91" s="112"/>
    </row>
    <row r="92" spans="1:31" ht="42.6" customHeight="1" x14ac:dyDescent="0.2">
      <c r="A92" s="119" t="s">
        <v>599</v>
      </c>
      <c r="B92" s="103" t="s">
        <v>310</v>
      </c>
      <c r="C92" s="19"/>
      <c r="D92" s="20"/>
      <c r="E92" s="20"/>
      <c r="F92" s="19"/>
      <c r="G92" s="31">
        <f>I92+K92+M92+O92</f>
        <v>5</v>
      </c>
      <c r="H92" s="31">
        <f>J92+L92+N92+P92</f>
        <v>0</v>
      </c>
      <c r="I92" s="32"/>
      <c r="J92" s="32"/>
      <c r="K92" s="32"/>
      <c r="L92" s="32"/>
      <c r="M92" s="32"/>
      <c r="N92" s="32"/>
      <c r="O92" s="32">
        <v>5</v>
      </c>
      <c r="P92" s="33"/>
      <c r="Q92" s="91">
        <f t="shared" si="56"/>
        <v>75</v>
      </c>
      <c r="R92" s="31"/>
      <c r="S92" s="31"/>
      <c r="T92" s="31"/>
      <c r="U92" s="91">
        <v>49</v>
      </c>
      <c r="V92" s="31"/>
      <c r="W92" s="91">
        <v>26</v>
      </c>
      <c r="X92" s="31"/>
      <c r="Y92" s="31"/>
      <c r="Z92" s="31"/>
      <c r="AA92" s="31"/>
      <c r="AB92" s="23"/>
      <c r="AC92" s="23"/>
      <c r="AD92" s="112" t="s">
        <v>312</v>
      </c>
      <c r="AE92" s="112" t="s">
        <v>487</v>
      </c>
    </row>
    <row r="93" spans="1:31" ht="26.45" customHeight="1" x14ac:dyDescent="0.2">
      <c r="A93" s="119"/>
      <c r="B93" s="103" t="s">
        <v>126</v>
      </c>
      <c r="C93" s="19"/>
      <c r="D93" s="20"/>
      <c r="E93" s="20"/>
      <c r="F93" s="19"/>
      <c r="G93" s="34" t="s">
        <v>210</v>
      </c>
      <c r="H93" s="23" t="e">
        <f t="shared" ref="H93:AC93" si="58">ROUND(H94/H92,1)</f>
        <v>#DIV/0!</v>
      </c>
      <c r="I93" s="23" t="e">
        <f t="shared" si="58"/>
        <v>#DIV/0!</v>
      </c>
      <c r="J93" s="23" t="e">
        <f t="shared" si="58"/>
        <v>#DIV/0!</v>
      </c>
      <c r="K93" s="23" t="e">
        <f t="shared" si="58"/>
        <v>#DIV/0!</v>
      </c>
      <c r="L93" s="23" t="e">
        <f t="shared" si="58"/>
        <v>#DIV/0!</v>
      </c>
      <c r="M93" s="23" t="e">
        <f t="shared" si="58"/>
        <v>#DIV/0!</v>
      </c>
      <c r="N93" s="23" t="e">
        <f t="shared" si="58"/>
        <v>#DIV/0!</v>
      </c>
      <c r="O93" s="23">
        <f t="shared" si="58"/>
        <v>0</v>
      </c>
      <c r="P93" s="23" t="e">
        <f t="shared" si="58"/>
        <v>#DIV/0!</v>
      </c>
      <c r="Q93" s="23">
        <f t="shared" si="58"/>
        <v>2389.8000000000002</v>
      </c>
      <c r="R93" s="23" t="e">
        <f t="shared" si="58"/>
        <v>#DIV/0!</v>
      </c>
      <c r="S93" s="27" t="e">
        <f t="shared" si="58"/>
        <v>#DIV/0!</v>
      </c>
      <c r="T93" s="27" t="e">
        <f t="shared" si="58"/>
        <v>#DIV/0!</v>
      </c>
      <c r="U93" s="23">
        <f t="shared" si="58"/>
        <v>0</v>
      </c>
      <c r="V93" s="23" t="e">
        <f t="shared" si="58"/>
        <v>#DIV/0!</v>
      </c>
      <c r="W93" s="23">
        <f t="shared" si="58"/>
        <v>5380.2</v>
      </c>
      <c r="X93" s="27" t="e">
        <f t="shared" si="58"/>
        <v>#DIV/0!</v>
      </c>
      <c r="Y93" s="27" t="e">
        <f t="shared" si="58"/>
        <v>#DIV/0!</v>
      </c>
      <c r="Z93" s="23" t="e">
        <f t="shared" si="58"/>
        <v>#DIV/0!</v>
      </c>
      <c r="AA93" s="27" t="e">
        <f t="shared" si="58"/>
        <v>#DIV/0!</v>
      </c>
      <c r="AB93" s="27" t="e">
        <f t="shared" si="58"/>
        <v>#DIV/0!</v>
      </c>
      <c r="AC93" s="27" t="e">
        <f t="shared" si="58"/>
        <v>#DIV/0!</v>
      </c>
      <c r="AD93" s="112"/>
      <c r="AE93" s="112"/>
    </row>
    <row r="94" spans="1:31" ht="46.9" customHeight="1" x14ac:dyDescent="0.2">
      <c r="A94" s="119"/>
      <c r="B94" s="103" t="s">
        <v>101</v>
      </c>
      <c r="C94" s="19"/>
      <c r="D94" s="20"/>
      <c r="E94" s="20"/>
      <c r="F94" s="19"/>
      <c r="G94" s="23">
        <f t="shared" ref="G94:AC94" si="59">SUM(G95:G95)</f>
        <v>43500</v>
      </c>
      <c r="H94" s="23">
        <f t="shared" si="59"/>
        <v>0</v>
      </c>
      <c r="I94" s="23">
        <f t="shared" si="59"/>
        <v>0</v>
      </c>
      <c r="J94" s="23">
        <f t="shared" si="59"/>
        <v>0</v>
      </c>
      <c r="K94" s="23">
        <f t="shared" si="59"/>
        <v>10000</v>
      </c>
      <c r="L94" s="23">
        <f t="shared" si="59"/>
        <v>0</v>
      </c>
      <c r="M94" s="23">
        <f t="shared" si="59"/>
        <v>33500</v>
      </c>
      <c r="N94" s="23">
        <f t="shared" si="59"/>
        <v>0</v>
      </c>
      <c r="O94" s="23">
        <f t="shared" si="59"/>
        <v>0</v>
      </c>
      <c r="P94" s="23">
        <f t="shared" si="59"/>
        <v>0</v>
      </c>
      <c r="Q94" s="23">
        <f>SUM(Q95:Q98)</f>
        <v>179238.2</v>
      </c>
      <c r="R94" s="23">
        <f t="shared" si="59"/>
        <v>0</v>
      </c>
      <c r="S94" s="23">
        <f t="shared" si="59"/>
        <v>0</v>
      </c>
      <c r="T94" s="23">
        <f t="shared" si="59"/>
        <v>0</v>
      </c>
      <c r="U94" s="23">
        <f t="shared" si="59"/>
        <v>0</v>
      </c>
      <c r="V94" s="23">
        <f t="shared" si="59"/>
        <v>0</v>
      </c>
      <c r="W94" s="23">
        <f t="shared" si="59"/>
        <v>139884.5</v>
      </c>
      <c r="X94" s="23">
        <f t="shared" si="59"/>
        <v>0</v>
      </c>
      <c r="Y94" s="23">
        <f t="shared" si="59"/>
        <v>0</v>
      </c>
      <c r="Z94" s="23">
        <f t="shared" si="59"/>
        <v>0</v>
      </c>
      <c r="AA94" s="23">
        <f t="shared" si="59"/>
        <v>0</v>
      </c>
      <c r="AB94" s="23">
        <f t="shared" si="59"/>
        <v>0</v>
      </c>
      <c r="AC94" s="23">
        <f t="shared" si="59"/>
        <v>0</v>
      </c>
      <c r="AD94" s="112"/>
      <c r="AE94" s="112"/>
    </row>
    <row r="95" spans="1:31" ht="13.15" customHeight="1" x14ac:dyDescent="0.2">
      <c r="A95" s="119"/>
      <c r="B95" s="100" t="s">
        <v>17</v>
      </c>
      <c r="C95" s="18" t="s">
        <v>48</v>
      </c>
      <c r="D95" s="18" t="s">
        <v>42</v>
      </c>
      <c r="E95" s="18" t="s">
        <v>208</v>
      </c>
      <c r="F95" s="18" t="s">
        <v>57</v>
      </c>
      <c r="G95" s="23">
        <f t="shared" ref="G95:H99" si="60">I95+K95+M95+O95</f>
        <v>43500</v>
      </c>
      <c r="H95" s="28">
        <f t="shared" si="60"/>
        <v>0</v>
      </c>
      <c r="I95" s="29"/>
      <c r="J95" s="29"/>
      <c r="K95" s="29">
        <v>10000</v>
      </c>
      <c r="L95" s="29"/>
      <c r="M95" s="29">
        <v>33500</v>
      </c>
      <c r="N95" s="29"/>
      <c r="O95" s="29">
        <v>0</v>
      </c>
      <c r="P95" s="28"/>
      <c r="Q95" s="23">
        <f t="shared" ref="Q95:R98" si="61">S95+U95+W95+Y95</f>
        <v>139884.5</v>
      </c>
      <c r="R95" s="28">
        <f t="shared" si="61"/>
        <v>0</v>
      </c>
      <c r="S95" s="23"/>
      <c r="T95" s="23"/>
      <c r="U95" s="23">
        <v>0</v>
      </c>
      <c r="V95" s="23"/>
      <c r="W95" s="23">
        <f>47500+100000-7219-945+548.5</f>
        <v>139884.5</v>
      </c>
      <c r="X95" s="23"/>
      <c r="Y95" s="23"/>
      <c r="Z95" s="23"/>
      <c r="AA95" s="23"/>
      <c r="AB95" s="23"/>
      <c r="AC95" s="23"/>
      <c r="AD95" s="112"/>
      <c r="AE95" s="112"/>
    </row>
    <row r="96" spans="1:31" ht="13.15" customHeight="1" x14ac:dyDescent="0.2">
      <c r="A96" s="119"/>
      <c r="B96" s="103" t="s">
        <v>14</v>
      </c>
      <c r="C96" s="18"/>
      <c r="D96" s="18"/>
      <c r="E96" s="18"/>
      <c r="F96" s="18"/>
      <c r="G96" s="23">
        <f t="shared" si="60"/>
        <v>0</v>
      </c>
      <c r="H96" s="28">
        <f t="shared" si="60"/>
        <v>0</v>
      </c>
      <c r="I96" s="29"/>
      <c r="J96" s="29"/>
      <c r="K96" s="29"/>
      <c r="L96" s="29"/>
      <c r="M96" s="29"/>
      <c r="N96" s="29"/>
      <c r="O96" s="29"/>
      <c r="P96" s="28"/>
      <c r="Q96" s="23">
        <f t="shared" si="61"/>
        <v>0</v>
      </c>
      <c r="R96" s="28">
        <f t="shared" si="61"/>
        <v>0</v>
      </c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112"/>
      <c r="AE96" s="112"/>
    </row>
    <row r="97" spans="1:31" ht="13.15" customHeight="1" x14ac:dyDescent="0.2">
      <c r="A97" s="119"/>
      <c r="B97" s="103" t="s">
        <v>15</v>
      </c>
      <c r="C97" s="18" t="s">
        <v>48</v>
      </c>
      <c r="D97" s="18"/>
      <c r="E97" s="18"/>
      <c r="F97" s="18"/>
      <c r="G97" s="23">
        <f t="shared" si="60"/>
        <v>0</v>
      </c>
      <c r="H97" s="28">
        <f t="shared" si="60"/>
        <v>0</v>
      </c>
      <c r="I97" s="29"/>
      <c r="J97" s="29"/>
      <c r="K97" s="29"/>
      <c r="L97" s="29"/>
      <c r="M97" s="29"/>
      <c r="N97" s="29"/>
      <c r="O97" s="29"/>
      <c r="P97" s="28"/>
      <c r="Q97" s="23">
        <f t="shared" si="61"/>
        <v>39353.700000000004</v>
      </c>
      <c r="R97" s="28">
        <f t="shared" si="61"/>
        <v>0</v>
      </c>
      <c r="S97" s="23"/>
      <c r="T97" s="23"/>
      <c r="U97" s="23">
        <f>18459.2</f>
        <v>18459.2</v>
      </c>
      <c r="V97" s="23"/>
      <c r="W97" s="23">
        <f>18459.2+2406.4+28.9</f>
        <v>20894.500000000004</v>
      </c>
      <c r="X97" s="23"/>
      <c r="Y97" s="23"/>
      <c r="Z97" s="23"/>
      <c r="AA97" s="23"/>
      <c r="AB97" s="23"/>
      <c r="AC97" s="23"/>
      <c r="AD97" s="112"/>
      <c r="AE97" s="112"/>
    </row>
    <row r="98" spans="1:31" ht="13.15" customHeight="1" x14ac:dyDescent="0.2">
      <c r="A98" s="119"/>
      <c r="B98" s="103" t="s">
        <v>12</v>
      </c>
      <c r="C98" s="18"/>
      <c r="D98" s="18"/>
      <c r="E98" s="18"/>
      <c r="F98" s="18"/>
      <c r="G98" s="23">
        <f t="shared" si="60"/>
        <v>0</v>
      </c>
      <c r="H98" s="28">
        <f t="shared" si="60"/>
        <v>0</v>
      </c>
      <c r="I98" s="29"/>
      <c r="J98" s="29"/>
      <c r="K98" s="29"/>
      <c r="L98" s="29"/>
      <c r="M98" s="29"/>
      <c r="N98" s="29"/>
      <c r="O98" s="29"/>
      <c r="P98" s="28"/>
      <c r="Q98" s="23">
        <f t="shared" si="61"/>
        <v>0</v>
      </c>
      <c r="R98" s="28">
        <f t="shared" si="61"/>
        <v>0</v>
      </c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112"/>
      <c r="AE98" s="112"/>
    </row>
    <row r="99" spans="1:31" ht="46.9" customHeight="1" x14ac:dyDescent="0.2">
      <c r="A99" s="119" t="s">
        <v>463</v>
      </c>
      <c r="B99" s="103" t="s">
        <v>310</v>
      </c>
      <c r="C99" s="19"/>
      <c r="D99" s="20"/>
      <c r="E99" s="20"/>
      <c r="F99" s="19"/>
      <c r="G99" s="31">
        <f t="shared" si="60"/>
        <v>5</v>
      </c>
      <c r="H99" s="31">
        <f t="shared" si="60"/>
        <v>0</v>
      </c>
      <c r="I99" s="32"/>
      <c r="J99" s="32"/>
      <c r="K99" s="32"/>
      <c r="L99" s="32"/>
      <c r="M99" s="32"/>
      <c r="N99" s="32"/>
      <c r="O99" s="32">
        <v>5</v>
      </c>
      <c r="P99" s="33"/>
      <c r="Q99" s="91">
        <v>60</v>
      </c>
      <c r="R99" s="91"/>
      <c r="S99" s="91"/>
      <c r="T99" s="91"/>
      <c r="U99" s="91">
        <v>40</v>
      </c>
      <c r="V99" s="91"/>
      <c r="W99" s="91">
        <v>20</v>
      </c>
      <c r="X99" s="31"/>
      <c r="Y99" s="31"/>
      <c r="Z99" s="31"/>
      <c r="AA99" s="31"/>
      <c r="AB99" s="23"/>
      <c r="AC99" s="23"/>
      <c r="AD99" s="112" t="s">
        <v>312</v>
      </c>
      <c r="AE99" s="112" t="s">
        <v>487</v>
      </c>
    </row>
    <row r="100" spans="1:31" ht="31.9" customHeight="1" x14ac:dyDescent="0.2">
      <c r="A100" s="119"/>
      <c r="B100" s="103" t="s">
        <v>126</v>
      </c>
      <c r="C100" s="19"/>
      <c r="D100" s="20"/>
      <c r="E100" s="20"/>
      <c r="F100" s="19"/>
      <c r="G100" s="34" t="s">
        <v>210</v>
      </c>
      <c r="H100" s="23" t="e">
        <f t="shared" ref="H100:AC100" si="62">ROUND(H101/H99,1)</f>
        <v>#DIV/0!</v>
      </c>
      <c r="I100" s="23" t="e">
        <f t="shared" si="62"/>
        <v>#DIV/0!</v>
      </c>
      <c r="J100" s="23" t="e">
        <f t="shared" si="62"/>
        <v>#DIV/0!</v>
      </c>
      <c r="K100" s="23" t="e">
        <f t="shared" si="62"/>
        <v>#DIV/0!</v>
      </c>
      <c r="L100" s="23" t="e">
        <f t="shared" si="62"/>
        <v>#DIV/0!</v>
      </c>
      <c r="M100" s="23" t="e">
        <f t="shared" si="62"/>
        <v>#DIV/0!</v>
      </c>
      <c r="N100" s="23" t="e">
        <f t="shared" si="62"/>
        <v>#DIV/0!</v>
      </c>
      <c r="O100" s="23">
        <f t="shared" si="62"/>
        <v>0</v>
      </c>
      <c r="P100" s="23" t="e">
        <f t="shared" si="62"/>
        <v>#DIV/0!</v>
      </c>
      <c r="Q100" s="23">
        <f t="shared" si="62"/>
        <v>3008.7</v>
      </c>
      <c r="R100" s="23" t="e">
        <f t="shared" si="62"/>
        <v>#DIV/0!</v>
      </c>
      <c r="S100" s="27" t="e">
        <f t="shared" si="62"/>
        <v>#DIV/0!</v>
      </c>
      <c r="T100" s="27" t="e">
        <f t="shared" si="62"/>
        <v>#DIV/0!</v>
      </c>
      <c r="U100" s="23">
        <f t="shared" si="62"/>
        <v>0</v>
      </c>
      <c r="V100" s="27" t="e">
        <f t="shared" si="62"/>
        <v>#DIV/0!</v>
      </c>
      <c r="W100" s="23">
        <f t="shared" si="62"/>
        <v>8005.8</v>
      </c>
      <c r="X100" s="27" t="e">
        <f t="shared" si="62"/>
        <v>#DIV/0!</v>
      </c>
      <c r="Y100" s="27" t="e">
        <f t="shared" si="62"/>
        <v>#DIV/0!</v>
      </c>
      <c r="Z100" s="23" t="e">
        <f t="shared" si="62"/>
        <v>#DIV/0!</v>
      </c>
      <c r="AA100" s="27" t="e">
        <f t="shared" si="62"/>
        <v>#DIV/0!</v>
      </c>
      <c r="AB100" s="27" t="e">
        <f t="shared" si="62"/>
        <v>#DIV/0!</v>
      </c>
      <c r="AC100" s="27" t="e">
        <f t="shared" si="62"/>
        <v>#DIV/0!</v>
      </c>
      <c r="AD100" s="112"/>
      <c r="AE100" s="112"/>
    </row>
    <row r="101" spans="1:31" ht="33" customHeight="1" x14ac:dyDescent="0.2">
      <c r="A101" s="119"/>
      <c r="B101" s="103" t="s">
        <v>101</v>
      </c>
      <c r="C101" s="19"/>
      <c r="D101" s="20"/>
      <c r="E101" s="20"/>
      <c r="F101" s="19"/>
      <c r="G101" s="23">
        <f t="shared" ref="G101:AC101" si="63">SUM(G102:G102)</f>
        <v>43500</v>
      </c>
      <c r="H101" s="23">
        <f t="shared" si="63"/>
        <v>0</v>
      </c>
      <c r="I101" s="23">
        <f t="shared" si="63"/>
        <v>0</v>
      </c>
      <c r="J101" s="23">
        <f t="shared" si="63"/>
        <v>0</v>
      </c>
      <c r="K101" s="23">
        <f t="shared" si="63"/>
        <v>10000</v>
      </c>
      <c r="L101" s="23">
        <f t="shared" si="63"/>
        <v>0</v>
      </c>
      <c r="M101" s="23">
        <f t="shared" si="63"/>
        <v>33500</v>
      </c>
      <c r="N101" s="23">
        <f t="shared" si="63"/>
        <v>0</v>
      </c>
      <c r="O101" s="23">
        <f t="shared" si="63"/>
        <v>0</v>
      </c>
      <c r="P101" s="23">
        <f t="shared" si="63"/>
        <v>0</v>
      </c>
      <c r="Q101" s="23">
        <f>SUM(Q102:Q105)</f>
        <v>180522.2</v>
      </c>
      <c r="R101" s="23">
        <f t="shared" si="63"/>
        <v>0</v>
      </c>
      <c r="S101" s="23">
        <f t="shared" si="63"/>
        <v>0</v>
      </c>
      <c r="T101" s="23">
        <f t="shared" si="63"/>
        <v>0</v>
      </c>
      <c r="U101" s="23">
        <f t="shared" si="63"/>
        <v>0</v>
      </c>
      <c r="V101" s="23">
        <f t="shared" si="63"/>
        <v>0</v>
      </c>
      <c r="W101" s="23">
        <f t="shared" si="63"/>
        <v>160115.5</v>
      </c>
      <c r="X101" s="23">
        <f t="shared" si="63"/>
        <v>0</v>
      </c>
      <c r="Y101" s="23">
        <f t="shared" si="63"/>
        <v>0</v>
      </c>
      <c r="Z101" s="23">
        <f t="shared" si="63"/>
        <v>0</v>
      </c>
      <c r="AA101" s="23">
        <f t="shared" si="63"/>
        <v>0</v>
      </c>
      <c r="AB101" s="23">
        <f t="shared" si="63"/>
        <v>0</v>
      </c>
      <c r="AC101" s="23">
        <f t="shared" si="63"/>
        <v>0</v>
      </c>
      <c r="AD101" s="112"/>
      <c r="AE101" s="112"/>
    </row>
    <row r="102" spans="1:31" ht="13.15" customHeight="1" x14ac:dyDescent="0.2">
      <c r="A102" s="119"/>
      <c r="B102" s="100" t="s">
        <v>17</v>
      </c>
      <c r="C102" s="18" t="s">
        <v>48</v>
      </c>
      <c r="D102" s="18" t="s">
        <v>42</v>
      </c>
      <c r="E102" s="18" t="s">
        <v>208</v>
      </c>
      <c r="F102" s="18" t="s">
        <v>57</v>
      </c>
      <c r="G102" s="23">
        <f t="shared" ref="G102:H105" si="64">I102+K102+M102+O102</f>
        <v>43500</v>
      </c>
      <c r="H102" s="28">
        <f t="shared" si="64"/>
        <v>0</v>
      </c>
      <c r="I102" s="29"/>
      <c r="J102" s="29"/>
      <c r="K102" s="29">
        <v>10000</v>
      </c>
      <c r="L102" s="29"/>
      <c r="M102" s="29">
        <v>33500</v>
      </c>
      <c r="N102" s="29"/>
      <c r="O102" s="29">
        <v>0</v>
      </c>
      <c r="P102" s="28"/>
      <c r="Q102" s="23">
        <f t="shared" ref="Q102:R105" si="65">S102+U102+W102+Y102</f>
        <v>160115.5</v>
      </c>
      <c r="R102" s="28">
        <f t="shared" si="65"/>
        <v>0</v>
      </c>
      <c r="S102" s="23"/>
      <c r="T102" s="23"/>
      <c r="U102" s="23">
        <v>0</v>
      </c>
      <c r="V102" s="23"/>
      <c r="W102" s="23">
        <f>100000+52500+7219+945-548.5+14900-14900</f>
        <v>160115.5</v>
      </c>
      <c r="X102" s="23"/>
      <c r="Y102" s="23"/>
      <c r="Z102" s="23"/>
      <c r="AA102" s="23"/>
      <c r="AB102" s="23"/>
      <c r="AC102" s="23"/>
      <c r="AD102" s="112"/>
      <c r="AE102" s="112"/>
    </row>
    <row r="103" spans="1:31" ht="13.15" customHeight="1" x14ac:dyDescent="0.2">
      <c r="A103" s="119"/>
      <c r="B103" s="103" t="s">
        <v>14</v>
      </c>
      <c r="C103" s="18"/>
      <c r="D103" s="18"/>
      <c r="E103" s="18"/>
      <c r="F103" s="18"/>
      <c r="G103" s="23">
        <f t="shared" si="64"/>
        <v>0</v>
      </c>
      <c r="H103" s="28">
        <f t="shared" si="64"/>
        <v>0</v>
      </c>
      <c r="I103" s="29"/>
      <c r="J103" s="29"/>
      <c r="K103" s="29"/>
      <c r="L103" s="29"/>
      <c r="M103" s="29"/>
      <c r="N103" s="29"/>
      <c r="O103" s="29"/>
      <c r="P103" s="28"/>
      <c r="Q103" s="23">
        <f t="shared" si="65"/>
        <v>0</v>
      </c>
      <c r="R103" s="28">
        <f t="shared" si="65"/>
        <v>0</v>
      </c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112"/>
      <c r="AE103" s="112"/>
    </row>
    <row r="104" spans="1:31" ht="13.15" customHeight="1" x14ac:dyDescent="0.2">
      <c r="A104" s="119"/>
      <c r="B104" s="103" t="s">
        <v>15</v>
      </c>
      <c r="C104" s="18" t="s">
        <v>48</v>
      </c>
      <c r="D104" s="18"/>
      <c r="E104" s="18"/>
      <c r="F104" s="18"/>
      <c r="G104" s="23">
        <f t="shared" si="64"/>
        <v>0</v>
      </c>
      <c r="H104" s="28">
        <f t="shared" si="64"/>
        <v>0</v>
      </c>
      <c r="I104" s="29"/>
      <c r="J104" s="29"/>
      <c r="K104" s="29"/>
      <c r="L104" s="29"/>
      <c r="M104" s="29"/>
      <c r="N104" s="29"/>
      <c r="O104" s="29"/>
      <c r="P104" s="28"/>
      <c r="Q104" s="23">
        <f t="shared" si="65"/>
        <v>20406.7</v>
      </c>
      <c r="R104" s="28">
        <f t="shared" si="65"/>
        <v>0</v>
      </c>
      <c r="S104" s="23"/>
      <c r="T104" s="23"/>
      <c r="U104" s="23">
        <f>8621.4</f>
        <v>8621.4</v>
      </c>
      <c r="V104" s="23"/>
      <c r="W104" s="23">
        <f>8621.4+3192.8-28.9</f>
        <v>11785.300000000001</v>
      </c>
      <c r="X104" s="23"/>
      <c r="Y104" s="23"/>
      <c r="Z104" s="23"/>
      <c r="AA104" s="23"/>
      <c r="AB104" s="23"/>
      <c r="AC104" s="23"/>
      <c r="AD104" s="112"/>
      <c r="AE104" s="112"/>
    </row>
    <row r="105" spans="1:31" ht="13.15" customHeight="1" x14ac:dyDescent="0.2">
      <c r="A105" s="119"/>
      <c r="B105" s="103" t="s">
        <v>12</v>
      </c>
      <c r="C105" s="18"/>
      <c r="D105" s="18"/>
      <c r="E105" s="18"/>
      <c r="F105" s="18"/>
      <c r="G105" s="23">
        <f t="shared" si="64"/>
        <v>0</v>
      </c>
      <c r="H105" s="28">
        <f t="shared" si="64"/>
        <v>0</v>
      </c>
      <c r="I105" s="29"/>
      <c r="J105" s="29"/>
      <c r="K105" s="29"/>
      <c r="L105" s="29"/>
      <c r="M105" s="29"/>
      <c r="N105" s="29"/>
      <c r="O105" s="29"/>
      <c r="P105" s="28"/>
      <c r="Q105" s="23">
        <f t="shared" si="65"/>
        <v>0</v>
      </c>
      <c r="R105" s="28">
        <f t="shared" si="65"/>
        <v>0</v>
      </c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112"/>
      <c r="AE105" s="112"/>
    </row>
    <row r="106" spans="1:31" ht="33" customHeight="1" x14ac:dyDescent="0.2">
      <c r="A106" s="119" t="s">
        <v>219</v>
      </c>
      <c r="B106" s="103" t="s">
        <v>172</v>
      </c>
      <c r="C106" s="19"/>
      <c r="D106" s="20"/>
      <c r="E106" s="20"/>
      <c r="F106" s="19"/>
      <c r="G106" s="23">
        <f>G114+G122</f>
        <v>1180</v>
      </c>
      <c r="H106" s="23">
        <f t="shared" ref="H106:P106" si="66">H114+H122</f>
        <v>47</v>
      </c>
      <c r="I106" s="23">
        <f t="shared" si="66"/>
        <v>180</v>
      </c>
      <c r="J106" s="23">
        <f t="shared" si="66"/>
        <v>47</v>
      </c>
      <c r="K106" s="23">
        <f t="shared" si="66"/>
        <v>1000</v>
      </c>
      <c r="L106" s="23">
        <f t="shared" si="66"/>
        <v>0</v>
      </c>
      <c r="M106" s="23">
        <f t="shared" si="66"/>
        <v>0</v>
      </c>
      <c r="N106" s="23">
        <f t="shared" si="66"/>
        <v>0</v>
      </c>
      <c r="O106" s="23">
        <f t="shared" si="66"/>
        <v>0</v>
      </c>
      <c r="P106" s="23">
        <f t="shared" si="66"/>
        <v>0</v>
      </c>
      <c r="Q106" s="35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112" t="s">
        <v>220</v>
      </c>
      <c r="AE106" s="112" t="s">
        <v>328</v>
      </c>
    </row>
    <row r="107" spans="1:31" ht="26.45" customHeight="1" x14ac:dyDescent="0.2">
      <c r="A107" s="119"/>
      <c r="B107" s="103" t="s">
        <v>117</v>
      </c>
      <c r="C107" s="19"/>
      <c r="D107" s="20"/>
      <c r="E107" s="20"/>
      <c r="F107" s="19"/>
      <c r="G107" s="23">
        <f t="shared" ref="G107:P107" si="67">ROUND(G108/G106,1)</f>
        <v>4.9000000000000004</v>
      </c>
      <c r="H107" s="23">
        <f t="shared" si="67"/>
        <v>3.3</v>
      </c>
      <c r="I107" s="23">
        <f t="shared" si="67"/>
        <v>4.0999999999999996</v>
      </c>
      <c r="J107" s="23">
        <f t="shared" si="67"/>
        <v>3.3</v>
      </c>
      <c r="K107" s="23">
        <f t="shared" si="67"/>
        <v>5.0999999999999996</v>
      </c>
      <c r="L107" s="23" t="e">
        <f t="shared" si="67"/>
        <v>#DIV/0!</v>
      </c>
      <c r="M107" s="23" t="e">
        <f t="shared" si="67"/>
        <v>#DIV/0!</v>
      </c>
      <c r="N107" s="23" t="e">
        <f t="shared" si="67"/>
        <v>#DIV/0!</v>
      </c>
      <c r="O107" s="23" t="e">
        <f t="shared" si="67"/>
        <v>#DIV/0!</v>
      </c>
      <c r="P107" s="23" t="e">
        <f t="shared" si="67"/>
        <v>#DIV/0!</v>
      </c>
      <c r="Q107" s="35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112"/>
      <c r="AE107" s="112"/>
    </row>
    <row r="108" spans="1:31" ht="21" customHeight="1" x14ac:dyDescent="0.2">
      <c r="A108" s="119"/>
      <c r="B108" s="103" t="s">
        <v>101</v>
      </c>
      <c r="C108" s="19"/>
      <c r="D108" s="20"/>
      <c r="E108" s="20"/>
      <c r="F108" s="19"/>
      <c r="G108" s="23">
        <f>SUM(G109:G113)</f>
        <v>5833</v>
      </c>
      <c r="H108" s="28">
        <f>SUM(H109:H113)</f>
        <v>154.9</v>
      </c>
      <c r="I108" s="23">
        <f t="shared" ref="I108:Q108" si="68">SUM(I109:I113)</f>
        <v>733</v>
      </c>
      <c r="J108" s="28">
        <f t="shared" si="68"/>
        <v>154.9</v>
      </c>
      <c r="K108" s="23">
        <f t="shared" si="68"/>
        <v>5100</v>
      </c>
      <c r="L108" s="28">
        <f t="shared" si="68"/>
        <v>0</v>
      </c>
      <c r="M108" s="23">
        <f t="shared" si="68"/>
        <v>0</v>
      </c>
      <c r="N108" s="28">
        <f t="shared" si="68"/>
        <v>0</v>
      </c>
      <c r="O108" s="23">
        <f t="shared" si="68"/>
        <v>0</v>
      </c>
      <c r="P108" s="28">
        <f t="shared" si="68"/>
        <v>0</v>
      </c>
      <c r="Q108" s="23">
        <f t="shared" si="68"/>
        <v>0</v>
      </c>
      <c r="R108" s="23">
        <f t="shared" ref="R108:AC108" si="69">SUM(R109:R113)</f>
        <v>0</v>
      </c>
      <c r="S108" s="23">
        <f t="shared" si="69"/>
        <v>0</v>
      </c>
      <c r="T108" s="23">
        <f t="shared" si="69"/>
        <v>0</v>
      </c>
      <c r="U108" s="23">
        <f t="shared" si="69"/>
        <v>0</v>
      </c>
      <c r="V108" s="23">
        <f t="shared" si="69"/>
        <v>0</v>
      </c>
      <c r="W108" s="23">
        <f t="shared" si="69"/>
        <v>0</v>
      </c>
      <c r="X108" s="23">
        <f t="shared" si="69"/>
        <v>0</v>
      </c>
      <c r="Y108" s="23">
        <f t="shared" si="69"/>
        <v>0</v>
      </c>
      <c r="Z108" s="23">
        <f t="shared" si="69"/>
        <v>0</v>
      </c>
      <c r="AA108" s="23">
        <f t="shared" si="69"/>
        <v>5300</v>
      </c>
      <c r="AB108" s="23">
        <f t="shared" si="69"/>
        <v>5300</v>
      </c>
      <c r="AC108" s="23">
        <f t="shared" si="69"/>
        <v>5300</v>
      </c>
      <c r="AD108" s="112"/>
      <c r="AE108" s="112"/>
    </row>
    <row r="109" spans="1:31" x14ac:dyDescent="0.2">
      <c r="A109" s="119"/>
      <c r="B109" s="113" t="s">
        <v>17</v>
      </c>
      <c r="C109" s="36" t="str">
        <f>C117</f>
        <v>136</v>
      </c>
      <c r="D109" s="36" t="str">
        <f>D117</f>
        <v>0709</v>
      </c>
      <c r="E109" s="36" t="str">
        <f>E117</f>
        <v>0710003470</v>
      </c>
      <c r="F109" s="36" t="str">
        <f>F117</f>
        <v>242</v>
      </c>
      <c r="G109" s="23">
        <f>G117+G125</f>
        <v>0</v>
      </c>
      <c r="H109" s="28">
        <f>H117+H125</f>
        <v>0</v>
      </c>
      <c r="I109" s="23">
        <f>I117+I125</f>
        <v>0</v>
      </c>
      <c r="J109" s="28">
        <f t="shared" ref="J109:Q109" si="70">J117+J125</f>
        <v>0</v>
      </c>
      <c r="K109" s="23">
        <f t="shared" si="70"/>
        <v>0</v>
      </c>
      <c r="L109" s="28">
        <f t="shared" si="70"/>
        <v>0</v>
      </c>
      <c r="M109" s="23">
        <f t="shared" si="70"/>
        <v>0</v>
      </c>
      <c r="N109" s="28">
        <f t="shared" si="70"/>
        <v>0</v>
      </c>
      <c r="O109" s="23">
        <f t="shared" si="70"/>
        <v>0</v>
      </c>
      <c r="P109" s="28">
        <f t="shared" si="70"/>
        <v>0</v>
      </c>
      <c r="Q109" s="23">
        <f t="shared" si="70"/>
        <v>0</v>
      </c>
      <c r="R109" s="23">
        <f t="shared" ref="R109:T113" si="71">R117+R125</f>
        <v>0</v>
      </c>
      <c r="S109" s="23">
        <f t="shared" si="71"/>
        <v>0</v>
      </c>
      <c r="T109" s="23">
        <f t="shared" si="71"/>
        <v>0</v>
      </c>
      <c r="U109" s="23">
        <f t="shared" ref="U109:Z109" si="72">U117+U125</f>
        <v>0</v>
      </c>
      <c r="V109" s="23">
        <f t="shared" si="72"/>
        <v>0</v>
      </c>
      <c r="W109" s="23">
        <f t="shared" si="72"/>
        <v>0</v>
      </c>
      <c r="X109" s="23">
        <f t="shared" si="72"/>
        <v>0</v>
      </c>
      <c r="Y109" s="23">
        <f t="shared" si="72"/>
        <v>0</v>
      </c>
      <c r="Z109" s="23">
        <f t="shared" si="72"/>
        <v>0</v>
      </c>
      <c r="AA109" s="23">
        <f t="shared" ref="AA109:AC113" si="73">AA117+AA125</f>
        <v>5300</v>
      </c>
      <c r="AB109" s="23">
        <f t="shared" si="73"/>
        <v>5300</v>
      </c>
      <c r="AC109" s="23">
        <f t="shared" si="73"/>
        <v>5300</v>
      </c>
      <c r="AD109" s="112"/>
      <c r="AE109" s="112"/>
    </row>
    <row r="110" spans="1:31" x14ac:dyDescent="0.2">
      <c r="A110" s="119"/>
      <c r="B110" s="115"/>
      <c r="C110" s="36" t="str">
        <f>C117</f>
        <v>136</v>
      </c>
      <c r="D110" s="36" t="str">
        <f>D117</f>
        <v>0709</v>
      </c>
      <c r="E110" s="36" t="str">
        <f>E117</f>
        <v>0710003470</v>
      </c>
      <c r="F110" s="36">
        <v>244</v>
      </c>
      <c r="G110" s="23">
        <f>G118+G126</f>
        <v>5833</v>
      </c>
      <c r="H110" s="28">
        <f>H118+H126</f>
        <v>154.9</v>
      </c>
      <c r="I110" s="23">
        <f t="shared" ref="I110:Q110" si="74">I118+I126</f>
        <v>733</v>
      </c>
      <c r="J110" s="28">
        <f t="shared" si="74"/>
        <v>154.9</v>
      </c>
      <c r="K110" s="23">
        <f t="shared" si="74"/>
        <v>5100</v>
      </c>
      <c r="L110" s="28">
        <f t="shared" si="74"/>
        <v>0</v>
      </c>
      <c r="M110" s="23">
        <f t="shared" si="74"/>
        <v>0</v>
      </c>
      <c r="N110" s="28">
        <f t="shared" si="74"/>
        <v>0</v>
      </c>
      <c r="O110" s="23">
        <f t="shared" si="74"/>
        <v>0</v>
      </c>
      <c r="P110" s="28">
        <f t="shared" si="74"/>
        <v>0</v>
      </c>
      <c r="Q110" s="23">
        <f t="shared" si="74"/>
        <v>0</v>
      </c>
      <c r="R110" s="23">
        <f t="shared" si="71"/>
        <v>0</v>
      </c>
      <c r="S110" s="23">
        <f t="shared" si="71"/>
        <v>0</v>
      </c>
      <c r="T110" s="23">
        <f t="shared" si="71"/>
        <v>0</v>
      </c>
      <c r="U110" s="23">
        <f t="shared" ref="U110:Z110" si="75">U118+U126</f>
        <v>0</v>
      </c>
      <c r="V110" s="23">
        <f t="shared" si="75"/>
        <v>0</v>
      </c>
      <c r="W110" s="23">
        <f t="shared" si="75"/>
        <v>0</v>
      </c>
      <c r="X110" s="23">
        <f t="shared" si="75"/>
        <v>0</v>
      </c>
      <c r="Y110" s="23">
        <f t="shared" si="75"/>
        <v>0</v>
      </c>
      <c r="Z110" s="23">
        <f t="shared" si="75"/>
        <v>0</v>
      </c>
      <c r="AA110" s="23">
        <f t="shared" si="73"/>
        <v>0</v>
      </c>
      <c r="AB110" s="23">
        <f t="shared" si="73"/>
        <v>0</v>
      </c>
      <c r="AC110" s="23">
        <f t="shared" si="73"/>
        <v>0</v>
      </c>
      <c r="AD110" s="112"/>
      <c r="AE110" s="112"/>
    </row>
    <row r="111" spans="1:31" x14ac:dyDescent="0.2">
      <c r="A111" s="119"/>
      <c r="B111" s="103" t="s">
        <v>14</v>
      </c>
      <c r="C111" s="19"/>
      <c r="D111" s="20"/>
      <c r="E111" s="20"/>
      <c r="F111" s="19"/>
      <c r="G111" s="23">
        <f t="shared" ref="G111:Q113" si="76">G119+G127</f>
        <v>0</v>
      </c>
      <c r="H111" s="28">
        <f>H119+H127</f>
        <v>0</v>
      </c>
      <c r="I111" s="23">
        <f t="shared" si="76"/>
        <v>0</v>
      </c>
      <c r="J111" s="28">
        <f t="shared" si="76"/>
        <v>0</v>
      </c>
      <c r="K111" s="23">
        <f t="shared" si="76"/>
        <v>0</v>
      </c>
      <c r="L111" s="28">
        <f t="shared" si="76"/>
        <v>0</v>
      </c>
      <c r="M111" s="23">
        <f t="shared" si="76"/>
        <v>0</v>
      </c>
      <c r="N111" s="28">
        <f t="shared" si="76"/>
        <v>0</v>
      </c>
      <c r="O111" s="23">
        <f t="shared" si="76"/>
        <v>0</v>
      </c>
      <c r="P111" s="28">
        <f t="shared" si="76"/>
        <v>0</v>
      </c>
      <c r="Q111" s="23">
        <f t="shared" si="76"/>
        <v>0</v>
      </c>
      <c r="R111" s="23">
        <f t="shared" si="71"/>
        <v>0</v>
      </c>
      <c r="S111" s="23">
        <f t="shared" si="71"/>
        <v>0</v>
      </c>
      <c r="T111" s="23">
        <f t="shared" si="71"/>
        <v>0</v>
      </c>
      <c r="U111" s="23">
        <f t="shared" ref="U111:Z111" si="77">U119+U127</f>
        <v>0</v>
      </c>
      <c r="V111" s="23">
        <f t="shared" si="77"/>
        <v>0</v>
      </c>
      <c r="W111" s="23">
        <f t="shared" si="77"/>
        <v>0</v>
      </c>
      <c r="X111" s="23">
        <f t="shared" si="77"/>
        <v>0</v>
      </c>
      <c r="Y111" s="23">
        <f t="shared" si="77"/>
        <v>0</v>
      </c>
      <c r="Z111" s="23">
        <f t="shared" si="77"/>
        <v>0</v>
      </c>
      <c r="AA111" s="23">
        <f t="shared" si="73"/>
        <v>0</v>
      </c>
      <c r="AB111" s="23">
        <f t="shared" si="73"/>
        <v>0</v>
      </c>
      <c r="AC111" s="23">
        <f t="shared" si="73"/>
        <v>0</v>
      </c>
      <c r="AD111" s="112"/>
      <c r="AE111" s="112"/>
    </row>
    <row r="112" spans="1:31" x14ac:dyDescent="0.2">
      <c r="A112" s="119"/>
      <c r="B112" s="103" t="s">
        <v>15</v>
      </c>
      <c r="C112" s="19"/>
      <c r="D112" s="20"/>
      <c r="E112" s="20"/>
      <c r="F112" s="19"/>
      <c r="G112" s="23">
        <f t="shared" si="76"/>
        <v>0</v>
      </c>
      <c r="H112" s="28">
        <f>H120+H128</f>
        <v>0</v>
      </c>
      <c r="I112" s="23">
        <f t="shared" si="76"/>
        <v>0</v>
      </c>
      <c r="J112" s="28">
        <f t="shared" si="76"/>
        <v>0</v>
      </c>
      <c r="K112" s="23">
        <f t="shared" si="76"/>
        <v>0</v>
      </c>
      <c r="L112" s="28">
        <f t="shared" si="76"/>
        <v>0</v>
      </c>
      <c r="M112" s="23">
        <f t="shared" si="76"/>
        <v>0</v>
      </c>
      <c r="N112" s="28">
        <f t="shared" si="76"/>
        <v>0</v>
      </c>
      <c r="O112" s="23">
        <f t="shared" si="76"/>
        <v>0</v>
      </c>
      <c r="P112" s="28">
        <f t="shared" si="76"/>
        <v>0</v>
      </c>
      <c r="Q112" s="23">
        <f t="shared" si="76"/>
        <v>0</v>
      </c>
      <c r="R112" s="23">
        <f t="shared" si="71"/>
        <v>0</v>
      </c>
      <c r="S112" s="23">
        <f t="shared" si="71"/>
        <v>0</v>
      </c>
      <c r="T112" s="23">
        <f t="shared" si="71"/>
        <v>0</v>
      </c>
      <c r="U112" s="23">
        <f t="shared" ref="U112:Z112" si="78">U120+U128</f>
        <v>0</v>
      </c>
      <c r="V112" s="23">
        <f t="shared" si="78"/>
        <v>0</v>
      </c>
      <c r="W112" s="23">
        <f t="shared" si="78"/>
        <v>0</v>
      </c>
      <c r="X112" s="23">
        <f t="shared" si="78"/>
        <v>0</v>
      </c>
      <c r="Y112" s="23">
        <f t="shared" si="78"/>
        <v>0</v>
      </c>
      <c r="Z112" s="23">
        <f t="shared" si="78"/>
        <v>0</v>
      </c>
      <c r="AA112" s="23">
        <f t="shared" si="73"/>
        <v>0</v>
      </c>
      <c r="AB112" s="23">
        <f t="shared" si="73"/>
        <v>0</v>
      </c>
      <c r="AC112" s="23">
        <f t="shared" si="73"/>
        <v>0</v>
      </c>
      <c r="AD112" s="112"/>
      <c r="AE112" s="112"/>
    </row>
    <row r="113" spans="1:31" ht="111.75" customHeight="1" x14ac:dyDescent="0.2">
      <c r="A113" s="119"/>
      <c r="B113" s="103" t="s">
        <v>12</v>
      </c>
      <c r="C113" s="19"/>
      <c r="D113" s="20"/>
      <c r="E113" s="20"/>
      <c r="F113" s="19"/>
      <c r="G113" s="23">
        <f t="shared" si="76"/>
        <v>0</v>
      </c>
      <c r="H113" s="28">
        <f>H121+H129</f>
        <v>0</v>
      </c>
      <c r="I113" s="23">
        <f t="shared" si="76"/>
        <v>0</v>
      </c>
      <c r="J113" s="28">
        <f t="shared" si="76"/>
        <v>0</v>
      </c>
      <c r="K113" s="23">
        <f t="shared" si="76"/>
        <v>0</v>
      </c>
      <c r="L113" s="28">
        <f t="shared" si="76"/>
        <v>0</v>
      </c>
      <c r="M113" s="23">
        <f t="shared" si="76"/>
        <v>0</v>
      </c>
      <c r="N113" s="28">
        <f t="shared" si="76"/>
        <v>0</v>
      </c>
      <c r="O113" s="23">
        <f t="shared" si="76"/>
        <v>0</v>
      </c>
      <c r="P113" s="28">
        <f t="shared" si="76"/>
        <v>0</v>
      </c>
      <c r="Q113" s="23">
        <f t="shared" si="76"/>
        <v>0</v>
      </c>
      <c r="R113" s="23">
        <f t="shared" si="71"/>
        <v>0</v>
      </c>
      <c r="S113" s="23">
        <f t="shared" si="71"/>
        <v>0</v>
      </c>
      <c r="T113" s="23">
        <f t="shared" si="71"/>
        <v>0</v>
      </c>
      <c r="U113" s="23">
        <f t="shared" ref="U113:Z113" si="79">U121+U129</f>
        <v>0</v>
      </c>
      <c r="V113" s="23">
        <f t="shared" si="79"/>
        <v>0</v>
      </c>
      <c r="W113" s="23">
        <f t="shared" si="79"/>
        <v>0</v>
      </c>
      <c r="X113" s="23">
        <f t="shared" si="79"/>
        <v>0</v>
      </c>
      <c r="Y113" s="23">
        <f t="shared" si="79"/>
        <v>0</v>
      </c>
      <c r="Z113" s="23">
        <f t="shared" si="79"/>
        <v>0</v>
      </c>
      <c r="AA113" s="23">
        <f t="shared" si="73"/>
        <v>0</v>
      </c>
      <c r="AB113" s="23">
        <f t="shared" si="73"/>
        <v>0</v>
      </c>
      <c r="AC113" s="23">
        <f t="shared" si="73"/>
        <v>0</v>
      </c>
      <c r="AD113" s="112"/>
      <c r="AE113" s="112"/>
    </row>
    <row r="114" spans="1:31" ht="36" customHeight="1" x14ac:dyDescent="0.2">
      <c r="A114" s="119" t="s">
        <v>294</v>
      </c>
      <c r="B114" s="103" t="s">
        <v>103</v>
      </c>
      <c r="C114" s="19"/>
      <c r="D114" s="20"/>
      <c r="E114" s="20"/>
      <c r="F114" s="19"/>
      <c r="G114" s="24">
        <f>I114+K114+M114+O114</f>
        <v>1180</v>
      </c>
      <c r="H114" s="24">
        <f>J114+L114+N114+P114</f>
        <v>47</v>
      </c>
      <c r="I114" s="25">
        <v>180</v>
      </c>
      <c r="J114" s="25">
        <v>47</v>
      </c>
      <c r="K114" s="25">
        <v>1000</v>
      </c>
      <c r="L114" s="25"/>
      <c r="M114" s="25"/>
      <c r="N114" s="25"/>
      <c r="O114" s="25">
        <v>0</v>
      </c>
      <c r="P114" s="26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>
        <v>235</v>
      </c>
      <c r="AB114" s="23">
        <v>235</v>
      </c>
      <c r="AC114" s="23">
        <v>235</v>
      </c>
      <c r="AD114" s="112" t="s">
        <v>221</v>
      </c>
      <c r="AE114" s="116" t="s">
        <v>499</v>
      </c>
    </row>
    <row r="115" spans="1:31" ht="26.45" customHeight="1" x14ac:dyDescent="0.2">
      <c r="A115" s="119"/>
      <c r="B115" s="103" t="s">
        <v>124</v>
      </c>
      <c r="C115" s="19"/>
      <c r="D115" s="20"/>
      <c r="E115" s="20"/>
      <c r="F115" s="19"/>
      <c r="G115" s="23">
        <f>ROUND(G116/G114,1)</f>
        <v>4.9000000000000004</v>
      </c>
      <c r="H115" s="28">
        <f t="shared" ref="H115:AC115" si="80">ROUND(H116/H114,1)</f>
        <v>3.3</v>
      </c>
      <c r="I115" s="23">
        <f t="shared" si="80"/>
        <v>4.0999999999999996</v>
      </c>
      <c r="J115" s="23">
        <f t="shared" si="80"/>
        <v>3.3</v>
      </c>
      <c r="K115" s="23">
        <f t="shared" si="80"/>
        <v>5.0999999999999996</v>
      </c>
      <c r="L115" s="23" t="e">
        <f t="shared" si="80"/>
        <v>#DIV/0!</v>
      </c>
      <c r="M115" s="23" t="e">
        <f t="shared" si="80"/>
        <v>#DIV/0!</v>
      </c>
      <c r="N115" s="23" t="e">
        <f t="shared" si="80"/>
        <v>#DIV/0!</v>
      </c>
      <c r="O115" s="23" t="e">
        <f t="shared" si="80"/>
        <v>#DIV/0!</v>
      </c>
      <c r="P115" s="23" t="e">
        <f t="shared" si="80"/>
        <v>#DIV/0!</v>
      </c>
      <c r="Q115" s="27" t="e">
        <f t="shared" si="80"/>
        <v>#DIV/0!</v>
      </c>
      <c r="R115" s="27" t="e">
        <f t="shared" si="80"/>
        <v>#DIV/0!</v>
      </c>
      <c r="S115" s="27" t="e">
        <f t="shared" si="80"/>
        <v>#DIV/0!</v>
      </c>
      <c r="T115" s="27" t="e">
        <f t="shared" si="80"/>
        <v>#DIV/0!</v>
      </c>
      <c r="U115" s="27" t="e">
        <f t="shared" si="80"/>
        <v>#DIV/0!</v>
      </c>
      <c r="V115" s="23" t="e">
        <f t="shared" si="80"/>
        <v>#DIV/0!</v>
      </c>
      <c r="W115" s="27" t="e">
        <f t="shared" si="80"/>
        <v>#DIV/0!</v>
      </c>
      <c r="X115" s="27" t="e">
        <f t="shared" si="80"/>
        <v>#DIV/0!</v>
      </c>
      <c r="Y115" s="27" t="e">
        <f t="shared" si="80"/>
        <v>#DIV/0!</v>
      </c>
      <c r="Z115" s="27" t="e">
        <f t="shared" si="80"/>
        <v>#DIV/0!</v>
      </c>
      <c r="AA115" s="23">
        <f t="shared" si="80"/>
        <v>22.6</v>
      </c>
      <c r="AB115" s="23">
        <f t="shared" si="80"/>
        <v>22.6</v>
      </c>
      <c r="AC115" s="23">
        <f t="shared" si="80"/>
        <v>22.6</v>
      </c>
      <c r="AD115" s="112"/>
      <c r="AE115" s="117"/>
    </row>
    <row r="116" spans="1:31" ht="13.15" customHeight="1" x14ac:dyDescent="0.2">
      <c r="A116" s="119"/>
      <c r="B116" s="103" t="s">
        <v>101</v>
      </c>
      <c r="C116" s="19"/>
      <c r="D116" s="20"/>
      <c r="E116" s="20"/>
      <c r="F116" s="19"/>
      <c r="G116" s="23">
        <f>SUM(G117:G121)</f>
        <v>5833</v>
      </c>
      <c r="H116" s="28">
        <f>SUM(H117:H121)</f>
        <v>154.9</v>
      </c>
      <c r="I116" s="23">
        <f>SUM(I117:I121)</f>
        <v>733</v>
      </c>
      <c r="J116" s="23">
        <f t="shared" ref="J116:AC116" si="81">SUM(J117:J121)</f>
        <v>154.9</v>
      </c>
      <c r="K116" s="23">
        <f t="shared" si="81"/>
        <v>5100</v>
      </c>
      <c r="L116" s="23">
        <f t="shared" si="81"/>
        <v>0</v>
      </c>
      <c r="M116" s="23">
        <f t="shared" si="81"/>
        <v>0</v>
      </c>
      <c r="N116" s="23">
        <f t="shared" si="81"/>
        <v>0</v>
      </c>
      <c r="O116" s="23">
        <f t="shared" si="81"/>
        <v>0</v>
      </c>
      <c r="P116" s="23">
        <f t="shared" si="81"/>
        <v>0</v>
      </c>
      <c r="Q116" s="23">
        <f t="shared" si="81"/>
        <v>0</v>
      </c>
      <c r="R116" s="23">
        <f t="shared" si="81"/>
        <v>0</v>
      </c>
      <c r="S116" s="23">
        <f t="shared" si="81"/>
        <v>0</v>
      </c>
      <c r="T116" s="23">
        <f t="shared" si="81"/>
        <v>0</v>
      </c>
      <c r="U116" s="23">
        <f t="shared" si="81"/>
        <v>0</v>
      </c>
      <c r="V116" s="23">
        <f t="shared" si="81"/>
        <v>0</v>
      </c>
      <c r="W116" s="23">
        <f t="shared" si="81"/>
        <v>0</v>
      </c>
      <c r="X116" s="23">
        <f t="shared" si="81"/>
        <v>0</v>
      </c>
      <c r="Y116" s="23">
        <f t="shared" si="81"/>
        <v>0</v>
      </c>
      <c r="Z116" s="23">
        <f t="shared" si="81"/>
        <v>0</v>
      </c>
      <c r="AA116" s="23">
        <f t="shared" si="81"/>
        <v>5300</v>
      </c>
      <c r="AB116" s="23">
        <f t="shared" si="81"/>
        <v>5300</v>
      </c>
      <c r="AC116" s="23">
        <f t="shared" si="81"/>
        <v>5300</v>
      </c>
      <c r="AD116" s="112"/>
      <c r="AE116" s="117"/>
    </row>
    <row r="117" spans="1:31" x14ac:dyDescent="0.2">
      <c r="A117" s="119"/>
      <c r="B117" s="113" t="s">
        <v>17</v>
      </c>
      <c r="C117" s="18" t="s">
        <v>48</v>
      </c>
      <c r="D117" s="18" t="s">
        <v>42</v>
      </c>
      <c r="E117" s="18" t="s">
        <v>194</v>
      </c>
      <c r="F117" s="18" t="s">
        <v>74</v>
      </c>
      <c r="G117" s="23">
        <f>I117+K117+M117+O117</f>
        <v>0</v>
      </c>
      <c r="H117" s="28">
        <f>J117+L117+N117+P117</f>
        <v>0</v>
      </c>
      <c r="I117" s="29">
        <v>0</v>
      </c>
      <c r="J117" s="29"/>
      <c r="K117" s="29"/>
      <c r="L117" s="29"/>
      <c r="M117" s="29"/>
      <c r="N117" s="29"/>
      <c r="O117" s="29"/>
      <c r="P117" s="28"/>
      <c r="Q117" s="23">
        <f t="shared" ref="Q117:R122" si="82">S117+U117+W117+Y117</f>
        <v>0</v>
      </c>
      <c r="R117" s="28">
        <f t="shared" si="82"/>
        <v>0</v>
      </c>
      <c r="S117" s="23"/>
      <c r="T117" s="23"/>
      <c r="U117" s="23"/>
      <c r="V117" s="23"/>
      <c r="W117" s="23"/>
      <c r="X117" s="23"/>
      <c r="Y117" s="23"/>
      <c r="Z117" s="23"/>
      <c r="AA117" s="23">
        <v>5300</v>
      </c>
      <c r="AB117" s="23">
        <v>5300</v>
      </c>
      <c r="AC117" s="23">
        <v>5300</v>
      </c>
      <c r="AD117" s="112"/>
      <c r="AE117" s="117"/>
    </row>
    <row r="118" spans="1:31" x14ac:dyDescent="0.2">
      <c r="A118" s="119"/>
      <c r="B118" s="115"/>
      <c r="C118" s="18" t="s">
        <v>48</v>
      </c>
      <c r="D118" s="18" t="s">
        <v>42</v>
      </c>
      <c r="E118" s="18" t="s">
        <v>194</v>
      </c>
      <c r="F118" s="18" t="s">
        <v>56</v>
      </c>
      <c r="G118" s="28">
        <f>I118+K118+M118+O118</f>
        <v>5833</v>
      </c>
      <c r="H118" s="28">
        <f>J118+L118+N118+P118</f>
        <v>154.9</v>
      </c>
      <c r="I118" s="29">
        <v>733</v>
      </c>
      <c r="J118" s="29">
        <v>154.9</v>
      </c>
      <c r="K118" s="29">
        <v>5100</v>
      </c>
      <c r="L118" s="29"/>
      <c r="M118" s="29">
        <v>0</v>
      </c>
      <c r="N118" s="29"/>
      <c r="O118" s="29">
        <v>0</v>
      </c>
      <c r="P118" s="28"/>
      <c r="Q118" s="28">
        <f t="shared" si="82"/>
        <v>0</v>
      </c>
      <c r="R118" s="28">
        <f t="shared" si="82"/>
        <v>0</v>
      </c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112"/>
      <c r="AE118" s="117"/>
    </row>
    <row r="119" spans="1:31" ht="13.15" customHeight="1" x14ac:dyDescent="0.2">
      <c r="A119" s="119"/>
      <c r="B119" s="103" t="s">
        <v>14</v>
      </c>
      <c r="C119" s="19"/>
      <c r="D119" s="20"/>
      <c r="E119" s="20"/>
      <c r="F119" s="19"/>
      <c r="G119" s="23">
        <f t="shared" ref="G119:H121" si="83">I119+K119+M119+O119</f>
        <v>0</v>
      </c>
      <c r="H119" s="28">
        <f t="shared" si="83"/>
        <v>0</v>
      </c>
      <c r="I119" s="29"/>
      <c r="J119" s="29"/>
      <c r="K119" s="29"/>
      <c r="L119" s="29"/>
      <c r="M119" s="29"/>
      <c r="N119" s="29"/>
      <c r="O119" s="29"/>
      <c r="P119" s="28"/>
      <c r="Q119" s="23">
        <f t="shared" si="82"/>
        <v>0</v>
      </c>
      <c r="R119" s="28">
        <f t="shared" si="82"/>
        <v>0</v>
      </c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112"/>
      <c r="AE119" s="117"/>
    </row>
    <row r="120" spans="1:31" ht="13.15" customHeight="1" x14ac:dyDescent="0.2">
      <c r="A120" s="119"/>
      <c r="B120" s="103" t="s">
        <v>15</v>
      </c>
      <c r="C120" s="19"/>
      <c r="D120" s="20"/>
      <c r="E120" s="20"/>
      <c r="F120" s="19"/>
      <c r="G120" s="23">
        <f t="shared" si="83"/>
        <v>0</v>
      </c>
      <c r="H120" s="28">
        <f t="shared" si="83"/>
        <v>0</v>
      </c>
      <c r="I120" s="29"/>
      <c r="J120" s="29"/>
      <c r="K120" s="29"/>
      <c r="L120" s="29"/>
      <c r="M120" s="29"/>
      <c r="N120" s="29"/>
      <c r="O120" s="29"/>
      <c r="P120" s="28"/>
      <c r="Q120" s="23">
        <f t="shared" si="82"/>
        <v>0</v>
      </c>
      <c r="R120" s="28">
        <f t="shared" si="82"/>
        <v>0</v>
      </c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112"/>
      <c r="AE120" s="117"/>
    </row>
    <row r="121" spans="1:31" ht="49.9" customHeight="1" x14ac:dyDescent="0.2">
      <c r="A121" s="119"/>
      <c r="B121" s="103" t="s">
        <v>12</v>
      </c>
      <c r="C121" s="19"/>
      <c r="D121" s="20"/>
      <c r="E121" s="20"/>
      <c r="F121" s="19"/>
      <c r="G121" s="23">
        <f t="shared" si="83"/>
        <v>0</v>
      </c>
      <c r="H121" s="28">
        <f t="shared" si="83"/>
        <v>0</v>
      </c>
      <c r="I121" s="29"/>
      <c r="J121" s="29"/>
      <c r="K121" s="29"/>
      <c r="L121" s="29"/>
      <c r="M121" s="29"/>
      <c r="N121" s="29"/>
      <c r="O121" s="29"/>
      <c r="P121" s="28"/>
      <c r="Q121" s="23">
        <f t="shared" si="82"/>
        <v>0</v>
      </c>
      <c r="R121" s="28">
        <f t="shared" si="82"/>
        <v>0</v>
      </c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112"/>
      <c r="AE121" s="118"/>
    </row>
    <row r="122" spans="1:31" ht="13.15" hidden="1" customHeight="1" x14ac:dyDescent="0.2">
      <c r="A122" s="119" t="s">
        <v>398</v>
      </c>
      <c r="B122" s="103" t="s">
        <v>103</v>
      </c>
      <c r="C122" s="19"/>
      <c r="D122" s="20"/>
      <c r="E122" s="20"/>
      <c r="F122" s="19"/>
      <c r="G122" s="23">
        <f>I122+K122+M122+O122</f>
        <v>0</v>
      </c>
      <c r="H122" s="23">
        <f>J122+L122+N122+P122</f>
        <v>0</v>
      </c>
      <c r="I122" s="29">
        <v>0</v>
      </c>
      <c r="J122" s="29">
        <v>0</v>
      </c>
      <c r="K122" s="29">
        <v>0</v>
      </c>
      <c r="L122" s="29">
        <v>0</v>
      </c>
      <c r="M122" s="29">
        <v>0</v>
      </c>
      <c r="N122" s="29">
        <v>0</v>
      </c>
      <c r="O122" s="29"/>
      <c r="P122" s="28"/>
      <c r="Q122" s="23">
        <f t="shared" si="82"/>
        <v>0</v>
      </c>
      <c r="R122" s="23">
        <f t="shared" si="82"/>
        <v>0</v>
      </c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112" t="s">
        <v>189</v>
      </c>
      <c r="AE122" s="116" t="s">
        <v>329</v>
      </c>
    </row>
    <row r="123" spans="1:31" ht="31.9" hidden="1" customHeight="1" x14ac:dyDescent="0.2">
      <c r="A123" s="119"/>
      <c r="B123" s="103" t="s">
        <v>124</v>
      </c>
      <c r="C123" s="19"/>
      <c r="D123" s="20"/>
      <c r="E123" s="20"/>
      <c r="F123" s="19"/>
      <c r="G123" s="23" t="e">
        <f>ROUND(G124/G122,1)</f>
        <v>#DIV/0!</v>
      </c>
      <c r="H123" s="23" t="e">
        <f t="shared" ref="H123:AC123" si="84">ROUND(H124/H122,1)</f>
        <v>#DIV/0!</v>
      </c>
      <c r="I123" s="23" t="e">
        <f t="shared" si="84"/>
        <v>#DIV/0!</v>
      </c>
      <c r="J123" s="23" t="e">
        <f t="shared" si="84"/>
        <v>#DIV/0!</v>
      </c>
      <c r="K123" s="23" t="e">
        <f t="shared" si="84"/>
        <v>#DIV/0!</v>
      </c>
      <c r="L123" s="23" t="e">
        <f t="shared" si="84"/>
        <v>#DIV/0!</v>
      </c>
      <c r="M123" s="23" t="e">
        <f t="shared" si="84"/>
        <v>#DIV/0!</v>
      </c>
      <c r="N123" s="23" t="e">
        <f t="shared" si="84"/>
        <v>#DIV/0!</v>
      </c>
      <c r="O123" s="23" t="e">
        <f t="shared" si="84"/>
        <v>#DIV/0!</v>
      </c>
      <c r="P123" s="23" t="e">
        <f t="shared" si="84"/>
        <v>#DIV/0!</v>
      </c>
      <c r="Q123" s="23" t="e">
        <f t="shared" si="84"/>
        <v>#DIV/0!</v>
      </c>
      <c r="R123" s="23" t="e">
        <f t="shared" si="84"/>
        <v>#DIV/0!</v>
      </c>
      <c r="S123" s="23" t="e">
        <f t="shared" si="84"/>
        <v>#DIV/0!</v>
      </c>
      <c r="T123" s="23" t="e">
        <f t="shared" si="84"/>
        <v>#DIV/0!</v>
      </c>
      <c r="U123" s="23" t="e">
        <f t="shared" si="84"/>
        <v>#DIV/0!</v>
      </c>
      <c r="V123" s="23" t="e">
        <f t="shared" si="84"/>
        <v>#DIV/0!</v>
      </c>
      <c r="W123" s="23" t="e">
        <f t="shared" si="84"/>
        <v>#DIV/0!</v>
      </c>
      <c r="X123" s="23" t="e">
        <f t="shared" si="84"/>
        <v>#DIV/0!</v>
      </c>
      <c r="Y123" s="23" t="e">
        <f t="shared" si="84"/>
        <v>#DIV/0!</v>
      </c>
      <c r="Z123" s="23" t="e">
        <f t="shared" si="84"/>
        <v>#DIV/0!</v>
      </c>
      <c r="AA123" s="23" t="e">
        <f t="shared" si="84"/>
        <v>#DIV/0!</v>
      </c>
      <c r="AB123" s="23" t="e">
        <f t="shared" si="84"/>
        <v>#DIV/0!</v>
      </c>
      <c r="AC123" s="23" t="e">
        <f t="shared" si="84"/>
        <v>#DIV/0!</v>
      </c>
      <c r="AD123" s="112"/>
      <c r="AE123" s="117"/>
    </row>
    <row r="124" spans="1:31" ht="13.15" hidden="1" customHeight="1" x14ac:dyDescent="0.2">
      <c r="A124" s="119"/>
      <c r="B124" s="103" t="s">
        <v>101</v>
      </c>
      <c r="C124" s="19"/>
      <c r="D124" s="20"/>
      <c r="E124" s="20"/>
      <c r="F124" s="19"/>
      <c r="G124" s="23">
        <f>SUM(G125:G129)</f>
        <v>0</v>
      </c>
      <c r="H124" s="23">
        <f t="shared" ref="H124:AC124" si="85">SUM(H125:H129)</f>
        <v>0</v>
      </c>
      <c r="I124" s="23">
        <f t="shared" si="85"/>
        <v>0</v>
      </c>
      <c r="J124" s="23">
        <f t="shared" si="85"/>
        <v>0</v>
      </c>
      <c r="K124" s="23">
        <f t="shared" si="85"/>
        <v>0</v>
      </c>
      <c r="L124" s="23">
        <f t="shared" si="85"/>
        <v>0</v>
      </c>
      <c r="M124" s="23">
        <f t="shared" si="85"/>
        <v>0</v>
      </c>
      <c r="N124" s="23">
        <f t="shared" si="85"/>
        <v>0</v>
      </c>
      <c r="O124" s="23">
        <f t="shared" si="85"/>
        <v>0</v>
      </c>
      <c r="P124" s="23">
        <f t="shared" si="85"/>
        <v>0</v>
      </c>
      <c r="Q124" s="23">
        <f t="shared" si="85"/>
        <v>0</v>
      </c>
      <c r="R124" s="23">
        <f t="shared" si="85"/>
        <v>0</v>
      </c>
      <c r="S124" s="23">
        <f t="shared" si="85"/>
        <v>0</v>
      </c>
      <c r="T124" s="23">
        <f t="shared" si="85"/>
        <v>0</v>
      </c>
      <c r="U124" s="23">
        <f t="shared" si="85"/>
        <v>0</v>
      </c>
      <c r="V124" s="23">
        <f t="shared" si="85"/>
        <v>0</v>
      </c>
      <c r="W124" s="23">
        <f t="shared" si="85"/>
        <v>0</v>
      </c>
      <c r="X124" s="23">
        <f t="shared" si="85"/>
        <v>0</v>
      </c>
      <c r="Y124" s="23">
        <f t="shared" si="85"/>
        <v>0</v>
      </c>
      <c r="Z124" s="23">
        <f t="shared" si="85"/>
        <v>0</v>
      </c>
      <c r="AA124" s="23">
        <f t="shared" si="85"/>
        <v>0</v>
      </c>
      <c r="AB124" s="23">
        <f t="shared" si="85"/>
        <v>0</v>
      </c>
      <c r="AC124" s="23">
        <f t="shared" si="85"/>
        <v>0</v>
      </c>
      <c r="AD124" s="112"/>
      <c r="AE124" s="117"/>
    </row>
    <row r="125" spans="1:31" ht="13.15" hidden="1" customHeight="1" x14ac:dyDescent="0.2">
      <c r="A125" s="119"/>
      <c r="B125" s="113" t="s">
        <v>17</v>
      </c>
      <c r="C125" s="18" t="s">
        <v>48</v>
      </c>
      <c r="D125" s="18" t="s">
        <v>42</v>
      </c>
      <c r="E125" s="18" t="s">
        <v>194</v>
      </c>
      <c r="F125" s="18" t="s">
        <v>74</v>
      </c>
      <c r="G125" s="23">
        <f>I125+K125+M125+O125</f>
        <v>0</v>
      </c>
      <c r="H125" s="23">
        <f>J125+L125+N125+P125</f>
        <v>0</v>
      </c>
      <c r="I125" s="29"/>
      <c r="J125" s="29"/>
      <c r="K125" s="29"/>
      <c r="L125" s="29"/>
      <c r="M125" s="29"/>
      <c r="N125" s="29"/>
      <c r="O125" s="29"/>
      <c r="P125" s="28"/>
      <c r="Q125" s="23">
        <f>S125+U125+W125+Y125</f>
        <v>0</v>
      </c>
      <c r="R125" s="23">
        <f>T125+V125+X125+Z125</f>
        <v>0</v>
      </c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112"/>
      <c r="AE125" s="117"/>
    </row>
    <row r="126" spans="1:31" ht="13.15" hidden="1" customHeight="1" x14ac:dyDescent="0.2">
      <c r="A126" s="119"/>
      <c r="B126" s="115"/>
      <c r="C126" s="18" t="s">
        <v>48</v>
      </c>
      <c r="D126" s="18" t="s">
        <v>42</v>
      </c>
      <c r="E126" s="18" t="s">
        <v>194</v>
      </c>
      <c r="F126" s="18" t="s">
        <v>56</v>
      </c>
      <c r="G126" s="23">
        <f>I126+K126+M126+O126</f>
        <v>0</v>
      </c>
      <c r="H126" s="23">
        <f>J126+L126+N126+P126</f>
        <v>0</v>
      </c>
      <c r="I126" s="29"/>
      <c r="J126" s="29"/>
      <c r="K126" s="29"/>
      <c r="L126" s="29"/>
      <c r="M126" s="29"/>
      <c r="N126" s="29"/>
      <c r="O126" s="29"/>
      <c r="P126" s="28"/>
      <c r="Q126" s="23">
        <f>S126+U126+W126+Y126</f>
        <v>0</v>
      </c>
      <c r="R126" s="23">
        <f>T126+V126+X126+Z126</f>
        <v>0</v>
      </c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112"/>
      <c r="AE126" s="117"/>
    </row>
    <row r="127" spans="1:31" ht="13.15" hidden="1" customHeight="1" x14ac:dyDescent="0.2">
      <c r="A127" s="119"/>
      <c r="B127" s="103" t="s">
        <v>14</v>
      </c>
      <c r="C127" s="19"/>
      <c r="D127" s="20"/>
      <c r="E127" s="20"/>
      <c r="F127" s="19"/>
      <c r="G127" s="23">
        <f t="shared" ref="G127:H129" si="86">I127+K127+M127+O127</f>
        <v>0</v>
      </c>
      <c r="H127" s="23">
        <f t="shared" si="86"/>
        <v>0</v>
      </c>
      <c r="I127" s="29"/>
      <c r="J127" s="29"/>
      <c r="K127" s="29"/>
      <c r="L127" s="29"/>
      <c r="M127" s="29"/>
      <c r="N127" s="29"/>
      <c r="O127" s="29"/>
      <c r="P127" s="28"/>
      <c r="Q127" s="23">
        <f t="shared" ref="Q127:Q137" si="87">S127+U127+W127+Y127</f>
        <v>0</v>
      </c>
      <c r="R127" s="23">
        <f>T127+V127+X127+Z127</f>
        <v>0</v>
      </c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112"/>
      <c r="AE127" s="117"/>
    </row>
    <row r="128" spans="1:31" ht="36" hidden="1" customHeight="1" x14ac:dyDescent="0.2">
      <c r="A128" s="119"/>
      <c r="B128" s="103" t="s">
        <v>15</v>
      </c>
      <c r="C128" s="19"/>
      <c r="D128" s="20"/>
      <c r="E128" s="20"/>
      <c r="F128" s="19"/>
      <c r="G128" s="23">
        <f t="shared" si="86"/>
        <v>0</v>
      </c>
      <c r="H128" s="23">
        <f t="shared" si="86"/>
        <v>0</v>
      </c>
      <c r="I128" s="29"/>
      <c r="J128" s="29"/>
      <c r="K128" s="29"/>
      <c r="L128" s="29"/>
      <c r="M128" s="29"/>
      <c r="N128" s="29"/>
      <c r="O128" s="29"/>
      <c r="P128" s="28"/>
      <c r="Q128" s="23">
        <f t="shared" si="87"/>
        <v>0</v>
      </c>
      <c r="R128" s="23">
        <f>T128+V128+X128+Z128</f>
        <v>0</v>
      </c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112"/>
      <c r="AE128" s="117"/>
    </row>
    <row r="129" spans="1:31" ht="37.5" hidden="1" customHeight="1" x14ac:dyDescent="0.2">
      <c r="A129" s="119"/>
      <c r="B129" s="103" t="s">
        <v>12</v>
      </c>
      <c r="C129" s="19"/>
      <c r="D129" s="20"/>
      <c r="E129" s="20"/>
      <c r="F129" s="19"/>
      <c r="G129" s="23">
        <f t="shared" si="86"/>
        <v>0</v>
      </c>
      <c r="H129" s="23">
        <f t="shared" si="86"/>
        <v>0</v>
      </c>
      <c r="I129" s="29"/>
      <c r="J129" s="29"/>
      <c r="K129" s="29"/>
      <c r="L129" s="29"/>
      <c r="M129" s="29"/>
      <c r="N129" s="29"/>
      <c r="O129" s="29"/>
      <c r="P129" s="28"/>
      <c r="Q129" s="23">
        <f t="shared" si="87"/>
        <v>0</v>
      </c>
      <c r="R129" s="23">
        <f>T129+V129+X129+Z129</f>
        <v>0</v>
      </c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112"/>
      <c r="AE129" s="118"/>
    </row>
    <row r="130" spans="1:31" ht="19.899999999999999" hidden="1" customHeight="1" x14ac:dyDescent="0.2">
      <c r="A130" s="119" t="s">
        <v>465</v>
      </c>
      <c r="B130" s="103" t="s">
        <v>466</v>
      </c>
      <c r="C130" s="19"/>
      <c r="D130" s="20"/>
      <c r="E130" s="20"/>
      <c r="F130" s="19"/>
      <c r="G130" s="23"/>
      <c r="H130" s="23"/>
      <c r="I130" s="29"/>
      <c r="J130" s="29"/>
      <c r="K130" s="29"/>
      <c r="L130" s="29"/>
      <c r="M130" s="29"/>
      <c r="N130" s="29"/>
      <c r="O130" s="29"/>
      <c r="P130" s="28"/>
      <c r="Q130" s="23">
        <f t="shared" si="87"/>
        <v>0</v>
      </c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112" t="s">
        <v>468</v>
      </c>
      <c r="AE130" s="116" t="s">
        <v>467</v>
      </c>
    </row>
    <row r="131" spans="1:31" ht="25.15" hidden="1" customHeight="1" x14ac:dyDescent="0.2">
      <c r="A131" s="119"/>
      <c r="B131" s="103" t="s">
        <v>124</v>
      </c>
      <c r="C131" s="19"/>
      <c r="D131" s="20"/>
      <c r="E131" s="20"/>
      <c r="F131" s="19"/>
      <c r="G131" s="23"/>
      <c r="H131" s="23"/>
      <c r="I131" s="29"/>
      <c r="J131" s="29"/>
      <c r="K131" s="29"/>
      <c r="L131" s="29"/>
      <c r="M131" s="29"/>
      <c r="N131" s="29"/>
      <c r="O131" s="29"/>
      <c r="P131" s="28"/>
      <c r="Q131" s="23">
        <f t="shared" si="87"/>
        <v>0</v>
      </c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112"/>
      <c r="AE131" s="117"/>
    </row>
    <row r="132" spans="1:31" ht="19.899999999999999" hidden="1" customHeight="1" x14ac:dyDescent="0.2">
      <c r="A132" s="119"/>
      <c r="B132" s="103" t="s">
        <v>101</v>
      </c>
      <c r="C132" s="19"/>
      <c r="D132" s="20"/>
      <c r="E132" s="20"/>
      <c r="F132" s="19"/>
      <c r="G132" s="23"/>
      <c r="H132" s="23"/>
      <c r="I132" s="29"/>
      <c r="J132" s="29"/>
      <c r="K132" s="29"/>
      <c r="L132" s="29"/>
      <c r="M132" s="29"/>
      <c r="N132" s="29"/>
      <c r="O132" s="29"/>
      <c r="P132" s="28"/>
      <c r="Q132" s="23">
        <f t="shared" si="87"/>
        <v>0</v>
      </c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112"/>
      <c r="AE132" s="117"/>
    </row>
    <row r="133" spans="1:31" ht="19.899999999999999" hidden="1" customHeight="1" x14ac:dyDescent="0.2">
      <c r="A133" s="119"/>
      <c r="B133" s="113" t="s">
        <v>17</v>
      </c>
      <c r="C133" s="18"/>
      <c r="D133" s="18"/>
      <c r="E133" s="18"/>
      <c r="F133" s="18"/>
      <c r="G133" s="23"/>
      <c r="H133" s="23"/>
      <c r="I133" s="29"/>
      <c r="J133" s="29"/>
      <c r="K133" s="29"/>
      <c r="L133" s="29"/>
      <c r="M133" s="29"/>
      <c r="N133" s="29"/>
      <c r="O133" s="29"/>
      <c r="P133" s="28"/>
      <c r="Q133" s="23">
        <f t="shared" si="87"/>
        <v>0</v>
      </c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112"/>
      <c r="AE133" s="117"/>
    </row>
    <row r="134" spans="1:31" ht="19.899999999999999" hidden="1" customHeight="1" x14ac:dyDescent="0.2">
      <c r="A134" s="119"/>
      <c r="B134" s="115"/>
      <c r="C134" s="18" t="s">
        <v>48</v>
      </c>
      <c r="D134" s="18" t="s">
        <v>42</v>
      </c>
      <c r="E134" s="18" t="s">
        <v>194</v>
      </c>
      <c r="F134" s="18" t="s">
        <v>56</v>
      </c>
      <c r="G134" s="23"/>
      <c r="H134" s="23"/>
      <c r="I134" s="29"/>
      <c r="J134" s="29"/>
      <c r="K134" s="29"/>
      <c r="L134" s="29"/>
      <c r="M134" s="29"/>
      <c r="N134" s="29"/>
      <c r="O134" s="29"/>
      <c r="P134" s="28"/>
      <c r="Q134" s="23">
        <f t="shared" si="87"/>
        <v>0</v>
      </c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112"/>
      <c r="AE134" s="117"/>
    </row>
    <row r="135" spans="1:31" ht="19.899999999999999" hidden="1" customHeight="1" x14ac:dyDescent="0.2">
      <c r="A135" s="119"/>
      <c r="B135" s="103" t="s">
        <v>14</v>
      </c>
      <c r="C135" s="19"/>
      <c r="D135" s="20"/>
      <c r="E135" s="20"/>
      <c r="F135" s="19"/>
      <c r="G135" s="23"/>
      <c r="H135" s="23"/>
      <c r="I135" s="29"/>
      <c r="J135" s="29"/>
      <c r="K135" s="29"/>
      <c r="L135" s="29"/>
      <c r="M135" s="29"/>
      <c r="N135" s="29"/>
      <c r="O135" s="29"/>
      <c r="P135" s="28"/>
      <c r="Q135" s="23">
        <f t="shared" si="87"/>
        <v>0</v>
      </c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112"/>
      <c r="AE135" s="117"/>
    </row>
    <row r="136" spans="1:31" ht="19.899999999999999" hidden="1" customHeight="1" x14ac:dyDescent="0.2">
      <c r="A136" s="119"/>
      <c r="B136" s="103" t="s">
        <v>15</v>
      </c>
      <c r="C136" s="19"/>
      <c r="D136" s="20"/>
      <c r="E136" s="20"/>
      <c r="F136" s="19"/>
      <c r="G136" s="23"/>
      <c r="H136" s="23"/>
      <c r="I136" s="29"/>
      <c r="J136" s="29"/>
      <c r="K136" s="29"/>
      <c r="L136" s="29"/>
      <c r="M136" s="29"/>
      <c r="N136" s="29"/>
      <c r="O136" s="29"/>
      <c r="P136" s="28"/>
      <c r="Q136" s="23">
        <f t="shared" si="87"/>
        <v>0</v>
      </c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112"/>
      <c r="AE136" s="117"/>
    </row>
    <row r="137" spans="1:31" ht="19.899999999999999" hidden="1" customHeight="1" x14ac:dyDescent="0.2">
      <c r="A137" s="119"/>
      <c r="B137" s="103" t="s">
        <v>12</v>
      </c>
      <c r="C137" s="19"/>
      <c r="D137" s="20"/>
      <c r="E137" s="20"/>
      <c r="F137" s="19"/>
      <c r="G137" s="23"/>
      <c r="H137" s="23"/>
      <c r="I137" s="29"/>
      <c r="J137" s="29"/>
      <c r="K137" s="29"/>
      <c r="L137" s="29"/>
      <c r="M137" s="29"/>
      <c r="N137" s="29"/>
      <c r="O137" s="29"/>
      <c r="P137" s="28"/>
      <c r="Q137" s="23">
        <f t="shared" si="87"/>
        <v>0</v>
      </c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112"/>
      <c r="AE137" s="118"/>
    </row>
    <row r="138" spans="1:31" ht="13.15" customHeight="1" x14ac:dyDescent="0.2">
      <c r="A138" s="119" t="s">
        <v>18</v>
      </c>
      <c r="B138" s="103" t="s">
        <v>7</v>
      </c>
      <c r="C138" s="19"/>
      <c r="D138" s="20"/>
      <c r="E138" s="20"/>
      <c r="F138" s="19"/>
      <c r="G138" s="23">
        <f t="shared" ref="G138:P138" si="88">G51+G52+G53+G55+G56+G57+G58+G60+G109+G110</f>
        <v>577602.99999999988</v>
      </c>
      <c r="H138" s="23">
        <f t="shared" si="88"/>
        <v>18784.03728</v>
      </c>
      <c r="I138" s="23">
        <f t="shared" si="88"/>
        <v>19362.199999999997</v>
      </c>
      <c r="J138" s="23">
        <f t="shared" si="88"/>
        <v>18784.03728</v>
      </c>
      <c r="K138" s="23">
        <f t="shared" si="88"/>
        <v>151238.20000000001</v>
      </c>
      <c r="L138" s="23">
        <f t="shared" si="88"/>
        <v>0</v>
      </c>
      <c r="M138" s="23">
        <f t="shared" si="88"/>
        <v>270410</v>
      </c>
      <c r="N138" s="23">
        <f t="shared" si="88"/>
        <v>0</v>
      </c>
      <c r="O138" s="23">
        <f t="shared" si="88"/>
        <v>136592.6</v>
      </c>
      <c r="P138" s="23">
        <f t="shared" si="88"/>
        <v>0</v>
      </c>
      <c r="Q138" s="23">
        <f t="shared" ref="Q138:AB138" si="89">Q51+Q52+Q53+Q55+Q56+Q57+Q58+Q59+Q60+Q109+Q110+Q54</f>
        <v>1999056.7179999999</v>
      </c>
      <c r="R138" s="23">
        <f t="shared" si="89"/>
        <v>0</v>
      </c>
      <c r="S138" s="23">
        <f t="shared" si="89"/>
        <v>223482.23553000001</v>
      </c>
      <c r="T138" s="23">
        <f t="shared" si="89"/>
        <v>0</v>
      </c>
      <c r="U138" s="23">
        <f t="shared" si="89"/>
        <v>462346.75290000002</v>
      </c>
      <c r="V138" s="23">
        <f t="shared" si="89"/>
        <v>0</v>
      </c>
      <c r="W138" s="23">
        <f t="shared" si="89"/>
        <v>800159.77899999998</v>
      </c>
      <c r="X138" s="23">
        <f t="shared" si="89"/>
        <v>0</v>
      </c>
      <c r="Y138" s="23">
        <f t="shared" si="89"/>
        <v>513067.95056999999</v>
      </c>
      <c r="Z138" s="23">
        <f t="shared" si="89"/>
        <v>0</v>
      </c>
      <c r="AA138" s="23">
        <f t="shared" si="89"/>
        <v>1305373.8</v>
      </c>
      <c r="AB138" s="23">
        <f t="shared" si="89"/>
        <v>1283064.1000000001</v>
      </c>
      <c r="AC138" s="23">
        <f>AC51+AC52+AC53+AC55+AC56+AC57+AC58+AC59+AC60+AC109+AC110</f>
        <v>1379972.7</v>
      </c>
      <c r="AD138" s="30"/>
      <c r="AE138" s="88"/>
    </row>
    <row r="139" spans="1:31" ht="13.15" customHeight="1" x14ac:dyDescent="0.2">
      <c r="A139" s="119"/>
      <c r="B139" s="103" t="s">
        <v>14</v>
      </c>
      <c r="C139" s="19"/>
      <c r="D139" s="20"/>
      <c r="E139" s="20"/>
      <c r="F139" s="19"/>
      <c r="G139" s="23">
        <f t="shared" ref="G139:P139" si="90">G61+G63+G111</f>
        <v>507611.60000000003</v>
      </c>
      <c r="H139" s="23">
        <f t="shared" si="90"/>
        <v>0</v>
      </c>
      <c r="I139" s="23">
        <f t="shared" si="90"/>
        <v>0</v>
      </c>
      <c r="J139" s="23">
        <f t="shared" si="90"/>
        <v>0</v>
      </c>
      <c r="K139" s="23">
        <f t="shared" si="90"/>
        <v>150166.1</v>
      </c>
      <c r="L139" s="23">
        <f t="shared" si="90"/>
        <v>0</v>
      </c>
      <c r="M139" s="23">
        <f t="shared" si="90"/>
        <v>80000</v>
      </c>
      <c r="N139" s="23">
        <f t="shared" si="90"/>
        <v>0</v>
      </c>
      <c r="O139" s="23">
        <f t="shared" si="90"/>
        <v>277445.5</v>
      </c>
      <c r="P139" s="23">
        <f t="shared" si="90"/>
        <v>0</v>
      </c>
      <c r="Q139" s="23">
        <f>Q61+Q63+Q111+Q62</f>
        <v>870392.4</v>
      </c>
      <c r="R139" s="23">
        <f t="shared" ref="R139:AC139" si="91">R61+R63+R111+R62</f>
        <v>0</v>
      </c>
      <c r="S139" s="23">
        <f t="shared" si="91"/>
        <v>26000</v>
      </c>
      <c r="T139" s="23">
        <f t="shared" si="91"/>
        <v>0</v>
      </c>
      <c r="U139" s="23">
        <f t="shared" si="91"/>
        <v>308965.39</v>
      </c>
      <c r="V139" s="23">
        <f t="shared" si="91"/>
        <v>0</v>
      </c>
      <c r="W139" s="23">
        <f t="shared" si="91"/>
        <v>374924.23</v>
      </c>
      <c r="X139" s="23">
        <f t="shared" si="91"/>
        <v>0</v>
      </c>
      <c r="Y139" s="23">
        <f t="shared" si="91"/>
        <v>160502.78</v>
      </c>
      <c r="Z139" s="23">
        <f t="shared" si="91"/>
        <v>0</v>
      </c>
      <c r="AA139" s="23">
        <f t="shared" si="91"/>
        <v>0</v>
      </c>
      <c r="AB139" s="23">
        <f t="shared" si="91"/>
        <v>0</v>
      </c>
      <c r="AC139" s="23">
        <f t="shared" si="91"/>
        <v>0</v>
      </c>
      <c r="AD139" s="30"/>
      <c r="AE139" s="88"/>
    </row>
    <row r="140" spans="1:31" ht="13.15" customHeight="1" x14ac:dyDescent="0.2">
      <c r="A140" s="119"/>
      <c r="B140" s="103" t="s">
        <v>15</v>
      </c>
      <c r="C140" s="19"/>
      <c r="D140" s="20"/>
      <c r="E140" s="20"/>
      <c r="F140" s="19"/>
      <c r="G140" s="23">
        <f t="shared" ref="G140:P140" si="92">G64+G112</f>
        <v>8997.6</v>
      </c>
      <c r="H140" s="23">
        <f t="shared" si="92"/>
        <v>0</v>
      </c>
      <c r="I140" s="23">
        <f t="shared" si="92"/>
        <v>0</v>
      </c>
      <c r="J140" s="23">
        <f t="shared" si="92"/>
        <v>0</v>
      </c>
      <c r="K140" s="23">
        <f t="shared" si="92"/>
        <v>0</v>
      </c>
      <c r="L140" s="23">
        <f t="shared" si="92"/>
        <v>0</v>
      </c>
      <c r="M140" s="23">
        <f t="shared" si="92"/>
        <v>0</v>
      </c>
      <c r="N140" s="23">
        <f t="shared" si="92"/>
        <v>0</v>
      </c>
      <c r="O140" s="23">
        <f t="shared" si="92"/>
        <v>8997.6</v>
      </c>
      <c r="P140" s="23">
        <f t="shared" si="92"/>
        <v>0</v>
      </c>
      <c r="Q140" s="23">
        <f t="shared" ref="Q140:AB140" si="93">Q64+Q112+Q65</f>
        <v>155944.6</v>
      </c>
      <c r="R140" s="23">
        <f t="shared" si="93"/>
        <v>0</v>
      </c>
      <c r="S140" s="23">
        <f t="shared" si="93"/>
        <v>0</v>
      </c>
      <c r="T140" s="23">
        <f t="shared" si="93"/>
        <v>0</v>
      </c>
      <c r="U140" s="23">
        <f t="shared" si="93"/>
        <v>27080.6</v>
      </c>
      <c r="V140" s="23">
        <f t="shared" si="93"/>
        <v>0</v>
      </c>
      <c r="W140" s="23">
        <f t="shared" si="93"/>
        <v>32679.800000000003</v>
      </c>
      <c r="X140" s="23">
        <f t="shared" si="93"/>
        <v>0</v>
      </c>
      <c r="Y140" s="23">
        <f t="shared" si="93"/>
        <v>96184.2</v>
      </c>
      <c r="Z140" s="23">
        <f t="shared" si="93"/>
        <v>0</v>
      </c>
      <c r="AA140" s="23">
        <f t="shared" si="93"/>
        <v>9000</v>
      </c>
      <c r="AB140" s="23">
        <f t="shared" si="93"/>
        <v>9000</v>
      </c>
      <c r="AC140" s="23">
        <f>AC64+AC112</f>
        <v>9000</v>
      </c>
      <c r="AD140" s="30"/>
      <c r="AE140" s="88"/>
    </row>
    <row r="141" spans="1:31" ht="13.15" customHeight="1" x14ac:dyDescent="0.2">
      <c r="A141" s="119"/>
      <c r="B141" s="103" t="s">
        <v>10</v>
      </c>
      <c r="C141" s="19"/>
      <c r="D141" s="20"/>
      <c r="E141" s="20"/>
      <c r="F141" s="19"/>
      <c r="G141" s="23">
        <f t="shared" ref="G141:AC141" si="94">G66+G113</f>
        <v>0</v>
      </c>
      <c r="H141" s="23">
        <f t="shared" si="94"/>
        <v>0</v>
      </c>
      <c r="I141" s="23">
        <f t="shared" si="94"/>
        <v>0</v>
      </c>
      <c r="J141" s="23">
        <f t="shared" si="94"/>
        <v>0</v>
      </c>
      <c r="K141" s="23">
        <f t="shared" si="94"/>
        <v>0</v>
      </c>
      <c r="L141" s="23">
        <f t="shared" si="94"/>
        <v>0</v>
      </c>
      <c r="M141" s="23">
        <f t="shared" si="94"/>
        <v>0</v>
      </c>
      <c r="N141" s="23">
        <f t="shared" si="94"/>
        <v>0</v>
      </c>
      <c r="O141" s="23">
        <f t="shared" si="94"/>
        <v>0</v>
      </c>
      <c r="P141" s="23">
        <f t="shared" si="94"/>
        <v>0</v>
      </c>
      <c r="Q141" s="23">
        <f t="shared" si="94"/>
        <v>0</v>
      </c>
      <c r="R141" s="23">
        <f t="shared" si="94"/>
        <v>0</v>
      </c>
      <c r="S141" s="23">
        <f t="shared" si="94"/>
        <v>0</v>
      </c>
      <c r="T141" s="23">
        <f t="shared" si="94"/>
        <v>0</v>
      </c>
      <c r="U141" s="23">
        <f t="shared" si="94"/>
        <v>0</v>
      </c>
      <c r="V141" s="23">
        <f t="shared" si="94"/>
        <v>0</v>
      </c>
      <c r="W141" s="23">
        <f t="shared" si="94"/>
        <v>0</v>
      </c>
      <c r="X141" s="23">
        <f t="shared" si="94"/>
        <v>0</v>
      </c>
      <c r="Y141" s="23">
        <f t="shared" si="94"/>
        <v>0</v>
      </c>
      <c r="Z141" s="23">
        <f t="shared" si="94"/>
        <v>0</v>
      </c>
      <c r="AA141" s="23">
        <f t="shared" si="94"/>
        <v>0</v>
      </c>
      <c r="AB141" s="23">
        <f t="shared" si="94"/>
        <v>0</v>
      </c>
      <c r="AC141" s="23">
        <f t="shared" si="94"/>
        <v>0</v>
      </c>
      <c r="AD141" s="30"/>
      <c r="AE141" s="88"/>
    </row>
    <row r="142" spans="1:31" ht="24.6" customHeight="1" x14ac:dyDescent="0.2">
      <c r="A142" s="120" t="s">
        <v>222</v>
      </c>
      <c r="B142" s="121"/>
      <c r="C142" s="121"/>
      <c r="D142" s="121"/>
      <c r="E142" s="121"/>
      <c r="F142" s="121"/>
      <c r="G142" s="121"/>
      <c r="H142" s="121"/>
      <c r="I142" s="121"/>
      <c r="J142" s="121"/>
      <c r="K142" s="121"/>
      <c r="L142" s="121"/>
      <c r="M142" s="121"/>
      <c r="N142" s="121"/>
      <c r="O142" s="121"/>
      <c r="P142" s="121"/>
      <c r="Q142" s="121"/>
      <c r="R142" s="121"/>
      <c r="S142" s="121"/>
      <c r="T142" s="121"/>
      <c r="U142" s="121"/>
      <c r="V142" s="121"/>
      <c r="W142" s="121"/>
      <c r="X142" s="121"/>
      <c r="Y142" s="121"/>
      <c r="Z142" s="121"/>
      <c r="AA142" s="121"/>
      <c r="AB142" s="121"/>
      <c r="AC142" s="121"/>
      <c r="AD142" s="121"/>
      <c r="AE142" s="122"/>
    </row>
    <row r="143" spans="1:31" ht="39.75" customHeight="1" x14ac:dyDescent="0.2">
      <c r="A143" s="111" t="s">
        <v>223</v>
      </c>
      <c r="B143" s="103" t="s">
        <v>103</v>
      </c>
      <c r="C143" s="19"/>
      <c r="D143" s="20"/>
      <c r="E143" s="20"/>
      <c r="F143" s="19"/>
      <c r="G143" s="23">
        <f>G153+G163</f>
        <v>769</v>
      </c>
      <c r="H143" s="23">
        <f t="shared" ref="H143:P143" si="95">H153+H163</f>
        <v>0</v>
      </c>
      <c r="I143" s="23">
        <f t="shared" si="95"/>
        <v>0</v>
      </c>
      <c r="J143" s="23">
        <f t="shared" si="95"/>
        <v>0</v>
      </c>
      <c r="K143" s="23">
        <f t="shared" si="95"/>
        <v>145</v>
      </c>
      <c r="L143" s="23">
        <f t="shared" si="95"/>
        <v>0</v>
      </c>
      <c r="M143" s="23">
        <f t="shared" si="95"/>
        <v>0</v>
      </c>
      <c r="N143" s="23">
        <f t="shared" si="95"/>
        <v>0</v>
      </c>
      <c r="O143" s="23">
        <f t="shared" si="95"/>
        <v>624</v>
      </c>
      <c r="P143" s="23">
        <f t="shared" si="95"/>
        <v>0</v>
      </c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112" t="s">
        <v>311</v>
      </c>
      <c r="AE143" s="112" t="s">
        <v>532</v>
      </c>
    </row>
    <row r="144" spans="1:31" ht="31.9" customHeight="1" x14ac:dyDescent="0.2">
      <c r="A144" s="111"/>
      <c r="B144" s="103" t="s">
        <v>127</v>
      </c>
      <c r="C144" s="19"/>
      <c r="D144" s="20"/>
      <c r="E144" s="20"/>
      <c r="F144" s="19"/>
      <c r="G144" s="23">
        <f>ROUND(G145/G143,1)</f>
        <v>56.8</v>
      </c>
      <c r="H144" s="23" t="e">
        <f t="shared" ref="H144:P144" si="96">ROUND(H145/H143,1)</f>
        <v>#DIV/0!</v>
      </c>
      <c r="I144" s="23" t="e">
        <f t="shared" si="96"/>
        <v>#DIV/0!</v>
      </c>
      <c r="J144" s="23" t="e">
        <f t="shared" si="96"/>
        <v>#DIV/0!</v>
      </c>
      <c r="K144" s="23">
        <f t="shared" si="96"/>
        <v>72.599999999999994</v>
      </c>
      <c r="L144" s="23" t="e">
        <f t="shared" si="96"/>
        <v>#DIV/0!</v>
      </c>
      <c r="M144" s="23" t="e">
        <f t="shared" si="96"/>
        <v>#DIV/0!</v>
      </c>
      <c r="N144" s="23" t="e">
        <f t="shared" si="96"/>
        <v>#DIV/0!</v>
      </c>
      <c r="O144" s="23">
        <f t="shared" si="96"/>
        <v>51.7</v>
      </c>
      <c r="P144" s="23" t="e">
        <f t="shared" si="96"/>
        <v>#DIV/0!</v>
      </c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112"/>
      <c r="AE144" s="112"/>
    </row>
    <row r="145" spans="1:31" ht="30.75" customHeight="1" x14ac:dyDescent="0.2">
      <c r="A145" s="111"/>
      <c r="B145" s="103" t="s">
        <v>101</v>
      </c>
      <c r="C145" s="19"/>
      <c r="D145" s="20"/>
      <c r="E145" s="20"/>
      <c r="F145" s="19"/>
      <c r="G145" s="23">
        <f>SUM(G146:G152)</f>
        <v>43700.2</v>
      </c>
      <c r="H145" s="23">
        <f t="shared" ref="H145:AC145" si="97">SUM(H146:H152)</f>
        <v>0</v>
      </c>
      <c r="I145" s="23">
        <f t="shared" si="97"/>
        <v>0</v>
      </c>
      <c r="J145" s="23">
        <f t="shared" si="97"/>
        <v>0</v>
      </c>
      <c r="K145" s="23">
        <f t="shared" si="97"/>
        <v>10530.2</v>
      </c>
      <c r="L145" s="23">
        <f t="shared" si="97"/>
        <v>0</v>
      </c>
      <c r="M145" s="23">
        <f t="shared" si="97"/>
        <v>880.4</v>
      </c>
      <c r="N145" s="23">
        <f t="shared" si="97"/>
        <v>0</v>
      </c>
      <c r="O145" s="23">
        <f t="shared" si="97"/>
        <v>32289.599999999999</v>
      </c>
      <c r="P145" s="23">
        <f t="shared" si="97"/>
        <v>0</v>
      </c>
      <c r="Q145" s="23">
        <f t="shared" si="97"/>
        <v>0</v>
      </c>
      <c r="R145" s="23">
        <f t="shared" si="97"/>
        <v>0</v>
      </c>
      <c r="S145" s="23">
        <f t="shared" si="97"/>
        <v>0</v>
      </c>
      <c r="T145" s="23">
        <f t="shared" si="97"/>
        <v>0</v>
      </c>
      <c r="U145" s="23">
        <f t="shared" si="97"/>
        <v>0</v>
      </c>
      <c r="V145" s="23">
        <f t="shared" si="97"/>
        <v>0</v>
      </c>
      <c r="W145" s="23">
        <f t="shared" si="97"/>
        <v>0</v>
      </c>
      <c r="X145" s="23">
        <f t="shared" si="97"/>
        <v>0</v>
      </c>
      <c r="Y145" s="23">
        <f t="shared" si="97"/>
        <v>0</v>
      </c>
      <c r="Z145" s="23">
        <f t="shared" si="97"/>
        <v>0</v>
      </c>
      <c r="AA145" s="23">
        <f t="shared" si="97"/>
        <v>0</v>
      </c>
      <c r="AB145" s="23">
        <f t="shared" si="97"/>
        <v>0</v>
      </c>
      <c r="AC145" s="23">
        <f t="shared" si="97"/>
        <v>0</v>
      </c>
      <c r="AD145" s="112"/>
      <c r="AE145" s="112"/>
    </row>
    <row r="146" spans="1:31" ht="18" customHeight="1" x14ac:dyDescent="0.2">
      <c r="A146" s="111"/>
      <c r="B146" s="113" t="s">
        <v>13</v>
      </c>
      <c r="C146" s="37" t="str">
        <f>C156</f>
        <v>136</v>
      </c>
      <c r="D146" s="37" t="str">
        <f t="shared" ref="D146:F148" si="98">D156</f>
        <v>0709</v>
      </c>
      <c r="E146" s="37" t="str">
        <f t="shared" si="98"/>
        <v>0710003470</v>
      </c>
      <c r="F146" s="37" t="str">
        <f t="shared" si="98"/>
        <v>244</v>
      </c>
      <c r="G146" s="23">
        <f t="shared" ref="G146:G152" si="99">G156+G166</f>
        <v>30.2</v>
      </c>
      <c r="H146" s="23">
        <f t="shared" ref="H146:AC146" si="100">H156+H166</f>
        <v>0</v>
      </c>
      <c r="I146" s="23">
        <f t="shared" si="100"/>
        <v>0</v>
      </c>
      <c r="J146" s="23">
        <f t="shared" si="100"/>
        <v>0</v>
      </c>
      <c r="K146" s="23">
        <f t="shared" si="100"/>
        <v>30.2</v>
      </c>
      <c r="L146" s="23">
        <f t="shared" si="100"/>
        <v>0</v>
      </c>
      <c r="M146" s="23">
        <f t="shared" si="100"/>
        <v>0</v>
      </c>
      <c r="N146" s="23">
        <f t="shared" si="100"/>
        <v>0</v>
      </c>
      <c r="O146" s="23">
        <f t="shared" si="100"/>
        <v>0</v>
      </c>
      <c r="P146" s="23">
        <f t="shared" si="100"/>
        <v>0</v>
      </c>
      <c r="Q146" s="23">
        <f t="shared" si="100"/>
        <v>0</v>
      </c>
      <c r="R146" s="23">
        <f t="shared" si="100"/>
        <v>0</v>
      </c>
      <c r="S146" s="23">
        <f t="shared" si="100"/>
        <v>0</v>
      </c>
      <c r="T146" s="23">
        <f t="shared" si="100"/>
        <v>0</v>
      </c>
      <c r="U146" s="23">
        <f t="shared" si="100"/>
        <v>0</v>
      </c>
      <c r="V146" s="23">
        <f t="shared" si="100"/>
        <v>0</v>
      </c>
      <c r="W146" s="23">
        <f t="shared" si="100"/>
        <v>0</v>
      </c>
      <c r="X146" s="23">
        <f t="shared" si="100"/>
        <v>0</v>
      </c>
      <c r="Y146" s="23">
        <f t="shared" si="100"/>
        <v>0</v>
      </c>
      <c r="Z146" s="23">
        <f t="shared" si="100"/>
        <v>0</v>
      </c>
      <c r="AA146" s="23">
        <f t="shared" si="100"/>
        <v>0</v>
      </c>
      <c r="AB146" s="23">
        <f t="shared" si="100"/>
        <v>0</v>
      </c>
      <c r="AC146" s="23">
        <f t="shared" si="100"/>
        <v>0</v>
      </c>
      <c r="AD146" s="112"/>
      <c r="AE146" s="112"/>
    </row>
    <row r="147" spans="1:31" ht="34.5" customHeight="1" x14ac:dyDescent="0.2">
      <c r="A147" s="111"/>
      <c r="B147" s="114"/>
      <c r="C147" s="37" t="str">
        <f>C157</f>
        <v>136</v>
      </c>
      <c r="D147" s="37" t="str">
        <f t="shared" si="98"/>
        <v>0709</v>
      </c>
      <c r="E147" s="37" t="str">
        <f t="shared" si="98"/>
        <v>0710003470</v>
      </c>
      <c r="F147" s="37" t="str">
        <f t="shared" si="98"/>
        <v>612</v>
      </c>
      <c r="G147" s="23">
        <f t="shared" si="99"/>
        <v>0</v>
      </c>
      <c r="H147" s="23">
        <f t="shared" ref="H147:AC147" si="101">H157+H167</f>
        <v>0</v>
      </c>
      <c r="I147" s="23">
        <f t="shared" si="101"/>
        <v>0</v>
      </c>
      <c r="J147" s="23">
        <f t="shared" si="101"/>
        <v>0</v>
      </c>
      <c r="K147" s="23">
        <f t="shared" si="101"/>
        <v>0</v>
      </c>
      <c r="L147" s="23">
        <f t="shared" si="101"/>
        <v>0</v>
      </c>
      <c r="M147" s="23">
        <f t="shared" si="101"/>
        <v>0</v>
      </c>
      <c r="N147" s="23">
        <f t="shared" si="101"/>
        <v>0</v>
      </c>
      <c r="O147" s="23">
        <f t="shared" si="101"/>
        <v>0</v>
      </c>
      <c r="P147" s="23">
        <f t="shared" si="101"/>
        <v>0</v>
      </c>
      <c r="Q147" s="23">
        <f>Q157+Q167</f>
        <v>0</v>
      </c>
      <c r="R147" s="23">
        <f t="shared" si="101"/>
        <v>0</v>
      </c>
      <c r="S147" s="23">
        <f t="shared" si="101"/>
        <v>0</v>
      </c>
      <c r="T147" s="23">
        <f t="shared" si="101"/>
        <v>0</v>
      </c>
      <c r="U147" s="23">
        <f t="shared" si="101"/>
        <v>0</v>
      </c>
      <c r="V147" s="23">
        <f t="shared" si="101"/>
        <v>0</v>
      </c>
      <c r="W147" s="23">
        <f t="shared" si="101"/>
        <v>0</v>
      </c>
      <c r="X147" s="23">
        <f t="shared" si="101"/>
        <v>0</v>
      </c>
      <c r="Y147" s="23">
        <f t="shared" si="101"/>
        <v>0</v>
      </c>
      <c r="Z147" s="23">
        <f t="shared" si="101"/>
        <v>0</v>
      </c>
      <c r="AA147" s="23">
        <f t="shared" si="101"/>
        <v>0</v>
      </c>
      <c r="AB147" s="23">
        <f t="shared" si="101"/>
        <v>0</v>
      </c>
      <c r="AC147" s="23">
        <f t="shared" si="101"/>
        <v>0</v>
      </c>
      <c r="AD147" s="112"/>
      <c r="AE147" s="112"/>
    </row>
    <row r="148" spans="1:31" ht="18" customHeight="1" x14ac:dyDescent="0.2">
      <c r="A148" s="111"/>
      <c r="B148" s="114"/>
      <c r="C148" s="37" t="str">
        <f>C158</f>
        <v>136</v>
      </c>
      <c r="D148" s="37" t="str">
        <f t="shared" si="98"/>
        <v>0709</v>
      </c>
      <c r="E148" s="37" t="str">
        <f t="shared" si="98"/>
        <v>0710003470</v>
      </c>
      <c r="F148" s="37" t="str">
        <f t="shared" si="98"/>
        <v>622</v>
      </c>
      <c r="G148" s="23">
        <f t="shared" si="99"/>
        <v>0</v>
      </c>
      <c r="H148" s="23">
        <f t="shared" ref="H148:AC148" si="102">H158+H168</f>
        <v>0</v>
      </c>
      <c r="I148" s="23">
        <f t="shared" si="102"/>
        <v>0</v>
      </c>
      <c r="J148" s="23">
        <f t="shared" si="102"/>
        <v>0</v>
      </c>
      <c r="K148" s="23">
        <f t="shared" si="102"/>
        <v>0</v>
      </c>
      <c r="L148" s="23">
        <f t="shared" si="102"/>
        <v>0</v>
      </c>
      <c r="M148" s="23">
        <f t="shared" si="102"/>
        <v>0</v>
      </c>
      <c r="N148" s="23">
        <f t="shared" si="102"/>
        <v>0</v>
      </c>
      <c r="O148" s="23">
        <f t="shared" si="102"/>
        <v>0</v>
      </c>
      <c r="P148" s="23">
        <f t="shared" si="102"/>
        <v>0</v>
      </c>
      <c r="Q148" s="23">
        <f>Q158+Q168</f>
        <v>0</v>
      </c>
      <c r="R148" s="23">
        <f t="shared" si="102"/>
        <v>0</v>
      </c>
      <c r="S148" s="23">
        <f t="shared" si="102"/>
        <v>0</v>
      </c>
      <c r="T148" s="23">
        <f t="shared" si="102"/>
        <v>0</v>
      </c>
      <c r="U148" s="23">
        <f t="shared" si="102"/>
        <v>0</v>
      </c>
      <c r="V148" s="23">
        <f t="shared" si="102"/>
        <v>0</v>
      </c>
      <c r="W148" s="23">
        <f t="shared" si="102"/>
        <v>0</v>
      </c>
      <c r="X148" s="23">
        <f t="shared" si="102"/>
        <v>0</v>
      </c>
      <c r="Y148" s="23">
        <f t="shared" si="102"/>
        <v>0</v>
      </c>
      <c r="Z148" s="23">
        <f t="shared" si="102"/>
        <v>0</v>
      </c>
      <c r="AA148" s="23">
        <f t="shared" si="102"/>
        <v>0</v>
      </c>
      <c r="AB148" s="23">
        <f t="shared" si="102"/>
        <v>0</v>
      </c>
      <c r="AC148" s="23">
        <f t="shared" si="102"/>
        <v>0</v>
      </c>
      <c r="AD148" s="112"/>
      <c r="AE148" s="112"/>
    </row>
    <row r="149" spans="1:31" ht="27" customHeight="1" x14ac:dyDescent="0.2">
      <c r="A149" s="111"/>
      <c r="B149" s="115"/>
      <c r="C149" s="37" t="str">
        <f>C159</f>
        <v>136</v>
      </c>
      <c r="D149" s="37" t="str">
        <f>D159</f>
        <v>0709</v>
      </c>
      <c r="E149" s="37" t="str">
        <f>E159</f>
        <v>0710070380</v>
      </c>
      <c r="F149" s="37" t="str">
        <f>F159</f>
        <v>521</v>
      </c>
      <c r="G149" s="23">
        <f t="shared" si="99"/>
        <v>41520</v>
      </c>
      <c r="H149" s="23">
        <f t="shared" ref="H149:AC149" si="103">H159+H169</f>
        <v>0</v>
      </c>
      <c r="I149" s="23">
        <f t="shared" si="103"/>
        <v>0</v>
      </c>
      <c r="J149" s="23">
        <f t="shared" si="103"/>
        <v>0</v>
      </c>
      <c r="K149" s="23">
        <f t="shared" si="103"/>
        <v>10000</v>
      </c>
      <c r="L149" s="23">
        <f t="shared" si="103"/>
        <v>0</v>
      </c>
      <c r="M149" s="23">
        <f t="shared" si="103"/>
        <v>880.4</v>
      </c>
      <c r="N149" s="23">
        <f t="shared" si="103"/>
        <v>0</v>
      </c>
      <c r="O149" s="23">
        <f t="shared" si="103"/>
        <v>30639.599999999999</v>
      </c>
      <c r="P149" s="23">
        <f t="shared" si="103"/>
        <v>0</v>
      </c>
      <c r="Q149" s="23">
        <f t="shared" si="103"/>
        <v>0</v>
      </c>
      <c r="R149" s="23">
        <f t="shared" si="103"/>
        <v>0</v>
      </c>
      <c r="S149" s="23">
        <f t="shared" si="103"/>
        <v>0</v>
      </c>
      <c r="T149" s="23">
        <f t="shared" si="103"/>
        <v>0</v>
      </c>
      <c r="U149" s="23">
        <f t="shared" si="103"/>
        <v>0</v>
      </c>
      <c r="V149" s="23">
        <f t="shared" si="103"/>
        <v>0</v>
      </c>
      <c r="W149" s="23">
        <f t="shared" si="103"/>
        <v>0</v>
      </c>
      <c r="X149" s="23">
        <f t="shared" si="103"/>
        <v>0</v>
      </c>
      <c r="Y149" s="23">
        <f t="shared" si="103"/>
        <v>0</v>
      </c>
      <c r="Z149" s="23">
        <f t="shared" si="103"/>
        <v>0</v>
      </c>
      <c r="AA149" s="23">
        <f t="shared" si="103"/>
        <v>0</v>
      </c>
      <c r="AB149" s="23">
        <f t="shared" si="103"/>
        <v>0</v>
      </c>
      <c r="AC149" s="23">
        <f t="shared" si="103"/>
        <v>0</v>
      </c>
      <c r="AD149" s="112"/>
      <c r="AE149" s="112"/>
    </row>
    <row r="150" spans="1:31" ht="30" customHeight="1" x14ac:dyDescent="0.2">
      <c r="A150" s="111"/>
      <c r="B150" s="103" t="s">
        <v>14</v>
      </c>
      <c r="C150" s="36"/>
      <c r="D150" s="36"/>
      <c r="E150" s="36"/>
      <c r="F150" s="36"/>
      <c r="G150" s="23">
        <f t="shared" si="99"/>
        <v>0</v>
      </c>
      <c r="H150" s="23">
        <f t="shared" ref="H150:AC150" si="104">H160+H170</f>
        <v>0</v>
      </c>
      <c r="I150" s="23">
        <f t="shared" si="104"/>
        <v>0</v>
      </c>
      <c r="J150" s="23">
        <f t="shared" si="104"/>
        <v>0</v>
      </c>
      <c r="K150" s="23">
        <f t="shared" si="104"/>
        <v>0</v>
      </c>
      <c r="L150" s="23">
        <f t="shared" si="104"/>
        <v>0</v>
      </c>
      <c r="M150" s="23">
        <f t="shared" si="104"/>
        <v>0</v>
      </c>
      <c r="N150" s="23">
        <f t="shared" si="104"/>
        <v>0</v>
      </c>
      <c r="O150" s="23">
        <f t="shared" si="104"/>
        <v>0</v>
      </c>
      <c r="P150" s="23">
        <f t="shared" si="104"/>
        <v>0</v>
      </c>
      <c r="Q150" s="23">
        <f t="shared" si="104"/>
        <v>0</v>
      </c>
      <c r="R150" s="23">
        <f t="shared" si="104"/>
        <v>0</v>
      </c>
      <c r="S150" s="23">
        <f t="shared" si="104"/>
        <v>0</v>
      </c>
      <c r="T150" s="23">
        <f t="shared" si="104"/>
        <v>0</v>
      </c>
      <c r="U150" s="23">
        <f t="shared" si="104"/>
        <v>0</v>
      </c>
      <c r="V150" s="23">
        <f t="shared" si="104"/>
        <v>0</v>
      </c>
      <c r="W150" s="23">
        <f t="shared" si="104"/>
        <v>0</v>
      </c>
      <c r="X150" s="23">
        <f t="shared" si="104"/>
        <v>0</v>
      </c>
      <c r="Y150" s="23">
        <f t="shared" si="104"/>
        <v>0</v>
      </c>
      <c r="Z150" s="23">
        <f t="shared" si="104"/>
        <v>0</v>
      </c>
      <c r="AA150" s="23">
        <f t="shared" si="104"/>
        <v>0</v>
      </c>
      <c r="AB150" s="23">
        <f t="shared" si="104"/>
        <v>0</v>
      </c>
      <c r="AC150" s="23">
        <f t="shared" si="104"/>
        <v>0</v>
      </c>
      <c r="AD150" s="112"/>
      <c r="AE150" s="112"/>
    </row>
    <row r="151" spans="1:31" ht="27" customHeight="1" x14ac:dyDescent="0.2">
      <c r="A151" s="111"/>
      <c r="B151" s="103" t="s">
        <v>15</v>
      </c>
      <c r="C151" s="36">
        <v>136</v>
      </c>
      <c r="D151" s="36"/>
      <c r="E151" s="36"/>
      <c r="F151" s="36"/>
      <c r="G151" s="23">
        <f t="shared" si="99"/>
        <v>2150</v>
      </c>
      <c r="H151" s="23">
        <f t="shared" ref="H151:AC151" si="105">H161+H171</f>
        <v>0</v>
      </c>
      <c r="I151" s="23">
        <f t="shared" si="105"/>
        <v>0</v>
      </c>
      <c r="J151" s="23">
        <f t="shared" si="105"/>
        <v>0</v>
      </c>
      <c r="K151" s="23">
        <f t="shared" si="105"/>
        <v>500</v>
      </c>
      <c r="L151" s="23">
        <f t="shared" si="105"/>
        <v>0</v>
      </c>
      <c r="M151" s="23">
        <f t="shared" si="105"/>
        <v>0</v>
      </c>
      <c r="N151" s="23">
        <f t="shared" si="105"/>
        <v>0</v>
      </c>
      <c r="O151" s="23">
        <f t="shared" si="105"/>
        <v>1650</v>
      </c>
      <c r="P151" s="23">
        <f t="shared" si="105"/>
        <v>0</v>
      </c>
      <c r="Q151" s="23">
        <f t="shared" si="105"/>
        <v>0</v>
      </c>
      <c r="R151" s="23">
        <f t="shared" si="105"/>
        <v>0</v>
      </c>
      <c r="S151" s="23">
        <f t="shared" si="105"/>
        <v>0</v>
      </c>
      <c r="T151" s="23">
        <f t="shared" si="105"/>
        <v>0</v>
      </c>
      <c r="U151" s="23">
        <f t="shared" si="105"/>
        <v>0</v>
      </c>
      <c r="V151" s="23">
        <f t="shared" si="105"/>
        <v>0</v>
      </c>
      <c r="W151" s="23">
        <f t="shared" si="105"/>
        <v>0</v>
      </c>
      <c r="X151" s="23">
        <f t="shared" si="105"/>
        <v>0</v>
      </c>
      <c r="Y151" s="23">
        <f t="shared" si="105"/>
        <v>0</v>
      </c>
      <c r="Z151" s="23">
        <f t="shared" si="105"/>
        <v>0</v>
      </c>
      <c r="AA151" s="23">
        <f t="shared" si="105"/>
        <v>0</v>
      </c>
      <c r="AB151" s="23">
        <f t="shared" si="105"/>
        <v>0</v>
      </c>
      <c r="AC151" s="23">
        <f t="shared" si="105"/>
        <v>0</v>
      </c>
      <c r="AD151" s="112"/>
      <c r="AE151" s="112"/>
    </row>
    <row r="152" spans="1:31" ht="34.5" customHeight="1" x14ac:dyDescent="0.2">
      <c r="A152" s="111"/>
      <c r="B152" s="103" t="s">
        <v>12</v>
      </c>
      <c r="C152" s="36"/>
      <c r="D152" s="36"/>
      <c r="E152" s="36"/>
      <c r="F152" s="36"/>
      <c r="G152" s="23">
        <f t="shared" si="99"/>
        <v>0</v>
      </c>
      <c r="H152" s="23">
        <f t="shared" ref="H152:AC152" si="106">H162+H172</f>
        <v>0</v>
      </c>
      <c r="I152" s="23">
        <f t="shared" si="106"/>
        <v>0</v>
      </c>
      <c r="J152" s="23">
        <f t="shared" si="106"/>
        <v>0</v>
      </c>
      <c r="K152" s="23">
        <f t="shared" si="106"/>
        <v>0</v>
      </c>
      <c r="L152" s="23">
        <f t="shared" si="106"/>
        <v>0</v>
      </c>
      <c r="M152" s="23">
        <f t="shared" si="106"/>
        <v>0</v>
      </c>
      <c r="N152" s="23">
        <f t="shared" si="106"/>
        <v>0</v>
      </c>
      <c r="O152" s="23">
        <f t="shared" si="106"/>
        <v>0</v>
      </c>
      <c r="P152" s="23">
        <f t="shared" si="106"/>
        <v>0</v>
      </c>
      <c r="Q152" s="23">
        <f t="shared" si="106"/>
        <v>0</v>
      </c>
      <c r="R152" s="23">
        <f t="shared" si="106"/>
        <v>0</v>
      </c>
      <c r="S152" s="23">
        <f t="shared" si="106"/>
        <v>0</v>
      </c>
      <c r="T152" s="23">
        <f t="shared" si="106"/>
        <v>0</v>
      </c>
      <c r="U152" s="23">
        <f t="shared" si="106"/>
        <v>0</v>
      </c>
      <c r="V152" s="23">
        <f t="shared" si="106"/>
        <v>0</v>
      </c>
      <c r="W152" s="23">
        <f t="shared" si="106"/>
        <v>0</v>
      </c>
      <c r="X152" s="23">
        <f t="shared" si="106"/>
        <v>0</v>
      </c>
      <c r="Y152" s="23">
        <f t="shared" si="106"/>
        <v>0</v>
      </c>
      <c r="Z152" s="23">
        <f t="shared" si="106"/>
        <v>0</v>
      </c>
      <c r="AA152" s="23">
        <f t="shared" si="106"/>
        <v>0</v>
      </c>
      <c r="AB152" s="23">
        <f t="shared" si="106"/>
        <v>0</v>
      </c>
      <c r="AC152" s="23">
        <f t="shared" si="106"/>
        <v>0</v>
      </c>
      <c r="AD152" s="112"/>
      <c r="AE152" s="112"/>
    </row>
    <row r="153" spans="1:31" ht="26.45" hidden="1" customHeight="1" x14ac:dyDescent="0.2">
      <c r="A153" s="111" t="s">
        <v>399</v>
      </c>
      <c r="B153" s="103" t="s">
        <v>104</v>
      </c>
      <c r="C153" s="19"/>
      <c r="D153" s="20"/>
      <c r="E153" s="20"/>
      <c r="F153" s="19"/>
      <c r="G153" s="23">
        <f>I153+K153+M153+O153</f>
        <v>560</v>
      </c>
      <c r="H153" s="23">
        <f>J153+L153+N153+P153</f>
        <v>0</v>
      </c>
      <c r="I153" s="29"/>
      <c r="J153" s="29"/>
      <c r="K153" s="29">
        <v>73</v>
      </c>
      <c r="L153" s="29"/>
      <c r="M153" s="29"/>
      <c r="N153" s="29"/>
      <c r="O153" s="29">
        <v>487</v>
      </c>
      <c r="P153" s="28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112" t="s">
        <v>430</v>
      </c>
      <c r="AE153" s="116" t="s">
        <v>424</v>
      </c>
    </row>
    <row r="154" spans="1:31" ht="26.45" hidden="1" customHeight="1" x14ac:dyDescent="0.2">
      <c r="A154" s="111"/>
      <c r="B154" s="103" t="s">
        <v>126</v>
      </c>
      <c r="C154" s="19"/>
      <c r="D154" s="20"/>
      <c r="E154" s="20"/>
      <c r="F154" s="19"/>
      <c r="G154" s="23">
        <f>ROUND(G155/G153,1)</f>
        <v>40.1</v>
      </c>
      <c r="H154" s="23" t="e">
        <f t="shared" ref="H154:AC154" si="107">ROUND(H155/H153,1)</f>
        <v>#DIV/0!</v>
      </c>
      <c r="I154" s="23" t="e">
        <f t="shared" si="107"/>
        <v>#DIV/0!</v>
      </c>
      <c r="J154" s="23" t="e">
        <f t="shared" si="107"/>
        <v>#DIV/0!</v>
      </c>
      <c r="K154" s="23">
        <f t="shared" si="107"/>
        <v>40.299999999999997</v>
      </c>
      <c r="L154" s="23" t="e">
        <f t="shared" si="107"/>
        <v>#DIV/0!</v>
      </c>
      <c r="M154" s="23" t="e">
        <f t="shared" si="107"/>
        <v>#DIV/0!</v>
      </c>
      <c r="N154" s="23" t="e">
        <f t="shared" si="107"/>
        <v>#DIV/0!</v>
      </c>
      <c r="O154" s="23">
        <f t="shared" si="107"/>
        <v>38.200000000000003</v>
      </c>
      <c r="P154" s="23" t="e">
        <f t="shared" si="107"/>
        <v>#DIV/0!</v>
      </c>
      <c r="Q154" s="27" t="e">
        <f t="shared" si="107"/>
        <v>#DIV/0!</v>
      </c>
      <c r="R154" s="27" t="e">
        <f t="shared" si="107"/>
        <v>#DIV/0!</v>
      </c>
      <c r="S154" s="27" t="e">
        <f t="shared" si="107"/>
        <v>#DIV/0!</v>
      </c>
      <c r="T154" s="27" t="e">
        <f t="shared" si="107"/>
        <v>#DIV/0!</v>
      </c>
      <c r="U154" s="27" t="e">
        <f t="shared" si="107"/>
        <v>#DIV/0!</v>
      </c>
      <c r="V154" s="27" t="e">
        <f t="shared" si="107"/>
        <v>#DIV/0!</v>
      </c>
      <c r="W154" s="27" t="e">
        <f t="shared" si="107"/>
        <v>#DIV/0!</v>
      </c>
      <c r="X154" s="27" t="e">
        <f t="shared" si="107"/>
        <v>#DIV/0!</v>
      </c>
      <c r="Y154" s="27" t="e">
        <f t="shared" si="107"/>
        <v>#DIV/0!</v>
      </c>
      <c r="Z154" s="27" t="e">
        <f t="shared" si="107"/>
        <v>#DIV/0!</v>
      </c>
      <c r="AA154" s="27" t="e">
        <f t="shared" si="107"/>
        <v>#DIV/0!</v>
      </c>
      <c r="AB154" s="27" t="e">
        <f t="shared" si="107"/>
        <v>#DIV/0!</v>
      </c>
      <c r="AC154" s="27" t="e">
        <f t="shared" si="107"/>
        <v>#DIV/0!</v>
      </c>
      <c r="AD154" s="112"/>
      <c r="AE154" s="117"/>
    </row>
    <row r="155" spans="1:31" ht="21.75" hidden="1" customHeight="1" x14ac:dyDescent="0.2">
      <c r="A155" s="111"/>
      <c r="B155" s="103" t="s">
        <v>101</v>
      </c>
      <c r="C155" s="19"/>
      <c r="D155" s="20"/>
      <c r="E155" s="20"/>
      <c r="F155" s="19"/>
      <c r="G155" s="23">
        <f>SUM(G156:G162)</f>
        <v>22428.3</v>
      </c>
      <c r="H155" s="23">
        <f t="shared" ref="H155:AC155" si="108">SUM(H156:H162)</f>
        <v>0</v>
      </c>
      <c r="I155" s="23">
        <f t="shared" si="108"/>
        <v>0</v>
      </c>
      <c r="J155" s="23">
        <f t="shared" si="108"/>
        <v>0</v>
      </c>
      <c r="K155" s="23">
        <f t="shared" si="108"/>
        <v>2942.1</v>
      </c>
      <c r="L155" s="23">
        <f t="shared" si="108"/>
        <v>0</v>
      </c>
      <c r="M155" s="23">
        <f t="shared" si="108"/>
        <v>880.4</v>
      </c>
      <c r="N155" s="23">
        <f t="shared" si="108"/>
        <v>0</v>
      </c>
      <c r="O155" s="23">
        <f t="shared" si="108"/>
        <v>18605.8</v>
      </c>
      <c r="P155" s="23">
        <f t="shared" si="108"/>
        <v>0</v>
      </c>
      <c r="Q155" s="23">
        <f t="shared" si="108"/>
        <v>0</v>
      </c>
      <c r="R155" s="23">
        <f t="shared" si="108"/>
        <v>0</v>
      </c>
      <c r="S155" s="23">
        <f t="shared" si="108"/>
        <v>0</v>
      </c>
      <c r="T155" s="23">
        <f t="shared" si="108"/>
        <v>0</v>
      </c>
      <c r="U155" s="23">
        <f t="shared" si="108"/>
        <v>0</v>
      </c>
      <c r="V155" s="23">
        <f t="shared" si="108"/>
        <v>0</v>
      </c>
      <c r="W155" s="23">
        <f t="shared" si="108"/>
        <v>0</v>
      </c>
      <c r="X155" s="23">
        <f t="shared" si="108"/>
        <v>0</v>
      </c>
      <c r="Y155" s="23">
        <f t="shared" si="108"/>
        <v>0</v>
      </c>
      <c r="Z155" s="23">
        <f t="shared" si="108"/>
        <v>0</v>
      </c>
      <c r="AA155" s="23">
        <f t="shared" si="108"/>
        <v>0</v>
      </c>
      <c r="AB155" s="23">
        <f t="shared" si="108"/>
        <v>0</v>
      </c>
      <c r="AC155" s="23">
        <f t="shared" si="108"/>
        <v>0</v>
      </c>
      <c r="AD155" s="112"/>
      <c r="AE155" s="117"/>
    </row>
    <row r="156" spans="1:31" ht="12.75" hidden="1" customHeight="1" x14ac:dyDescent="0.2">
      <c r="A156" s="111"/>
      <c r="B156" s="113" t="s">
        <v>13</v>
      </c>
      <c r="C156" s="18" t="s">
        <v>48</v>
      </c>
      <c r="D156" s="18" t="s">
        <v>42</v>
      </c>
      <c r="E156" s="18" t="s">
        <v>194</v>
      </c>
      <c r="F156" s="18" t="s">
        <v>56</v>
      </c>
      <c r="G156" s="23">
        <f>I156+K156+M156+O156</f>
        <v>8.3000000000000007</v>
      </c>
      <c r="H156" s="28">
        <f>J156+L156+N156+P156</f>
        <v>0</v>
      </c>
      <c r="I156" s="29"/>
      <c r="J156" s="29"/>
      <c r="K156" s="29">
        <v>8.3000000000000007</v>
      </c>
      <c r="L156" s="29"/>
      <c r="M156" s="29"/>
      <c r="N156" s="29"/>
      <c r="O156" s="29"/>
      <c r="P156" s="28"/>
      <c r="Q156" s="23">
        <f>S156+U156+W156+Y156</f>
        <v>0</v>
      </c>
      <c r="R156" s="28">
        <f>T156+V156+X156+Z156</f>
        <v>0</v>
      </c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112"/>
      <c r="AE156" s="117"/>
    </row>
    <row r="157" spans="1:31" ht="12.75" hidden="1" customHeight="1" x14ac:dyDescent="0.2">
      <c r="A157" s="111"/>
      <c r="B157" s="114"/>
      <c r="C157" s="18" t="s">
        <v>48</v>
      </c>
      <c r="D157" s="18" t="s">
        <v>42</v>
      </c>
      <c r="E157" s="18" t="s">
        <v>194</v>
      </c>
      <c r="F157" s="18" t="s">
        <v>55</v>
      </c>
      <c r="G157" s="23">
        <f t="shared" ref="G157:H162" si="109">I157+K157+M157+O157</f>
        <v>0</v>
      </c>
      <c r="H157" s="23">
        <f>J157+L157+N157+P157</f>
        <v>0</v>
      </c>
      <c r="I157" s="29"/>
      <c r="J157" s="29"/>
      <c r="K157" s="29"/>
      <c r="L157" s="29"/>
      <c r="M157" s="29"/>
      <c r="N157" s="29"/>
      <c r="O157" s="29"/>
      <c r="P157" s="28"/>
      <c r="Q157" s="23">
        <f t="shared" ref="Q157:Q162" si="110">S157+U157+W157+Y157</f>
        <v>0</v>
      </c>
      <c r="R157" s="23">
        <f t="shared" ref="R157:R162" si="111">T157+V157+X157+Z157</f>
        <v>0</v>
      </c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112"/>
      <c r="AE157" s="117"/>
    </row>
    <row r="158" spans="1:31" ht="12.75" hidden="1" customHeight="1" x14ac:dyDescent="0.2">
      <c r="A158" s="111"/>
      <c r="B158" s="114"/>
      <c r="C158" s="18" t="s">
        <v>48</v>
      </c>
      <c r="D158" s="18" t="s">
        <v>42</v>
      </c>
      <c r="E158" s="18" t="s">
        <v>194</v>
      </c>
      <c r="F158" s="18" t="s">
        <v>54</v>
      </c>
      <c r="G158" s="23">
        <f t="shared" si="109"/>
        <v>0</v>
      </c>
      <c r="H158" s="23">
        <f t="shared" si="109"/>
        <v>0</v>
      </c>
      <c r="I158" s="29"/>
      <c r="J158" s="29"/>
      <c r="K158" s="29"/>
      <c r="L158" s="29"/>
      <c r="M158" s="29"/>
      <c r="N158" s="29"/>
      <c r="O158" s="29"/>
      <c r="P158" s="28"/>
      <c r="Q158" s="23">
        <f t="shared" si="110"/>
        <v>0</v>
      </c>
      <c r="R158" s="23">
        <f t="shared" si="111"/>
        <v>0</v>
      </c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112"/>
      <c r="AE158" s="117"/>
    </row>
    <row r="159" spans="1:31" ht="13.15" hidden="1" customHeight="1" x14ac:dyDescent="0.2">
      <c r="A159" s="111"/>
      <c r="B159" s="115"/>
      <c r="C159" s="18" t="s">
        <v>48</v>
      </c>
      <c r="D159" s="18" t="s">
        <v>42</v>
      </c>
      <c r="E159" s="18" t="s">
        <v>208</v>
      </c>
      <c r="F159" s="18" t="s">
        <v>57</v>
      </c>
      <c r="G159" s="23">
        <f t="shared" si="109"/>
        <v>21320</v>
      </c>
      <c r="H159" s="23">
        <f t="shared" si="109"/>
        <v>0</v>
      </c>
      <c r="I159" s="29"/>
      <c r="J159" s="29"/>
      <c r="K159" s="29">
        <v>2794.1</v>
      </c>
      <c r="L159" s="29"/>
      <c r="M159" s="29">
        <v>880.4</v>
      </c>
      <c r="N159" s="29"/>
      <c r="O159" s="29">
        <v>17645.5</v>
      </c>
      <c r="P159" s="28"/>
      <c r="Q159" s="23">
        <f t="shared" si="110"/>
        <v>0</v>
      </c>
      <c r="R159" s="23">
        <f t="shared" si="111"/>
        <v>0</v>
      </c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112"/>
      <c r="AE159" s="117"/>
    </row>
    <row r="160" spans="1:31" ht="24" hidden="1" customHeight="1" x14ac:dyDescent="0.2">
      <c r="A160" s="111"/>
      <c r="B160" s="103" t="s">
        <v>14</v>
      </c>
      <c r="C160" s="19"/>
      <c r="D160" s="20"/>
      <c r="E160" s="20"/>
      <c r="F160" s="19"/>
      <c r="G160" s="23">
        <f t="shared" si="109"/>
        <v>0</v>
      </c>
      <c r="H160" s="28">
        <f t="shared" si="109"/>
        <v>0</v>
      </c>
      <c r="I160" s="29"/>
      <c r="J160" s="29"/>
      <c r="K160" s="29"/>
      <c r="L160" s="29"/>
      <c r="M160" s="29"/>
      <c r="N160" s="29"/>
      <c r="O160" s="29"/>
      <c r="P160" s="28"/>
      <c r="Q160" s="23">
        <f t="shared" si="110"/>
        <v>0</v>
      </c>
      <c r="R160" s="28">
        <f t="shared" si="111"/>
        <v>0</v>
      </c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112"/>
      <c r="AE160" s="117"/>
    </row>
    <row r="161" spans="1:31" ht="21" hidden="1" customHeight="1" x14ac:dyDescent="0.2">
      <c r="A161" s="111"/>
      <c r="B161" s="103" t="s">
        <v>15</v>
      </c>
      <c r="C161" s="19"/>
      <c r="D161" s="20"/>
      <c r="E161" s="20"/>
      <c r="F161" s="19"/>
      <c r="G161" s="23">
        <f t="shared" si="109"/>
        <v>1100</v>
      </c>
      <c r="H161" s="28">
        <f>J161+L161+N161+P161</f>
        <v>0</v>
      </c>
      <c r="I161" s="29"/>
      <c r="J161" s="29"/>
      <c r="K161" s="29">
        <v>139.69999999999999</v>
      </c>
      <c r="L161" s="29"/>
      <c r="M161" s="29"/>
      <c r="N161" s="29"/>
      <c r="O161" s="29">
        <v>960.3</v>
      </c>
      <c r="P161" s="28"/>
      <c r="Q161" s="23">
        <f t="shared" si="110"/>
        <v>0</v>
      </c>
      <c r="R161" s="28">
        <f t="shared" si="111"/>
        <v>0</v>
      </c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112"/>
      <c r="AE161" s="117"/>
    </row>
    <row r="162" spans="1:31" ht="27" hidden="1" customHeight="1" x14ac:dyDescent="0.2">
      <c r="A162" s="111"/>
      <c r="B162" s="103" t="s">
        <v>12</v>
      </c>
      <c r="C162" s="19"/>
      <c r="D162" s="20"/>
      <c r="E162" s="20"/>
      <c r="F162" s="19"/>
      <c r="G162" s="23">
        <f t="shared" si="109"/>
        <v>0</v>
      </c>
      <c r="H162" s="28">
        <f t="shared" si="109"/>
        <v>0</v>
      </c>
      <c r="I162" s="29"/>
      <c r="J162" s="29"/>
      <c r="K162" s="29"/>
      <c r="L162" s="29"/>
      <c r="M162" s="29"/>
      <c r="N162" s="29"/>
      <c r="O162" s="29"/>
      <c r="P162" s="28"/>
      <c r="Q162" s="23">
        <f t="shared" si="110"/>
        <v>0</v>
      </c>
      <c r="R162" s="28">
        <f t="shared" si="111"/>
        <v>0</v>
      </c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112"/>
      <c r="AE162" s="117"/>
    </row>
    <row r="163" spans="1:31" ht="26.45" hidden="1" customHeight="1" x14ac:dyDescent="0.2">
      <c r="A163" s="111" t="s">
        <v>455</v>
      </c>
      <c r="B163" s="103" t="s">
        <v>139</v>
      </c>
      <c r="C163" s="19"/>
      <c r="D163" s="20"/>
      <c r="E163" s="20"/>
      <c r="F163" s="19"/>
      <c r="G163" s="23">
        <f>I163+K163+M163+O163</f>
        <v>209</v>
      </c>
      <c r="H163" s="23">
        <f>J163+L163+N163+P163</f>
        <v>0</v>
      </c>
      <c r="I163" s="29"/>
      <c r="J163" s="29"/>
      <c r="K163" s="29">
        <v>72</v>
      </c>
      <c r="L163" s="29"/>
      <c r="M163" s="29"/>
      <c r="N163" s="29"/>
      <c r="O163" s="29">
        <v>137</v>
      </c>
      <c r="P163" s="28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112" t="s">
        <v>430</v>
      </c>
      <c r="AE163" s="116" t="s">
        <v>425</v>
      </c>
    </row>
    <row r="164" spans="1:31" ht="26.45" hidden="1" customHeight="1" x14ac:dyDescent="0.2">
      <c r="A164" s="111"/>
      <c r="B164" s="103" t="s">
        <v>6</v>
      </c>
      <c r="C164" s="19"/>
      <c r="D164" s="20"/>
      <c r="E164" s="20"/>
      <c r="F164" s="19"/>
      <c r="G164" s="23">
        <f>ROUND(G165/G163,1)</f>
        <v>101.8</v>
      </c>
      <c r="H164" s="23" t="e">
        <f t="shared" ref="H164:AC164" si="112">ROUND(H165/H163,1)</f>
        <v>#DIV/0!</v>
      </c>
      <c r="I164" s="23" t="e">
        <f t="shared" si="112"/>
        <v>#DIV/0!</v>
      </c>
      <c r="J164" s="23" t="e">
        <f t="shared" si="112"/>
        <v>#DIV/0!</v>
      </c>
      <c r="K164" s="23">
        <f t="shared" si="112"/>
        <v>105.4</v>
      </c>
      <c r="L164" s="23" t="e">
        <f t="shared" si="112"/>
        <v>#DIV/0!</v>
      </c>
      <c r="M164" s="23" t="e">
        <f t="shared" si="112"/>
        <v>#DIV/0!</v>
      </c>
      <c r="N164" s="23" t="e">
        <f t="shared" si="112"/>
        <v>#DIV/0!</v>
      </c>
      <c r="O164" s="23">
        <f t="shared" si="112"/>
        <v>99.9</v>
      </c>
      <c r="P164" s="23" t="e">
        <f t="shared" si="112"/>
        <v>#DIV/0!</v>
      </c>
      <c r="Q164" s="23">
        <v>121</v>
      </c>
      <c r="R164" s="23" t="e">
        <f t="shared" si="112"/>
        <v>#DIV/0!</v>
      </c>
      <c r="S164" s="27" t="e">
        <f t="shared" si="112"/>
        <v>#DIV/0!</v>
      </c>
      <c r="T164" s="23" t="e">
        <f t="shared" si="112"/>
        <v>#DIV/0!</v>
      </c>
      <c r="U164" s="23"/>
      <c r="V164" s="23" t="e">
        <f t="shared" si="112"/>
        <v>#DIV/0!</v>
      </c>
      <c r="W164" s="27" t="e">
        <f t="shared" si="112"/>
        <v>#DIV/0!</v>
      </c>
      <c r="X164" s="27" t="e">
        <f t="shared" si="112"/>
        <v>#DIV/0!</v>
      </c>
      <c r="Y164" s="27" t="e">
        <f t="shared" si="112"/>
        <v>#DIV/0!</v>
      </c>
      <c r="Z164" s="27" t="e">
        <f t="shared" si="112"/>
        <v>#DIV/0!</v>
      </c>
      <c r="AA164" s="27" t="e">
        <f t="shared" si="112"/>
        <v>#DIV/0!</v>
      </c>
      <c r="AB164" s="27" t="e">
        <f t="shared" si="112"/>
        <v>#DIV/0!</v>
      </c>
      <c r="AC164" s="27" t="e">
        <f t="shared" si="112"/>
        <v>#DIV/0!</v>
      </c>
      <c r="AD164" s="112"/>
      <c r="AE164" s="117"/>
    </row>
    <row r="165" spans="1:31" ht="13.15" hidden="1" customHeight="1" x14ac:dyDescent="0.2">
      <c r="A165" s="111"/>
      <c r="B165" s="103" t="s">
        <v>101</v>
      </c>
      <c r="C165" s="19"/>
      <c r="D165" s="20"/>
      <c r="E165" s="20"/>
      <c r="F165" s="19"/>
      <c r="G165" s="23">
        <f>SUM(G166:G172)</f>
        <v>21271.9</v>
      </c>
      <c r="H165" s="23">
        <f t="shared" ref="H165:AC165" si="113">SUM(H166:H172)</f>
        <v>0</v>
      </c>
      <c r="I165" s="23">
        <f t="shared" si="113"/>
        <v>0</v>
      </c>
      <c r="J165" s="23">
        <f t="shared" si="113"/>
        <v>0</v>
      </c>
      <c r="K165" s="23">
        <f t="shared" si="113"/>
        <v>7588.0999999999995</v>
      </c>
      <c r="L165" s="23">
        <f t="shared" si="113"/>
        <v>0</v>
      </c>
      <c r="M165" s="23">
        <f t="shared" si="113"/>
        <v>0</v>
      </c>
      <c r="N165" s="23">
        <f t="shared" si="113"/>
        <v>0</v>
      </c>
      <c r="O165" s="23">
        <f t="shared" si="113"/>
        <v>13683.800000000001</v>
      </c>
      <c r="P165" s="23">
        <f t="shared" si="113"/>
        <v>0</v>
      </c>
      <c r="Q165" s="23">
        <f t="shared" si="113"/>
        <v>0</v>
      </c>
      <c r="R165" s="23">
        <f t="shared" si="113"/>
        <v>0</v>
      </c>
      <c r="S165" s="23">
        <f t="shared" si="113"/>
        <v>0</v>
      </c>
      <c r="T165" s="23">
        <f t="shared" si="113"/>
        <v>0</v>
      </c>
      <c r="U165" s="23">
        <f t="shared" si="113"/>
        <v>0</v>
      </c>
      <c r="V165" s="23">
        <f t="shared" si="113"/>
        <v>0</v>
      </c>
      <c r="W165" s="23">
        <f t="shared" si="113"/>
        <v>0</v>
      </c>
      <c r="X165" s="23">
        <f t="shared" si="113"/>
        <v>0</v>
      </c>
      <c r="Y165" s="23">
        <f t="shared" si="113"/>
        <v>0</v>
      </c>
      <c r="Z165" s="23">
        <f t="shared" si="113"/>
        <v>0</v>
      </c>
      <c r="AA165" s="23">
        <f t="shared" si="113"/>
        <v>0</v>
      </c>
      <c r="AB165" s="23">
        <f t="shared" si="113"/>
        <v>0</v>
      </c>
      <c r="AC165" s="23">
        <f t="shared" si="113"/>
        <v>0</v>
      </c>
      <c r="AD165" s="112"/>
      <c r="AE165" s="117"/>
    </row>
    <row r="166" spans="1:31" ht="12.75" hidden="1" customHeight="1" x14ac:dyDescent="0.2">
      <c r="A166" s="111"/>
      <c r="B166" s="113" t="s">
        <v>7</v>
      </c>
      <c r="C166" s="18" t="s">
        <v>48</v>
      </c>
      <c r="D166" s="18" t="s">
        <v>42</v>
      </c>
      <c r="E166" s="18" t="s">
        <v>194</v>
      </c>
      <c r="F166" s="18" t="s">
        <v>56</v>
      </c>
      <c r="G166" s="23">
        <f>I166+K166+M166+O166</f>
        <v>21.9</v>
      </c>
      <c r="H166" s="23">
        <f>J166+L166+N166+P166</f>
        <v>0</v>
      </c>
      <c r="I166" s="29"/>
      <c r="J166" s="29"/>
      <c r="K166" s="29">
        <v>21.9</v>
      </c>
      <c r="L166" s="29"/>
      <c r="M166" s="29"/>
      <c r="N166" s="29"/>
      <c r="O166" s="29"/>
      <c r="P166" s="23">
        <f>R166+T166+V166+X166</f>
        <v>0</v>
      </c>
      <c r="Q166" s="23">
        <f>S166+U166+W166+Y166</f>
        <v>0</v>
      </c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112"/>
      <c r="AE166" s="117"/>
    </row>
    <row r="167" spans="1:31" ht="12.75" hidden="1" customHeight="1" x14ac:dyDescent="0.2">
      <c r="A167" s="111"/>
      <c r="B167" s="114"/>
      <c r="C167" s="18" t="s">
        <v>48</v>
      </c>
      <c r="D167" s="18" t="s">
        <v>42</v>
      </c>
      <c r="E167" s="18" t="s">
        <v>194</v>
      </c>
      <c r="F167" s="18" t="s">
        <v>55</v>
      </c>
      <c r="G167" s="23">
        <f t="shared" ref="G167:H172" si="114">I167+K167+M167+O167</f>
        <v>0</v>
      </c>
      <c r="H167" s="23">
        <f t="shared" si="114"/>
        <v>0</v>
      </c>
      <c r="I167" s="29"/>
      <c r="J167" s="29"/>
      <c r="K167" s="29"/>
      <c r="L167" s="29"/>
      <c r="M167" s="29"/>
      <c r="N167" s="29"/>
      <c r="O167" s="29"/>
      <c r="P167" s="23">
        <f t="shared" ref="P167:P172" si="115">R167+T167+V167+X167</f>
        <v>0</v>
      </c>
      <c r="Q167" s="23">
        <f t="shared" ref="Q167:Q172" si="116">S167+U167+W167+Y167</f>
        <v>0</v>
      </c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112"/>
      <c r="AE167" s="117"/>
    </row>
    <row r="168" spans="1:31" ht="37.5" hidden="1" customHeight="1" x14ac:dyDescent="0.2">
      <c r="A168" s="111"/>
      <c r="B168" s="114"/>
      <c r="C168" s="18" t="s">
        <v>48</v>
      </c>
      <c r="D168" s="18" t="s">
        <v>42</v>
      </c>
      <c r="E168" s="18" t="s">
        <v>194</v>
      </c>
      <c r="F168" s="18" t="s">
        <v>54</v>
      </c>
      <c r="G168" s="23">
        <f t="shared" si="114"/>
        <v>0</v>
      </c>
      <c r="H168" s="23">
        <f t="shared" si="114"/>
        <v>0</v>
      </c>
      <c r="I168" s="29"/>
      <c r="J168" s="29"/>
      <c r="K168" s="29"/>
      <c r="L168" s="29"/>
      <c r="M168" s="29"/>
      <c r="N168" s="29"/>
      <c r="O168" s="29"/>
      <c r="P168" s="23">
        <f t="shared" si="115"/>
        <v>0</v>
      </c>
      <c r="Q168" s="23">
        <f t="shared" si="116"/>
        <v>0</v>
      </c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112"/>
      <c r="AE168" s="117"/>
    </row>
    <row r="169" spans="1:31" ht="13.15" hidden="1" customHeight="1" x14ac:dyDescent="0.2">
      <c r="A169" s="111"/>
      <c r="B169" s="115"/>
      <c r="C169" s="18" t="s">
        <v>48</v>
      </c>
      <c r="D169" s="18" t="s">
        <v>42</v>
      </c>
      <c r="E169" s="18" t="s">
        <v>208</v>
      </c>
      <c r="F169" s="18" t="s">
        <v>57</v>
      </c>
      <c r="G169" s="23">
        <f t="shared" si="114"/>
        <v>20200</v>
      </c>
      <c r="H169" s="23">
        <f t="shared" si="114"/>
        <v>0</v>
      </c>
      <c r="I169" s="29"/>
      <c r="J169" s="29"/>
      <c r="K169" s="29">
        <v>7205.9</v>
      </c>
      <c r="L169" s="29"/>
      <c r="M169" s="29"/>
      <c r="N169" s="29"/>
      <c r="O169" s="29">
        <v>12994.1</v>
      </c>
      <c r="P169" s="23">
        <f t="shared" si="115"/>
        <v>0</v>
      </c>
      <c r="Q169" s="23">
        <f t="shared" si="116"/>
        <v>0</v>
      </c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112"/>
      <c r="AE169" s="117"/>
    </row>
    <row r="170" spans="1:31" ht="13.15" hidden="1" customHeight="1" x14ac:dyDescent="0.2">
      <c r="A170" s="111"/>
      <c r="B170" s="103" t="s">
        <v>8</v>
      </c>
      <c r="C170" s="19"/>
      <c r="D170" s="20"/>
      <c r="E170" s="20"/>
      <c r="F170" s="19"/>
      <c r="G170" s="23">
        <f t="shared" si="114"/>
        <v>0</v>
      </c>
      <c r="H170" s="23">
        <f t="shared" si="114"/>
        <v>0</v>
      </c>
      <c r="I170" s="29"/>
      <c r="J170" s="29"/>
      <c r="K170" s="29"/>
      <c r="L170" s="29"/>
      <c r="M170" s="29"/>
      <c r="N170" s="29"/>
      <c r="O170" s="29"/>
      <c r="P170" s="23">
        <f t="shared" si="115"/>
        <v>0</v>
      </c>
      <c r="Q170" s="23">
        <f t="shared" si="116"/>
        <v>0</v>
      </c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112"/>
      <c r="AE170" s="117"/>
    </row>
    <row r="171" spans="1:31" ht="13.15" hidden="1" customHeight="1" x14ac:dyDescent="0.2">
      <c r="A171" s="111"/>
      <c r="B171" s="103" t="s">
        <v>9</v>
      </c>
      <c r="C171" s="19"/>
      <c r="D171" s="20"/>
      <c r="E171" s="20"/>
      <c r="F171" s="19"/>
      <c r="G171" s="23">
        <f t="shared" si="114"/>
        <v>1050</v>
      </c>
      <c r="H171" s="23">
        <f t="shared" si="114"/>
        <v>0</v>
      </c>
      <c r="I171" s="29"/>
      <c r="J171" s="29"/>
      <c r="K171" s="29">
        <v>360.3</v>
      </c>
      <c r="L171" s="29"/>
      <c r="M171" s="29"/>
      <c r="N171" s="29"/>
      <c r="O171" s="29">
        <v>689.7</v>
      </c>
      <c r="P171" s="23">
        <f t="shared" si="115"/>
        <v>0</v>
      </c>
      <c r="Q171" s="23">
        <f t="shared" si="116"/>
        <v>0</v>
      </c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112"/>
      <c r="AE171" s="117"/>
    </row>
    <row r="172" spans="1:31" ht="13.15" hidden="1" customHeight="1" x14ac:dyDescent="0.2">
      <c r="A172" s="111"/>
      <c r="B172" s="103" t="s">
        <v>10</v>
      </c>
      <c r="C172" s="19"/>
      <c r="D172" s="20"/>
      <c r="E172" s="20"/>
      <c r="F172" s="19"/>
      <c r="G172" s="23">
        <f t="shared" si="114"/>
        <v>0</v>
      </c>
      <c r="H172" s="23">
        <f t="shared" si="114"/>
        <v>0</v>
      </c>
      <c r="I172" s="29"/>
      <c r="J172" s="29"/>
      <c r="K172" s="29"/>
      <c r="L172" s="29"/>
      <c r="M172" s="29"/>
      <c r="N172" s="29"/>
      <c r="O172" s="29"/>
      <c r="P172" s="23">
        <f t="shared" si="115"/>
        <v>0</v>
      </c>
      <c r="Q172" s="23">
        <f t="shared" si="116"/>
        <v>0</v>
      </c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112"/>
      <c r="AE172" s="117"/>
    </row>
    <row r="173" spans="1:31" ht="13.15" hidden="1" customHeight="1" x14ac:dyDescent="0.2">
      <c r="A173" s="119" t="s">
        <v>19</v>
      </c>
      <c r="B173" s="103" t="s">
        <v>7</v>
      </c>
      <c r="C173" s="19"/>
      <c r="D173" s="20"/>
      <c r="E173" s="20"/>
      <c r="F173" s="19"/>
      <c r="G173" s="23">
        <f>G146+G147+G148+G149</f>
        <v>41550.199999999997</v>
      </c>
      <c r="H173" s="23">
        <f t="shared" ref="H173:AC173" si="117">H146+H147+H148+H149</f>
        <v>0</v>
      </c>
      <c r="I173" s="23">
        <f t="shared" si="117"/>
        <v>0</v>
      </c>
      <c r="J173" s="23">
        <f t="shared" si="117"/>
        <v>0</v>
      </c>
      <c r="K173" s="23">
        <f t="shared" si="117"/>
        <v>10030.200000000001</v>
      </c>
      <c r="L173" s="23">
        <f t="shared" si="117"/>
        <v>0</v>
      </c>
      <c r="M173" s="23">
        <f t="shared" si="117"/>
        <v>880.4</v>
      </c>
      <c r="N173" s="23">
        <f t="shared" si="117"/>
        <v>0</v>
      </c>
      <c r="O173" s="23">
        <f t="shared" si="117"/>
        <v>30639.599999999999</v>
      </c>
      <c r="P173" s="23">
        <f t="shared" si="117"/>
        <v>0</v>
      </c>
      <c r="Q173" s="23">
        <f>Q146+Q147+Q148+Q149</f>
        <v>0</v>
      </c>
      <c r="R173" s="23">
        <f t="shared" si="117"/>
        <v>0</v>
      </c>
      <c r="S173" s="23">
        <f t="shared" si="117"/>
        <v>0</v>
      </c>
      <c r="T173" s="23">
        <f t="shared" si="117"/>
        <v>0</v>
      </c>
      <c r="U173" s="23">
        <f t="shared" si="117"/>
        <v>0</v>
      </c>
      <c r="V173" s="23">
        <f t="shared" si="117"/>
        <v>0</v>
      </c>
      <c r="W173" s="23">
        <f t="shared" si="117"/>
        <v>0</v>
      </c>
      <c r="X173" s="23">
        <f t="shared" si="117"/>
        <v>0</v>
      </c>
      <c r="Y173" s="23">
        <f t="shared" si="117"/>
        <v>0</v>
      </c>
      <c r="Z173" s="23">
        <f t="shared" si="117"/>
        <v>0</v>
      </c>
      <c r="AA173" s="23">
        <f t="shared" si="117"/>
        <v>0</v>
      </c>
      <c r="AB173" s="23">
        <f t="shared" si="117"/>
        <v>0</v>
      </c>
      <c r="AC173" s="23">
        <f t="shared" si="117"/>
        <v>0</v>
      </c>
      <c r="AD173" s="30"/>
      <c r="AE173" s="88"/>
    </row>
    <row r="174" spans="1:31" ht="13.15" customHeight="1" x14ac:dyDescent="0.2">
      <c r="A174" s="119"/>
      <c r="B174" s="103" t="s">
        <v>14</v>
      </c>
      <c r="C174" s="19"/>
      <c r="D174" s="20"/>
      <c r="E174" s="20"/>
      <c r="F174" s="19"/>
      <c r="G174" s="23">
        <f>G150</f>
        <v>0</v>
      </c>
      <c r="H174" s="23">
        <f t="shared" ref="H174:AC174" si="118">H150</f>
        <v>0</v>
      </c>
      <c r="I174" s="23">
        <f t="shared" si="118"/>
        <v>0</v>
      </c>
      <c r="J174" s="23">
        <f t="shared" si="118"/>
        <v>0</v>
      </c>
      <c r="K174" s="23">
        <f t="shared" si="118"/>
        <v>0</v>
      </c>
      <c r="L174" s="23">
        <f t="shared" si="118"/>
        <v>0</v>
      </c>
      <c r="M174" s="23">
        <f t="shared" si="118"/>
        <v>0</v>
      </c>
      <c r="N174" s="23">
        <f t="shared" si="118"/>
        <v>0</v>
      </c>
      <c r="O174" s="23">
        <f t="shared" si="118"/>
        <v>0</v>
      </c>
      <c r="P174" s="23">
        <f t="shared" si="118"/>
        <v>0</v>
      </c>
      <c r="Q174" s="23">
        <f>Q150</f>
        <v>0</v>
      </c>
      <c r="R174" s="23">
        <f t="shared" si="118"/>
        <v>0</v>
      </c>
      <c r="S174" s="23">
        <f t="shared" si="118"/>
        <v>0</v>
      </c>
      <c r="T174" s="23">
        <f t="shared" si="118"/>
        <v>0</v>
      </c>
      <c r="U174" s="23">
        <f t="shared" si="118"/>
        <v>0</v>
      </c>
      <c r="V174" s="23">
        <f t="shared" si="118"/>
        <v>0</v>
      </c>
      <c r="W174" s="23">
        <f t="shared" si="118"/>
        <v>0</v>
      </c>
      <c r="X174" s="23">
        <f t="shared" si="118"/>
        <v>0</v>
      </c>
      <c r="Y174" s="23">
        <f t="shared" si="118"/>
        <v>0</v>
      </c>
      <c r="Z174" s="23">
        <f t="shared" si="118"/>
        <v>0</v>
      </c>
      <c r="AA174" s="23">
        <f t="shared" si="118"/>
        <v>0</v>
      </c>
      <c r="AB174" s="23">
        <f t="shared" si="118"/>
        <v>0</v>
      </c>
      <c r="AC174" s="23">
        <f t="shared" si="118"/>
        <v>0</v>
      </c>
      <c r="AD174" s="30"/>
      <c r="AE174" s="88"/>
    </row>
    <row r="175" spans="1:31" ht="13.15" customHeight="1" x14ac:dyDescent="0.2">
      <c r="A175" s="119"/>
      <c r="B175" s="103" t="s">
        <v>15</v>
      </c>
      <c r="C175" s="19"/>
      <c r="D175" s="20"/>
      <c r="E175" s="20"/>
      <c r="F175" s="19"/>
      <c r="G175" s="23">
        <f>G151</f>
        <v>2150</v>
      </c>
      <c r="H175" s="23">
        <f t="shared" ref="H175:AC175" si="119">H151</f>
        <v>0</v>
      </c>
      <c r="I175" s="23">
        <f t="shared" si="119"/>
        <v>0</v>
      </c>
      <c r="J175" s="23">
        <f t="shared" si="119"/>
        <v>0</v>
      </c>
      <c r="K175" s="23">
        <f t="shared" si="119"/>
        <v>500</v>
      </c>
      <c r="L175" s="23">
        <f t="shared" si="119"/>
        <v>0</v>
      </c>
      <c r="M175" s="23">
        <f t="shared" si="119"/>
        <v>0</v>
      </c>
      <c r="N175" s="23">
        <f t="shared" si="119"/>
        <v>0</v>
      </c>
      <c r="O175" s="23">
        <f t="shared" si="119"/>
        <v>1650</v>
      </c>
      <c r="P175" s="23">
        <f t="shared" si="119"/>
        <v>0</v>
      </c>
      <c r="Q175" s="23">
        <f t="shared" si="119"/>
        <v>0</v>
      </c>
      <c r="R175" s="23">
        <f t="shared" si="119"/>
        <v>0</v>
      </c>
      <c r="S175" s="23">
        <f t="shared" si="119"/>
        <v>0</v>
      </c>
      <c r="T175" s="23">
        <f t="shared" si="119"/>
        <v>0</v>
      </c>
      <c r="U175" s="23">
        <f t="shared" si="119"/>
        <v>0</v>
      </c>
      <c r="V175" s="23">
        <f t="shared" si="119"/>
        <v>0</v>
      </c>
      <c r="W175" s="23">
        <f t="shared" si="119"/>
        <v>0</v>
      </c>
      <c r="X175" s="23">
        <f t="shared" si="119"/>
        <v>0</v>
      </c>
      <c r="Y175" s="23">
        <f t="shared" si="119"/>
        <v>0</v>
      </c>
      <c r="Z175" s="23">
        <f t="shared" si="119"/>
        <v>0</v>
      </c>
      <c r="AA175" s="23">
        <f t="shared" si="119"/>
        <v>0</v>
      </c>
      <c r="AB175" s="23">
        <f t="shared" si="119"/>
        <v>0</v>
      </c>
      <c r="AC175" s="23">
        <f t="shared" si="119"/>
        <v>0</v>
      </c>
      <c r="AD175" s="30"/>
      <c r="AE175" s="88"/>
    </row>
    <row r="176" spans="1:31" ht="13.15" customHeight="1" x14ac:dyDescent="0.2">
      <c r="A176" s="119"/>
      <c r="B176" s="103" t="s">
        <v>10</v>
      </c>
      <c r="C176" s="19"/>
      <c r="D176" s="20"/>
      <c r="E176" s="20"/>
      <c r="F176" s="19"/>
      <c r="G176" s="23">
        <f>G152</f>
        <v>0</v>
      </c>
      <c r="H176" s="23">
        <f t="shared" ref="H176:AC176" si="120">H152</f>
        <v>0</v>
      </c>
      <c r="I176" s="23">
        <f t="shared" si="120"/>
        <v>0</v>
      </c>
      <c r="J176" s="23">
        <f t="shared" si="120"/>
        <v>0</v>
      </c>
      <c r="K176" s="23">
        <f t="shared" si="120"/>
        <v>0</v>
      </c>
      <c r="L176" s="23">
        <f t="shared" si="120"/>
        <v>0</v>
      </c>
      <c r="M176" s="23">
        <f t="shared" si="120"/>
        <v>0</v>
      </c>
      <c r="N176" s="23">
        <f t="shared" si="120"/>
        <v>0</v>
      </c>
      <c r="O176" s="23">
        <f t="shared" si="120"/>
        <v>0</v>
      </c>
      <c r="P176" s="23">
        <f t="shared" si="120"/>
        <v>0</v>
      </c>
      <c r="Q176" s="23">
        <f t="shared" si="120"/>
        <v>0</v>
      </c>
      <c r="R176" s="23">
        <f t="shared" si="120"/>
        <v>0</v>
      </c>
      <c r="S176" s="23">
        <f t="shared" si="120"/>
        <v>0</v>
      </c>
      <c r="T176" s="23">
        <f t="shared" si="120"/>
        <v>0</v>
      </c>
      <c r="U176" s="23">
        <f t="shared" si="120"/>
        <v>0</v>
      </c>
      <c r="V176" s="23">
        <f t="shared" si="120"/>
        <v>0</v>
      </c>
      <c r="W176" s="23">
        <f t="shared" si="120"/>
        <v>0</v>
      </c>
      <c r="X176" s="23">
        <f t="shared" si="120"/>
        <v>0</v>
      </c>
      <c r="Y176" s="23">
        <f t="shared" si="120"/>
        <v>0</v>
      </c>
      <c r="Z176" s="23">
        <f t="shared" si="120"/>
        <v>0</v>
      </c>
      <c r="AA176" s="23">
        <f t="shared" si="120"/>
        <v>0</v>
      </c>
      <c r="AB176" s="23">
        <f t="shared" si="120"/>
        <v>0</v>
      </c>
      <c r="AC176" s="23">
        <f t="shared" si="120"/>
        <v>0</v>
      </c>
      <c r="AD176" s="30"/>
      <c r="AE176" s="88"/>
    </row>
    <row r="177" spans="1:31" ht="19.899999999999999" customHeight="1" x14ac:dyDescent="0.2">
      <c r="A177" s="120" t="s">
        <v>224</v>
      </c>
      <c r="B177" s="121"/>
      <c r="C177" s="121"/>
      <c r="D177" s="121"/>
      <c r="E177" s="121"/>
      <c r="F177" s="121"/>
      <c r="G177" s="121"/>
      <c r="H177" s="121"/>
      <c r="I177" s="121"/>
      <c r="J177" s="121"/>
      <c r="K177" s="121"/>
      <c r="L177" s="121"/>
      <c r="M177" s="121"/>
      <c r="N177" s="121"/>
      <c r="O177" s="121"/>
      <c r="P177" s="121"/>
      <c r="Q177" s="121"/>
      <c r="R177" s="121"/>
      <c r="S177" s="121"/>
      <c r="T177" s="121"/>
      <c r="U177" s="121"/>
      <c r="V177" s="121"/>
      <c r="W177" s="121"/>
      <c r="X177" s="121"/>
      <c r="Y177" s="121"/>
      <c r="Z177" s="121"/>
      <c r="AA177" s="121"/>
      <c r="AB177" s="121"/>
      <c r="AC177" s="121"/>
      <c r="AD177" s="121"/>
      <c r="AE177" s="122"/>
    </row>
    <row r="178" spans="1:31" ht="23.45" customHeight="1" x14ac:dyDescent="0.2">
      <c r="A178" s="120" t="s">
        <v>225</v>
      </c>
      <c r="B178" s="121"/>
      <c r="C178" s="121"/>
      <c r="D178" s="121"/>
      <c r="E178" s="121"/>
      <c r="F178" s="121"/>
      <c r="G178" s="121"/>
      <c r="H178" s="121"/>
      <c r="I178" s="121"/>
      <c r="J178" s="121"/>
      <c r="K178" s="121"/>
      <c r="L178" s="121"/>
      <c r="M178" s="121"/>
      <c r="N178" s="121"/>
      <c r="O178" s="121"/>
      <c r="P178" s="121"/>
      <c r="Q178" s="121"/>
      <c r="R178" s="121"/>
      <c r="S178" s="121"/>
      <c r="T178" s="121"/>
      <c r="U178" s="121"/>
      <c r="V178" s="121"/>
      <c r="W178" s="121"/>
      <c r="X178" s="121"/>
      <c r="Y178" s="121"/>
      <c r="Z178" s="121"/>
      <c r="AA178" s="121"/>
      <c r="AB178" s="121"/>
      <c r="AC178" s="121"/>
      <c r="AD178" s="121"/>
      <c r="AE178" s="122"/>
    </row>
    <row r="179" spans="1:31" ht="39.6" customHeight="1" x14ac:dyDescent="0.2">
      <c r="A179" s="111" t="s">
        <v>226</v>
      </c>
      <c r="B179" s="103" t="s">
        <v>163</v>
      </c>
      <c r="C179" s="19"/>
      <c r="D179" s="20"/>
      <c r="E179" s="20"/>
      <c r="F179" s="19"/>
      <c r="G179" s="23">
        <f>G186</f>
        <v>0</v>
      </c>
      <c r="H179" s="23">
        <f t="shared" ref="H179:P179" si="121">H186</f>
        <v>0</v>
      </c>
      <c r="I179" s="23">
        <f t="shared" si="121"/>
        <v>0</v>
      </c>
      <c r="J179" s="23">
        <f t="shared" si="121"/>
        <v>0</v>
      </c>
      <c r="K179" s="23">
        <f t="shared" si="121"/>
        <v>0</v>
      </c>
      <c r="L179" s="23">
        <f t="shared" si="121"/>
        <v>0</v>
      </c>
      <c r="M179" s="23">
        <f t="shared" si="121"/>
        <v>0</v>
      </c>
      <c r="N179" s="23">
        <f t="shared" si="121"/>
        <v>0</v>
      </c>
      <c r="O179" s="23">
        <f t="shared" si="121"/>
        <v>0</v>
      </c>
      <c r="P179" s="23">
        <f t="shared" si="121"/>
        <v>0</v>
      </c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112" t="s">
        <v>313</v>
      </c>
      <c r="AE179" s="112" t="s">
        <v>574</v>
      </c>
    </row>
    <row r="180" spans="1:31" ht="26.45" customHeight="1" x14ac:dyDescent="0.2">
      <c r="A180" s="111"/>
      <c r="B180" s="103" t="s">
        <v>128</v>
      </c>
      <c r="C180" s="19"/>
      <c r="D180" s="20"/>
      <c r="E180" s="20"/>
      <c r="F180" s="19"/>
      <c r="G180" s="23" t="e">
        <f>ROUND(G181/G179,1)</f>
        <v>#DIV/0!</v>
      </c>
      <c r="H180" s="23" t="e">
        <f t="shared" ref="H180:P180" si="122">ROUND(H181/H179,1)</f>
        <v>#DIV/0!</v>
      </c>
      <c r="I180" s="23" t="e">
        <f t="shared" si="122"/>
        <v>#DIV/0!</v>
      </c>
      <c r="J180" s="23" t="e">
        <f t="shared" si="122"/>
        <v>#DIV/0!</v>
      </c>
      <c r="K180" s="23" t="e">
        <f t="shared" si="122"/>
        <v>#DIV/0!</v>
      </c>
      <c r="L180" s="23" t="e">
        <f t="shared" si="122"/>
        <v>#DIV/0!</v>
      </c>
      <c r="M180" s="23" t="e">
        <f t="shared" si="122"/>
        <v>#DIV/0!</v>
      </c>
      <c r="N180" s="23" t="e">
        <f t="shared" si="122"/>
        <v>#DIV/0!</v>
      </c>
      <c r="O180" s="23" t="e">
        <f t="shared" si="122"/>
        <v>#DIV/0!</v>
      </c>
      <c r="P180" s="23" t="e">
        <f t="shared" si="122"/>
        <v>#DIV/0!</v>
      </c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112"/>
      <c r="AE180" s="112"/>
    </row>
    <row r="181" spans="1:31" ht="38.450000000000003" customHeight="1" x14ac:dyDescent="0.2">
      <c r="A181" s="111"/>
      <c r="B181" s="103" t="s">
        <v>101</v>
      </c>
      <c r="C181" s="19"/>
      <c r="D181" s="20"/>
      <c r="E181" s="20"/>
      <c r="F181" s="19"/>
      <c r="G181" s="23">
        <f>SUM(G182:G185)</f>
        <v>0</v>
      </c>
      <c r="H181" s="23">
        <f t="shared" ref="H181:AC181" si="123">SUM(H182:H185)</f>
        <v>0</v>
      </c>
      <c r="I181" s="23">
        <f t="shared" si="123"/>
        <v>0</v>
      </c>
      <c r="J181" s="23">
        <f t="shared" si="123"/>
        <v>0</v>
      </c>
      <c r="K181" s="23">
        <f t="shared" si="123"/>
        <v>0</v>
      </c>
      <c r="L181" s="23">
        <f t="shared" si="123"/>
        <v>0</v>
      </c>
      <c r="M181" s="23">
        <f t="shared" si="123"/>
        <v>0</v>
      </c>
      <c r="N181" s="23">
        <f t="shared" si="123"/>
        <v>0</v>
      </c>
      <c r="O181" s="23">
        <f t="shared" si="123"/>
        <v>0</v>
      </c>
      <c r="P181" s="23">
        <f t="shared" si="123"/>
        <v>0</v>
      </c>
      <c r="Q181" s="23">
        <f t="shared" si="123"/>
        <v>0</v>
      </c>
      <c r="R181" s="23">
        <f t="shared" si="123"/>
        <v>0</v>
      </c>
      <c r="S181" s="23">
        <f t="shared" si="123"/>
        <v>0</v>
      </c>
      <c r="T181" s="23">
        <f t="shared" si="123"/>
        <v>0</v>
      </c>
      <c r="U181" s="23">
        <f t="shared" si="123"/>
        <v>0</v>
      </c>
      <c r="V181" s="23">
        <f t="shared" si="123"/>
        <v>0</v>
      </c>
      <c r="W181" s="23">
        <f t="shared" si="123"/>
        <v>0</v>
      </c>
      <c r="X181" s="23">
        <f t="shared" si="123"/>
        <v>0</v>
      </c>
      <c r="Y181" s="23">
        <f t="shared" si="123"/>
        <v>0</v>
      </c>
      <c r="Z181" s="23">
        <f t="shared" si="123"/>
        <v>0</v>
      </c>
      <c r="AA181" s="23">
        <f t="shared" si="123"/>
        <v>0</v>
      </c>
      <c r="AB181" s="23">
        <f t="shared" si="123"/>
        <v>0</v>
      </c>
      <c r="AC181" s="23">
        <f t="shared" si="123"/>
        <v>0</v>
      </c>
      <c r="AD181" s="112"/>
      <c r="AE181" s="112"/>
    </row>
    <row r="182" spans="1:31" ht="11.45" customHeight="1" x14ac:dyDescent="0.2">
      <c r="A182" s="111"/>
      <c r="B182" s="103" t="s">
        <v>17</v>
      </c>
      <c r="C182" s="19"/>
      <c r="D182" s="19"/>
      <c r="E182" s="19"/>
      <c r="F182" s="19"/>
      <c r="G182" s="23">
        <f>G189</f>
        <v>0</v>
      </c>
      <c r="H182" s="23">
        <f t="shared" ref="H182:AC184" si="124">H189</f>
        <v>0</v>
      </c>
      <c r="I182" s="23">
        <f t="shared" si="124"/>
        <v>0</v>
      </c>
      <c r="J182" s="23">
        <f t="shared" si="124"/>
        <v>0</v>
      </c>
      <c r="K182" s="23">
        <f t="shared" si="124"/>
        <v>0</v>
      </c>
      <c r="L182" s="23">
        <f t="shared" si="124"/>
        <v>0</v>
      </c>
      <c r="M182" s="23">
        <f t="shared" si="124"/>
        <v>0</v>
      </c>
      <c r="N182" s="23">
        <f t="shared" si="124"/>
        <v>0</v>
      </c>
      <c r="O182" s="23">
        <f t="shared" si="124"/>
        <v>0</v>
      </c>
      <c r="P182" s="23">
        <f t="shared" si="124"/>
        <v>0</v>
      </c>
      <c r="Q182" s="23">
        <f t="shared" si="124"/>
        <v>0</v>
      </c>
      <c r="R182" s="23">
        <f t="shared" si="124"/>
        <v>0</v>
      </c>
      <c r="S182" s="23">
        <f t="shared" si="124"/>
        <v>0</v>
      </c>
      <c r="T182" s="23">
        <f t="shared" si="124"/>
        <v>0</v>
      </c>
      <c r="U182" s="23">
        <f t="shared" si="124"/>
        <v>0</v>
      </c>
      <c r="V182" s="23">
        <f t="shared" si="124"/>
        <v>0</v>
      </c>
      <c r="W182" s="23">
        <f t="shared" si="124"/>
        <v>0</v>
      </c>
      <c r="X182" s="23">
        <f t="shared" si="124"/>
        <v>0</v>
      </c>
      <c r="Y182" s="23">
        <f t="shared" si="124"/>
        <v>0</v>
      </c>
      <c r="Z182" s="23">
        <f t="shared" si="124"/>
        <v>0</v>
      </c>
      <c r="AA182" s="23">
        <f t="shared" si="124"/>
        <v>0</v>
      </c>
      <c r="AB182" s="23">
        <f t="shared" si="124"/>
        <v>0</v>
      </c>
      <c r="AC182" s="23">
        <f t="shared" si="124"/>
        <v>0</v>
      </c>
      <c r="AD182" s="112"/>
      <c r="AE182" s="112"/>
    </row>
    <row r="183" spans="1:31" ht="13.15" customHeight="1" x14ac:dyDescent="0.2">
      <c r="A183" s="111"/>
      <c r="B183" s="103" t="s">
        <v>14</v>
      </c>
      <c r="C183" s="19"/>
      <c r="D183" s="20"/>
      <c r="E183" s="20"/>
      <c r="F183" s="19"/>
      <c r="G183" s="23">
        <f t="shared" ref="G183:V184" si="125">G190</f>
        <v>0</v>
      </c>
      <c r="H183" s="23">
        <f t="shared" si="125"/>
        <v>0</v>
      </c>
      <c r="I183" s="23">
        <f t="shared" si="125"/>
        <v>0</v>
      </c>
      <c r="J183" s="23">
        <f t="shared" si="125"/>
        <v>0</v>
      </c>
      <c r="K183" s="23">
        <f t="shared" si="125"/>
        <v>0</v>
      </c>
      <c r="L183" s="23">
        <f t="shared" si="125"/>
        <v>0</v>
      </c>
      <c r="M183" s="23">
        <f t="shared" si="125"/>
        <v>0</v>
      </c>
      <c r="N183" s="23">
        <f t="shared" si="125"/>
        <v>0</v>
      </c>
      <c r="O183" s="23">
        <f t="shared" si="125"/>
        <v>0</v>
      </c>
      <c r="P183" s="23">
        <f t="shared" si="125"/>
        <v>0</v>
      </c>
      <c r="Q183" s="23">
        <f t="shared" si="125"/>
        <v>0</v>
      </c>
      <c r="R183" s="23">
        <f t="shared" si="125"/>
        <v>0</v>
      </c>
      <c r="S183" s="23">
        <f t="shared" si="125"/>
        <v>0</v>
      </c>
      <c r="T183" s="23">
        <f t="shared" si="125"/>
        <v>0</v>
      </c>
      <c r="U183" s="23">
        <f t="shared" si="125"/>
        <v>0</v>
      </c>
      <c r="V183" s="23">
        <f t="shared" si="125"/>
        <v>0</v>
      </c>
      <c r="W183" s="23">
        <f t="shared" si="124"/>
        <v>0</v>
      </c>
      <c r="X183" s="23">
        <f t="shared" si="124"/>
        <v>0</v>
      </c>
      <c r="Y183" s="23">
        <f t="shared" si="124"/>
        <v>0</v>
      </c>
      <c r="Z183" s="23">
        <f t="shared" si="124"/>
        <v>0</v>
      </c>
      <c r="AA183" s="23">
        <f t="shared" si="124"/>
        <v>0</v>
      </c>
      <c r="AB183" s="23">
        <f t="shared" si="124"/>
        <v>0</v>
      </c>
      <c r="AC183" s="23">
        <f t="shared" si="124"/>
        <v>0</v>
      </c>
      <c r="AD183" s="112"/>
      <c r="AE183" s="112"/>
    </row>
    <row r="184" spans="1:31" ht="13.15" customHeight="1" x14ac:dyDescent="0.2">
      <c r="A184" s="111"/>
      <c r="B184" s="103" t="s">
        <v>15</v>
      </c>
      <c r="C184" s="19"/>
      <c r="D184" s="20"/>
      <c r="E184" s="20"/>
      <c r="F184" s="19"/>
      <c r="G184" s="23">
        <f t="shared" si="125"/>
        <v>0</v>
      </c>
      <c r="H184" s="23">
        <f t="shared" si="124"/>
        <v>0</v>
      </c>
      <c r="I184" s="23">
        <f t="shared" si="124"/>
        <v>0</v>
      </c>
      <c r="J184" s="23">
        <f t="shared" si="124"/>
        <v>0</v>
      </c>
      <c r="K184" s="23">
        <f t="shared" si="124"/>
        <v>0</v>
      </c>
      <c r="L184" s="23">
        <f t="shared" si="124"/>
        <v>0</v>
      </c>
      <c r="M184" s="23">
        <f t="shared" si="124"/>
        <v>0</v>
      </c>
      <c r="N184" s="23">
        <f t="shared" si="124"/>
        <v>0</v>
      </c>
      <c r="O184" s="23">
        <f t="shared" si="124"/>
        <v>0</v>
      </c>
      <c r="P184" s="23">
        <f t="shared" si="124"/>
        <v>0</v>
      </c>
      <c r="Q184" s="23">
        <f t="shared" si="124"/>
        <v>0</v>
      </c>
      <c r="R184" s="23">
        <f t="shared" si="124"/>
        <v>0</v>
      </c>
      <c r="S184" s="23">
        <f t="shared" si="124"/>
        <v>0</v>
      </c>
      <c r="T184" s="23">
        <f t="shared" si="124"/>
        <v>0</v>
      </c>
      <c r="U184" s="23">
        <f t="shared" si="124"/>
        <v>0</v>
      </c>
      <c r="V184" s="23">
        <f t="shared" si="124"/>
        <v>0</v>
      </c>
      <c r="W184" s="23">
        <f t="shared" si="124"/>
        <v>0</v>
      </c>
      <c r="X184" s="23">
        <f t="shared" si="124"/>
        <v>0</v>
      </c>
      <c r="Y184" s="23">
        <f t="shared" si="124"/>
        <v>0</v>
      </c>
      <c r="Z184" s="23">
        <f t="shared" si="124"/>
        <v>0</v>
      </c>
      <c r="AA184" s="23">
        <f t="shared" si="124"/>
        <v>0</v>
      </c>
      <c r="AB184" s="23">
        <f t="shared" si="124"/>
        <v>0</v>
      </c>
      <c r="AC184" s="23">
        <f t="shared" si="124"/>
        <v>0</v>
      </c>
      <c r="AD184" s="112"/>
      <c r="AE184" s="112"/>
    </row>
    <row r="185" spans="1:31" ht="156.75" customHeight="1" x14ac:dyDescent="0.2">
      <c r="A185" s="111"/>
      <c r="B185" s="103" t="s">
        <v>12</v>
      </c>
      <c r="C185" s="19"/>
      <c r="D185" s="20"/>
      <c r="E185" s="20"/>
      <c r="F185" s="19"/>
      <c r="G185" s="23">
        <f>G192</f>
        <v>0</v>
      </c>
      <c r="H185" s="23">
        <f t="shared" ref="H185:AC185" si="126">H192</f>
        <v>0</v>
      </c>
      <c r="I185" s="23">
        <f t="shared" si="126"/>
        <v>0</v>
      </c>
      <c r="J185" s="23">
        <f t="shared" si="126"/>
        <v>0</v>
      </c>
      <c r="K185" s="23">
        <f t="shared" si="126"/>
        <v>0</v>
      </c>
      <c r="L185" s="23">
        <f t="shared" si="126"/>
        <v>0</v>
      </c>
      <c r="M185" s="23">
        <f t="shared" si="126"/>
        <v>0</v>
      </c>
      <c r="N185" s="23">
        <f t="shared" si="126"/>
        <v>0</v>
      </c>
      <c r="O185" s="23">
        <f t="shared" si="126"/>
        <v>0</v>
      </c>
      <c r="P185" s="23">
        <f t="shared" si="126"/>
        <v>0</v>
      </c>
      <c r="Q185" s="23">
        <f t="shared" si="126"/>
        <v>0</v>
      </c>
      <c r="R185" s="23">
        <f t="shared" si="126"/>
        <v>0</v>
      </c>
      <c r="S185" s="23">
        <f t="shared" si="126"/>
        <v>0</v>
      </c>
      <c r="T185" s="23">
        <f t="shared" si="126"/>
        <v>0</v>
      </c>
      <c r="U185" s="23">
        <f t="shared" si="126"/>
        <v>0</v>
      </c>
      <c r="V185" s="23">
        <f t="shared" si="126"/>
        <v>0</v>
      </c>
      <c r="W185" s="23">
        <f t="shared" si="126"/>
        <v>0</v>
      </c>
      <c r="X185" s="23">
        <f t="shared" si="126"/>
        <v>0</v>
      </c>
      <c r="Y185" s="23">
        <f t="shared" si="126"/>
        <v>0</v>
      </c>
      <c r="Z185" s="23">
        <f t="shared" si="126"/>
        <v>0</v>
      </c>
      <c r="AA185" s="23">
        <f t="shared" si="126"/>
        <v>0</v>
      </c>
      <c r="AB185" s="23">
        <f t="shared" si="126"/>
        <v>0</v>
      </c>
      <c r="AC185" s="23">
        <f t="shared" si="126"/>
        <v>0</v>
      </c>
      <c r="AD185" s="112"/>
      <c r="AE185" s="112"/>
    </row>
    <row r="186" spans="1:31" ht="39.6" hidden="1" customHeight="1" x14ac:dyDescent="0.2">
      <c r="A186" s="111" t="s">
        <v>82</v>
      </c>
      <c r="B186" s="103" t="s">
        <v>164</v>
      </c>
      <c r="C186" s="19"/>
      <c r="D186" s="20"/>
      <c r="E186" s="20"/>
      <c r="F186" s="19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112" t="s">
        <v>46</v>
      </c>
      <c r="AE186" s="112" t="s">
        <v>91</v>
      </c>
    </row>
    <row r="187" spans="1:31" ht="26.45" hidden="1" customHeight="1" x14ac:dyDescent="0.2">
      <c r="A187" s="111"/>
      <c r="B187" s="103" t="s">
        <v>129</v>
      </c>
      <c r="C187" s="19"/>
      <c r="D187" s="20"/>
      <c r="E187" s="20"/>
      <c r="F187" s="19"/>
      <c r="G187" s="23" t="e">
        <f>ROUND(G188/G186,1)</f>
        <v>#DIV/0!</v>
      </c>
      <c r="H187" s="23" t="e">
        <f t="shared" ref="H187:AC187" si="127">ROUND(H188/H186,1)</f>
        <v>#DIV/0!</v>
      </c>
      <c r="I187" s="23" t="e">
        <f t="shared" si="127"/>
        <v>#DIV/0!</v>
      </c>
      <c r="J187" s="23" t="e">
        <f t="shared" si="127"/>
        <v>#DIV/0!</v>
      </c>
      <c r="K187" s="23" t="e">
        <f t="shared" si="127"/>
        <v>#DIV/0!</v>
      </c>
      <c r="L187" s="23" t="e">
        <f t="shared" si="127"/>
        <v>#DIV/0!</v>
      </c>
      <c r="M187" s="23" t="e">
        <f t="shared" si="127"/>
        <v>#DIV/0!</v>
      </c>
      <c r="N187" s="23" t="e">
        <f t="shared" si="127"/>
        <v>#DIV/0!</v>
      </c>
      <c r="O187" s="23" t="e">
        <f t="shared" si="127"/>
        <v>#DIV/0!</v>
      </c>
      <c r="P187" s="23" t="e">
        <f t="shared" si="127"/>
        <v>#DIV/0!</v>
      </c>
      <c r="Q187" s="23" t="e">
        <f t="shared" si="127"/>
        <v>#DIV/0!</v>
      </c>
      <c r="R187" s="23" t="e">
        <f t="shared" si="127"/>
        <v>#DIV/0!</v>
      </c>
      <c r="S187" s="23" t="e">
        <f t="shared" si="127"/>
        <v>#DIV/0!</v>
      </c>
      <c r="T187" s="23" t="e">
        <f t="shared" si="127"/>
        <v>#DIV/0!</v>
      </c>
      <c r="U187" s="23" t="e">
        <f t="shared" si="127"/>
        <v>#DIV/0!</v>
      </c>
      <c r="V187" s="23" t="e">
        <f t="shared" si="127"/>
        <v>#DIV/0!</v>
      </c>
      <c r="W187" s="23" t="e">
        <f t="shared" si="127"/>
        <v>#DIV/0!</v>
      </c>
      <c r="X187" s="23" t="e">
        <f t="shared" si="127"/>
        <v>#DIV/0!</v>
      </c>
      <c r="Y187" s="23" t="e">
        <f t="shared" si="127"/>
        <v>#DIV/0!</v>
      </c>
      <c r="Z187" s="23" t="e">
        <f t="shared" si="127"/>
        <v>#DIV/0!</v>
      </c>
      <c r="AA187" s="23" t="e">
        <f t="shared" si="127"/>
        <v>#DIV/0!</v>
      </c>
      <c r="AB187" s="23" t="e">
        <f t="shared" si="127"/>
        <v>#DIV/0!</v>
      </c>
      <c r="AC187" s="23" t="e">
        <f t="shared" si="127"/>
        <v>#DIV/0!</v>
      </c>
      <c r="AD187" s="112"/>
      <c r="AE187" s="112"/>
    </row>
    <row r="188" spans="1:31" ht="13.15" hidden="1" customHeight="1" x14ac:dyDescent="0.2">
      <c r="A188" s="111"/>
      <c r="B188" s="103" t="s">
        <v>101</v>
      </c>
      <c r="C188" s="19"/>
      <c r="D188" s="20"/>
      <c r="E188" s="20"/>
      <c r="F188" s="19"/>
      <c r="G188" s="23">
        <f>SUM(G189:G192)</f>
        <v>0</v>
      </c>
      <c r="H188" s="23">
        <f t="shared" ref="H188:AC188" si="128">SUM(H189:H192)</f>
        <v>0</v>
      </c>
      <c r="I188" s="23">
        <f t="shared" si="128"/>
        <v>0</v>
      </c>
      <c r="J188" s="23">
        <f t="shared" si="128"/>
        <v>0</v>
      </c>
      <c r="K188" s="23">
        <f t="shared" si="128"/>
        <v>0</v>
      </c>
      <c r="L188" s="23">
        <f t="shared" si="128"/>
        <v>0</v>
      </c>
      <c r="M188" s="23">
        <f t="shared" si="128"/>
        <v>0</v>
      </c>
      <c r="N188" s="23">
        <f t="shared" si="128"/>
        <v>0</v>
      </c>
      <c r="O188" s="23">
        <f t="shared" si="128"/>
        <v>0</v>
      </c>
      <c r="P188" s="23">
        <f t="shared" si="128"/>
        <v>0</v>
      </c>
      <c r="Q188" s="23">
        <f t="shared" si="128"/>
        <v>0</v>
      </c>
      <c r="R188" s="23">
        <f t="shared" si="128"/>
        <v>0</v>
      </c>
      <c r="S188" s="23">
        <f t="shared" si="128"/>
        <v>0</v>
      </c>
      <c r="T188" s="23">
        <f t="shared" si="128"/>
        <v>0</v>
      </c>
      <c r="U188" s="23">
        <f t="shared" si="128"/>
        <v>0</v>
      </c>
      <c r="V188" s="23">
        <f t="shared" si="128"/>
        <v>0</v>
      </c>
      <c r="W188" s="23">
        <f t="shared" si="128"/>
        <v>0</v>
      </c>
      <c r="X188" s="23">
        <f t="shared" si="128"/>
        <v>0</v>
      </c>
      <c r="Y188" s="23">
        <f t="shared" si="128"/>
        <v>0</v>
      </c>
      <c r="Z188" s="23">
        <f t="shared" si="128"/>
        <v>0</v>
      </c>
      <c r="AA188" s="23">
        <f t="shared" si="128"/>
        <v>0</v>
      </c>
      <c r="AB188" s="23">
        <f t="shared" si="128"/>
        <v>0</v>
      </c>
      <c r="AC188" s="23">
        <f t="shared" si="128"/>
        <v>0</v>
      </c>
      <c r="AD188" s="112"/>
      <c r="AE188" s="112"/>
    </row>
    <row r="189" spans="1:31" ht="13.15" hidden="1" customHeight="1" x14ac:dyDescent="0.2">
      <c r="A189" s="111"/>
      <c r="B189" s="103" t="s">
        <v>17</v>
      </c>
      <c r="C189" s="19"/>
      <c r="D189" s="20"/>
      <c r="E189" s="20"/>
      <c r="F189" s="19"/>
      <c r="G189" s="23">
        <f>I189+K189+M189+O189</f>
        <v>0</v>
      </c>
      <c r="H189" s="23">
        <f>J189+L189+N189+P189</f>
        <v>0</v>
      </c>
      <c r="I189" s="23"/>
      <c r="J189" s="23"/>
      <c r="K189" s="23"/>
      <c r="L189" s="23"/>
      <c r="M189" s="23"/>
      <c r="N189" s="23"/>
      <c r="O189" s="23"/>
      <c r="P189" s="23"/>
      <c r="Q189" s="23">
        <f t="shared" ref="Q189:R192" si="129">S189+U189+W189+Y189</f>
        <v>0</v>
      </c>
      <c r="R189" s="23">
        <f t="shared" si="129"/>
        <v>0</v>
      </c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112"/>
      <c r="AE189" s="112"/>
    </row>
    <row r="190" spans="1:31" ht="13.15" hidden="1" customHeight="1" x14ac:dyDescent="0.2">
      <c r="A190" s="111"/>
      <c r="B190" s="103" t="s">
        <v>14</v>
      </c>
      <c r="C190" s="19"/>
      <c r="D190" s="20"/>
      <c r="E190" s="20"/>
      <c r="F190" s="19"/>
      <c r="G190" s="23">
        <f t="shared" ref="G190:H192" si="130">I190+K190+M190+O190</f>
        <v>0</v>
      </c>
      <c r="H190" s="23">
        <f t="shared" si="130"/>
        <v>0</v>
      </c>
      <c r="I190" s="23"/>
      <c r="J190" s="23"/>
      <c r="K190" s="23"/>
      <c r="L190" s="23"/>
      <c r="M190" s="23"/>
      <c r="N190" s="23"/>
      <c r="O190" s="23"/>
      <c r="P190" s="23"/>
      <c r="Q190" s="23">
        <f t="shared" si="129"/>
        <v>0</v>
      </c>
      <c r="R190" s="23">
        <f t="shared" si="129"/>
        <v>0</v>
      </c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112"/>
      <c r="AE190" s="112"/>
    </row>
    <row r="191" spans="1:31" ht="13.15" hidden="1" customHeight="1" x14ac:dyDescent="0.2">
      <c r="A191" s="111"/>
      <c r="B191" s="103" t="s">
        <v>15</v>
      </c>
      <c r="C191" s="19"/>
      <c r="D191" s="20"/>
      <c r="E191" s="20"/>
      <c r="F191" s="19"/>
      <c r="G191" s="23">
        <f t="shared" si="130"/>
        <v>0</v>
      </c>
      <c r="H191" s="23">
        <f t="shared" si="130"/>
        <v>0</v>
      </c>
      <c r="I191" s="23"/>
      <c r="J191" s="23"/>
      <c r="K191" s="23"/>
      <c r="L191" s="23"/>
      <c r="M191" s="23"/>
      <c r="N191" s="23"/>
      <c r="O191" s="23"/>
      <c r="P191" s="23"/>
      <c r="Q191" s="23">
        <f t="shared" si="129"/>
        <v>0</v>
      </c>
      <c r="R191" s="23">
        <f t="shared" si="129"/>
        <v>0</v>
      </c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112"/>
      <c r="AE191" s="112"/>
    </row>
    <row r="192" spans="1:31" ht="13.15" hidden="1" customHeight="1" x14ac:dyDescent="0.2">
      <c r="A192" s="111"/>
      <c r="B192" s="104" t="s">
        <v>12</v>
      </c>
      <c r="C192" s="106"/>
      <c r="D192" s="107"/>
      <c r="E192" s="107"/>
      <c r="F192" s="38"/>
      <c r="G192" s="23">
        <f t="shared" si="130"/>
        <v>0</v>
      </c>
      <c r="H192" s="23">
        <f t="shared" si="130"/>
        <v>0</v>
      </c>
      <c r="I192" s="39"/>
      <c r="J192" s="40"/>
      <c r="K192" s="39"/>
      <c r="L192" s="39"/>
      <c r="M192" s="39"/>
      <c r="N192" s="39"/>
      <c r="O192" s="39"/>
      <c r="P192" s="39"/>
      <c r="Q192" s="23">
        <f t="shared" si="129"/>
        <v>0</v>
      </c>
      <c r="R192" s="23">
        <f t="shared" si="129"/>
        <v>0</v>
      </c>
      <c r="S192" s="39"/>
      <c r="T192" s="39"/>
      <c r="U192" s="39"/>
      <c r="V192" s="39"/>
      <c r="W192" s="39"/>
      <c r="X192" s="39"/>
      <c r="Y192" s="39"/>
      <c r="Z192" s="39"/>
      <c r="AA192" s="39"/>
      <c r="AB192" s="100"/>
      <c r="AC192" s="87"/>
      <c r="AD192" s="112"/>
      <c r="AE192" s="112"/>
    </row>
    <row r="193" spans="1:31" ht="26.45" customHeight="1" x14ac:dyDescent="0.2">
      <c r="A193" s="120" t="s">
        <v>299</v>
      </c>
      <c r="B193" s="103" t="s">
        <v>500</v>
      </c>
      <c r="C193" s="19"/>
      <c r="D193" s="20"/>
      <c r="E193" s="20"/>
      <c r="F193" s="19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112" t="s">
        <v>227</v>
      </c>
      <c r="AE193" s="112" t="s">
        <v>473</v>
      </c>
    </row>
    <row r="194" spans="1:31" ht="26.45" customHeight="1" x14ac:dyDescent="0.2">
      <c r="A194" s="111"/>
      <c r="B194" s="103" t="s">
        <v>129</v>
      </c>
      <c r="C194" s="19"/>
      <c r="D194" s="20"/>
      <c r="E194" s="20"/>
      <c r="F194" s="19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112"/>
      <c r="AE194" s="112"/>
    </row>
    <row r="195" spans="1:31" ht="38.450000000000003" customHeight="1" x14ac:dyDescent="0.2">
      <c r="A195" s="111"/>
      <c r="B195" s="103" t="s">
        <v>101</v>
      </c>
      <c r="C195" s="19"/>
      <c r="D195" s="20"/>
      <c r="E195" s="20"/>
      <c r="F195" s="19"/>
      <c r="G195" s="23">
        <f>SUM(G196:G200)</f>
        <v>0</v>
      </c>
      <c r="H195" s="23">
        <f t="shared" ref="H195:AC195" si="131">SUM(H196:H200)</f>
        <v>0</v>
      </c>
      <c r="I195" s="23">
        <f t="shared" si="131"/>
        <v>0</v>
      </c>
      <c r="J195" s="23">
        <f t="shared" si="131"/>
        <v>0</v>
      </c>
      <c r="K195" s="23">
        <f t="shared" si="131"/>
        <v>0</v>
      </c>
      <c r="L195" s="23">
        <f t="shared" si="131"/>
        <v>0</v>
      </c>
      <c r="M195" s="23">
        <f t="shared" si="131"/>
        <v>0</v>
      </c>
      <c r="N195" s="23">
        <f t="shared" si="131"/>
        <v>0</v>
      </c>
      <c r="O195" s="23">
        <f t="shared" si="131"/>
        <v>0</v>
      </c>
      <c r="P195" s="23">
        <f t="shared" si="131"/>
        <v>0</v>
      </c>
      <c r="Q195" s="23">
        <f t="shared" si="131"/>
        <v>0</v>
      </c>
      <c r="R195" s="23">
        <f t="shared" si="131"/>
        <v>0</v>
      </c>
      <c r="S195" s="23">
        <f t="shared" si="131"/>
        <v>0</v>
      </c>
      <c r="T195" s="23">
        <f t="shared" si="131"/>
        <v>0</v>
      </c>
      <c r="U195" s="23">
        <f t="shared" si="131"/>
        <v>0</v>
      </c>
      <c r="V195" s="23">
        <f t="shared" si="131"/>
        <v>0</v>
      </c>
      <c r="W195" s="23">
        <f t="shared" si="131"/>
        <v>0</v>
      </c>
      <c r="X195" s="23">
        <f t="shared" si="131"/>
        <v>0</v>
      </c>
      <c r="Y195" s="23">
        <f t="shared" si="131"/>
        <v>0</v>
      </c>
      <c r="Z195" s="23">
        <f t="shared" si="131"/>
        <v>0</v>
      </c>
      <c r="AA195" s="23">
        <f t="shared" si="131"/>
        <v>0</v>
      </c>
      <c r="AB195" s="23">
        <f t="shared" si="131"/>
        <v>0</v>
      </c>
      <c r="AC195" s="23">
        <f t="shared" si="131"/>
        <v>0</v>
      </c>
      <c r="AD195" s="112"/>
      <c r="AE195" s="112"/>
    </row>
    <row r="196" spans="1:31" ht="13.15" customHeight="1" x14ac:dyDescent="0.2">
      <c r="A196" s="111"/>
      <c r="B196" s="113" t="s">
        <v>17</v>
      </c>
      <c r="C196" s="19"/>
      <c r="D196" s="19"/>
      <c r="E196" s="19"/>
      <c r="F196" s="19"/>
      <c r="G196" s="23">
        <f t="shared" ref="G196:AC196" si="132">G204</f>
        <v>0</v>
      </c>
      <c r="H196" s="23">
        <f t="shared" si="132"/>
        <v>0</v>
      </c>
      <c r="I196" s="23">
        <f t="shared" si="132"/>
        <v>0</v>
      </c>
      <c r="J196" s="23">
        <f t="shared" si="132"/>
        <v>0</v>
      </c>
      <c r="K196" s="23">
        <f t="shared" si="132"/>
        <v>0</v>
      </c>
      <c r="L196" s="23">
        <f t="shared" si="132"/>
        <v>0</v>
      </c>
      <c r="M196" s="23">
        <f t="shared" si="132"/>
        <v>0</v>
      </c>
      <c r="N196" s="23">
        <f t="shared" si="132"/>
        <v>0</v>
      </c>
      <c r="O196" s="23">
        <f t="shared" si="132"/>
        <v>0</v>
      </c>
      <c r="P196" s="23">
        <f t="shared" si="132"/>
        <v>0</v>
      </c>
      <c r="Q196" s="23">
        <f t="shared" si="132"/>
        <v>0</v>
      </c>
      <c r="R196" s="23">
        <f t="shared" si="132"/>
        <v>0</v>
      </c>
      <c r="S196" s="23">
        <f t="shared" si="132"/>
        <v>0</v>
      </c>
      <c r="T196" s="23">
        <f t="shared" si="132"/>
        <v>0</v>
      </c>
      <c r="U196" s="23">
        <f t="shared" si="132"/>
        <v>0</v>
      </c>
      <c r="V196" s="23">
        <f t="shared" si="132"/>
        <v>0</v>
      </c>
      <c r="W196" s="23">
        <f t="shared" si="132"/>
        <v>0</v>
      </c>
      <c r="X196" s="23">
        <f t="shared" si="132"/>
        <v>0</v>
      </c>
      <c r="Y196" s="23">
        <f t="shared" si="132"/>
        <v>0</v>
      </c>
      <c r="Z196" s="23">
        <f t="shared" si="132"/>
        <v>0</v>
      </c>
      <c r="AA196" s="23">
        <f t="shared" si="132"/>
        <v>0</v>
      </c>
      <c r="AB196" s="23">
        <f t="shared" si="132"/>
        <v>0</v>
      </c>
      <c r="AC196" s="23">
        <f t="shared" si="132"/>
        <v>0</v>
      </c>
      <c r="AD196" s="112"/>
      <c r="AE196" s="112"/>
    </row>
    <row r="197" spans="1:31" ht="13.15" customHeight="1" x14ac:dyDescent="0.2">
      <c r="A197" s="111"/>
      <c r="B197" s="115"/>
      <c r="C197" s="19"/>
      <c r="D197" s="19"/>
      <c r="E197" s="19"/>
      <c r="F197" s="19"/>
      <c r="G197" s="23">
        <f t="shared" ref="G197:AC197" si="133">G211</f>
        <v>0</v>
      </c>
      <c r="H197" s="23">
        <f t="shared" si="133"/>
        <v>0</v>
      </c>
      <c r="I197" s="23">
        <f t="shared" si="133"/>
        <v>0</v>
      </c>
      <c r="J197" s="23">
        <f t="shared" si="133"/>
        <v>0</v>
      </c>
      <c r="K197" s="23">
        <f t="shared" si="133"/>
        <v>0</v>
      </c>
      <c r="L197" s="23">
        <f t="shared" si="133"/>
        <v>0</v>
      </c>
      <c r="M197" s="23">
        <f t="shared" si="133"/>
        <v>0</v>
      </c>
      <c r="N197" s="23">
        <f t="shared" si="133"/>
        <v>0</v>
      </c>
      <c r="O197" s="23">
        <f t="shared" si="133"/>
        <v>0</v>
      </c>
      <c r="P197" s="23">
        <f t="shared" si="133"/>
        <v>0</v>
      </c>
      <c r="Q197" s="23">
        <f t="shared" si="133"/>
        <v>0</v>
      </c>
      <c r="R197" s="23">
        <f t="shared" si="133"/>
        <v>0</v>
      </c>
      <c r="S197" s="23">
        <f t="shared" si="133"/>
        <v>0</v>
      </c>
      <c r="T197" s="23">
        <f t="shared" si="133"/>
        <v>0</v>
      </c>
      <c r="U197" s="23">
        <f t="shared" si="133"/>
        <v>0</v>
      </c>
      <c r="V197" s="23">
        <f t="shared" si="133"/>
        <v>0</v>
      </c>
      <c r="W197" s="23">
        <f t="shared" si="133"/>
        <v>0</v>
      </c>
      <c r="X197" s="23">
        <f t="shared" si="133"/>
        <v>0</v>
      </c>
      <c r="Y197" s="23">
        <f t="shared" si="133"/>
        <v>0</v>
      </c>
      <c r="Z197" s="23">
        <f t="shared" si="133"/>
        <v>0</v>
      </c>
      <c r="AA197" s="23">
        <f t="shared" si="133"/>
        <v>0</v>
      </c>
      <c r="AB197" s="23">
        <f t="shared" si="133"/>
        <v>0</v>
      </c>
      <c r="AC197" s="23">
        <f t="shared" si="133"/>
        <v>0</v>
      </c>
      <c r="AD197" s="112"/>
      <c r="AE197" s="112"/>
    </row>
    <row r="198" spans="1:31" x14ac:dyDescent="0.2">
      <c r="A198" s="111"/>
      <c r="B198" s="103" t="s">
        <v>14</v>
      </c>
      <c r="C198" s="19"/>
      <c r="D198" s="20"/>
      <c r="E198" s="20"/>
      <c r="F198" s="19"/>
      <c r="G198" s="23">
        <f t="shared" ref="G198:AC198" si="134">G205+G212</f>
        <v>0</v>
      </c>
      <c r="H198" s="23">
        <f t="shared" si="134"/>
        <v>0</v>
      </c>
      <c r="I198" s="23">
        <f t="shared" si="134"/>
        <v>0</v>
      </c>
      <c r="J198" s="23">
        <f t="shared" si="134"/>
        <v>0</v>
      </c>
      <c r="K198" s="23">
        <f t="shared" si="134"/>
        <v>0</v>
      </c>
      <c r="L198" s="23">
        <f t="shared" si="134"/>
        <v>0</v>
      </c>
      <c r="M198" s="23">
        <f t="shared" si="134"/>
        <v>0</v>
      </c>
      <c r="N198" s="23">
        <f t="shared" si="134"/>
        <v>0</v>
      </c>
      <c r="O198" s="23">
        <f t="shared" si="134"/>
        <v>0</v>
      </c>
      <c r="P198" s="23">
        <f t="shared" si="134"/>
        <v>0</v>
      </c>
      <c r="Q198" s="23">
        <f t="shared" si="134"/>
        <v>0</v>
      </c>
      <c r="R198" s="23">
        <f t="shared" si="134"/>
        <v>0</v>
      </c>
      <c r="S198" s="23">
        <f t="shared" si="134"/>
        <v>0</v>
      </c>
      <c r="T198" s="23">
        <f t="shared" si="134"/>
        <v>0</v>
      </c>
      <c r="U198" s="23">
        <f t="shared" si="134"/>
        <v>0</v>
      </c>
      <c r="V198" s="23">
        <f t="shared" si="134"/>
        <v>0</v>
      </c>
      <c r="W198" s="23">
        <f t="shared" si="134"/>
        <v>0</v>
      </c>
      <c r="X198" s="23">
        <f t="shared" si="134"/>
        <v>0</v>
      </c>
      <c r="Y198" s="23">
        <f t="shared" si="134"/>
        <v>0</v>
      </c>
      <c r="Z198" s="23">
        <f t="shared" si="134"/>
        <v>0</v>
      </c>
      <c r="AA198" s="23">
        <f t="shared" si="134"/>
        <v>0</v>
      </c>
      <c r="AB198" s="23">
        <f t="shared" si="134"/>
        <v>0</v>
      </c>
      <c r="AC198" s="23">
        <f t="shared" si="134"/>
        <v>0</v>
      </c>
      <c r="AD198" s="112"/>
      <c r="AE198" s="112"/>
    </row>
    <row r="199" spans="1:31" x14ac:dyDescent="0.2">
      <c r="A199" s="111"/>
      <c r="B199" s="103" t="s">
        <v>15</v>
      </c>
      <c r="C199" s="19"/>
      <c r="D199" s="20"/>
      <c r="E199" s="20"/>
      <c r="F199" s="19"/>
      <c r="G199" s="23">
        <f t="shared" ref="G199:AC199" si="135">G206+G213</f>
        <v>0</v>
      </c>
      <c r="H199" s="23">
        <f t="shared" si="135"/>
        <v>0</v>
      </c>
      <c r="I199" s="23">
        <f t="shared" si="135"/>
        <v>0</v>
      </c>
      <c r="J199" s="23">
        <f t="shared" si="135"/>
        <v>0</v>
      </c>
      <c r="K199" s="23">
        <f t="shared" si="135"/>
        <v>0</v>
      </c>
      <c r="L199" s="23">
        <f t="shared" si="135"/>
        <v>0</v>
      </c>
      <c r="M199" s="23">
        <f t="shared" si="135"/>
        <v>0</v>
      </c>
      <c r="N199" s="23">
        <f t="shared" si="135"/>
        <v>0</v>
      </c>
      <c r="O199" s="23">
        <f t="shared" si="135"/>
        <v>0</v>
      </c>
      <c r="P199" s="23">
        <f t="shared" si="135"/>
        <v>0</v>
      </c>
      <c r="Q199" s="23">
        <f t="shared" si="135"/>
        <v>0</v>
      </c>
      <c r="R199" s="23">
        <f t="shared" si="135"/>
        <v>0</v>
      </c>
      <c r="S199" s="23">
        <f t="shared" si="135"/>
        <v>0</v>
      </c>
      <c r="T199" s="23">
        <f t="shared" si="135"/>
        <v>0</v>
      </c>
      <c r="U199" s="23">
        <f t="shared" si="135"/>
        <v>0</v>
      </c>
      <c r="V199" s="23">
        <f t="shared" si="135"/>
        <v>0</v>
      </c>
      <c r="W199" s="23">
        <f t="shared" si="135"/>
        <v>0</v>
      </c>
      <c r="X199" s="23">
        <f t="shared" si="135"/>
        <v>0</v>
      </c>
      <c r="Y199" s="23">
        <f t="shared" si="135"/>
        <v>0</v>
      </c>
      <c r="Z199" s="23">
        <f t="shared" si="135"/>
        <v>0</v>
      </c>
      <c r="AA199" s="23">
        <f t="shared" si="135"/>
        <v>0</v>
      </c>
      <c r="AB199" s="23">
        <f t="shared" si="135"/>
        <v>0</v>
      </c>
      <c r="AC199" s="23">
        <f t="shared" si="135"/>
        <v>0</v>
      </c>
      <c r="AD199" s="112"/>
      <c r="AE199" s="112"/>
    </row>
    <row r="200" spans="1:31" ht="89.25" customHeight="1" x14ac:dyDescent="0.2">
      <c r="A200" s="111"/>
      <c r="B200" s="103" t="s">
        <v>12</v>
      </c>
      <c r="C200" s="19"/>
      <c r="D200" s="20"/>
      <c r="E200" s="20"/>
      <c r="F200" s="19"/>
      <c r="G200" s="23">
        <f t="shared" ref="G200:AC200" si="136">G207+G214</f>
        <v>0</v>
      </c>
      <c r="H200" s="23">
        <f t="shared" si="136"/>
        <v>0</v>
      </c>
      <c r="I200" s="23">
        <f t="shared" si="136"/>
        <v>0</v>
      </c>
      <c r="J200" s="23">
        <f t="shared" si="136"/>
        <v>0</v>
      </c>
      <c r="K200" s="23">
        <f t="shared" si="136"/>
        <v>0</v>
      </c>
      <c r="L200" s="23">
        <f t="shared" si="136"/>
        <v>0</v>
      </c>
      <c r="M200" s="23">
        <f t="shared" si="136"/>
        <v>0</v>
      </c>
      <c r="N200" s="23">
        <f t="shared" si="136"/>
        <v>0</v>
      </c>
      <c r="O200" s="23">
        <f t="shared" si="136"/>
        <v>0</v>
      </c>
      <c r="P200" s="23">
        <f t="shared" si="136"/>
        <v>0</v>
      </c>
      <c r="Q200" s="23">
        <f t="shared" si="136"/>
        <v>0</v>
      </c>
      <c r="R200" s="23">
        <f t="shared" si="136"/>
        <v>0</v>
      </c>
      <c r="S200" s="23">
        <f t="shared" si="136"/>
        <v>0</v>
      </c>
      <c r="T200" s="23">
        <f t="shared" si="136"/>
        <v>0</v>
      </c>
      <c r="U200" s="23">
        <f t="shared" si="136"/>
        <v>0</v>
      </c>
      <c r="V200" s="23">
        <f t="shared" si="136"/>
        <v>0</v>
      </c>
      <c r="W200" s="23">
        <f t="shared" si="136"/>
        <v>0</v>
      </c>
      <c r="X200" s="23">
        <f t="shared" si="136"/>
        <v>0</v>
      </c>
      <c r="Y200" s="23">
        <f t="shared" si="136"/>
        <v>0</v>
      </c>
      <c r="Z200" s="23">
        <f t="shared" si="136"/>
        <v>0</v>
      </c>
      <c r="AA200" s="23">
        <f t="shared" si="136"/>
        <v>0</v>
      </c>
      <c r="AB200" s="23">
        <f t="shared" si="136"/>
        <v>0</v>
      </c>
      <c r="AC200" s="23">
        <f t="shared" si="136"/>
        <v>0</v>
      </c>
      <c r="AD200" s="112"/>
      <c r="AE200" s="112"/>
    </row>
    <row r="201" spans="1:31" ht="12.75" hidden="1" customHeight="1" x14ac:dyDescent="0.2">
      <c r="A201" s="113" t="s">
        <v>83</v>
      </c>
      <c r="B201" s="103" t="s">
        <v>141</v>
      </c>
      <c r="C201" s="19"/>
      <c r="D201" s="20"/>
      <c r="E201" s="20"/>
      <c r="F201" s="19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116" t="s">
        <v>76</v>
      </c>
      <c r="AE201" s="116" t="s">
        <v>91</v>
      </c>
    </row>
    <row r="202" spans="1:31" ht="25.5" hidden="1" customHeight="1" x14ac:dyDescent="0.2">
      <c r="A202" s="114"/>
      <c r="B202" s="103" t="s">
        <v>130</v>
      </c>
      <c r="C202" s="19"/>
      <c r="D202" s="20"/>
      <c r="E202" s="20"/>
      <c r="F202" s="19"/>
      <c r="G202" s="23" t="e">
        <f>ROUND(G203/G201,1)</f>
        <v>#DIV/0!</v>
      </c>
      <c r="H202" s="23" t="e">
        <f t="shared" ref="H202:AC202" si="137">ROUND(H203/H201,1)</f>
        <v>#DIV/0!</v>
      </c>
      <c r="I202" s="23" t="e">
        <f t="shared" si="137"/>
        <v>#DIV/0!</v>
      </c>
      <c r="J202" s="23" t="e">
        <f t="shared" si="137"/>
        <v>#DIV/0!</v>
      </c>
      <c r="K202" s="23" t="e">
        <f t="shared" si="137"/>
        <v>#DIV/0!</v>
      </c>
      <c r="L202" s="23" t="e">
        <f t="shared" si="137"/>
        <v>#DIV/0!</v>
      </c>
      <c r="M202" s="23" t="e">
        <f t="shared" si="137"/>
        <v>#DIV/0!</v>
      </c>
      <c r="N202" s="23" t="e">
        <f t="shared" si="137"/>
        <v>#DIV/0!</v>
      </c>
      <c r="O202" s="23" t="e">
        <f t="shared" si="137"/>
        <v>#DIV/0!</v>
      </c>
      <c r="P202" s="23" t="e">
        <f t="shared" si="137"/>
        <v>#DIV/0!</v>
      </c>
      <c r="Q202" s="23" t="e">
        <f t="shared" si="137"/>
        <v>#DIV/0!</v>
      </c>
      <c r="R202" s="23" t="e">
        <f t="shared" si="137"/>
        <v>#DIV/0!</v>
      </c>
      <c r="S202" s="23" t="e">
        <f t="shared" si="137"/>
        <v>#DIV/0!</v>
      </c>
      <c r="T202" s="23" t="e">
        <f t="shared" si="137"/>
        <v>#DIV/0!</v>
      </c>
      <c r="U202" s="23" t="e">
        <f t="shared" si="137"/>
        <v>#DIV/0!</v>
      </c>
      <c r="V202" s="23" t="e">
        <f t="shared" si="137"/>
        <v>#DIV/0!</v>
      </c>
      <c r="W202" s="23" t="e">
        <f t="shared" si="137"/>
        <v>#DIV/0!</v>
      </c>
      <c r="X202" s="23" t="e">
        <f t="shared" si="137"/>
        <v>#DIV/0!</v>
      </c>
      <c r="Y202" s="23" t="e">
        <f t="shared" si="137"/>
        <v>#DIV/0!</v>
      </c>
      <c r="Z202" s="23" t="e">
        <f t="shared" si="137"/>
        <v>#DIV/0!</v>
      </c>
      <c r="AA202" s="23" t="e">
        <f t="shared" si="137"/>
        <v>#DIV/0!</v>
      </c>
      <c r="AB202" s="23" t="e">
        <f t="shared" si="137"/>
        <v>#DIV/0!</v>
      </c>
      <c r="AC202" s="23" t="e">
        <f t="shared" si="137"/>
        <v>#DIV/0!</v>
      </c>
      <c r="AD202" s="117"/>
      <c r="AE202" s="117"/>
    </row>
    <row r="203" spans="1:31" ht="25.5" hidden="1" customHeight="1" x14ac:dyDescent="0.2">
      <c r="A203" s="114"/>
      <c r="B203" s="103" t="s">
        <v>123</v>
      </c>
      <c r="C203" s="19"/>
      <c r="D203" s="20"/>
      <c r="E203" s="20"/>
      <c r="F203" s="19"/>
      <c r="G203" s="23">
        <f>SUM(G204:G207)</f>
        <v>0</v>
      </c>
      <c r="H203" s="23">
        <f t="shared" ref="H203:AC203" si="138">SUM(H204:H207)</f>
        <v>0</v>
      </c>
      <c r="I203" s="23">
        <f t="shared" si="138"/>
        <v>0</v>
      </c>
      <c r="J203" s="23">
        <f t="shared" si="138"/>
        <v>0</v>
      </c>
      <c r="K203" s="23">
        <f t="shared" si="138"/>
        <v>0</v>
      </c>
      <c r="L203" s="23">
        <f t="shared" si="138"/>
        <v>0</v>
      </c>
      <c r="M203" s="23">
        <f t="shared" si="138"/>
        <v>0</v>
      </c>
      <c r="N203" s="23">
        <f t="shared" si="138"/>
        <v>0</v>
      </c>
      <c r="O203" s="23">
        <f t="shared" si="138"/>
        <v>0</v>
      </c>
      <c r="P203" s="23">
        <f t="shared" si="138"/>
        <v>0</v>
      </c>
      <c r="Q203" s="23">
        <f t="shared" si="138"/>
        <v>0</v>
      </c>
      <c r="R203" s="23">
        <f t="shared" si="138"/>
        <v>0</v>
      </c>
      <c r="S203" s="23">
        <f t="shared" si="138"/>
        <v>0</v>
      </c>
      <c r="T203" s="23">
        <f t="shared" si="138"/>
        <v>0</v>
      </c>
      <c r="U203" s="23">
        <f t="shared" si="138"/>
        <v>0</v>
      </c>
      <c r="V203" s="23">
        <f t="shared" si="138"/>
        <v>0</v>
      </c>
      <c r="W203" s="23">
        <f t="shared" si="138"/>
        <v>0</v>
      </c>
      <c r="X203" s="23">
        <f t="shared" si="138"/>
        <v>0</v>
      </c>
      <c r="Y203" s="23">
        <f t="shared" si="138"/>
        <v>0</v>
      </c>
      <c r="Z203" s="23">
        <f t="shared" si="138"/>
        <v>0</v>
      </c>
      <c r="AA203" s="23">
        <f t="shared" si="138"/>
        <v>0</v>
      </c>
      <c r="AB203" s="23">
        <f t="shared" si="138"/>
        <v>0</v>
      </c>
      <c r="AC203" s="23">
        <f t="shared" si="138"/>
        <v>0</v>
      </c>
      <c r="AD203" s="117"/>
      <c r="AE203" s="117"/>
    </row>
    <row r="204" spans="1:31" ht="12.75" hidden="1" customHeight="1" x14ac:dyDescent="0.2">
      <c r="A204" s="114"/>
      <c r="B204" s="103" t="s">
        <v>17</v>
      </c>
      <c r="C204" s="19"/>
      <c r="D204" s="20"/>
      <c r="E204" s="20"/>
      <c r="F204" s="19"/>
      <c r="G204" s="23">
        <f>I204+K204+M204+O204</f>
        <v>0</v>
      </c>
      <c r="H204" s="23">
        <f>J204+L204+N204+P204</f>
        <v>0</v>
      </c>
      <c r="I204" s="23"/>
      <c r="J204" s="23"/>
      <c r="K204" s="23"/>
      <c r="L204" s="23"/>
      <c r="M204" s="23"/>
      <c r="N204" s="23"/>
      <c r="O204" s="23"/>
      <c r="P204" s="23"/>
      <c r="Q204" s="23">
        <f t="shared" ref="Q204:R207" si="139">S204+U204+W204+Y204</f>
        <v>0</v>
      </c>
      <c r="R204" s="23">
        <f t="shared" si="139"/>
        <v>0</v>
      </c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117"/>
      <c r="AE204" s="117"/>
    </row>
    <row r="205" spans="1:31" ht="12.75" hidden="1" customHeight="1" x14ac:dyDescent="0.2">
      <c r="A205" s="114"/>
      <c r="B205" s="103" t="s">
        <v>14</v>
      </c>
      <c r="C205" s="19"/>
      <c r="D205" s="20"/>
      <c r="E205" s="20"/>
      <c r="F205" s="19"/>
      <c r="G205" s="23">
        <f t="shared" ref="G205:H207" si="140">I205+K205+M205+O205</f>
        <v>0</v>
      </c>
      <c r="H205" s="23">
        <f t="shared" si="140"/>
        <v>0</v>
      </c>
      <c r="I205" s="23"/>
      <c r="J205" s="23"/>
      <c r="K205" s="23"/>
      <c r="L205" s="23"/>
      <c r="M205" s="23"/>
      <c r="N205" s="23"/>
      <c r="O205" s="23"/>
      <c r="P205" s="23"/>
      <c r="Q205" s="23">
        <f t="shared" si="139"/>
        <v>0</v>
      </c>
      <c r="R205" s="23">
        <f t="shared" si="139"/>
        <v>0</v>
      </c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117"/>
      <c r="AE205" s="117"/>
    </row>
    <row r="206" spans="1:31" ht="12.75" hidden="1" customHeight="1" x14ac:dyDescent="0.2">
      <c r="A206" s="114"/>
      <c r="B206" s="103" t="s">
        <v>15</v>
      </c>
      <c r="C206" s="19"/>
      <c r="D206" s="20"/>
      <c r="E206" s="20"/>
      <c r="F206" s="19"/>
      <c r="G206" s="23">
        <f t="shared" si="140"/>
        <v>0</v>
      </c>
      <c r="H206" s="23">
        <f t="shared" si="140"/>
        <v>0</v>
      </c>
      <c r="I206" s="23"/>
      <c r="J206" s="23"/>
      <c r="K206" s="23"/>
      <c r="L206" s="23"/>
      <c r="M206" s="23"/>
      <c r="N206" s="23"/>
      <c r="O206" s="23"/>
      <c r="P206" s="23"/>
      <c r="Q206" s="23">
        <f t="shared" si="139"/>
        <v>0</v>
      </c>
      <c r="R206" s="23">
        <f t="shared" si="139"/>
        <v>0</v>
      </c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117"/>
      <c r="AE206" s="117"/>
    </row>
    <row r="207" spans="1:31" ht="12.75" hidden="1" customHeight="1" x14ac:dyDescent="0.2">
      <c r="A207" s="115"/>
      <c r="B207" s="104" t="s">
        <v>12</v>
      </c>
      <c r="C207" s="19"/>
      <c r="D207" s="20"/>
      <c r="E207" s="20"/>
      <c r="F207" s="19"/>
      <c r="G207" s="23">
        <f t="shared" si="140"/>
        <v>0</v>
      </c>
      <c r="H207" s="23">
        <f t="shared" si="140"/>
        <v>0</v>
      </c>
      <c r="I207" s="23"/>
      <c r="J207" s="23"/>
      <c r="K207" s="23"/>
      <c r="L207" s="23"/>
      <c r="M207" s="23"/>
      <c r="N207" s="23"/>
      <c r="O207" s="23"/>
      <c r="P207" s="23"/>
      <c r="Q207" s="23">
        <f t="shared" si="139"/>
        <v>0</v>
      </c>
      <c r="R207" s="23">
        <f t="shared" si="139"/>
        <v>0</v>
      </c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118"/>
      <c r="AE207" s="118"/>
    </row>
    <row r="208" spans="1:31" ht="12.75" hidden="1" customHeight="1" x14ac:dyDescent="0.2">
      <c r="A208" s="113" t="s">
        <v>84</v>
      </c>
      <c r="B208" s="104" t="s">
        <v>140</v>
      </c>
      <c r="C208" s="22"/>
      <c r="D208" s="20"/>
      <c r="E208" s="20"/>
      <c r="F208" s="19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116" t="s">
        <v>45</v>
      </c>
      <c r="AE208" s="116" t="s">
        <v>91</v>
      </c>
    </row>
    <row r="209" spans="1:31" ht="25.5" hidden="1" customHeight="1" x14ac:dyDescent="0.2">
      <c r="A209" s="114"/>
      <c r="B209" s="103" t="s">
        <v>129</v>
      </c>
      <c r="C209" s="19"/>
      <c r="D209" s="20"/>
      <c r="E209" s="20"/>
      <c r="F209" s="19"/>
      <c r="G209" s="23" t="e">
        <f>ROUND(G210/G208,1)</f>
        <v>#DIV/0!</v>
      </c>
      <c r="H209" s="23" t="e">
        <f t="shared" ref="H209:AC209" si="141">ROUND(H210/H208,1)</f>
        <v>#DIV/0!</v>
      </c>
      <c r="I209" s="23" t="e">
        <f t="shared" si="141"/>
        <v>#DIV/0!</v>
      </c>
      <c r="J209" s="23" t="e">
        <f t="shared" si="141"/>
        <v>#DIV/0!</v>
      </c>
      <c r="K209" s="23" t="e">
        <f t="shared" si="141"/>
        <v>#DIV/0!</v>
      </c>
      <c r="L209" s="23" t="e">
        <f t="shared" si="141"/>
        <v>#DIV/0!</v>
      </c>
      <c r="M209" s="23" t="e">
        <f t="shared" si="141"/>
        <v>#DIV/0!</v>
      </c>
      <c r="N209" s="23" t="e">
        <f t="shared" si="141"/>
        <v>#DIV/0!</v>
      </c>
      <c r="O209" s="23" t="e">
        <f t="shared" si="141"/>
        <v>#DIV/0!</v>
      </c>
      <c r="P209" s="23" t="e">
        <f t="shared" si="141"/>
        <v>#DIV/0!</v>
      </c>
      <c r="Q209" s="23" t="e">
        <f t="shared" si="141"/>
        <v>#DIV/0!</v>
      </c>
      <c r="R209" s="23" t="e">
        <f t="shared" si="141"/>
        <v>#DIV/0!</v>
      </c>
      <c r="S209" s="23" t="e">
        <f t="shared" si="141"/>
        <v>#DIV/0!</v>
      </c>
      <c r="T209" s="23" t="e">
        <f t="shared" si="141"/>
        <v>#DIV/0!</v>
      </c>
      <c r="U209" s="23" t="e">
        <f t="shared" si="141"/>
        <v>#DIV/0!</v>
      </c>
      <c r="V209" s="23" t="e">
        <f t="shared" si="141"/>
        <v>#DIV/0!</v>
      </c>
      <c r="W209" s="23" t="e">
        <f t="shared" si="141"/>
        <v>#DIV/0!</v>
      </c>
      <c r="X209" s="23" t="e">
        <f t="shared" si="141"/>
        <v>#DIV/0!</v>
      </c>
      <c r="Y209" s="23" t="e">
        <f t="shared" si="141"/>
        <v>#DIV/0!</v>
      </c>
      <c r="Z209" s="23" t="e">
        <f t="shared" si="141"/>
        <v>#DIV/0!</v>
      </c>
      <c r="AA209" s="23" t="e">
        <f t="shared" si="141"/>
        <v>#DIV/0!</v>
      </c>
      <c r="AB209" s="23" t="e">
        <f t="shared" si="141"/>
        <v>#DIV/0!</v>
      </c>
      <c r="AC209" s="23" t="e">
        <f t="shared" si="141"/>
        <v>#DIV/0!</v>
      </c>
      <c r="AD209" s="117"/>
      <c r="AE209" s="117"/>
    </row>
    <row r="210" spans="1:31" ht="25.5" hidden="1" customHeight="1" x14ac:dyDescent="0.2">
      <c r="A210" s="114"/>
      <c r="B210" s="103" t="s">
        <v>123</v>
      </c>
      <c r="C210" s="19"/>
      <c r="D210" s="20"/>
      <c r="E210" s="20"/>
      <c r="F210" s="19"/>
      <c r="G210" s="23">
        <f>SUM(G211:G214)</f>
        <v>0</v>
      </c>
      <c r="H210" s="23">
        <f t="shared" ref="H210:AC210" si="142">SUM(H211:H214)</f>
        <v>0</v>
      </c>
      <c r="I210" s="23">
        <f t="shared" si="142"/>
        <v>0</v>
      </c>
      <c r="J210" s="23">
        <f t="shared" si="142"/>
        <v>0</v>
      </c>
      <c r="K210" s="23">
        <f t="shared" si="142"/>
        <v>0</v>
      </c>
      <c r="L210" s="23">
        <f t="shared" si="142"/>
        <v>0</v>
      </c>
      <c r="M210" s="23">
        <f t="shared" si="142"/>
        <v>0</v>
      </c>
      <c r="N210" s="23">
        <f t="shared" si="142"/>
        <v>0</v>
      </c>
      <c r="O210" s="23">
        <f t="shared" si="142"/>
        <v>0</v>
      </c>
      <c r="P210" s="23">
        <f t="shared" si="142"/>
        <v>0</v>
      </c>
      <c r="Q210" s="23">
        <f t="shared" si="142"/>
        <v>0</v>
      </c>
      <c r="R210" s="23">
        <f t="shared" si="142"/>
        <v>0</v>
      </c>
      <c r="S210" s="23">
        <f t="shared" si="142"/>
        <v>0</v>
      </c>
      <c r="T210" s="23">
        <f t="shared" si="142"/>
        <v>0</v>
      </c>
      <c r="U210" s="23">
        <f t="shared" si="142"/>
        <v>0</v>
      </c>
      <c r="V210" s="23">
        <f t="shared" si="142"/>
        <v>0</v>
      </c>
      <c r="W210" s="23">
        <f t="shared" si="142"/>
        <v>0</v>
      </c>
      <c r="X210" s="23">
        <f t="shared" si="142"/>
        <v>0</v>
      </c>
      <c r="Y210" s="23">
        <f t="shared" si="142"/>
        <v>0</v>
      </c>
      <c r="Z210" s="23">
        <f t="shared" si="142"/>
        <v>0</v>
      </c>
      <c r="AA210" s="23">
        <f t="shared" si="142"/>
        <v>0</v>
      </c>
      <c r="AB210" s="23">
        <f t="shared" si="142"/>
        <v>0</v>
      </c>
      <c r="AC210" s="23">
        <f t="shared" si="142"/>
        <v>0</v>
      </c>
      <c r="AD210" s="117"/>
      <c r="AE210" s="117"/>
    </row>
    <row r="211" spans="1:31" ht="12.75" hidden="1" customHeight="1" x14ac:dyDescent="0.2">
      <c r="A211" s="114"/>
      <c r="B211" s="103" t="s">
        <v>17</v>
      </c>
      <c r="C211" s="19"/>
      <c r="D211" s="20"/>
      <c r="E211" s="20"/>
      <c r="F211" s="19"/>
      <c r="G211" s="23">
        <f t="shared" ref="G211:H214" si="143">I211+K211+M211+O211</f>
        <v>0</v>
      </c>
      <c r="H211" s="23">
        <f t="shared" si="143"/>
        <v>0</v>
      </c>
      <c r="I211" s="23"/>
      <c r="J211" s="23"/>
      <c r="K211" s="23"/>
      <c r="L211" s="23"/>
      <c r="M211" s="23"/>
      <c r="N211" s="23"/>
      <c r="O211" s="23"/>
      <c r="P211" s="23"/>
      <c r="Q211" s="23">
        <f t="shared" ref="Q211:R214" si="144">S211+U211+W211+Y211</f>
        <v>0</v>
      </c>
      <c r="R211" s="23">
        <f t="shared" si="144"/>
        <v>0</v>
      </c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117"/>
      <c r="AE211" s="117"/>
    </row>
    <row r="212" spans="1:31" ht="12.75" hidden="1" customHeight="1" x14ac:dyDescent="0.2">
      <c r="A212" s="114"/>
      <c r="B212" s="103" t="s">
        <v>14</v>
      </c>
      <c r="C212" s="19"/>
      <c r="D212" s="20"/>
      <c r="E212" s="20"/>
      <c r="F212" s="19"/>
      <c r="G212" s="23">
        <f t="shared" si="143"/>
        <v>0</v>
      </c>
      <c r="H212" s="23">
        <f t="shared" si="143"/>
        <v>0</v>
      </c>
      <c r="I212" s="23"/>
      <c r="J212" s="23"/>
      <c r="K212" s="23"/>
      <c r="L212" s="23"/>
      <c r="M212" s="23"/>
      <c r="N212" s="23"/>
      <c r="O212" s="23"/>
      <c r="P212" s="23"/>
      <c r="Q212" s="23">
        <f t="shared" si="144"/>
        <v>0</v>
      </c>
      <c r="R212" s="23">
        <f t="shared" si="144"/>
        <v>0</v>
      </c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117"/>
      <c r="AE212" s="117"/>
    </row>
    <row r="213" spans="1:31" ht="12.75" hidden="1" customHeight="1" x14ac:dyDescent="0.2">
      <c r="A213" s="114"/>
      <c r="B213" s="103" t="s">
        <v>15</v>
      </c>
      <c r="C213" s="19"/>
      <c r="D213" s="20"/>
      <c r="E213" s="20"/>
      <c r="F213" s="19"/>
      <c r="G213" s="23">
        <f t="shared" si="143"/>
        <v>0</v>
      </c>
      <c r="H213" s="23">
        <f t="shared" si="143"/>
        <v>0</v>
      </c>
      <c r="I213" s="23"/>
      <c r="J213" s="23"/>
      <c r="K213" s="23"/>
      <c r="L213" s="23"/>
      <c r="M213" s="23"/>
      <c r="N213" s="23"/>
      <c r="O213" s="23"/>
      <c r="P213" s="23"/>
      <c r="Q213" s="23">
        <f t="shared" si="144"/>
        <v>0</v>
      </c>
      <c r="R213" s="23">
        <f t="shared" si="144"/>
        <v>0</v>
      </c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117"/>
      <c r="AE213" s="117"/>
    </row>
    <row r="214" spans="1:31" ht="12.75" hidden="1" customHeight="1" x14ac:dyDescent="0.2">
      <c r="A214" s="115"/>
      <c r="B214" s="103" t="s">
        <v>12</v>
      </c>
      <c r="C214" s="19"/>
      <c r="D214" s="20"/>
      <c r="E214" s="20"/>
      <c r="F214" s="19"/>
      <c r="G214" s="23">
        <f t="shared" si="143"/>
        <v>0</v>
      </c>
      <c r="H214" s="23">
        <f t="shared" si="143"/>
        <v>0</v>
      </c>
      <c r="I214" s="23"/>
      <c r="J214" s="23"/>
      <c r="K214" s="23"/>
      <c r="L214" s="23"/>
      <c r="M214" s="23"/>
      <c r="N214" s="23"/>
      <c r="O214" s="23"/>
      <c r="P214" s="23"/>
      <c r="Q214" s="23">
        <f t="shared" si="144"/>
        <v>0</v>
      </c>
      <c r="R214" s="23">
        <f t="shared" si="144"/>
        <v>0</v>
      </c>
      <c r="S214" s="23"/>
      <c r="T214" s="23"/>
      <c r="U214" s="23"/>
      <c r="V214" s="23"/>
      <c r="W214" s="23"/>
      <c r="X214" s="23"/>
      <c r="Y214" s="23"/>
      <c r="Z214" s="23"/>
      <c r="AA214" s="23"/>
      <c r="AB214" s="100"/>
      <c r="AC214" s="87"/>
      <c r="AD214" s="118"/>
      <c r="AE214" s="118"/>
    </row>
    <row r="215" spans="1:31" ht="24" customHeight="1" x14ac:dyDescent="0.2">
      <c r="A215" s="113" t="s">
        <v>469</v>
      </c>
      <c r="B215" s="103" t="s">
        <v>520</v>
      </c>
      <c r="C215" s="19"/>
      <c r="D215" s="20"/>
      <c r="E215" s="20"/>
      <c r="F215" s="19"/>
      <c r="G215" s="23">
        <f>G225</f>
        <v>1</v>
      </c>
      <c r="H215" s="23">
        <f t="shared" ref="H215:P215" si="145">H225</f>
        <v>0</v>
      </c>
      <c r="I215" s="23">
        <f t="shared" si="145"/>
        <v>0</v>
      </c>
      <c r="J215" s="23">
        <f t="shared" si="145"/>
        <v>0</v>
      </c>
      <c r="K215" s="23">
        <f t="shared" si="145"/>
        <v>1</v>
      </c>
      <c r="L215" s="23">
        <f t="shared" si="145"/>
        <v>0</v>
      </c>
      <c r="M215" s="23">
        <f t="shared" si="145"/>
        <v>0</v>
      </c>
      <c r="N215" s="23">
        <f t="shared" si="145"/>
        <v>0</v>
      </c>
      <c r="O215" s="23">
        <f t="shared" si="145"/>
        <v>0</v>
      </c>
      <c r="P215" s="23">
        <f t="shared" si="145"/>
        <v>0</v>
      </c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112" t="s">
        <v>470</v>
      </c>
      <c r="AE215" s="112" t="s">
        <v>467</v>
      </c>
    </row>
    <row r="216" spans="1:31" ht="26.45" customHeight="1" x14ac:dyDescent="0.2">
      <c r="A216" s="114"/>
      <c r="B216" s="103" t="s">
        <v>131</v>
      </c>
      <c r="C216" s="19"/>
      <c r="D216" s="20"/>
      <c r="E216" s="20"/>
      <c r="F216" s="19"/>
      <c r="G216" s="23">
        <f>ROUND(G217/G215,1)</f>
        <v>80</v>
      </c>
      <c r="H216" s="23" t="e">
        <f t="shared" ref="H216:P216" si="146">ROUND(H217/H215,1)</f>
        <v>#DIV/0!</v>
      </c>
      <c r="I216" s="23" t="e">
        <f t="shared" si="146"/>
        <v>#DIV/0!</v>
      </c>
      <c r="J216" s="23" t="e">
        <f t="shared" si="146"/>
        <v>#DIV/0!</v>
      </c>
      <c r="K216" s="23">
        <f t="shared" si="146"/>
        <v>0</v>
      </c>
      <c r="L216" s="23" t="e">
        <f t="shared" si="146"/>
        <v>#DIV/0!</v>
      </c>
      <c r="M216" s="23" t="e">
        <f t="shared" si="146"/>
        <v>#DIV/0!</v>
      </c>
      <c r="N216" s="23" t="e">
        <f t="shared" si="146"/>
        <v>#DIV/0!</v>
      </c>
      <c r="O216" s="23" t="e">
        <f t="shared" si="146"/>
        <v>#DIV/0!</v>
      </c>
      <c r="P216" s="23" t="e">
        <f t="shared" si="146"/>
        <v>#DIV/0!</v>
      </c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112"/>
      <c r="AE216" s="112"/>
    </row>
    <row r="217" spans="1:31" ht="21.75" customHeight="1" x14ac:dyDescent="0.2">
      <c r="A217" s="114"/>
      <c r="B217" s="103" t="s">
        <v>101</v>
      </c>
      <c r="C217" s="19"/>
      <c r="D217" s="20"/>
      <c r="E217" s="20"/>
      <c r="F217" s="19"/>
      <c r="G217" s="23">
        <f t="shared" ref="G217:Q217" si="147">SUM(G218:G224)</f>
        <v>80</v>
      </c>
      <c r="H217" s="23">
        <f t="shared" si="147"/>
        <v>0</v>
      </c>
      <c r="I217" s="23">
        <f t="shared" si="147"/>
        <v>80</v>
      </c>
      <c r="J217" s="23">
        <f t="shared" si="147"/>
        <v>0</v>
      </c>
      <c r="K217" s="23">
        <f t="shared" si="147"/>
        <v>0</v>
      </c>
      <c r="L217" s="23">
        <f t="shared" si="147"/>
        <v>0</v>
      </c>
      <c r="M217" s="23">
        <f t="shared" si="147"/>
        <v>0</v>
      </c>
      <c r="N217" s="23">
        <f t="shared" si="147"/>
        <v>0</v>
      </c>
      <c r="O217" s="23">
        <f t="shared" si="147"/>
        <v>0</v>
      </c>
      <c r="P217" s="23">
        <f t="shared" si="147"/>
        <v>0</v>
      </c>
      <c r="Q217" s="23">
        <f t="shared" si="147"/>
        <v>23860.009969999999</v>
      </c>
      <c r="R217" s="23">
        <f t="shared" ref="R217:AB217" si="148">SUM(R218:R224)</f>
        <v>0</v>
      </c>
      <c r="S217" s="23">
        <f t="shared" si="148"/>
        <v>300</v>
      </c>
      <c r="T217" s="23">
        <f t="shared" si="148"/>
        <v>0</v>
      </c>
      <c r="U217" s="23">
        <f t="shared" si="148"/>
        <v>3992.1000000000004</v>
      </c>
      <c r="V217" s="23">
        <f t="shared" si="148"/>
        <v>0</v>
      </c>
      <c r="W217" s="23">
        <f t="shared" si="148"/>
        <v>19567.909970000001</v>
      </c>
      <c r="X217" s="23">
        <f t="shared" si="148"/>
        <v>0</v>
      </c>
      <c r="Y217" s="23">
        <f t="shared" si="148"/>
        <v>0</v>
      </c>
      <c r="Z217" s="23">
        <f t="shared" si="148"/>
        <v>0</v>
      </c>
      <c r="AA217" s="23">
        <f t="shared" si="148"/>
        <v>300</v>
      </c>
      <c r="AB217" s="23">
        <f t="shared" si="148"/>
        <v>300</v>
      </c>
      <c r="AC217" s="23">
        <f>SUM(AC218:AC224)</f>
        <v>300</v>
      </c>
      <c r="AD217" s="112"/>
      <c r="AE217" s="112"/>
    </row>
    <row r="218" spans="1:31" ht="26.25" customHeight="1" x14ac:dyDescent="0.2">
      <c r="A218" s="114"/>
      <c r="B218" s="113" t="s">
        <v>17</v>
      </c>
      <c r="C218" s="18" t="s">
        <v>48</v>
      </c>
      <c r="D218" s="18" t="s">
        <v>42</v>
      </c>
      <c r="E218" s="86" t="str">
        <f>E228</f>
        <v>0710003470</v>
      </c>
      <c r="F218" s="18" t="s">
        <v>56</v>
      </c>
      <c r="G218" s="23">
        <f t="shared" ref="G218:Q218" si="149">G228</f>
        <v>80</v>
      </c>
      <c r="H218" s="23">
        <f t="shared" si="149"/>
        <v>0</v>
      </c>
      <c r="I218" s="23">
        <f t="shared" si="149"/>
        <v>80</v>
      </c>
      <c r="J218" s="23">
        <f t="shared" si="149"/>
        <v>0</v>
      </c>
      <c r="K218" s="23">
        <f t="shared" si="149"/>
        <v>0</v>
      </c>
      <c r="L218" s="23">
        <f t="shared" si="149"/>
        <v>0</v>
      </c>
      <c r="M218" s="23">
        <f t="shared" si="149"/>
        <v>0</v>
      </c>
      <c r="N218" s="23">
        <f t="shared" si="149"/>
        <v>0</v>
      </c>
      <c r="O218" s="23">
        <f t="shared" si="149"/>
        <v>0</v>
      </c>
      <c r="P218" s="23">
        <f t="shared" si="149"/>
        <v>0</v>
      </c>
      <c r="Q218" s="23">
        <f t="shared" si="149"/>
        <v>300</v>
      </c>
      <c r="R218" s="23">
        <f t="shared" ref="R218:AB218" si="150">R228</f>
        <v>0</v>
      </c>
      <c r="S218" s="23">
        <f t="shared" si="150"/>
        <v>300</v>
      </c>
      <c r="T218" s="23">
        <f t="shared" si="150"/>
        <v>0</v>
      </c>
      <c r="U218" s="23">
        <f t="shared" si="150"/>
        <v>0</v>
      </c>
      <c r="V218" s="23">
        <f t="shared" si="150"/>
        <v>0</v>
      </c>
      <c r="W218" s="23">
        <f t="shared" si="150"/>
        <v>0</v>
      </c>
      <c r="X218" s="23">
        <f t="shared" si="150"/>
        <v>0</v>
      </c>
      <c r="Y218" s="23">
        <f t="shared" si="150"/>
        <v>0</v>
      </c>
      <c r="Z218" s="23">
        <f t="shared" si="150"/>
        <v>0</v>
      </c>
      <c r="AA218" s="23">
        <f t="shared" si="150"/>
        <v>300</v>
      </c>
      <c r="AB218" s="23">
        <f t="shared" si="150"/>
        <v>300</v>
      </c>
      <c r="AC218" s="23">
        <f>AC228</f>
        <v>300</v>
      </c>
      <c r="AD218" s="112"/>
      <c r="AE218" s="112"/>
    </row>
    <row r="219" spans="1:31" ht="26.25" customHeight="1" x14ac:dyDescent="0.2">
      <c r="A219" s="114"/>
      <c r="B219" s="114"/>
      <c r="C219" s="37" t="str">
        <f>C264</f>
        <v>136</v>
      </c>
      <c r="D219" s="37" t="str">
        <f>D264</f>
        <v>0709</v>
      </c>
      <c r="E219" s="37" t="str">
        <f>E264</f>
        <v>7100R4983</v>
      </c>
      <c r="F219" s="37" t="str">
        <f>F264</f>
        <v>242</v>
      </c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98">
        <f>Q264+Q242</f>
        <v>6573.7999999999993</v>
      </c>
      <c r="R219" s="23">
        <f t="shared" ref="R219:AB219" si="151">R264+R242</f>
        <v>0</v>
      </c>
      <c r="S219" s="23">
        <f t="shared" si="151"/>
        <v>0</v>
      </c>
      <c r="T219" s="23">
        <f t="shared" si="151"/>
        <v>0</v>
      </c>
      <c r="U219" s="23">
        <f t="shared" si="151"/>
        <v>1197.5960299999999</v>
      </c>
      <c r="V219" s="23">
        <f t="shared" si="151"/>
        <v>0</v>
      </c>
      <c r="W219" s="23">
        <f t="shared" si="151"/>
        <v>5376.2039699999996</v>
      </c>
      <c r="X219" s="23">
        <f t="shared" si="151"/>
        <v>0</v>
      </c>
      <c r="Y219" s="23">
        <f t="shared" si="151"/>
        <v>0</v>
      </c>
      <c r="Z219" s="23">
        <f t="shared" si="151"/>
        <v>0</v>
      </c>
      <c r="AA219" s="23">
        <f t="shared" si="151"/>
        <v>0</v>
      </c>
      <c r="AB219" s="23">
        <f t="shared" si="151"/>
        <v>0</v>
      </c>
      <c r="AC219" s="23">
        <f>AC264</f>
        <v>0</v>
      </c>
      <c r="AD219" s="112"/>
      <c r="AE219" s="112"/>
    </row>
    <row r="220" spans="1:31" ht="26.25" customHeight="1" x14ac:dyDescent="0.2">
      <c r="A220" s="114"/>
      <c r="B220" s="115"/>
      <c r="C220" s="37" t="str">
        <f>C265</f>
        <v>136</v>
      </c>
      <c r="D220" s="37" t="str">
        <f t="shared" ref="D220:F222" si="152">D265</f>
        <v>0709</v>
      </c>
      <c r="E220" s="37" t="str">
        <f t="shared" si="152"/>
        <v>7100R4983</v>
      </c>
      <c r="F220" s="37" t="str">
        <f t="shared" si="152"/>
        <v>244</v>
      </c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98">
        <f>Q265+Q250+Q257</f>
        <v>526.18399999999997</v>
      </c>
      <c r="R220" s="23">
        <f t="shared" ref="R220:AB220" si="153">R265+R250+R257</f>
        <v>0</v>
      </c>
      <c r="S220" s="23">
        <f t="shared" si="153"/>
        <v>0</v>
      </c>
      <c r="T220" s="23">
        <f t="shared" si="153"/>
        <v>0</v>
      </c>
      <c r="U220" s="23">
        <f t="shared" si="153"/>
        <v>0</v>
      </c>
      <c r="V220" s="23">
        <f t="shared" si="153"/>
        <v>0</v>
      </c>
      <c r="W220" s="23">
        <f t="shared" si="153"/>
        <v>526.18399999999997</v>
      </c>
      <c r="X220" s="23">
        <f t="shared" si="153"/>
        <v>0</v>
      </c>
      <c r="Y220" s="23">
        <f t="shared" si="153"/>
        <v>0</v>
      </c>
      <c r="Z220" s="23">
        <f t="shared" si="153"/>
        <v>0</v>
      </c>
      <c r="AA220" s="23">
        <f t="shared" si="153"/>
        <v>0</v>
      </c>
      <c r="AB220" s="23">
        <f t="shared" si="153"/>
        <v>0</v>
      </c>
      <c r="AC220" s="23">
        <f>AC265</f>
        <v>0</v>
      </c>
      <c r="AD220" s="112"/>
      <c r="AE220" s="112"/>
    </row>
    <row r="221" spans="1:31" ht="26.25" customHeight="1" x14ac:dyDescent="0.2">
      <c r="A221" s="114"/>
      <c r="B221" s="116" t="s">
        <v>14</v>
      </c>
      <c r="C221" s="37">
        <v>136</v>
      </c>
      <c r="D221" s="18" t="s">
        <v>42</v>
      </c>
      <c r="E221" s="37" t="str">
        <f t="shared" si="152"/>
        <v>07100R4983</v>
      </c>
      <c r="F221" s="37">
        <v>244</v>
      </c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>
        <f>Q266+Q236+Q244+Q251+Q258</f>
        <v>1227.8140000000001</v>
      </c>
      <c r="R221" s="23">
        <f t="shared" ref="R221:AB221" si="154">R266+R236+R244+R251+R258</f>
        <v>0</v>
      </c>
      <c r="S221" s="23">
        <f t="shared" si="154"/>
        <v>0</v>
      </c>
      <c r="T221" s="23">
        <f t="shared" si="154"/>
        <v>0</v>
      </c>
      <c r="U221" s="23">
        <f t="shared" si="154"/>
        <v>0</v>
      </c>
      <c r="V221" s="23">
        <f t="shared" si="154"/>
        <v>0</v>
      </c>
      <c r="W221" s="23">
        <f t="shared" si="154"/>
        <v>1227.8140000000001</v>
      </c>
      <c r="X221" s="23">
        <f t="shared" si="154"/>
        <v>0</v>
      </c>
      <c r="Y221" s="23">
        <f t="shared" si="154"/>
        <v>0</v>
      </c>
      <c r="Z221" s="23">
        <f t="shared" si="154"/>
        <v>0</v>
      </c>
      <c r="AA221" s="23">
        <f t="shared" si="154"/>
        <v>0</v>
      </c>
      <c r="AB221" s="23">
        <f t="shared" si="154"/>
        <v>0</v>
      </c>
      <c r="AC221" s="23"/>
      <c r="AD221" s="112"/>
      <c r="AE221" s="112"/>
    </row>
    <row r="222" spans="1:31" ht="24.75" customHeight="1" x14ac:dyDescent="0.2">
      <c r="A222" s="114"/>
      <c r="B222" s="118"/>
      <c r="C222" s="19">
        <v>136</v>
      </c>
      <c r="D222" s="20" t="s">
        <v>42</v>
      </c>
      <c r="E222" s="37" t="str">
        <f t="shared" si="152"/>
        <v>07100R4983</v>
      </c>
      <c r="F222" s="19">
        <v>242</v>
      </c>
      <c r="G222" s="23">
        <f t="shared" ref="G222:P222" si="155">G229</f>
        <v>0</v>
      </c>
      <c r="H222" s="23">
        <f t="shared" si="155"/>
        <v>0</v>
      </c>
      <c r="I222" s="23">
        <f t="shared" si="155"/>
        <v>0</v>
      </c>
      <c r="J222" s="23">
        <f t="shared" si="155"/>
        <v>0</v>
      </c>
      <c r="K222" s="23">
        <f t="shared" si="155"/>
        <v>0</v>
      </c>
      <c r="L222" s="23">
        <f t="shared" si="155"/>
        <v>0</v>
      </c>
      <c r="M222" s="23">
        <f t="shared" si="155"/>
        <v>0</v>
      </c>
      <c r="N222" s="23">
        <f t="shared" si="155"/>
        <v>0</v>
      </c>
      <c r="O222" s="23">
        <f t="shared" si="155"/>
        <v>0</v>
      </c>
      <c r="P222" s="23">
        <f t="shared" si="155"/>
        <v>0</v>
      </c>
      <c r="Q222" s="23">
        <f>Q267+Q243</f>
        <v>15232.21197</v>
      </c>
      <c r="R222" s="23">
        <f t="shared" ref="R222:AB222" si="156">R267+R243</f>
        <v>0</v>
      </c>
      <c r="S222" s="23">
        <f t="shared" si="156"/>
        <v>0</v>
      </c>
      <c r="T222" s="23">
        <f t="shared" si="156"/>
        <v>0</v>
      </c>
      <c r="U222" s="23">
        <f t="shared" si="156"/>
        <v>2794.5039700000002</v>
      </c>
      <c r="V222" s="23">
        <f t="shared" si="156"/>
        <v>0</v>
      </c>
      <c r="W222" s="23">
        <f t="shared" si="156"/>
        <v>12437.708000000001</v>
      </c>
      <c r="X222" s="23">
        <f t="shared" si="156"/>
        <v>0</v>
      </c>
      <c r="Y222" s="23">
        <f t="shared" si="156"/>
        <v>0</v>
      </c>
      <c r="Z222" s="23">
        <f t="shared" si="156"/>
        <v>0</v>
      </c>
      <c r="AA222" s="23">
        <f t="shared" si="156"/>
        <v>0</v>
      </c>
      <c r="AB222" s="23">
        <f t="shared" si="156"/>
        <v>0</v>
      </c>
      <c r="AC222" s="23">
        <f>AC229</f>
        <v>0</v>
      </c>
      <c r="AD222" s="112"/>
      <c r="AE222" s="112"/>
    </row>
    <row r="223" spans="1:31" ht="18" customHeight="1" x14ac:dyDescent="0.2">
      <c r="A223" s="114"/>
      <c r="B223" s="103" t="s">
        <v>15</v>
      </c>
      <c r="C223" s="19"/>
      <c r="D223" s="20"/>
      <c r="E223" s="20"/>
      <c r="F223" s="19"/>
      <c r="G223" s="23">
        <f>G230</f>
        <v>0</v>
      </c>
      <c r="H223" s="23">
        <f t="shared" ref="H223:AC223" si="157">H230</f>
        <v>0</v>
      </c>
      <c r="I223" s="23">
        <f t="shared" si="157"/>
        <v>0</v>
      </c>
      <c r="J223" s="23">
        <f t="shared" si="157"/>
        <v>0</v>
      </c>
      <c r="K223" s="23">
        <f t="shared" si="157"/>
        <v>0</v>
      </c>
      <c r="L223" s="23">
        <f t="shared" si="157"/>
        <v>0</v>
      </c>
      <c r="M223" s="23">
        <f t="shared" si="157"/>
        <v>0</v>
      </c>
      <c r="N223" s="23">
        <f t="shared" si="157"/>
        <v>0</v>
      </c>
      <c r="O223" s="23">
        <f t="shared" si="157"/>
        <v>0</v>
      </c>
      <c r="P223" s="23">
        <f t="shared" si="157"/>
        <v>0</v>
      </c>
      <c r="Q223" s="23">
        <f t="shared" si="157"/>
        <v>0</v>
      </c>
      <c r="R223" s="23">
        <f t="shared" ref="R223:AB223" si="158">R230</f>
        <v>0</v>
      </c>
      <c r="S223" s="23">
        <f t="shared" si="158"/>
        <v>0</v>
      </c>
      <c r="T223" s="23">
        <f t="shared" si="158"/>
        <v>0</v>
      </c>
      <c r="U223" s="23">
        <f t="shared" si="158"/>
        <v>0</v>
      </c>
      <c r="V223" s="23">
        <f t="shared" si="158"/>
        <v>0</v>
      </c>
      <c r="W223" s="23">
        <f t="shared" si="158"/>
        <v>0</v>
      </c>
      <c r="X223" s="23">
        <f t="shared" si="158"/>
        <v>0</v>
      </c>
      <c r="Y223" s="23">
        <f t="shared" si="158"/>
        <v>0</v>
      </c>
      <c r="Z223" s="23">
        <f t="shared" si="158"/>
        <v>0</v>
      </c>
      <c r="AA223" s="23">
        <f t="shared" si="158"/>
        <v>0</v>
      </c>
      <c r="AB223" s="23">
        <f t="shared" si="158"/>
        <v>0</v>
      </c>
      <c r="AC223" s="23">
        <f t="shared" si="157"/>
        <v>0</v>
      </c>
      <c r="AD223" s="112"/>
      <c r="AE223" s="112"/>
    </row>
    <row r="224" spans="1:31" ht="32.25" customHeight="1" x14ac:dyDescent="0.2">
      <c r="A224" s="115"/>
      <c r="B224" s="103" t="s">
        <v>12</v>
      </c>
      <c r="C224" s="19"/>
      <c r="D224" s="20"/>
      <c r="E224" s="20"/>
      <c r="F224" s="19"/>
      <c r="G224" s="23">
        <f>G231</f>
        <v>0</v>
      </c>
      <c r="H224" s="23">
        <f t="shared" ref="H224:AC224" si="159">H231</f>
        <v>0</v>
      </c>
      <c r="I224" s="23">
        <f t="shared" si="159"/>
        <v>0</v>
      </c>
      <c r="J224" s="23">
        <f t="shared" si="159"/>
        <v>0</v>
      </c>
      <c r="K224" s="23">
        <f t="shared" si="159"/>
        <v>0</v>
      </c>
      <c r="L224" s="23">
        <f t="shared" si="159"/>
        <v>0</v>
      </c>
      <c r="M224" s="23">
        <f t="shared" si="159"/>
        <v>0</v>
      </c>
      <c r="N224" s="23">
        <f t="shared" si="159"/>
        <v>0</v>
      </c>
      <c r="O224" s="23">
        <f t="shared" si="159"/>
        <v>0</v>
      </c>
      <c r="P224" s="23">
        <f t="shared" si="159"/>
        <v>0</v>
      </c>
      <c r="Q224" s="23">
        <f t="shared" si="159"/>
        <v>0</v>
      </c>
      <c r="R224" s="23">
        <f t="shared" si="159"/>
        <v>0</v>
      </c>
      <c r="S224" s="23">
        <f t="shared" si="159"/>
        <v>0</v>
      </c>
      <c r="T224" s="23">
        <f t="shared" si="159"/>
        <v>0</v>
      </c>
      <c r="U224" s="23">
        <f t="shared" si="159"/>
        <v>0</v>
      </c>
      <c r="V224" s="23">
        <f t="shared" si="159"/>
        <v>0</v>
      </c>
      <c r="W224" s="23">
        <f t="shared" si="159"/>
        <v>0</v>
      </c>
      <c r="X224" s="23">
        <f t="shared" si="159"/>
        <v>0</v>
      </c>
      <c r="Y224" s="23">
        <f t="shared" si="159"/>
        <v>0</v>
      </c>
      <c r="Z224" s="23">
        <f t="shared" si="159"/>
        <v>0</v>
      </c>
      <c r="AA224" s="23">
        <f t="shared" si="159"/>
        <v>0</v>
      </c>
      <c r="AB224" s="23">
        <f t="shared" si="159"/>
        <v>0</v>
      </c>
      <c r="AC224" s="23">
        <f t="shared" si="159"/>
        <v>0</v>
      </c>
      <c r="AD224" s="112"/>
      <c r="AE224" s="112"/>
    </row>
    <row r="225" spans="1:31" ht="30.6" customHeight="1" x14ac:dyDescent="0.2">
      <c r="A225" s="119" t="s">
        <v>228</v>
      </c>
      <c r="B225" s="103" t="s">
        <v>520</v>
      </c>
      <c r="C225" s="19"/>
      <c r="D225" s="20"/>
      <c r="E225" s="20"/>
      <c r="F225" s="19"/>
      <c r="G225" s="23">
        <f>I225+K225+M225+O225</f>
        <v>1</v>
      </c>
      <c r="H225" s="23">
        <f>J225+L225+N225+P225</f>
        <v>0</v>
      </c>
      <c r="I225" s="29">
        <v>0</v>
      </c>
      <c r="J225" s="29">
        <v>0</v>
      </c>
      <c r="K225" s="29">
        <v>1</v>
      </c>
      <c r="L225" s="29"/>
      <c r="M225" s="29"/>
      <c r="N225" s="29"/>
      <c r="O225" s="29">
        <v>0</v>
      </c>
      <c r="P225" s="28"/>
      <c r="Q225" s="23">
        <v>2</v>
      </c>
      <c r="R225" s="23"/>
      <c r="S225" s="23">
        <v>2</v>
      </c>
      <c r="T225" s="23"/>
      <c r="U225" s="23"/>
      <c r="V225" s="23"/>
      <c r="W225" s="23"/>
      <c r="X225" s="23"/>
      <c r="Y225" s="23"/>
      <c r="Z225" s="23"/>
      <c r="AA225" s="23">
        <v>2</v>
      </c>
      <c r="AB225" s="23">
        <v>2</v>
      </c>
      <c r="AC225" s="23">
        <v>2</v>
      </c>
      <c r="AD225" s="112" t="s">
        <v>45</v>
      </c>
      <c r="AE225" s="116" t="s">
        <v>330</v>
      </c>
    </row>
    <row r="226" spans="1:31" ht="26.45" customHeight="1" x14ac:dyDescent="0.2">
      <c r="A226" s="119"/>
      <c r="B226" s="103" t="s">
        <v>132</v>
      </c>
      <c r="C226" s="19"/>
      <c r="D226" s="20"/>
      <c r="E226" s="20"/>
      <c r="F226" s="19"/>
      <c r="G226" s="23">
        <f>ROUND(G227/G225,1)</f>
        <v>80</v>
      </c>
      <c r="H226" s="23" t="e">
        <f t="shared" ref="H226:AC226" si="160">ROUND(H227/H225,1)</f>
        <v>#DIV/0!</v>
      </c>
      <c r="I226" s="23" t="e">
        <f t="shared" si="160"/>
        <v>#DIV/0!</v>
      </c>
      <c r="J226" s="23" t="e">
        <f t="shared" si="160"/>
        <v>#DIV/0!</v>
      </c>
      <c r="K226" s="23">
        <f t="shared" si="160"/>
        <v>0</v>
      </c>
      <c r="L226" s="23" t="e">
        <f t="shared" si="160"/>
        <v>#DIV/0!</v>
      </c>
      <c r="M226" s="23" t="e">
        <f t="shared" si="160"/>
        <v>#DIV/0!</v>
      </c>
      <c r="N226" s="23" t="e">
        <f t="shared" si="160"/>
        <v>#DIV/0!</v>
      </c>
      <c r="O226" s="23" t="e">
        <f t="shared" si="160"/>
        <v>#DIV/0!</v>
      </c>
      <c r="P226" s="23" t="e">
        <f t="shared" si="160"/>
        <v>#DIV/0!</v>
      </c>
      <c r="Q226" s="23">
        <f t="shared" si="160"/>
        <v>150</v>
      </c>
      <c r="R226" s="23" t="e">
        <f t="shared" si="160"/>
        <v>#DIV/0!</v>
      </c>
      <c r="S226" s="23">
        <f t="shared" si="160"/>
        <v>150</v>
      </c>
      <c r="T226" s="27" t="e">
        <f t="shared" si="160"/>
        <v>#DIV/0!</v>
      </c>
      <c r="U226" s="27" t="e">
        <f t="shared" si="160"/>
        <v>#DIV/0!</v>
      </c>
      <c r="V226" s="27" t="e">
        <f t="shared" si="160"/>
        <v>#DIV/0!</v>
      </c>
      <c r="W226" s="27" t="e">
        <f t="shared" si="160"/>
        <v>#DIV/0!</v>
      </c>
      <c r="X226" s="27" t="e">
        <f t="shared" si="160"/>
        <v>#DIV/0!</v>
      </c>
      <c r="Y226" s="27" t="e">
        <f t="shared" si="160"/>
        <v>#DIV/0!</v>
      </c>
      <c r="Z226" s="27" t="e">
        <f t="shared" si="160"/>
        <v>#DIV/0!</v>
      </c>
      <c r="AA226" s="23">
        <f t="shared" si="160"/>
        <v>150</v>
      </c>
      <c r="AB226" s="23">
        <f t="shared" si="160"/>
        <v>150</v>
      </c>
      <c r="AC226" s="23">
        <f t="shared" si="160"/>
        <v>150</v>
      </c>
      <c r="AD226" s="112"/>
      <c r="AE226" s="117"/>
    </row>
    <row r="227" spans="1:31" ht="36" customHeight="1" x14ac:dyDescent="0.2">
      <c r="A227" s="119"/>
      <c r="B227" s="103" t="s">
        <v>105</v>
      </c>
      <c r="C227" s="19"/>
      <c r="D227" s="20"/>
      <c r="E227" s="20"/>
      <c r="F227" s="19"/>
      <c r="G227" s="23">
        <f t="shared" ref="G227:AC227" si="161">SUM(G228:G231)</f>
        <v>80</v>
      </c>
      <c r="H227" s="23">
        <f t="shared" si="161"/>
        <v>0</v>
      </c>
      <c r="I227" s="23">
        <f t="shared" si="161"/>
        <v>80</v>
      </c>
      <c r="J227" s="23">
        <f t="shared" si="161"/>
        <v>0</v>
      </c>
      <c r="K227" s="23">
        <f t="shared" si="161"/>
        <v>0</v>
      </c>
      <c r="L227" s="23">
        <f t="shared" si="161"/>
        <v>0</v>
      </c>
      <c r="M227" s="23">
        <f t="shared" si="161"/>
        <v>0</v>
      </c>
      <c r="N227" s="23">
        <f t="shared" si="161"/>
        <v>0</v>
      </c>
      <c r="O227" s="23">
        <f t="shared" si="161"/>
        <v>0</v>
      </c>
      <c r="P227" s="23">
        <f t="shared" si="161"/>
        <v>0</v>
      </c>
      <c r="Q227" s="23">
        <f>SUM(Q228:Q231)</f>
        <v>300</v>
      </c>
      <c r="R227" s="23">
        <f t="shared" si="161"/>
        <v>0</v>
      </c>
      <c r="S227" s="23">
        <f t="shared" si="161"/>
        <v>300</v>
      </c>
      <c r="T227" s="23">
        <f t="shared" si="161"/>
        <v>0</v>
      </c>
      <c r="U227" s="23">
        <f t="shared" si="161"/>
        <v>0</v>
      </c>
      <c r="V227" s="23">
        <f t="shared" si="161"/>
        <v>0</v>
      </c>
      <c r="W227" s="23">
        <f t="shared" si="161"/>
        <v>0</v>
      </c>
      <c r="X227" s="23">
        <f t="shared" si="161"/>
        <v>0</v>
      </c>
      <c r="Y227" s="23">
        <f t="shared" si="161"/>
        <v>0</v>
      </c>
      <c r="Z227" s="23">
        <f t="shared" si="161"/>
        <v>0</v>
      </c>
      <c r="AA227" s="23">
        <f t="shared" si="161"/>
        <v>300</v>
      </c>
      <c r="AB227" s="23">
        <f t="shared" si="161"/>
        <v>300</v>
      </c>
      <c r="AC227" s="23">
        <f t="shared" si="161"/>
        <v>300</v>
      </c>
      <c r="AD227" s="112"/>
      <c r="AE227" s="117"/>
    </row>
    <row r="228" spans="1:31" x14ac:dyDescent="0.2">
      <c r="A228" s="119"/>
      <c r="B228" s="103" t="s">
        <v>17</v>
      </c>
      <c r="C228" s="18" t="s">
        <v>48</v>
      </c>
      <c r="D228" s="18" t="s">
        <v>42</v>
      </c>
      <c r="E228" s="18" t="s">
        <v>194</v>
      </c>
      <c r="F228" s="18" t="s">
        <v>56</v>
      </c>
      <c r="G228" s="23">
        <f>I228+K228+M228+O228</f>
        <v>80</v>
      </c>
      <c r="H228" s="28">
        <f>J228+L228+N228+P228</f>
        <v>0</v>
      </c>
      <c r="I228" s="29">
        <v>80</v>
      </c>
      <c r="J228" s="29"/>
      <c r="K228" s="29">
        <v>0</v>
      </c>
      <c r="L228" s="29"/>
      <c r="M228" s="29">
        <v>0</v>
      </c>
      <c r="N228" s="29"/>
      <c r="O228" s="29">
        <v>0</v>
      </c>
      <c r="P228" s="28"/>
      <c r="Q228" s="23">
        <f t="shared" ref="Q228:R231" si="162">S228+U228+W228+Y228</f>
        <v>300</v>
      </c>
      <c r="R228" s="28">
        <f t="shared" si="162"/>
        <v>0</v>
      </c>
      <c r="S228" s="23">
        <v>300</v>
      </c>
      <c r="T228" s="23"/>
      <c r="U228" s="23"/>
      <c r="V228" s="23"/>
      <c r="W228" s="23"/>
      <c r="X228" s="23"/>
      <c r="Y228" s="23"/>
      <c r="Z228" s="23"/>
      <c r="AA228" s="23">
        <v>300</v>
      </c>
      <c r="AB228" s="23">
        <v>300</v>
      </c>
      <c r="AC228" s="23">
        <v>300</v>
      </c>
      <c r="AD228" s="112"/>
      <c r="AE228" s="117"/>
    </row>
    <row r="229" spans="1:31" ht="13.15" customHeight="1" x14ac:dyDescent="0.2">
      <c r="A229" s="119"/>
      <c r="B229" s="103" t="s">
        <v>14</v>
      </c>
      <c r="C229" s="19"/>
      <c r="D229" s="20"/>
      <c r="E229" s="20"/>
      <c r="F229" s="19"/>
      <c r="G229" s="23">
        <f t="shared" ref="G229:H231" si="163">I229+K229+M229+O229</f>
        <v>0</v>
      </c>
      <c r="H229" s="28">
        <f t="shared" si="163"/>
        <v>0</v>
      </c>
      <c r="I229" s="29"/>
      <c r="J229" s="29"/>
      <c r="K229" s="29"/>
      <c r="L229" s="29"/>
      <c r="M229" s="29"/>
      <c r="N229" s="29"/>
      <c r="O229" s="29"/>
      <c r="P229" s="28"/>
      <c r="Q229" s="23">
        <f t="shared" si="162"/>
        <v>0</v>
      </c>
      <c r="R229" s="28">
        <f t="shared" si="162"/>
        <v>0</v>
      </c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112"/>
      <c r="AE229" s="117"/>
    </row>
    <row r="230" spans="1:31" ht="13.15" customHeight="1" x14ac:dyDescent="0.2">
      <c r="A230" s="119"/>
      <c r="B230" s="103" t="s">
        <v>15</v>
      </c>
      <c r="C230" s="19"/>
      <c r="D230" s="20"/>
      <c r="E230" s="20"/>
      <c r="F230" s="19"/>
      <c r="G230" s="23">
        <f t="shared" si="163"/>
        <v>0</v>
      </c>
      <c r="H230" s="28">
        <f t="shared" si="163"/>
        <v>0</v>
      </c>
      <c r="I230" s="29"/>
      <c r="J230" s="29"/>
      <c r="K230" s="29"/>
      <c r="L230" s="29"/>
      <c r="M230" s="29"/>
      <c r="N230" s="29"/>
      <c r="O230" s="29"/>
      <c r="P230" s="28"/>
      <c r="Q230" s="23">
        <f t="shared" si="162"/>
        <v>0</v>
      </c>
      <c r="R230" s="28">
        <f t="shared" si="162"/>
        <v>0</v>
      </c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112"/>
      <c r="AE230" s="117"/>
    </row>
    <row r="231" spans="1:31" ht="13.15" customHeight="1" x14ac:dyDescent="0.2">
      <c r="A231" s="119"/>
      <c r="B231" s="103" t="s">
        <v>12</v>
      </c>
      <c r="C231" s="19"/>
      <c r="D231" s="20"/>
      <c r="E231" s="20"/>
      <c r="F231" s="19"/>
      <c r="G231" s="23">
        <f t="shared" si="163"/>
        <v>0</v>
      </c>
      <c r="H231" s="28">
        <f t="shared" si="163"/>
        <v>0</v>
      </c>
      <c r="I231" s="29"/>
      <c r="J231" s="29"/>
      <c r="K231" s="29"/>
      <c r="L231" s="29"/>
      <c r="M231" s="29"/>
      <c r="N231" s="29"/>
      <c r="O231" s="29"/>
      <c r="P231" s="28"/>
      <c r="Q231" s="23">
        <f t="shared" si="162"/>
        <v>0</v>
      </c>
      <c r="R231" s="28">
        <f t="shared" si="162"/>
        <v>0</v>
      </c>
      <c r="S231" s="23"/>
      <c r="T231" s="23"/>
      <c r="U231" s="23"/>
      <c r="V231" s="23"/>
      <c r="W231" s="23"/>
      <c r="X231" s="23"/>
      <c r="Y231" s="23"/>
      <c r="Z231" s="23"/>
      <c r="AA231" s="23"/>
      <c r="AB231" s="100"/>
      <c r="AC231" s="87"/>
      <c r="AD231" s="112"/>
      <c r="AE231" s="118"/>
    </row>
    <row r="232" spans="1:31" ht="30.6" hidden="1" customHeight="1" x14ac:dyDescent="0.2">
      <c r="A232" s="128" t="s">
        <v>518</v>
      </c>
      <c r="B232" s="103" t="s">
        <v>519</v>
      </c>
      <c r="C232" s="19"/>
      <c r="D232" s="20"/>
      <c r="E232" s="20"/>
      <c r="F232" s="19"/>
      <c r="G232" s="23">
        <f>I232+K232+M232+O232</f>
        <v>1</v>
      </c>
      <c r="H232" s="23">
        <f>J232+L232+N232+P232</f>
        <v>0</v>
      </c>
      <c r="I232" s="29">
        <v>0</v>
      </c>
      <c r="J232" s="29">
        <v>0</v>
      </c>
      <c r="K232" s="29">
        <v>1</v>
      </c>
      <c r="L232" s="29"/>
      <c r="M232" s="29"/>
      <c r="N232" s="29"/>
      <c r="O232" s="29">
        <v>0</v>
      </c>
      <c r="P232" s="28"/>
      <c r="Q232" s="23">
        <f>U232+W232</f>
        <v>1524</v>
      </c>
      <c r="R232" s="23"/>
      <c r="S232" s="23">
        <v>0</v>
      </c>
      <c r="T232" s="23"/>
      <c r="U232" s="23">
        <v>464</v>
      </c>
      <c r="V232" s="23"/>
      <c r="W232" s="23">
        <v>1060</v>
      </c>
      <c r="X232" s="23"/>
      <c r="Y232" s="23"/>
      <c r="Z232" s="23"/>
      <c r="AA232" s="53"/>
      <c r="AB232" s="53"/>
      <c r="AC232" s="23">
        <v>2</v>
      </c>
      <c r="AD232" s="116" t="s">
        <v>522</v>
      </c>
      <c r="AE232" s="116" t="s">
        <v>521</v>
      </c>
    </row>
    <row r="233" spans="1:31" ht="26.45" hidden="1" customHeight="1" x14ac:dyDescent="0.2">
      <c r="A233" s="133"/>
      <c r="B233" s="103" t="s">
        <v>132</v>
      </c>
      <c r="C233" s="19"/>
      <c r="D233" s="20"/>
      <c r="E233" s="20"/>
      <c r="F233" s="19"/>
      <c r="G233" s="23">
        <f>ROUND(G234/G232,1)</f>
        <v>80</v>
      </c>
      <c r="H233" s="23" t="e">
        <f t="shared" ref="H233:AC233" si="164">ROUND(H234/H232,1)</f>
        <v>#DIV/0!</v>
      </c>
      <c r="I233" s="23" t="e">
        <f t="shared" si="164"/>
        <v>#DIV/0!</v>
      </c>
      <c r="J233" s="23" t="e">
        <f t="shared" si="164"/>
        <v>#DIV/0!</v>
      </c>
      <c r="K233" s="23">
        <f t="shared" si="164"/>
        <v>0</v>
      </c>
      <c r="L233" s="23" t="e">
        <f t="shared" si="164"/>
        <v>#DIV/0!</v>
      </c>
      <c r="M233" s="23" t="e">
        <f t="shared" si="164"/>
        <v>#DIV/0!</v>
      </c>
      <c r="N233" s="23" t="e">
        <f t="shared" si="164"/>
        <v>#DIV/0!</v>
      </c>
      <c r="O233" s="23" t="e">
        <f t="shared" si="164"/>
        <v>#DIV/0!</v>
      </c>
      <c r="P233" s="23" t="e">
        <f t="shared" si="164"/>
        <v>#DIV/0!</v>
      </c>
      <c r="Q233" s="23">
        <f t="shared" si="164"/>
        <v>0</v>
      </c>
      <c r="R233" s="23" t="e">
        <f t="shared" si="164"/>
        <v>#DIV/0!</v>
      </c>
      <c r="S233" s="23"/>
      <c r="T233" s="23" t="e">
        <f t="shared" si="164"/>
        <v>#DIV/0!</v>
      </c>
      <c r="U233" s="23"/>
      <c r="V233" s="23" t="e">
        <f t="shared" si="164"/>
        <v>#DIV/0!</v>
      </c>
      <c r="W233" s="23">
        <f t="shared" si="164"/>
        <v>0</v>
      </c>
      <c r="X233" s="27" t="e">
        <f t="shared" si="164"/>
        <v>#DIV/0!</v>
      </c>
      <c r="Y233" s="27" t="e">
        <f t="shared" si="164"/>
        <v>#DIV/0!</v>
      </c>
      <c r="Z233" s="27" t="e">
        <f t="shared" si="164"/>
        <v>#DIV/0!</v>
      </c>
      <c r="AA233" s="27" t="e">
        <f t="shared" si="164"/>
        <v>#DIV/0!</v>
      </c>
      <c r="AB233" s="27" t="e">
        <f t="shared" si="164"/>
        <v>#DIV/0!</v>
      </c>
      <c r="AC233" s="23">
        <f t="shared" si="164"/>
        <v>150</v>
      </c>
      <c r="AD233" s="117"/>
      <c r="AE233" s="117"/>
    </row>
    <row r="234" spans="1:31" ht="38.450000000000003" hidden="1" customHeight="1" x14ac:dyDescent="0.2">
      <c r="A234" s="133"/>
      <c r="B234" s="103" t="s">
        <v>105</v>
      </c>
      <c r="C234" s="19"/>
      <c r="D234" s="20"/>
      <c r="E234" s="20"/>
      <c r="F234" s="19"/>
      <c r="G234" s="23">
        <f t="shared" ref="G234:AC234" si="165">SUM(G235:G238)</f>
        <v>80</v>
      </c>
      <c r="H234" s="23">
        <f t="shared" si="165"/>
        <v>0</v>
      </c>
      <c r="I234" s="23">
        <f t="shared" si="165"/>
        <v>80</v>
      </c>
      <c r="J234" s="23">
        <f t="shared" si="165"/>
        <v>0</v>
      </c>
      <c r="K234" s="23">
        <f t="shared" si="165"/>
        <v>0</v>
      </c>
      <c r="L234" s="23">
        <f t="shared" si="165"/>
        <v>0</v>
      </c>
      <c r="M234" s="23">
        <f t="shared" si="165"/>
        <v>0</v>
      </c>
      <c r="N234" s="23">
        <f t="shared" si="165"/>
        <v>0</v>
      </c>
      <c r="O234" s="23">
        <f t="shared" si="165"/>
        <v>0</v>
      </c>
      <c r="P234" s="23">
        <f t="shared" si="165"/>
        <v>0</v>
      </c>
      <c r="Q234" s="23">
        <f>SUM(Q235:Q238)</f>
        <v>0</v>
      </c>
      <c r="R234" s="23">
        <f t="shared" si="165"/>
        <v>0</v>
      </c>
      <c r="S234" s="23">
        <v>0</v>
      </c>
      <c r="T234" s="23">
        <f t="shared" si="165"/>
        <v>0</v>
      </c>
      <c r="U234" s="23"/>
      <c r="V234" s="23">
        <f t="shared" si="165"/>
        <v>0</v>
      </c>
      <c r="W234" s="23">
        <f t="shared" si="165"/>
        <v>0</v>
      </c>
      <c r="X234" s="23">
        <f t="shared" si="165"/>
        <v>0</v>
      </c>
      <c r="Y234" s="23">
        <f t="shared" si="165"/>
        <v>0</v>
      </c>
      <c r="Z234" s="23">
        <f t="shared" si="165"/>
        <v>0</v>
      </c>
      <c r="AA234" s="23">
        <f t="shared" si="165"/>
        <v>0</v>
      </c>
      <c r="AB234" s="23">
        <f t="shared" si="165"/>
        <v>0</v>
      </c>
      <c r="AC234" s="23">
        <f t="shared" si="165"/>
        <v>300</v>
      </c>
      <c r="AD234" s="117"/>
      <c r="AE234" s="117"/>
    </row>
    <row r="235" spans="1:31" hidden="1" x14ac:dyDescent="0.2">
      <c r="A235" s="133"/>
      <c r="B235" s="103" t="s">
        <v>17</v>
      </c>
      <c r="C235" s="18" t="s">
        <v>48</v>
      </c>
      <c r="D235" s="18" t="s">
        <v>42</v>
      </c>
      <c r="E235" s="18" t="s">
        <v>516</v>
      </c>
      <c r="F235" s="18" t="s">
        <v>56</v>
      </c>
      <c r="G235" s="23">
        <f t="shared" ref="G235:H239" si="166">I235+K235+M235+O235</f>
        <v>80</v>
      </c>
      <c r="H235" s="28">
        <f t="shared" si="166"/>
        <v>0</v>
      </c>
      <c r="I235" s="29">
        <v>80</v>
      </c>
      <c r="J235" s="29"/>
      <c r="K235" s="29">
        <v>0</v>
      </c>
      <c r="L235" s="29"/>
      <c r="M235" s="29">
        <v>0</v>
      </c>
      <c r="N235" s="29"/>
      <c r="O235" s="29">
        <v>0</v>
      </c>
      <c r="P235" s="28"/>
      <c r="Q235" s="23">
        <f t="shared" ref="Q235:R238" si="167">S235+U235+W235+Y235</f>
        <v>0</v>
      </c>
      <c r="R235" s="28">
        <f t="shared" si="167"/>
        <v>0</v>
      </c>
      <c r="S235" s="23">
        <v>0</v>
      </c>
      <c r="T235" s="23"/>
      <c r="U235" s="23"/>
      <c r="V235" s="23"/>
      <c r="W235" s="23"/>
      <c r="X235" s="23"/>
      <c r="Y235" s="23"/>
      <c r="Z235" s="23"/>
      <c r="AA235" s="53"/>
      <c r="AB235" s="53"/>
      <c r="AC235" s="23">
        <v>300</v>
      </c>
      <c r="AD235" s="117"/>
      <c r="AE235" s="117"/>
    </row>
    <row r="236" spans="1:31" ht="13.15" hidden="1" customHeight="1" x14ac:dyDescent="0.2">
      <c r="A236" s="133"/>
      <c r="B236" s="103" t="s">
        <v>14</v>
      </c>
      <c r="C236" s="19">
        <v>136</v>
      </c>
      <c r="D236" s="20" t="s">
        <v>42</v>
      </c>
      <c r="E236" s="20" t="s">
        <v>516</v>
      </c>
      <c r="F236" s="19">
        <v>244</v>
      </c>
      <c r="G236" s="23">
        <f t="shared" si="166"/>
        <v>0</v>
      </c>
      <c r="H236" s="28">
        <f t="shared" si="166"/>
        <v>0</v>
      </c>
      <c r="I236" s="29"/>
      <c r="J236" s="29"/>
      <c r="K236" s="29"/>
      <c r="L236" s="29"/>
      <c r="M236" s="29"/>
      <c r="N236" s="29"/>
      <c r="O236" s="29"/>
      <c r="P236" s="28"/>
      <c r="Q236" s="23">
        <f t="shared" si="167"/>
        <v>0</v>
      </c>
      <c r="R236" s="28">
        <f t="shared" si="167"/>
        <v>0</v>
      </c>
      <c r="S236" s="23"/>
      <c r="T236" s="23"/>
      <c r="U236" s="23"/>
      <c r="V236" s="23"/>
      <c r="W236" s="23">
        <v>0</v>
      </c>
      <c r="X236" s="23"/>
      <c r="Y236" s="23"/>
      <c r="Z236" s="23"/>
      <c r="AA236" s="23"/>
      <c r="AB236" s="23"/>
      <c r="AC236" s="23"/>
      <c r="AD236" s="117"/>
      <c r="AE236" s="117"/>
    </row>
    <row r="237" spans="1:31" ht="13.15" hidden="1" customHeight="1" x14ac:dyDescent="0.2">
      <c r="A237" s="133"/>
      <c r="B237" s="103" t="s">
        <v>15</v>
      </c>
      <c r="C237" s="19"/>
      <c r="D237" s="20"/>
      <c r="E237" s="20"/>
      <c r="F237" s="19"/>
      <c r="G237" s="23">
        <f t="shared" si="166"/>
        <v>0</v>
      </c>
      <c r="H237" s="28">
        <f t="shared" si="166"/>
        <v>0</v>
      </c>
      <c r="I237" s="29"/>
      <c r="J237" s="29"/>
      <c r="K237" s="29"/>
      <c r="L237" s="29"/>
      <c r="M237" s="29"/>
      <c r="N237" s="29"/>
      <c r="O237" s="29"/>
      <c r="P237" s="28"/>
      <c r="Q237" s="23">
        <f t="shared" si="167"/>
        <v>0</v>
      </c>
      <c r="R237" s="28">
        <f t="shared" si="167"/>
        <v>0</v>
      </c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117"/>
      <c r="AE237" s="117"/>
    </row>
    <row r="238" spans="1:31" ht="43.15" hidden="1" customHeight="1" x14ac:dyDescent="0.2">
      <c r="A238" s="134"/>
      <c r="B238" s="103" t="s">
        <v>12</v>
      </c>
      <c r="C238" s="19"/>
      <c r="D238" s="20"/>
      <c r="E238" s="20"/>
      <c r="F238" s="19"/>
      <c r="G238" s="23">
        <f t="shared" si="166"/>
        <v>0</v>
      </c>
      <c r="H238" s="28">
        <f t="shared" si="166"/>
        <v>0</v>
      </c>
      <c r="I238" s="29"/>
      <c r="J238" s="29"/>
      <c r="K238" s="29"/>
      <c r="L238" s="29"/>
      <c r="M238" s="29"/>
      <c r="N238" s="29"/>
      <c r="O238" s="29"/>
      <c r="P238" s="28"/>
      <c r="Q238" s="23">
        <f t="shared" si="167"/>
        <v>0</v>
      </c>
      <c r="R238" s="28">
        <f t="shared" si="167"/>
        <v>0</v>
      </c>
      <c r="S238" s="23"/>
      <c r="T238" s="23"/>
      <c r="U238" s="23"/>
      <c r="V238" s="23"/>
      <c r="W238" s="23"/>
      <c r="X238" s="23"/>
      <c r="Y238" s="23"/>
      <c r="Z238" s="23"/>
      <c r="AA238" s="23"/>
      <c r="AB238" s="100"/>
      <c r="AC238" s="87"/>
      <c r="AD238" s="118"/>
      <c r="AE238" s="118"/>
    </row>
    <row r="239" spans="1:31" ht="30.6" customHeight="1" x14ac:dyDescent="0.2">
      <c r="A239" s="119" t="s">
        <v>569</v>
      </c>
      <c r="B239" s="103" t="s">
        <v>519</v>
      </c>
      <c r="C239" s="19"/>
      <c r="D239" s="20"/>
      <c r="E239" s="20"/>
      <c r="F239" s="19"/>
      <c r="G239" s="23">
        <f t="shared" si="166"/>
        <v>1</v>
      </c>
      <c r="H239" s="23">
        <f t="shared" si="166"/>
        <v>0</v>
      </c>
      <c r="I239" s="29">
        <v>0</v>
      </c>
      <c r="J239" s="29">
        <v>0</v>
      </c>
      <c r="K239" s="29">
        <v>1</v>
      </c>
      <c r="L239" s="29"/>
      <c r="M239" s="29"/>
      <c r="N239" s="29"/>
      <c r="O239" s="29">
        <v>0</v>
      </c>
      <c r="P239" s="28"/>
      <c r="Q239" s="23">
        <v>2</v>
      </c>
      <c r="R239" s="23"/>
      <c r="S239" s="23"/>
      <c r="T239" s="23"/>
      <c r="U239" s="23"/>
      <c r="V239" s="23"/>
      <c r="W239" s="23">
        <v>2</v>
      </c>
      <c r="X239" s="23"/>
      <c r="Y239" s="23"/>
      <c r="Z239" s="23"/>
      <c r="AA239" s="23"/>
      <c r="AB239" s="23"/>
      <c r="AC239" s="23">
        <v>2</v>
      </c>
      <c r="AD239" s="112" t="s">
        <v>522</v>
      </c>
      <c r="AE239" s="116" t="s">
        <v>622</v>
      </c>
    </row>
    <row r="240" spans="1:31" ht="26.45" customHeight="1" x14ac:dyDescent="0.2">
      <c r="A240" s="119"/>
      <c r="B240" s="103" t="s">
        <v>132</v>
      </c>
      <c r="C240" s="19"/>
      <c r="D240" s="20"/>
      <c r="E240" s="20"/>
      <c r="F240" s="19"/>
      <c r="G240" s="23">
        <f>ROUND(G241/G239,1)</f>
        <v>80</v>
      </c>
      <c r="H240" s="23" t="e">
        <f t="shared" ref="H240:AC240" si="168">ROUND(H241/H239,1)</f>
        <v>#DIV/0!</v>
      </c>
      <c r="I240" s="23" t="e">
        <f t="shared" si="168"/>
        <v>#DIV/0!</v>
      </c>
      <c r="J240" s="23" t="e">
        <f t="shared" si="168"/>
        <v>#DIV/0!</v>
      </c>
      <c r="K240" s="23">
        <f t="shared" si="168"/>
        <v>0</v>
      </c>
      <c r="L240" s="23" t="e">
        <f t="shared" si="168"/>
        <v>#DIV/0!</v>
      </c>
      <c r="M240" s="23" t="e">
        <f t="shared" si="168"/>
        <v>#DIV/0!</v>
      </c>
      <c r="N240" s="23" t="e">
        <f t="shared" si="168"/>
        <v>#DIV/0!</v>
      </c>
      <c r="O240" s="23" t="e">
        <f t="shared" si="168"/>
        <v>#DIV/0!</v>
      </c>
      <c r="P240" s="23" t="e">
        <f t="shared" si="168"/>
        <v>#DIV/0!</v>
      </c>
      <c r="Q240" s="23">
        <f t="shared" si="168"/>
        <v>10903</v>
      </c>
      <c r="R240" s="23" t="e">
        <f t="shared" si="168"/>
        <v>#DIV/0!</v>
      </c>
      <c r="S240" s="27" t="e">
        <f t="shared" si="168"/>
        <v>#DIV/0!</v>
      </c>
      <c r="T240" s="27" t="e">
        <f t="shared" si="168"/>
        <v>#DIV/0!</v>
      </c>
      <c r="U240" s="27" t="e">
        <f t="shared" si="168"/>
        <v>#DIV/0!</v>
      </c>
      <c r="V240" s="27" t="e">
        <f t="shared" si="168"/>
        <v>#DIV/0!</v>
      </c>
      <c r="W240" s="23">
        <f t="shared" si="168"/>
        <v>8907</v>
      </c>
      <c r="X240" s="27" t="e">
        <f t="shared" si="168"/>
        <v>#DIV/0!</v>
      </c>
      <c r="Y240" s="27" t="e">
        <f t="shared" si="168"/>
        <v>#DIV/0!</v>
      </c>
      <c r="Z240" s="27" t="e">
        <f t="shared" si="168"/>
        <v>#DIV/0!</v>
      </c>
      <c r="AA240" s="27" t="e">
        <f t="shared" si="168"/>
        <v>#DIV/0!</v>
      </c>
      <c r="AB240" s="27" t="e">
        <f t="shared" si="168"/>
        <v>#DIV/0!</v>
      </c>
      <c r="AC240" s="23">
        <f t="shared" si="168"/>
        <v>150</v>
      </c>
      <c r="AD240" s="112"/>
      <c r="AE240" s="117"/>
    </row>
    <row r="241" spans="1:31" ht="13.15" customHeight="1" x14ac:dyDescent="0.2">
      <c r="A241" s="119"/>
      <c r="B241" s="103" t="s">
        <v>105</v>
      </c>
      <c r="C241" s="19"/>
      <c r="D241" s="20"/>
      <c r="E241" s="20"/>
      <c r="F241" s="19"/>
      <c r="G241" s="23">
        <f t="shared" ref="G241:AC241" si="169">SUM(G242:G246)</f>
        <v>80</v>
      </c>
      <c r="H241" s="23">
        <f t="shared" si="169"/>
        <v>0</v>
      </c>
      <c r="I241" s="23">
        <f t="shared" si="169"/>
        <v>80</v>
      </c>
      <c r="J241" s="23">
        <f t="shared" si="169"/>
        <v>0</v>
      </c>
      <c r="K241" s="23">
        <f t="shared" si="169"/>
        <v>0</v>
      </c>
      <c r="L241" s="23">
        <f t="shared" si="169"/>
        <v>0</v>
      </c>
      <c r="M241" s="23">
        <f t="shared" si="169"/>
        <v>0</v>
      </c>
      <c r="N241" s="23">
        <f t="shared" si="169"/>
        <v>0</v>
      </c>
      <c r="O241" s="23">
        <f t="shared" si="169"/>
        <v>0</v>
      </c>
      <c r="P241" s="23">
        <f t="shared" si="169"/>
        <v>0</v>
      </c>
      <c r="Q241" s="23">
        <f>SUM(Q242:Q246)</f>
        <v>21806.01197</v>
      </c>
      <c r="R241" s="23">
        <f t="shared" si="169"/>
        <v>0</v>
      </c>
      <c r="S241" s="23">
        <f t="shared" si="169"/>
        <v>0</v>
      </c>
      <c r="T241" s="23">
        <f t="shared" si="169"/>
        <v>0</v>
      </c>
      <c r="U241" s="23">
        <f t="shared" si="169"/>
        <v>3992.1000000000004</v>
      </c>
      <c r="V241" s="23">
        <f t="shared" si="169"/>
        <v>0</v>
      </c>
      <c r="W241" s="23">
        <f>SUM(W242:W246)</f>
        <v>17813.911970000001</v>
      </c>
      <c r="X241" s="23">
        <f t="shared" si="169"/>
        <v>0</v>
      </c>
      <c r="Y241" s="23">
        <f t="shared" si="169"/>
        <v>0</v>
      </c>
      <c r="Z241" s="23">
        <f t="shared" si="169"/>
        <v>0</v>
      </c>
      <c r="AA241" s="23">
        <f t="shared" si="169"/>
        <v>0</v>
      </c>
      <c r="AB241" s="23">
        <f t="shared" si="169"/>
        <v>0</v>
      </c>
      <c r="AC241" s="23">
        <f t="shared" si="169"/>
        <v>300</v>
      </c>
      <c r="AD241" s="112"/>
      <c r="AE241" s="117"/>
    </row>
    <row r="242" spans="1:31" x14ac:dyDescent="0.2">
      <c r="A242" s="119"/>
      <c r="B242" s="103" t="s">
        <v>17</v>
      </c>
      <c r="C242" s="18" t="s">
        <v>48</v>
      </c>
      <c r="D242" s="18" t="s">
        <v>42</v>
      </c>
      <c r="E242" s="18" t="s">
        <v>516</v>
      </c>
      <c r="F242" s="18" t="s">
        <v>74</v>
      </c>
      <c r="G242" s="23">
        <f>I242+K242+M242+O242</f>
        <v>80</v>
      </c>
      <c r="H242" s="28">
        <f>J242+L242+N242+P242</f>
        <v>0</v>
      </c>
      <c r="I242" s="29">
        <v>80</v>
      </c>
      <c r="J242" s="29"/>
      <c r="K242" s="29">
        <v>0</v>
      </c>
      <c r="L242" s="29"/>
      <c r="M242" s="29">
        <v>0</v>
      </c>
      <c r="N242" s="29"/>
      <c r="O242" s="29">
        <v>0</v>
      </c>
      <c r="P242" s="28"/>
      <c r="Q242" s="95">
        <f>S242+U242+W242+Y242</f>
        <v>6573.7999999999993</v>
      </c>
      <c r="R242" s="28">
        <f>T242+V242+X242+Z242</f>
        <v>0</v>
      </c>
      <c r="S242" s="23"/>
      <c r="T242" s="23"/>
      <c r="U242" s="23">
        <v>1197.5960299999999</v>
      </c>
      <c r="V242" s="23"/>
      <c r="W242" s="23">
        <v>5376.2039699999996</v>
      </c>
      <c r="X242" s="23"/>
      <c r="Y242" s="23"/>
      <c r="Z242" s="23"/>
      <c r="AA242" s="23">
        <v>0</v>
      </c>
      <c r="AB242" s="23">
        <v>0</v>
      </c>
      <c r="AC242" s="23">
        <v>300</v>
      </c>
      <c r="AD242" s="112"/>
      <c r="AE242" s="117"/>
    </row>
    <row r="243" spans="1:31" ht="13.15" customHeight="1" x14ac:dyDescent="0.2">
      <c r="A243" s="119"/>
      <c r="B243" s="113" t="s">
        <v>14</v>
      </c>
      <c r="C243" s="135">
        <v>136</v>
      </c>
      <c r="D243" s="137" t="s">
        <v>42</v>
      </c>
      <c r="E243" s="129" t="s">
        <v>516</v>
      </c>
      <c r="F243" s="19">
        <v>242</v>
      </c>
      <c r="G243" s="23">
        <f>I243+K243+M243+O243</f>
        <v>0</v>
      </c>
      <c r="H243" s="28">
        <f>J243+L243+N243+P243</f>
        <v>0</v>
      </c>
      <c r="I243" s="29"/>
      <c r="J243" s="29"/>
      <c r="K243" s="29"/>
      <c r="L243" s="29"/>
      <c r="M243" s="29"/>
      <c r="N243" s="29"/>
      <c r="O243" s="29"/>
      <c r="P243" s="28"/>
      <c r="Q243" s="23">
        <f>S243+U243+W243+Y243</f>
        <v>15232.21197</v>
      </c>
      <c r="R243" s="28">
        <f>T243+V243+X243+Z243</f>
        <v>0</v>
      </c>
      <c r="S243" s="23"/>
      <c r="T243" s="23"/>
      <c r="U243" s="23">
        <v>2794.5039700000002</v>
      </c>
      <c r="V243" s="23"/>
      <c r="W243" s="23">
        <f>11522.1+38.466+877.142</f>
        <v>12437.708000000001</v>
      </c>
      <c r="X243" s="23"/>
      <c r="Y243" s="23"/>
      <c r="Z243" s="23"/>
      <c r="AA243" s="23"/>
      <c r="AB243" s="23"/>
      <c r="AC243" s="23"/>
      <c r="AD243" s="112"/>
      <c r="AE243" s="117"/>
    </row>
    <row r="244" spans="1:31" ht="13.15" customHeight="1" x14ac:dyDescent="0.2">
      <c r="A244" s="119"/>
      <c r="B244" s="115"/>
      <c r="C244" s="136"/>
      <c r="D244" s="138"/>
      <c r="E244" s="131"/>
      <c r="F244" s="19">
        <v>244</v>
      </c>
      <c r="G244" s="23"/>
      <c r="H244" s="28"/>
      <c r="I244" s="29"/>
      <c r="J244" s="29"/>
      <c r="K244" s="29"/>
      <c r="L244" s="29"/>
      <c r="M244" s="29"/>
      <c r="N244" s="29"/>
      <c r="O244" s="29"/>
      <c r="P244" s="28"/>
      <c r="Q244" s="23">
        <f>S244+U244+W244+Y244</f>
        <v>0</v>
      </c>
      <c r="R244" s="28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112"/>
      <c r="AE244" s="117"/>
    </row>
    <row r="245" spans="1:31" ht="13.15" customHeight="1" x14ac:dyDescent="0.2">
      <c r="A245" s="119"/>
      <c r="B245" s="103" t="s">
        <v>15</v>
      </c>
      <c r="C245" s="19"/>
      <c r="D245" s="20"/>
      <c r="E245" s="20"/>
      <c r="F245" s="19"/>
      <c r="G245" s="23">
        <f t="shared" ref="G245:H247" si="170">I245+K245+M245+O245</f>
        <v>0</v>
      </c>
      <c r="H245" s="28">
        <f t="shared" si="170"/>
        <v>0</v>
      </c>
      <c r="I245" s="29"/>
      <c r="J245" s="29"/>
      <c r="K245" s="29"/>
      <c r="L245" s="29"/>
      <c r="M245" s="29"/>
      <c r="N245" s="29"/>
      <c r="O245" s="29"/>
      <c r="P245" s="28"/>
      <c r="Q245" s="23">
        <f>S245+U245+W245+Y245</f>
        <v>0</v>
      </c>
      <c r="R245" s="28">
        <f>T245+V245+X245+Z245</f>
        <v>0</v>
      </c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112"/>
      <c r="AE245" s="117"/>
    </row>
    <row r="246" spans="1:31" ht="98.25" customHeight="1" x14ac:dyDescent="0.2">
      <c r="A246" s="119"/>
      <c r="B246" s="103" t="s">
        <v>12</v>
      </c>
      <c r="C246" s="19"/>
      <c r="D246" s="20"/>
      <c r="E246" s="20"/>
      <c r="F246" s="19"/>
      <c r="G246" s="23">
        <f t="shared" si="170"/>
        <v>0</v>
      </c>
      <c r="H246" s="28">
        <f t="shared" si="170"/>
        <v>0</v>
      </c>
      <c r="I246" s="29"/>
      <c r="J246" s="29"/>
      <c r="K246" s="29"/>
      <c r="L246" s="29"/>
      <c r="M246" s="29"/>
      <c r="N246" s="29"/>
      <c r="O246" s="29"/>
      <c r="P246" s="28"/>
      <c r="Q246" s="23">
        <f>S246+U246+W246+Y246</f>
        <v>0</v>
      </c>
      <c r="R246" s="28">
        <f>T246+V246+X246+Z246</f>
        <v>0</v>
      </c>
      <c r="S246" s="23"/>
      <c r="T246" s="23"/>
      <c r="U246" s="23"/>
      <c r="V246" s="23"/>
      <c r="W246" s="23"/>
      <c r="X246" s="23"/>
      <c r="Y246" s="23"/>
      <c r="Z246" s="23"/>
      <c r="AA246" s="23"/>
      <c r="AB246" s="100"/>
      <c r="AC246" s="87"/>
      <c r="AD246" s="112"/>
      <c r="AE246" s="118"/>
    </row>
    <row r="247" spans="1:31" ht="30.6" customHeight="1" x14ac:dyDescent="0.2">
      <c r="A247" s="119" t="s">
        <v>576</v>
      </c>
      <c r="B247" s="103" t="s">
        <v>159</v>
      </c>
      <c r="C247" s="19"/>
      <c r="D247" s="20"/>
      <c r="E247" s="20"/>
      <c r="F247" s="19"/>
      <c r="G247" s="23">
        <f t="shared" si="170"/>
        <v>1</v>
      </c>
      <c r="H247" s="23">
        <f t="shared" si="170"/>
        <v>0</v>
      </c>
      <c r="I247" s="29">
        <v>0</v>
      </c>
      <c r="J247" s="29">
        <v>0</v>
      </c>
      <c r="K247" s="29">
        <v>1</v>
      </c>
      <c r="L247" s="29"/>
      <c r="M247" s="29"/>
      <c r="N247" s="29"/>
      <c r="O247" s="29">
        <v>0</v>
      </c>
      <c r="P247" s="28"/>
      <c r="Q247" s="23">
        <v>2</v>
      </c>
      <c r="R247" s="23"/>
      <c r="S247" s="23"/>
      <c r="T247" s="23"/>
      <c r="U247" s="23"/>
      <c r="V247" s="23"/>
      <c r="W247" s="23">
        <v>2</v>
      </c>
      <c r="X247" s="23"/>
      <c r="Y247" s="23"/>
      <c r="Z247" s="23"/>
      <c r="AA247" s="23"/>
      <c r="AB247" s="23"/>
      <c r="AC247" s="23">
        <v>2</v>
      </c>
      <c r="AD247" s="112" t="s">
        <v>468</v>
      </c>
      <c r="AE247" s="116" t="s">
        <v>575</v>
      </c>
    </row>
    <row r="248" spans="1:31" ht="26.45" customHeight="1" x14ac:dyDescent="0.2">
      <c r="A248" s="119"/>
      <c r="B248" s="103" t="s">
        <v>132</v>
      </c>
      <c r="C248" s="19"/>
      <c r="D248" s="20"/>
      <c r="E248" s="20"/>
      <c r="F248" s="19"/>
      <c r="G248" s="23">
        <f>ROUND(G249/G247,1)</f>
        <v>80</v>
      </c>
      <c r="H248" s="23" t="e">
        <f t="shared" ref="H248:AC248" si="171">ROUND(H249/H247,1)</f>
        <v>#DIV/0!</v>
      </c>
      <c r="I248" s="23" t="e">
        <f t="shared" si="171"/>
        <v>#DIV/0!</v>
      </c>
      <c r="J248" s="23" t="e">
        <f t="shared" si="171"/>
        <v>#DIV/0!</v>
      </c>
      <c r="K248" s="23">
        <f t="shared" si="171"/>
        <v>0</v>
      </c>
      <c r="L248" s="23" t="e">
        <f t="shared" si="171"/>
        <v>#DIV/0!</v>
      </c>
      <c r="M248" s="23" t="e">
        <f t="shared" si="171"/>
        <v>#DIV/0!</v>
      </c>
      <c r="N248" s="23" t="e">
        <f t="shared" si="171"/>
        <v>#DIV/0!</v>
      </c>
      <c r="O248" s="23" t="e">
        <f t="shared" si="171"/>
        <v>#DIV/0!</v>
      </c>
      <c r="P248" s="23" t="e">
        <f t="shared" si="171"/>
        <v>#DIV/0!</v>
      </c>
      <c r="Q248" s="23">
        <f t="shared" si="171"/>
        <v>392</v>
      </c>
      <c r="R248" s="23" t="e">
        <f t="shared" si="171"/>
        <v>#DIV/0!</v>
      </c>
      <c r="S248" s="27" t="e">
        <f t="shared" si="171"/>
        <v>#DIV/0!</v>
      </c>
      <c r="T248" s="27" t="e">
        <f t="shared" si="171"/>
        <v>#DIV/0!</v>
      </c>
      <c r="U248" s="27" t="e">
        <f t="shared" si="171"/>
        <v>#DIV/0!</v>
      </c>
      <c r="V248" s="27" t="e">
        <f t="shared" si="171"/>
        <v>#DIV/0!</v>
      </c>
      <c r="W248" s="23">
        <f>ROUND(W249/W247,1)</f>
        <v>392</v>
      </c>
      <c r="X248" s="27" t="e">
        <f t="shared" si="171"/>
        <v>#DIV/0!</v>
      </c>
      <c r="Y248" s="27" t="e">
        <f t="shared" si="171"/>
        <v>#DIV/0!</v>
      </c>
      <c r="Z248" s="27" t="e">
        <f t="shared" si="171"/>
        <v>#DIV/0!</v>
      </c>
      <c r="AA248" s="27" t="e">
        <f t="shared" si="171"/>
        <v>#DIV/0!</v>
      </c>
      <c r="AB248" s="27" t="e">
        <f t="shared" si="171"/>
        <v>#DIV/0!</v>
      </c>
      <c r="AC248" s="23">
        <f t="shared" si="171"/>
        <v>150</v>
      </c>
      <c r="AD248" s="112"/>
      <c r="AE248" s="117"/>
    </row>
    <row r="249" spans="1:31" ht="43.9" customHeight="1" x14ac:dyDescent="0.2">
      <c r="A249" s="119"/>
      <c r="B249" s="103" t="s">
        <v>105</v>
      </c>
      <c r="C249" s="19"/>
      <c r="D249" s="20"/>
      <c r="E249" s="20"/>
      <c r="F249" s="19"/>
      <c r="G249" s="23">
        <f t="shared" ref="G249:AC249" si="172">SUM(G250:G253)</f>
        <v>80</v>
      </c>
      <c r="H249" s="23">
        <f t="shared" si="172"/>
        <v>0</v>
      </c>
      <c r="I249" s="23">
        <f t="shared" si="172"/>
        <v>80</v>
      </c>
      <c r="J249" s="23">
        <f t="shared" si="172"/>
        <v>0</v>
      </c>
      <c r="K249" s="23">
        <f t="shared" si="172"/>
        <v>0</v>
      </c>
      <c r="L249" s="23">
        <f t="shared" si="172"/>
        <v>0</v>
      </c>
      <c r="M249" s="23">
        <f t="shared" si="172"/>
        <v>0</v>
      </c>
      <c r="N249" s="23">
        <f t="shared" si="172"/>
        <v>0</v>
      </c>
      <c r="O249" s="23">
        <f t="shared" si="172"/>
        <v>0</v>
      </c>
      <c r="P249" s="23">
        <f t="shared" si="172"/>
        <v>0</v>
      </c>
      <c r="Q249" s="23">
        <f t="shared" si="172"/>
        <v>783.99900000000002</v>
      </c>
      <c r="R249" s="23">
        <f t="shared" si="172"/>
        <v>0</v>
      </c>
      <c r="S249" s="23">
        <f t="shared" si="172"/>
        <v>0</v>
      </c>
      <c r="T249" s="23">
        <f t="shared" si="172"/>
        <v>0</v>
      </c>
      <c r="U249" s="23">
        <f t="shared" si="172"/>
        <v>0</v>
      </c>
      <c r="V249" s="23">
        <f t="shared" si="172"/>
        <v>0</v>
      </c>
      <c r="W249" s="23">
        <f t="shared" si="172"/>
        <v>783.99900000000002</v>
      </c>
      <c r="X249" s="23">
        <f t="shared" si="172"/>
        <v>0</v>
      </c>
      <c r="Y249" s="23">
        <f t="shared" si="172"/>
        <v>0</v>
      </c>
      <c r="Z249" s="23">
        <f t="shared" si="172"/>
        <v>0</v>
      </c>
      <c r="AA249" s="23">
        <f t="shared" si="172"/>
        <v>0</v>
      </c>
      <c r="AB249" s="23">
        <f t="shared" si="172"/>
        <v>0</v>
      </c>
      <c r="AC249" s="23">
        <f t="shared" si="172"/>
        <v>300</v>
      </c>
      <c r="AD249" s="112"/>
      <c r="AE249" s="117"/>
    </row>
    <row r="250" spans="1:31" x14ac:dyDescent="0.2">
      <c r="A250" s="119"/>
      <c r="B250" s="103" t="s">
        <v>17</v>
      </c>
      <c r="C250" s="18" t="s">
        <v>48</v>
      </c>
      <c r="D250" s="18" t="s">
        <v>42</v>
      </c>
      <c r="E250" s="18" t="s">
        <v>516</v>
      </c>
      <c r="F250" s="18" t="s">
        <v>56</v>
      </c>
      <c r="G250" s="23">
        <f t="shared" ref="G250:H254" si="173">I250+K250+M250+O250</f>
        <v>80</v>
      </c>
      <c r="H250" s="28">
        <f t="shared" si="173"/>
        <v>0</v>
      </c>
      <c r="I250" s="29">
        <v>80</v>
      </c>
      <c r="J250" s="29"/>
      <c r="K250" s="29">
        <v>0</v>
      </c>
      <c r="L250" s="29"/>
      <c r="M250" s="29">
        <v>0</v>
      </c>
      <c r="N250" s="29"/>
      <c r="O250" s="29">
        <v>0</v>
      </c>
      <c r="P250" s="28"/>
      <c r="Q250" s="23">
        <f t="shared" ref="Q250:R253" si="174">S250+U250+W250+Y250</f>
        <v>235.19800000000001</v>
      </c>
      <c r="R250" s="28">
        <f t="shared" si="174"/>
        <v>0</v>
      </c>
      <c r="S250" s="23"/>
      <c r="T250" s="23"/>
      <c r="U250" s="23"/>
      <c r="V250" s="23"/>
      <c r="W250" s="23">
        <v>235.19800000000001</v>
      </c>
      <c r="X250" s="23"/>
      <c r="Y250" s="23"/>
      <c r="Z250" s="23"/>
      <c r="AA250" s="23"/>
      <c r="AB250" s="23"/>
      <c r="AC250" s="23">
        <v>300</v>
      </c>
      <c r="AD250" s="112"/>
      <c r="AE250" s="117"/>
    </row>
    <row r="251" spans="1:31" ht="13.15" customHeight="1" x14ac:dyDescent="0.2">
      <c r="A251" s="119"/>
      <c r="B251" s="103" t="s">
        <v>14</v>
      </c>
      <c r="C251" s="19" t="s">
        <v>48</v>
      </c>
      <c r="D251" s="20" t="s">
        <v>42</v>
      </c>
      <c r="E251" s="20" t="s">
        <v>516</v>
      </c>
      <c r="F251" s="19">
        <v>244</v>
      </c>
      <c r="G251" s="23">
        <f t="shared" si="173"/>
        <v>0</v>
      </c>
      <c r="H251" s="28">
        <f t="shared" si="173"/>
        <v>0</v>
      </c>
      <c r="I251" s="29"/>
      <c r="J251" s="29"/>
      <c r="K251" s="29"/>
      <c r="L251" s="29"/>
      <c r="M251" s="29"/>
      <c r="N251" s="29"/>
      <c r="O251" s="29"/>
      <c r="P251" s="28"/>
      <c r="Q251" s="23">
        <f t="shared" si="174"/>
        <v>548.80100000000004</v>
      </c>
      <c r="R251" s="28">
        <f t="shared" si="174"/>
        <v>0</v>
      </c>
      <c r="S251" s="23"/>
      <c r="T251" s="23"/>
      <c r="U251" s="23"/>
      <c r="V251" s="23"/>
      <c r="W251" s="23">
        <v>548.80100000000004</v>
      </c>
      <c r="X251" s="23"/>
      <c r="Y251" s="23"/>
      <c r="Z251" s="23"/>
      <c r="AA251" s="23"/>
      <c r="AB251" s="23"/>
      <c r="AC251" s="23"/>
      <c r="AD251" s="112"/>
      <c r="AE251" s="117"/>
    </row>
    <row r="252" spans="1:31" ht="13.15" customHeight="1" x14ac:dyDescent="0.2">
      <c r="A252" s="119"/>
      <c r="B252" s="103" t="s">
        <v>15</v>
      </c>
      <c r="C252" s="19"/>
      <c r="D252" s="20"/>
      <c r="E252" s="20"/>
      <c r="F252" s="19"/>
      <c r="G252" s="23">
        <f t="shared" si="173"/>
        <v>0</v>
      </c>
      <c r="H252" s="28">
        <f t="shared" si="173"/>
        <v>0</v>
      </c>
      <c r="I252" s="29"/>
      <c r="J252" s="29"/>
      <c r="K252" s="29"/>
      <c r="L252" s="29"/>
      <c r="M252" s="29"/>
      <c r="N252" s="29"/>
      <c r="O252" s="29"/>
      <c r="P252" s="28"/>
      <c r="Q252" s="23">
        <f t="shared" si="174"/>
        <v>0</v>
      </c>
      <c r="R252" s="28">
        <f t="shared" si="174"/>
        <v>0</v>
      </c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112"/>
      <c r="AE252" s="117"/>
    </row>
    <row r="253" spans="1:31" ht="136.15" customHeight="1" x14ac:dyDescent="0.2">
      <c r="A253" s="119"/>
      <c r="B253" s="103" t="s">
        <v>12</v>
      </c>
      <c r="C253" s="19"/>
      <c r="D253" s="20"/>
      <c r="E253" s="20"/>
      <c r="F253" s="19"/>
      <c r="G253" s="23">
        <f t="shared" si="173"/>
        <v>0</v>
      </c>
      <c r="H253" s="28">
        <f t="shared" si="173"/>
        <v>0</v>
      </c>
      <c r="I253" s="29"/>
      <c r="J253" s="29"/>
      <c r="K253" s="29"/>
      <c r="L253" s="29"/>
      <c r="M253" s="29"/>
      <c r="N253" s="29"/>
      <c r="O253" s="29"/>
      <c r="P253" s="28"/>
      <c r="Q253" s="23">
        <f t="shared" si="174"/>
        <v>0</v>
      </c>
      <c r="R253" s="28">
        <f t="shared" si="174"/>
        <v>0</v>
      </c>
      <c r="S253" s="23"/>
      <c r="T253" s="23"/>
      <c r="U253" s="23"/>
      <c r="V253" s="23"/>
      <c r="W253" s="23"/>
      <c r="X253" s="23"/>
      <c r="Y253" s="23"/>
      <c r="Z253" s="23"/>
      <c r="AA253" s="23"/>
      <c r="AB253" s="100"/>
      <c r="AC253" s="87"/>
      <c r="AD253" s="112"/>
      <c r="AE253" s="118"/>
    </row>
    <row r="254" spans="1:31" ht="30.6" customHeight="1" x14ac:dyDescent="0.2">
      <c r="A254" s="119" t="s">
        <v>617</v>
      </c>
      <c r="B254" s="103" t="s">
        <v>621</v>
      </c>
      <c r="C254" s="19"/>
      <c r="D254" s="20"/>
      <c r="E254" s="20"/>
      <c r="F254" s="19"/>
      <c r="G254" s="23">
        <f t="shared" si="173"/>
        <v>1</v>
      </c>
      <c r="H254" s="23">
        <f t="shared" si="173"/>
        <v>0</v>
      </c>
      <c r="I254" s="29">
        <v>0</v>
      </c>
      <c r="J254" s="29">
        <v>0</v>
      </c>
      <c r="K254" s="29">
        <v>1</v>
      </c>
      <c r="L254" s="29"/>
      <c r="M254" s="29"/>
      <c r="N254" s="29"/>
      <c r="O254" s="29">
        <v>0</v>
      </c>
      <c r="P254" s="28"/>
      <c r="Q254" s="23">
        <v>2</v>
      </c>
      <c r="R254" s="23"/>
      <c r="S254" s="23"/>
      <c r="T254" s="23"/>
      <c r="U254" s="23"/>
      <c r="V254" s="23"/>
      <c r="W254" s="23">
        <v>2</v>
      </c>
      <c r="X254" s="23"/>
      <c r="Y254" s="23"/>
      <c r="Z254" s="23"/>
      <c r="AA254" s="23"/>
      <c r="AB254" s="23"/>
      <c r="AC254" s="23">
        <v>2</v>
      </c>
      <c r="AD254" s="112" t="s">
        <v>522</v>
      </c>
      <c r="AE254" s="116" t="s">
        <v>618</v>
      </c>
    </row>
    <row r="255" spans="1:31" ht="26.45" customHeight="1" x14ac:dyDescent="0.2">
      <c r="A255" s="119"/>
      <c r="B255" s="103" t="s">
        <v>132</v>
      </c>
      <c r="C255" s="19"/>
      <c r="D255" s="20"/>
      <c r="E255" s="20"/>
      <c r="F255" s="19"/>
      <c r="G255" s="23">
        <f>ROUND(G256/G254,1)</f>
        <v>80</v>
      </c>
      <c r="H255" s="23" t="e">
        <f t="shared" ref="H255:AC255" si="175">ROUND(H256/H254,1)</f>
        <v>#DIV/0!</v>
      </c>
      <c r="I255" s="23" t="e">
        <f t="shared" si="175"/>
        <v>#DIV/0!</v>
      </c>
      <c r="J255" s="23" t="e">
        <f t="shared" si="175"/>
        <v>#DIV/0!</v>
      </c>
      <c r="K255" s="23">
        <f t="shared" si="175"/>
        <v>0</v>
      </c>
      <c r="L255" s="23" t="e">
        <f t="shared" si="175"/>
        <v>#DIV/0!</v>
      </c>
      <c r="M255" s="23" t="e">
        <f t="shared" si="175"/>
        <v>#DIV/0!</v>
      </c>
      <c r="N255" s="23" t="e">
        <f t="shared" si="175"/>
        <v>#DIV/0!</v>
      </c>
      <c r="O255" s="23" t="e">
        <f t="shared" si="175"/>
        <v>#DIV/0!</v>
      </c>
      <c r="P255" s="23" t="e">
        <f t="shared" si="175"/>
        <v>#DIV/0!</v>
      </c>
      <c r="Q255" s="23">
        <f>ROUND(Q256/Q254,1)</f>
        <v>467</v>
      </c>
      <c r="R255" s="23" t="e">
        <f t="shared" si="175"/>
        <v>#DIV/0!</v>
      </c>
      <c r="S255" s="27" t="e">
        <f t="shared" si="175"/>
        <v>#DIV/0!</v>
      </c>
      <c r="T255" s="27" t="e">
        <f t="shared" si="175"/>
        <v>#DIV/0!</v>
      </c>
      <c r="U255" s="27" t="e">
        <f t="shared" si="175"/>
        <v>#DIV/0!</v>
      </c>
      <c r="V255" s="27" t="e">
        <f t="shared" si="175"/>
        <v>#DIV/0!</v>
      </c>
      <c r="W255" s="23">
        <f>ROUND(W256/W254,1)</f>
        <v>467</v>
      </c>
      <c r="X255" s="23" t="e">
        <f t="shared" si="175"/>
        <v>#DIV/0!</v>
      </c>
      <c r="Y255" s="23" t="e">
        <f>ROUND(Y256/Y254,1)</f>
        <v>#DIV/0!</v>
      </c>
      <c r="Z255" s="23" t="e">
        <f t="shared" si="175"/>
        <v>#DIV/0!</v>
      </c>
      <c r="AA255" s="23" t="e">
        <f t="shared" si="175"/>
        <v>#DIV/0!</v>
      </c>
      <c r="AB255" s="23" t="e">
        <f t="shared" si="175"/>
        <v>#DIV/0!</v>
      </c>
      <c r="AC255" s="23">
        <f t="shared" si="175"/>
        <v>150</v>
      </c>
      <c r="AD255" s="112"/>
      <c r="AE255" s="117"/>
    </row>
    <row r="256" spans="1:31" ht="13.15" customHeight="1" x14ac:dyDescent="0.2">
      <c r="A256" s="119"/>
      <c r="B256" s="103" t="s">
        <v>105</v>
      </c>
      <c r="C256" s="19"/>
      <c r="D256" s="20"/>
      <c r="E256" s="20"/>
      <c r="F256" s="19"/>
      <c r="G256" s="23">
        <f t="shared" ref="G256:AC256" si="176">SUM(G257:G260)</f>
        <v>80</v>
      </c>
      <c r="H256" s="23">
        <f t="shared" si="176"/>
        <v>0</v>
      </c>
      <c r="I256" s="23">
        <f t="shared" si="176"/>
        <v>80</v>
      </c>
      <c r="J256" s="23">
        <f t="shared" si="176"/>
        <v>0</v>
      </c>
      <c r="K256" s="23">
        <f t="shared" si="176"/>
        <v>0</v>
      </c>
      <c r="L256" s="23">
        <f t="shared" si="176"/>
        <v>0</v>
      </c>
      <c r="M256" s="23">
        <f t="shared" si="176"/>
        <v>0</v>
      </c>
      <c r="N256" s="23">
        <f t="shared" si="176"/>
        <v>0</v>
      </c>
      <c r="O256" s="23">
        <f t="shared" si="176"/>
        <v>0</v>
      </c>
      <c r="P256" s="23">
        <f t="shared" si="176"/>
        <v>0</v>
      </c>
      <c r="Q256" s="23">
        <f>SUM(Q257:Q260)</f>
        <v>933.99900000000002</v>
      </c>
      <c r="R256" s="23">
        <f t="shared" si="176"/>
        <v>0</v>
      </c>
      <c r="S256" s="23">
        <f t="shared" si="176"/>
        <v>0</v>
      </c>
      <c r="T256" s="23">
        <f t="shared" si="176"/>
        <v>0</v>
      </c>
      <c r="U256" s="23">
        <f t="shared" si="176"/>
        <v>0</v>
      </c>
      <c r="V256" s="23">
        <f t="shared" si="176"/>
        <v>0</v>
      </c>
      <c r="W256" s="23">
        <f t="shared" si="176"/>
        <v>933.99900000000002</v>
      </c>
      <c r="X256" s="23">
        <f t="shared" si="176"/>
        <v>0</v>
      </c>
      <c r="Y256" s="23">
        <f>SUM(Y257:Y260)</f>
        <v>0</v>
      </c>
      <c r="Z256" s="23">
        <f t="shared" si="176"/>
        <v>0</v>
      </c>
      <c r="AA256" s="23">
        <f t="shared" si="176"/>
        <v>0</v>
      </c>
      <c r="AB256" s="23">
        <f t="shared" si="176"/>
        <v>0</v>
      </c>
      <c r="AC256" s="23">
        <f t="shared" si="176"/>
        <v>300</v>
      </c>
      <c r="AD256" s="112"/>
      <c r="AE256" s="117"/>
    </row>
    <row r="257" spans="1:31" ht="12.75" customHeight="1" x14ac:dyDescent="0.2">
      <c r="A257" s="119"/>
      <c r="B257" s="103" t="s">
        <v>17</v>
      </c>
      <c r="C257" s="18" t="s">
        <v>48</v>
      </c>
      <c r="D257" s="18" t="s">
        <v>42</v>
      </c>
      <c r="E257" s="18" t="s">
        <v>516</v>
      </c>
      <c r="F257" s="18" t="s">
        <v>56</v>
      </c>
      <c r="G257" s="23">
        <f t="shared" ref="G257:H261" si="177">I257+K257+M257+O257</f>
        <v>80</v>
      </c>
      <c r="H257" s="28">
        <f t="shared" si="177"/>
        <v>0</v>
      </c>
      <c r="I257" s="29">
        <v>80</v>
      </c>
      <c r="J257" s="29"/>
      <c r="K257" s="29">
        <v>0</v>
      </c>
      <c r="L257" s="29"/>
      <c r="M257" s="29">
        <v>0</v>
      </c>
      <c r="N257" s="29"/>
      <c r="O257" s="29">
        <v>0</v>
      </c>
      <c r="P257" s="28"/>
      <c r="Q257" s="23">
        <f t="shared" ref="Q257:R261" si="178">S257+U257+W257+Y257</f>
        <v>280.18599999999998</v>
      </c>
      <c r="R257" s="28">
        <f t="shared" si="178"/>
        <v>0</v>
      </c>
      <c r="S257" s="23"/>
      <c r="T257" s="23"/>
      <c r="U257" s="23"/>
      <c r="V257" s="23"/>
      <c r="W257" s="23">
        <v>280.18599999999998</v>
      </c>
      <c r="X257" s="23"/>
      <c r="Y257" s="23"/>
      <c r="Z257" s="23"/>
      <c r="AA257" s="23"/>
      <c r="AB257" s="23"/>
      <c r="AC257" s="23">
        <v>300</v>
      </c>
      <c r="AD257" s="112"/>
      <c r="AE257" s="117"/>
    </row>
    <row r="258" spans="1:31" ht="13.15" customHeight="1" x14ac:dyDescent="0.2">
      <c r="A258" s="119"/>
      <c r="B258" s="103" t="s">
        <v>14</v>
      </c>
      <c r="C258" s="18" t="s">
        <v>48</v>
      </c>
      <c r="D258" s="18" t="s">
        <v>42</v>
      </c>
      <c r="E258" s="18" t="s">
        <v>516</v>
      </c>
      <c r="F258" s="18" t="s">
        <v>56</v>
      </c>
      <c r="G258" s="23">
        <f t="shared" si="177"/>
        <v>0</v>
      </c>
      <c r="H258" s="28">
        <f t="shared" si="177"/>
        <v>0</v>
      </c>
      <c r="I258" s="29"/>
      <c r="J258" s="29"/>
      <c r="K258" s="29"/>
      <c r="L258" s="29"/>
      <c r="M258" s="29"/>
      <c r="N258" s="29"/>
      <c r="O258" s="29"/>
      <c r="P258" s="28"/>
      <c r="Q258" s="23">
        <f t="shared" si="178"/>
        <v>653.81299999999999</v>
      </c>
      <c r="R258" s="28">
        <f t="shared" si="178"/>
        <v>0</v>
      </c>
      <c r="S258" s="23"/>
      <c r="T258" s="23"/>
      <c r="U258" s="23"/>
      <c r="V258" s="23"/>
      <c r="W258" s="23">
        <v>653.81299999999999</v>
      </c>
      <c r="X258" s="23"/>
      <c r="Y258" s="23"/>
      <c r="Z258" s="23"/>
      <c r="AA258" s="23"/>
      <c r="AB258" s="23"/>
      <c r="AC258" s="23"/>
      <c r="AD258" s="112"/>
      <c r="AE258" s="117"/>
    </row>
    <row r="259" spans="1:31" ht="13.15" customHeight="1" x14ac:dyDescent="0.2">
      <c r="A259" s="119"/>
      <c r="B259" s="103" t="s">
        <v>15</v>
      </c>
      <c r="C259" s="19"/>
      <c r="D259" s="20"/>
      <c r="E259" s="20"/>
      <c r="F259" s="19"/>
      <c r="G259" s="23">
        <f t="shared" si="177"/>
        <v>0</v>
      </c>
      <c r="H259" s="28">
        <f t="shared" si="177"/>
        <v>0</v>
      </c>
      <c r="I259" s="29"/>
      <c r="J259" s="29"/>
      <c r="K259" s="29"/>
      <c r="L259" s="29"/>
      <c r="M259" s="29"/>
      <c r="N259" s="29"/>
      <c r="O259" s="29"/>
      <c r="P259" s="28"/>
      <c r="Q259" s="23">
        <f t="shared" si="178"/>
        <v>0</v>
      </c>
      <c r="R259" s="28">
        <f t="shared" si="178"/>
        <v>0</v>
      </c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112"/>
      <c r="AE259" s="117"/>
    </row>
    <row r="260" spans="1:31" ht="38.450000000000003" customHeight="1" x14ac:dyDescent="0.2">
      <c r="A260" s="119"/>
      <c r="B260" s="103" t="s">
        <v>12</v>
      </c>
      <c r="C260" s="19"/>
      <c r="D260" s="20"/>
      <c r="E260" s="20"/>
      <c r="F260" s="19"/>
      <c r="G260" s="23">
        <f t="shared" si="177"/>
        <v>0</v>
      </c>
      <c r="H260" s="28">
        <f t="shared" si="177"/>
        <v>0</v>
      </c>
      <c r="I260" s="29"/>
      <c r="J260" s="29"/>
      <c r="K260" s="29"/>
      <c r="L260" s="29"/>
      <c r="M260" s="29"/>
      <c r="N260" s="29"/>
      <c r="O260" s="29"/>
      <c r="P260" s="28"/>
      <c r="Q260" s="23">
        <f t="shared" si="178"/>
        <v>0</v>
      </c>
      <c r="R260" s="28">
        <f t="shared" si="178"/>
        <v>0</v>
      </c>
      <c r="S260" s="23"/>
      <c r="T260" s="23"/>
      <c r="U260" s="23"/>
      <c r="V260" s="23"/>
      <c r="W260" s="23"/>
      <c r="X260" s="23"/>
      <c r="Y260" s="23"/>
      <c r="Z260" s="23"/>
      <c r="AA260" s="23"/>
      <c r="AB260" s="100"/>
      <c r="AC260" s="87"/>
      <c r="AD260" s="112"/>
      <c r="AE260" s="118"/>
    </row>
    <row r="261" spans="1:31" ht="25.15" customHeight="1" x14ac:dyDescent="0.2">
      <c r="A261" s="113" t="s">
        <v>619</v>
      </c>
      <c r="B261" s="103" t="s">
        <v>77</v>
      </c>
      <c r="C261" s="19"/>
      <c r="D261" s="20"/>
      <c r="E261" s="20"/>
      <c r="F261" s="19"/>
      <c r="G261" s="24">
        <f t="shared" si="177"/>
        <v>1180</v>
      </c>
      <c r="H261" s="24">
        <f t="shared" si="177"/>
        <v>47</v>
      </c>
      <c r="I261" s="25">
        <v>180</v>
      </c>
      <c r="J261" s="25">
        <v>47</v>
      </c>
      <c r="K261" s="25">
        <v>1000</v>
      </c>
      <c r="L261" s="25"/>
      <c r="M261" s="25"/>
      <c r="N261" s="25"/>
      <c r="O261" s="25">
        <v>0</v>
      </c>
      <c r="P261" s="26"/>
      <c r="Q261" s="24">
        <f t="shared" si="178"/>
        <v>0</v>
      </c>
      <c r="R261" s="24">
        <f t="shared" si="178"/>
        <v>0</v>
      </c>
      <c r="S261" s="24"/>
      <c r="T261" s="24"/>
      <c r="U261" s="24"/>
      <c r="V261" s="24"/>
      <c r="W261" s="24"/>
      <c r="X261" s="24"/>
      <c r="Y261" s="24"/>
      <c r="Z261" s="23"/>
      <c r="AA261" s="24"/>
      <c r="AB261" s="23"/>
      <c r="AC261" s="87"/>
      <c r="AD261" s="116" t="s">
        <v>620</v>
      </c>
      <c r="AE261" s="116" t="s">
        <v>623</v>
      </c>
    </row>
    <row r="262" spans="1:31" ht="26.45" customHeight="1" x14ac:dyDescent="0.2">
      <c r="A262" s="114"/>
      <c r="B262" s="103" t="s">
        <v>132</v>
      </c>
      <c r="C262" s="19"/>
      <c r="D262" s="20"/>
      <c r="E262" s="20"/>
      <c r="F262" s="19"/>
      <c r="G262" s="23">
        <f>ROUND(G263/G261,1)</f>
        <v>4.9000000000000004</v>
      </c>
      <c r="H262" s="28">
        <f t="shared" ref="H262:Y262" si="179">ROUND(H263/H261,1)</f>
        <v>3.3</v>
      </c>
      <c r="I262" s="23">
        <f t="shared" si="179"/>
        <v>4.0999999999999996</v>
      </c>
      <c r="J262" s="23">
        <f t="shared" si="179"/>
        <v>3.3</v>
      </c>
      <c r="K262" s="23">
        <f t="shared" si="179"/>
        <v>5.0999999999999996</v>
      </c>
      <c r="L262" s="23" t="e">
        <f t="shared" si="179"/>
        <v>#DIV/0!</v>
      </c>
      <c r="M262" s="23" t="e">
        <f t="shared" si="179"/>
        <v>#DIV/0!</v>
      </c>
      <c r="N262" s="23" t="e">
        <f t="shared" si="179"/>
        <v>#DIV/0!</v>
      </c>
      <c r="O262" s="23" t="e">
        <f t="shared" si="179"/>
        <v>#DIV/0!</v>
      </c>
      <c r="P262" s="23" t="e">
        <f t="shared" si="179"/>
        <v>#DIV/0!</v>
      </c>
      <c r="Q262" s="23" t="e">
        <f t="shared" si="179"/>
        <v>#DIV/0!</v>
      </c>
      <c r="R262" s="23" t="e">
        <f t="shared" si="179"/>
        <v>#DIV/0!</v>
      </c>
      <c r="S262" s="27" t="e">
        <f t="shared" si="179"/>
        <v>#DIV/0!</v>
      </c>
      <c r="T262" s="23" t="e">
        <f t="shared" si="179"/>
        <v>#DIV/0!</v>
      </c>
      <c r="U262" s="27" t="e">
        <f t="shared" si="179"/>
        <v>#DIV/0!</v>
      </c>
      <c r="V262" s="23" t="e">
        <f t="shared" si="179"/>
        <v>#DIV/0!</v>
      </c>
      <c r="W262" s="23" t="e">
        <f t="shared" si="179"/>
        <v>#DIV/0!</v>
      </c>
      <c r="X262" s="23" t="e">
        <f t="shared" si="179"/>
        <v>#DIV/0!</v>
      </c>
      <c r="Y262" s="27" t="e">
        <f t="shared" si="179"/>
        <v>#DIV/0!</v>
      </c>
      <c r="Z262" s="23"/>
      <c r="AA262" s="27" t="e">
        <f>ROUND(AA263/AA261,1)</f>
        <v>#DIV/0!</v>
      </c>
      <c r="AB262" s="27" t="e">
        <f>ROUND(AB263/AB261,1)</f>
        <v>#DIV/0!</v>
      </c>
      <c r="AC262" s="87"/>
      <c r="AD262" s="117"/>
      <c r="AE262" s="117"/>
    </row>
    <row r="263" spans="1:31" ht="30.6" customHeight="1" x14ac:dyDescent="0.2">
      <c r="A263" s="114"/>
      <c r="B263" s="103" t="s">
        <v>101</v>
      </c>
      <c r="C263" s="19"/>
      <c r="D263" s="20"/>
      <c r="E263" s="20"/>
      <c r="F263" s="19"/>
      <c r="G263" s="23">
        <f>SUM(G264:G269)</f>
        <v>5833</v>
      </c>
      <c r="H263" s="28">
        <f>SUM(H264:H269)</f>
        <v>154.9</v>
      </c>
      <c r="I263" s="23">
        <f>SUM(I264:I269)</f>
        <v>733</v>
      </c>
      <c r="J263" s="23">
        <f t="shared" ref="J263:Y263" si="180">SUM(J264:J269)</f>
        <v>154.9</v>
      </c>
      <c r="K263" s="23">
        <f t="shared" si="180"/>
        <v>5100</v>
      </c>
      <c r="L263" s="23">
        <f t="shared" si="180"/>
        <v>0</v>
      </c>
      <c r="M263" s="23">
        <f t="shared" si="180"/>
        <v>0</v>
      </c>
      <c r="N263" s="23">
        <f t="shared" si="180"/>
        <v>0</v>
      </c>
      <c r="O263" s="23">
        <f t="shared" si="180"/>
        <v>0</v>
      </c>
      <c r="P263" s="23">
        <f t="shared" si="180"/>
        <v>0</v>
      </c>
      <c r="Q263" s="23">
        <f t="shared" si="180"/>
        <v>36</v>
      </c>
      <c r="R263" s="23">
        <f t="shared" si="180"/>
        <v>0</v>
      </c>
      <c r="S263" s="23">
        <f t="shared" si="180"/>
        <v>0</v>
      </c>
      <c r="T263" s="23">
        <f t="shared" si="180"/>
        <v>0</v>
      </c>
      <c r="U263" s="23">
        <f t="shared" si="180"/>
        <v>0</v>
      </c>
      <c r="V263" s="23">
        <f t="shared" si="180"/>
        <v>0</v>
      </c>
      <c r="W263" s="23">
        <f t="shared" si="180"/>
        <v>36</v>
      </c>
      <c r="X263" s="23">
        <f t="shared" si="180"/>
        <v>0</v>
      </c>
      <c r="Y263" s="23">
        <f t="shared" si="180"/>
        <v>0</v>
      </c>
      <c r="Z263" s="23"/>
      <c r="AA263" s="23">
        <f>SUM(AA264:AA269)</f>
        <v>0</v>
      </c>
      <c r="AB263" s="23">
        <f>SUM(AB264:AB269)</f>
        <v>0</v>
      </c>
      <c r="AC263" s="87"/>
      <c r="AD263" s="117"/>
      <c r="AE263" s="117"/>
    </row>
    <row r="264" spans="1:31" ht="13.15" customHeight="1" x14ac:dyDescent="0.2">
      <c r="A264" s="114"/>
      <c r="B264" s="113" t="s">
        <v>17</v>
      </c>
      <c r="C264" s="18" t="s">
        <v>48</v>
      </c>
      <c r="D264" s="18" t="s">
        <v>42</v>
      </c>
      <c r="E264" s="18" t="s">
        <v>512</v>
      </c>
      <c r="F264" s="18" t="s">
        <v>74</v>
      </c>
      <c r="G264" s="23">
        <f t="shared" ref="G264:H266" si="181">I264+K264+M264+O264</f>
        <v>0</v>
      </c>
      <c r="H264" s="28">
        <f t="shared" si="181"/>
        <v>0</v>
      </c>
      <c r="I264" s="29">
        <v>0</v>
      </c>
      <c r="J264" s="29"/>
      <c r="K264" s="29"/>
      <c r="L264" s="29"/>
      <c r="M264" s="29"/>
      <c r="N264" s="29"/>
      <c r="O264" s="29"/>
      <c r="P264" s="28"/>
      <c r="Q264" s="23">
        <f t="shared" ref="Q264:R266" si="182">S264+U264+W264+Y264</f>
        <v>0</v>
      </c>
      <c r="R264" s="28">
        <f t="shared" si="182"/>
        <v>0</v>
      </c>
      <c r="S264" s="23">
        <v>0</v>
      </c>
      <c r="T264" s="23"/>
      <c r="U264" s="23"/>
      <c r="V264" s="23"/>
      <c r="W264" s="23"/>
      <c r="X264" s="23"/>
      <c r="Y264" s="23"/>
      <c r="Z264" s="23"/>
      <c r="AA264" s="23"/>
      <c r="AB264" s="100"/>
      <c r="AC264" s="87"/>
      <c r="AD264" s="117"/>
      <c r="AE264" s="117"/>
    </row>
    <row r="265" spans="1:31" ht="13.15" customHeight="1" x14ac:dyDescent="0.2">
      <c r="A265" s="114"/>
      <c r="B265" s="115"/>
      <c r="C265" s="18" t="s">
        <v>48</v>
      </c>
      <c r="D265" s="18" t="s">
        <v>42</v>
      </c>
      <c r="E265" s="18" t="s">
        <v>512</v>
      </c>
      <c r="F265" s="18" t="s">
        <v>56</v>
      </c>
      <c r="G265" s="28">
        <f t="shared" si="181"/>
        <v>5833</v>
      </c>
      <c r="H265" s="28">
        <f t="shared" si="181"/>
        <v>154.9</v>
      </c>
      <c r="I265" s="29">
        <v>733</v>
      </c>
      <c r="J265" s="29">
        <v>154.9</v>
      </c>
      <c r="K265" s="29">
        <v>5100</v>
      </c>
      <c r="L265" s="29"/>
      <c r="M265" s="29">
        <v>0</v>
      </c>
      <c r="N265" s="29"/>
      <c r="O265" s="29">
        <v>0</v>
      </c>
      <c r="P265" s="28"/>
      <c r="Q265" s="28">
        <f>S265+U265+W265+Y265</f>
        <v>10.8</v>
      </c>
      <c r="R265" s="28">
        <f t="shared" si="182"/>
        <v>0</v>
      </c>
      <c r="S265" s="23"/>
      <c r="T265" s="23"/>
      <c r="U265" s="23"/>
      <c r="V265" s="23"/>
      <c r="W265" s="23">
        <v>10.8</v>
      </c>
      <c r="X265" s="23"/>
      <c r="Y265" s="23"/>
      <c r="Z265" s="23"/>
      <c r="AA265" s="23"/>
      <c r="AB265" s="100"/>
      <c r="AC265" s="87"/>
      <c r="AD265" s="117"/>
      <c r="AE265" s="117"/>
    </row>
    <row r="266" spans="1:31" ht="13.15" customHeight="1" x14ac:dyDescent="0.2">
      <c r="A266" s="114"/>
      <c r="B266" s="113" t="s">
        <v>14</v>
      </c>
      <c r="C266" s="19">
        <v>136</v>
      </c>
      <c r="D266" s="20" t="s">
        <v>42</v>
      </c>
      <c r="E266" s="20" t="s">
        <v>516</v>
      </c>
      <c r="F266" s="19">
        <v>244</v>
      </c>
      <c r="G266" s="23">
        <f t="shared" si="181"/>
        <v>0</v>
      </c>
      <c r="H266" s="28">
        <f t="shared" si="181"/>
        <v>0</v>
      </c>
      <c r="I266" s="29"/>
      <c r="J266" s="29"/>
      <c r="K266" s="29"/>
      <c r="L266" s="29"/>
      <c r="M266" s="29"/>
      <c r="N266" s="29"/>
      <c r="O266" s="29"/>
      <c r="P266" s="28"/>
      <c r="Q266" s="23">
        <f t="shared" si="182"/>
        <v>25.2</v>
      </c>
      <c r="R266" s="28">
        <f t="shared" si="182"/>
        <v>0</v>
      </c>
      <c r="S266" s="23"/>
      <c r="T266" s="23"/>
      <c r="U266" s="23"/>
      <c r="V266" s="23"/>
      <c r="W266" s="23">
        <v>25.2</v>
      </c>
      <c r="X266" s="23"/>
      <c r="Y266" s="23"/>
      <c r="Z266" s="23"/>
      <c r="AA266" s="23"/>
      <c r="AB266" s="100"/>
      <c r="AC266" s="87"/>
      <c r="AD266" s="117"/>
      <c r="AE266" s="117"/>
    </row>
    <row r="267" spans="1:31" ht="13.15" customHeight="1" x14ac:dyDescent="0.2">
      <c r="A267" s="114"/>
      <c r="B267" s="115"/>
      <c r="C267" s="19">
        <v>136</v>
      </c>
      <c r="D267" s="20" t="s">
        <v>42</v>
      </c>
      <c r="E267" s="20" t="s">
        <v>516</v>
      </c>
      <c r="F267" s="19">
        <v>242</v>
      </c>
      <c r="G267" s="23"/>
      <c r="H267" s="28"/>
      <c r="I267" s="29"/>
      <c r="J267" s="29"/>
      <c r="K267" s="29"/>
      <c r="L267" s="29"/>
      <c r="M267" s="29"/>
      <c r="N267" s="29"/>
      <c r="O267" s="29"/>
      <c r="P267" s="28"/>
      <c r="Q267" s="23">
        <f>S267+U267+W267+Y267</f>
        <v>0</v>
      </c>
      <c r="R267" s="28"/>
      <c r="S267" s="23"/>
      <c r="T267" s="23"/>
      <c r="U267" s="23"/>
      <c r="V267" s="23"/>
      <c r="W267" s="23"/>
      <c r="X267" s="23"/>
      <c r="Y267" s="23"/>
      <c r="Z267" s="23"/>
      <c r="AA267" s="23"/>
      <c r="AB267" s="100"/>
      <c r="AC267" s="87"/>
      <c r="AD267" s="117"/>
      <c r="AE267" s="117"/>
    </row>
    <row r="268" spans="1:31" ht="13.15" customHeight="1" x14ac:dyDescent="0.2">
      <c r="A268" s="114"/>
      <c r="B268" s="103" t="s">
        <v>15</v>
      </c>
      <c r="C268" s="19"/>
      <c r="D268" s="20"/>
      <c r="E268" s="20"/>
      <c r="F268" s="19"/>
      <c r="G268" s="23">
        <f>I268+K268+M268+O268</f>
        <v>0</v>
      </c>
      <c r="H268" s="28">
        <f>J268+L268+N268+P268</f>
        <v>0</v>
      </c>
      <c r="I268" s="29"/>
      <c r="J268" s="29"/>
      <c r="K268" s="29"/>
      <c r="L268" s="29"/>
      <c r="M268" s="29"/>
      <c r="N268" s="29"/>
      <c r="O268" s="29"/>
      <c r="P268" s="28"/>
      <c r="Q268" s="23">
        <f>S268+U268+W268+Y268</f>
        <v>0</v>
      </c>
      <c r="R268" s="28">
        <f>T268+V268+X268+Z268</f>
        <v>0</v>
      </c>
      <c r="S268" s="23"/>
      <c r="T268" s="23"/>
      <c r="U268" s="23"/>
      <c r="V268" s="23"/>
      <c r="W268" s="23"/>
      <c r="X268" s="23"/>
      <c r="Y268" s="23"/>
      <c r="Z268" s="23"/>
      <c r="AA268" s="23"/>
      <c r="AB268" s="100"/>
      <c r="AC268" s="87"/>
      <c r="AD268" s="117"/>
      <c r="AE268" s="117"/>
    </row>
    <row r="269" spans="1:31" ht="66.599999999999994" customHeight="1" x14ac:dyDescent="0.2">
      <c r="A269" s="115"/>
      <c r="B269" s="103" t="s">
        <v>12</v>
      </c>
      <c r="C269" s="19"/>
      <c r="D269" s="20"/>
      <c r="E269" s="20"/>
      <c r="F269" s="19"/>
      <c r="G269" s="23"/>
      <c r="H269" s="28"/>
      <c r="I269" s="29"/>
      <c r="J269" s="29"/>
      <c r="K269" s="29"/>
      <c r="L269" s="29"/>
      <c r="M269" s="29"/>
      <c r="N269" s="29"/>
      <c r="O269" s="29"/>
      <c r="P269" s="28"/>
      <c r="Q269" s="23"/>
      <c r="R269" s="28"/>
      <c r="S269" s="23"/>
      <c r="T269" s="23"/>
      <c r="U269" s="23"/>
      <c r="V269" s="23"/>
      <c r="W269" s="23"/>
      <c r="X269" s="23"/>
      <c r="Y269" s="23"/>
      <c r="Z269" s="23"/>
      <c r="AA269" s="23"/>
      <c r="AB269" s="100"/>
      <c r="AC269" s="87"/>
      <c r="AD269" s="118"/>
      <c r="AE269" s="118"/>
    </row>
    <row r="270" spans="1:31" ht="36.75" customHeight="1" x14ac:dyDescent="0.2">
      <c r="A270" s="111" t="s">
        <v>229</v>
      </c>
      <c r="B270" s="103" t="s">
        <v>142</v>
      </c>
      <c r="C270" s="19"/>
      <c r="D270" s="20"/>
      <c r="E270" s="20"/>
      <c r="F270" s="19"/>
      <c r="G270" s="23">
        <f>G277</f>
        <v>0</v>
      </c>
      <c r="H270" s="23">
        <f t="shared" ref="H270:P270" si="183">H277</f>
        <v>0</v>
      </c>
      <c r="I270" s="23">
        <f t="shared" si="183"/>
        <v>0</v>
      </c>
      <c r="J270" s="23">
        <f t="shared" si="183"/>
        <v>0</v>
      </c>
      <c r="K270" s="23">
        <f t="shared" si="183"/>
        <v>0</v>
      </c>
      <c r="L270" s="23">
        <f t="shared" si="183"/>
        <v>0</v>
      </c>
      <c r="M270" s="23">
        <f t="shared" si="183"/>
        <v>0</v>
      </c>
      <c r="N270" s="23">
        <f t="shared" si="183"/>
        <v>0</v>
      </c>
      <c r="O270" s="23">
        <f t="shared" si="183"/>
        <v>0</v>
      </c>
      <c r="P270" s="23">
        <f t="shared" si="183"/>
        <v>0</v>
      </c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112" t="s">
        <v>230</v>
      </c>
      <c r="AE270" s="112" t="s">
        <v>533</v>
      </c>
    </row>
    <row r="271" spans="1:31" ht="26.25" customHeight="1" x14ac:dyDescent="0.2">
      <c r="A271" s="111"/>
      <c r="B271" s="103" t="s">
        <v>133</v>
      </c>
      <c r="C271" s="19"/>
      <c r="D271" s="20"/>
      <c r="E271" s="20"/>
      <c r="F271" s="19"/>
      <c r="G271" s="23" t="e">
        <f t="shared" ref="G271:P271" si="184">ROUND(G272/G270,1)</f>
        <v>#DIV/0!</v>
      </c>
      <c r="H271" s="23" t="e">
        <f t="shared" si="184"/>
        <v>#DIV/0!</v>
      </c>
      <c r="I271" s="23" t="e">
        <f t="shared" si="184"/>
        <v>#DIV/0!</v>
      </c>
      <c r="J271" s="23" t="e">
        <f t="shared" si="184"/>
        <v>#DIV/0!</v>
      </c>
      <c r="K271" s="23" t="e">
        <f t="shared" si="184"/>
        <v>#DIV/0!</v>
      </c>
      <c r="L271" s="23" t="e">
        <f t="shared" si="184"/>
        <v>#DIV/0!</v>
      </c>
      <c r="M271" s="23" t="e">
        <f t="shared" si="184"/>
        <v>#DIV/0!</v>
      </c>
      <c r="N271" s="23" t="e">
        <f t="shared" si="184"/>
        <v>#DIV/0!</v>
      </c>
      <c r="O271" s="23" t="e">
        <f t="shared" si="184"/>
        <v>#DIV/0!</v>
      </c>
      <c r="P271" s="23" t="e">
        <f t="shared" si="184"/>
        <v>#DIV/0!</v>
      </c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112"/>
      <c r="AE271" s="112"/>
    </row>
    <row r="272" spans="1:31" ht="28.5" customHeight="1" x14ac:dyDescent="0.2">
      <c r="A272" s="111"/>
      <c r="B272" s="103" t="s">
        <v>101</v>
      </c>
      <c r="C272" s="19"/>
      <c r="D272" s="20"/>
      <c r="E272" s="20"/>
      <c r="F272" s="19"/>
      <c r="G272" s="23">
        <f>SUM(G273:G276)</f>
        <v>0</v>
      </c>
      <c r="H272" s="23">
        <f t="shared" ref="H272:AC272" si="185">SUM(H273:H276)</f>
        <v>0</v>
      </c>
      <c r="I272" s="23">
        <f t="shared" si="185"/>
        <v>0</v>
      </c>
      <c r="J272" s="23">
        <f t="shared" si="185"/>
        <v>0</v>
      </c>
      <c r="K272" s="23">
        <f t="shared" si="185"/>
        <v>0</v>
      </c>
      <c r="L272" s="23">
        <f t="shared" si="185"/>
        <v>0</v>
      </c>
      <c r="M272" s="23">
        <f t="shared" si="185"/>
        <v>0</v>
      </c>
      <c r="N272" s="23">
        <f t="shared" si="185"/>
        <v>0</v>
      </c>
      <c r="O272" s="23">
        <f t="shared" si="185"/>
        <v>0</v>
      </c>
      <c r="P272" s="23">
        <f t="shared" si="185"/>
        <v>0</v>
      </c>
      <c r="Q272" s="23">
        <f t="shared" si="185"/>
        <v>0</v>
      </c>
      <c r="R272" s="23">
        <f t="shared" si="185"/>
        <v>0</v>
      </c>
      <c r="S272" s="23">
        <f t="shared" si="185"/>
        <v>0</v>
      </c>
      <c r="T272" s="23">
        <f t="shared" si="185"/>
        <v>0</v>
      </c>
      <c r="U272" s="23">
        <f t="shared" si="185"/>
        <v>0</v>
      </c>
      <c r="V272" s="23">
        <f t="shared" si="185"/>
        <v>0</v>
      </c>
      <c r="W272" s="23">
        <f t="shared" si="185"/>
        <v>0</v>
      </c>
      <c r="X272" s="23">
        <f t="shared" si="185"/>
        <v>0</v>
      </c>
      <c r="Y272" s="23">
        <f t="shared" si="185"/>
        <v>0</v>
      </c>
      <c r="Z272" s="23">
        <f t="shared" si="185"/>
        <v>0</v>
      </c>
      <c r="AA272" s="23">
        <f t="shared" si="185"/>
        <v>0</v>
      </c>
      <c r="AB272" s="23">
        <f t="shared" si="185"/>
        <v>0</v>
      </c>
      <c r="AC272" s="23">
        <f t="shared" si="185"/>
        <v>0</v>
      </c>
      <c r="AD272" s="112"/>
      <c r="AE272" s="112"/>
    </row>
    <row r="273" spans="1:31" x14ac:dyDescent="0.2">
      <c r="A273" s="111"/>
      <c r="B273" s="103" t="s">
        <v>17</v>
      </c>
      <c r="C273" s="19"/>
      <c r="D273" s="19"/>
      <c r="E273" s="19"/>
      <c r="F273" s="19"/>
      <c r="G273" s="23">
        <f>G280</f>
        <v>0</v>
      </c>
      <c r="H273" s="23">
        <f t="shared" ref="H273:AC273" si="186">H280</f>
        <v>0</v>
      </c>
      <c r="I273" s="23">
        <f t="shared" si="186"/>
        <v>0</v>
      </c>
      <c r="J273" s="23">
        <f t="shared" si="186"/>
        <v>0</v>
      </c>
      <c r="K273" s="23">
        <f t="shared" si="186"/>
        <v>0</v>
      </c>
      <c r="L273" s="23">
        <f t="shared" si="186"/>
        <v>0</v>
      </c>
      <c r="M273" s="23">
        <f t="shared" si="186"/>
        <v>0</v>
      </c>
      <c r="N273" s="23">
        <f t="shared" si="186"/>
        <v>0</v>
      </c>
      <c r="O273" s="23">
        <f t="shared" si="186"/>
        <v>0</v>
      </c>
      <c r="P273" s="23">
        <f t="shared" si="186"/>
        <v>0</v>
      </c>
      <c r="Q273" s="23">
        <f t="shared" si="186"/>
        <v>0</v>
      </c>
      <c r="R273" s="23">
        <f t="shared" si="186"/>
        <v>0</v>
      </c>
      <c r="S273" s="23">
        <f t="shared" si="186"/>
        <v>0</v>
      </c>
      <c r="T273" s="23">
        <f t="shared" si="186"/>
        <v>0</v>
      </c>
      <c r="U273" s="23">
        <f t="shared" si="186"/>
        <v>0</v>
      </c>
      <c r="V273" s="23">
        <f t="shared" si="186"/>
        <v>0</v>
      </c>
      <c r="W273" s="23">
        <f t="shared" si="186"/>
        <v>0</v>
      </c>
      <c r="X273" s="23">
        <f t="shared" si="186"/>
        <v>0</v>
      </c>
      <c r="Y273" s="23">
        <f t="shared" si="186"/>
        <v>0</v>
      </c>
      <c r="Z273" s="23">
        <f t="shared" si="186"/>
        <v>0</v>
      </c>
      <c r="AA273" s="23">
        <f t="shared" si="186"/>
        <v>0</v>
      </c>
      <c r="AB273" s="23">
        <f t="shared" si="186"/>
        <v>0</v>
      </c>
      <c r="AC273" s="23">
        <f t="shared" si="186"/>
        <v>0</v>
      </c>
      <c r="AD273" s="112"/>
      <c r="AE273" s="112"/>
    </row>
    <row r="274" spans="1:31" x14ac:dyDescent="0.2">
      <c r="A274" s="111"/>
      <c r="B274" s="103" t="s">
        <v>14</v>
      </c>
      <c r="C274" s="19"/>
      <c r="D274" s="20"/>
      <c r="E274" s="20"/>
      <c r="F274" s="19"/>
      <c r="G274" s="23">
        <f>G281</f>
        <v>0</v>
      </c>
      <c r="H274" s="23">
        <f t="shared" ref="H274:AC274" si="187">H281</f>
        <v>0</v>
      </c>
      <c r="I274" s="23">
        <f t="shared" si="187"/>
        <v>0</v>
      </c>
      <c r="J274" s="23">
        <f t="shared" si="187"/>
        <v>0</v>
      </c>
      <c r="K274" s="23">
        <f t="shared" si="187"/>
        <v>0</v>
      </c>
      <c r="L274" s="23">
        <f t="shared" si="187"/>
        <v>0</v>
      </c>
      <c r="M274" s="23">
        <f t="shared" si="187"/>
        <v>0</v>
      </c>
      <c r="N274" s="23">
        <f t="shared" si="187"/>
        <v>0</v>
      </c>
      <c r="O274" s="23">
        <f t="shared" si="187"/>
        <v>0</v>
      </c>
      <c r="P274" s="23">
        <f t="shared" si="187"/>
        <v>0</v>
      </c>
      <c r="Q274" s="23">
        <f t="shared" si="187"/>
        <v>0</v>
      </c>
      <c r="R274" s="23">
        <f t="shared" si="187"/>
        <v>0</v>
      </c>
      <c r="S274" s="23">
        <f t="shared" si="187"/>
        <v>0</v>
      </c>
      <c r="T274" s="23">
        <f t="shared" si="187"/>
        <v>0</v>
      </c>
      <c r="U274" s="23">
        <f t="shared" si="187"/>
        <v>0</v>
      </c>
      <c r="V274" s="23">
        <f t="shared" si="187"/>
        <v>0</v>
      </c>
      <c r="W274" s="23">
        <f t="shared" si="187"/>
        <v>0</v>
      </c>
      <c r="X274" s="23">
        <f t="shared" si="187"/>
        <v>0</v>
      </c>
      <c r="Y274" s="23">
        <f t="shared" si="187"/>
        <v>0</v>
      </c>
      <c r="Z274" s="23">
        <f t="shared" si="187"/>
        <v>0</v>
      </c>
      <c r="AA274" s="23">
        <f t="shared" si="187"/>
        <v>0</v>
      </c>
      <c r="AB274" s="23">
        <f t="shared" si="187"/>
        <v>0</v>
      </c>
      <c r="AC274" s="23">
        <f t="shared" si="187"/>
        <v>0</v>
      </c>
      <c r="AD274" s="112"/>
      <c r="AE274" s="112"/>
    </row>
    <row r="275" spans="1:31" x14ac:dyDescent="0.2">
      <c r="A275" s="111"/>
      <c r="B275" s="103" t="s">
        <v>15</v>
      </c>
      <c r="C275" s="19"/>
      <c r="D275" s="20"/>
      <c r="E275" s="20"/>
      <c r="F275" s="19"/>
      <c r="G275" s="23">
        <f>G282</f>
        <v>0</v>
      </c>
      <c r="H275" s="23">
        <f t="shared" ref="H275:AC275" si="188">H282</f>
        <v>0</v>
      </c>
      <c r="I275" s="23">
        <f t="shared" si="188"/>
        <v>0</v>
      </c>
      <c r="J275" s="23">
        <f t="shared" si="188"/>
        <v>0</v>
      </c>
      <c r="K275" s="23">
        <f t="shared" si="188"/>
        <v>0</v>
      </c>
      <c r="L275" s="23">
        <f t="shared" si="188"/>
        <v>0</v>
      </c>
      <c r="M275" s="23">
        <f t="shared" si="188"/>
        <v>0</v>
      </c>
      <c r="N275" s="23">
        <f t="shared" si="188"/>
        <v>0</v>
      </c>
      <c r="O275" s="23">
        <f t="shared" si="188"/>
        <v>0</v>
      </c>
      <c r="P275" s="23">
        <f t="shared" si="188"/>
        <v>0</v>
      </c>
      <c r="Q275" s="23">
        <f t="shared" si="188"/>
        <v>0</v>
      </c>
      <c r="R275" s="23">
        <f t="shared" si="188"/>
        <v>0</v>
      </c>
      <c r="S275" s="23">
        <f t="shared" si="188"/>
        <v>0</v>
      </c>
      <c r="T275" s="23">
        <f t="shared" si="188"/>
        <v>0</v>
      </c>
      <c r="U275" s="23">
        <f t="shared" si="188"/>
        <v>0</v>
      </c>
      <c r="V275" s="23">
        <f t="shared" si="188"/>
        <v>0</v>
      </c>
      <c r="W275" s="23">
        <f t="shared" si="188"/>
        <v>0</v>
      </c>
      <c r="X275" s="23">
        <f t="shared" si="188"/>
        <v>0</v>
      </c>
      <c r="Y275" s="23">
        <f t="shared" si="188"/>
        <v>0</v>
      </c>
      <c r="Z275" s="23">
        <f t="shared" si="188"/>
        <v>0</v>
      </c>
      <c r="AA275" s="23">
        <f t="shared" si="188"/>
        <v>0</v>
      </c>
      <c r="AB275" s="23">
        <f t="shared" si="188"/>
        <v>0</v>
      </c>
      <c r="AC275" s="23">
        <f t="shared" si="188"/>
        <v>0</v>
      </c>
      <c r="AD275" s="112"/>
      <c r="AE275" s="112"/>
    </row>
    <row r="276" spans="1:31" ht="108.75" customHeight="1" x14ac:dyDescent="0.2">
      <c r="A276" s="111"/>
      <c r="B276" s="103" t="s">
        <v>12</v>
      </c>
      <c r="C276" s="19"/>
      <c r="D276" s="20"/>
      <c r="E276" s="20"/>
      <c r="F276" s="19"/>
      <c r="G276" s="23">
        <f>G283</f>
        <v>0</v>
      </c>
      <c r="H276" s="23">
        <f t="shared" ref="H276:AC276" si="189">H283</f>
        <v>0</v>
      </c>
      <c r="I276" s="23">
        <f t="shared" si="189"/>
        <v>0</v>
      </c>
      <c r="J276" s="23">
        <f t="shared" si="189"/>
        <v>0</v>
      </c>
      <c r="K276" s="23">
        <f t="shared" si="189"/>
        <v>0</v>
      </c>
      <c r="L276" s="23">
        <f t="shared" si="189"/>
        <v>0</v>
      </c>
      <c r="M276" s="23">
        <f t="shared" si="189"/>
        <v>0</v>
      </c>
      <c r="N276" s="23">
        <f t="shared" si="189"/>
        <v>0</v>
      </c>
      <c r="O276" s="23">
        <f t="shared" si="189"/>
        <v>0</v>
      </c>
      <c r="P276" s="23">
        <f t="shared" si="189"/>
        <v>0</v>
      </c>
      <c r="Q276" s="23">
        <f t="shared" si="189"/>
        <v>0</v>
      </c>
      <c r="R276" s="23">
        <f t="shared" si="189"/>
        <v>0</v>
      </c>
      <c r="S276" s="23">
        <f t="shared" si="189"/>
        <v>0</v>
      </c>
      <c r="T276" s="23">
        <f t="shared" si="189"/>
        <v>0</v>
      </c>
      <c r="U276" s="23">
        <f t="shared" si="189"/>
        <v>0</v>
      </c>
      <c r="V276" s="23">
        <f t="shared" si="189"/>
        <v>0</v>
      </c>
      <c r="W276" s="23">
        <f t="shared" si="189"/>
        <v>0</v>
      </c>
      <c r="X276" s="23">
        <f t="shared" si="189"/>
        <v>0</v>
      </c>
      <c r="Y276" s="23">
        <f t="shared" si="189"/>
        <v>0</v>
      </c>
      <c r="Z276" s="23">
        <f t="shared" si="189"/>
        <v>0</v>
      </c>
      <c r="AA276" s="23">
        <f t="shared" si="189"/>
        <v>0</v>
      </c>
      <c r="AB276" s="23">
        <f t="shared" si="189"/>
        <v>0</v>
      </c>
      <c r="AC276" s="23">
        <f t="shared" si="189"/>
        <v>0</v>
      </c>
      <c r="AD276" s="112"/>
      <c r="AE276" s="112"/>
    </row>
    <row r="277" spans="1:31" ht="13.15" hidden="1" customHeight="1" x14ac:dyDescent="0.2">
      <c r="A277" s="111" t="s">
        <v>85</v>
      </c>
      <c r="B277" s="103" t="s">
        <v>142</v>
      </c>
      <c r="C277" s="19"/>
      <c r="D277" s="20"/>
      <c r="E277" s="20"/>
      <c r="F277" s="19"/>
      <c r="G277" s="23"/>
      <c r="H277" s="28"/>
      <c r="I277" s="23"/>
      <c r="J277" s="23"/>
      <c r="K277" s="23"/>
      <c r="L277" s="23"/>
      <c r="M277" s="23"/>
      <c r="N277" s="23"/>
      <c r="O277" s="23"/>
      <c r="P277" s="28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112" t="s">
        <v>45</v>
      </c>
      <c r="AE277" s="112" t="s">
        <v>91</v>
      </c>
    </row>
    <row r="278" spans="1:31" ht="26.45" hidden="1" customHeight="1" x14ac:dyDescent="0.2">
      <c r="A278" s="111"/>
      <c r="B278" s="103" t="s">
        <v>129</v>
      </c>
      <c r="C278" s="19"/>
      <c r="D278" s="20"/>
      <c r="E278" s="20"/>
      <c r="F278" s="19"/>
      <c r="G278" s="23" t="e">
        <f>ROUND(G279/G277,1)</f>
        <v>#DIV/0!</v>
      </c>
      <c r="H278" s="23" t="e">
        <f t="shared" ref="H278:AC278" si="190">ROUND(H279/H277,1)</f>
        <v>#DIV/0!</v>
      </c>
      <c r="I278" s="23" t="e">
        <f t="shared" si="190"/>
        <v>#DIV/0!</v>
      </c>
      <c r="J278" s="23" t="e">
        <f t="shared" si="190"/>
        <v>#DIV/0!</v>
      </c>
      <c r="K278" s="23" t="e">
        <f t="shared" si="190"/>
        <v>#DIV/0!</v>
      </c>
      <c r="L278" s="23" t="e">
        <f t="shared" si="190"/>
        <v>#DIV/0!</v>
      </c>
      <c r="M278" s="23" t="e">
        <f t="shared" si="190"/>
        <v>#DIV/0!</v>
      </c>
      <c r="N278" s="23" t="e">
        <f t="shared" si="190"/>
        <v>#DIV/0!</v>
      </c>
      <c r="O278" s="23" t="e">
        <f t="shared" si="190"/>
        <v>#DIV/0!</v>
      </c>
      <c r="P278" s="23" t="e">
        <f t="shared" si="190"/>
        <v>#DIV/0!</v>
      </c>
      <c r="Q278" s="23" t="e">
        <f t="shared" si="190"/>
        <v>#DIV/0!</v>
      </c>
      <c r="R278" s="23" t="e">
        <f t="shared" si="190"/>
        <v>#DIV/0!</v>
      </c>
      <c r="S278" s="23" t="e">
        <f t="shared" si="190"/>
        <v>#DIV/0!</v>
      </c>
      <c r="T278" s="23" t="e">
        <f t="shared" si="190"/>
        <v>#DIV/0!</v>
      </c>
      <c r="U278" s="23" t="e">
        <f t="shared" si="190"/>
        <v>#DIV/0!</v>
      </c>
      <c r="V278" s="23" t="e">
        <f t="shared" si="190"/>
        <v>#DIV/0!</v>
      </c>
      <c r="W278" s="23" t="e">
        <f t="shared" si="190"/>
        <v>#DIV/0!</v>
      </c>
      <c r="X278" s="23" t="e">
        <f t="shared" si="190"/>
        <v>#DIV/0!</v>
      </c>
      <c r="Y278" s="23" t="e">
        <f t="shared" si="190"/>
        <v>#DIV/0!</v>
      </c>
      <c r="Z278" s="23" t="e">
        <f t="shared" si="190"/>
        <v>#DIV/0!</v>
      </c>
      <c r="AA278" s="23" t="e">
        <f t="shared" si="190"/>
        <v>#DIV/0!</v>
      </c>
      <c r="AB278" s="23" t="e">
        <f t="shared" si="190"/>
        <v>#DIV/0!</v>
      </c>
      <c r="AC278" s="23" t="e">
        <f t="shared" si="190"/>
        <v>#DIV/0!</v>
      </c>
      <c r="AD278" s="112"/>
      <c r="AE278" s="112"/>
    </row>
    <row r="279" spans="1:31" ht="13.15" hidden="1" customHeight="1" x14ac:dyDescent="0.2">
      <c r="A279" s="111"/>
      <c r="B279" s="103" t="s">
        <v>101</v>
      </c>
      <c r="C279" s="19"/>
      <c r="D279" s="20"/>
      <c r="E279" s="20"/>
      <c r="F279" s="19"/>
      <c r="G279" s="23">
        <f>SUM(G280:G283)</f>
        <v>0</v>
      </c>
      <c r="H279" s="23">
        <f t="shared" ref="H279:AC279" si="191">SUM(H280:H283)</f>
        <v>0</v>
      </c>
      <c r="I279" s="23">
        <f t="shared" si="191"/>
        <v>0</v>
      </c>
      <c r="J279" s="23">
        <f t="shared" si="191"/>
        <v>0</v>
      </c>
      <c r="K279" s="23">
        <f t="shared" si="191"/>
        <v>0</v>
      </c>
      <c r="L279" s="23">
        <f t="shared" si="191"/>
        <v>0</v>
      </c>
      <c r="M279" s="23">
        <f t="shared" si="191"/>
        <v>0</v>
      </c>
      <c r="N279" s="23">
        <f t="shared" si="191"/>
        <v>0</v>
      </c>
      <c r="O279" s="23">
        <f t="shared" si="191"/>
        <v>0</v>
      </c>
      <c r="P279" s="23">
        <f t="shared" si="191"/>
        <v>0</v>
      </c>
      <c r="Q279" s="23">
        <f t="shared" si="191"/>
        <v>0</v>
      </c>
      <c r="R279" s="23">
        <f t="shared" si="191"/>
        <v>0</v>
      </c>
      <c r="S279" s="23">
        <f t="shared" si="191"/>
        <v>0</v>
      </c>
      <c r="T279" s="23">
        <f t="shared" si="191"/>
        <v>0</v>
      </c>
      <c r="U279" s="23">
        <f t="shared" si="191"/>
        <v>0</v>
      </c>
      <c r="V279" s="23">
        <f t="shared" si="191"/>
        <v>0</v>
      </c>
      <c r="W279" s="23">
        <f t="shared" si="191"/>
        <v>0</v>
      </c>
      <c r="X279" s="23">
        <f t="shared" si="191"/>
        <v>0</v>
      </c>
      <c r="Y279" s="23">
        <f t="shared" si="191"/>
        <v>0</v>
      </c>
      <c r="Z279" s="23">
        <f t="shared" si="191"/>
        <v>0</v>
      </c>
      <c r="AA279" s="23">
        <f t="shared" si="191"/>
        <v>0</v>
      </c>
      <c r="AB279" s="23">
        <f t="shared" si="191"/>
        <v>0</v>
      </c>
      <c r="AC279" s="23">
        <f t="shared" si="191"/>
        <v>0</v>
      </c>
      <c r="AD279" s="112"/>
      <c r="AE279" s="112"/>
    </row>
    <row r="280" spans="1:31" ht="13.15" hidden="1" customHeight="1" x14ac:dyDescent="0.2">
      <c r="A280" s="111"/>
      <c r="B280" s="103" t="s">
        <v>17</v>
      </c>
      <c r="C280" s="19"/>
      <c r="D280" s="20"/>
      <c r="E280" s="20"/>
      <c r="F280" s="19"/>
      <c r="G280" s="23">
        <f>I280+K280+M280+O280</f>
        <v>0</v>
      </c>
      <c r="H280" s="28">
        <f>J280+L280+N280+P280</f>
        <v>0</v>
      </c>
      <c r="I280" s="23"/>
      <c r="J280" s="23"/>
      <c r="K280" s="23"/>
      <c r="L280" s="23"/>
      <c r="M280" s="23"/>
      <c r="N280" s="23"/>
      <c r="O280" s="23"/>
      <c r="P280" s="28"/>
      <c r="Q280" s="23">
        <f t="shared" ref="Q280:R283" si="192">S280+U280+W280+Y280</f>
        <v>0</v>
      </c>
      <c r="R280" s="28">
        <f t="shared" si="192"/>
        <v>0</v>
      </c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112"/>
      <c r="AE280" s="112"/>
    </row>
    <row r="281" spans="1:31" ht="13.15" hidden="1" customHeight="1" x14ac:dyDescent="0.2">
      <c r="A281" s="111"/>
      <c r="B281" s="103" t="s">
        <v>14</v>
      </c>
      <c r="C281" s="19"/>
      <c r="D281" s="20"/>
      <c r="E281" s="20"/>
      <c r="F281" s="19"/>
      <c r="G281" s="23">
        <f t="shared" ref="G281:H283" si="193">I281+K281+M281+O281</f>
        <v>0</v>
      </c>
      <c r="H281" s="28">
        <f t="shared" si="193"/>
        <v>0</v>
      </c>
      <c r="I281" s="23"/>
      <c r="J281" s="23"/>
      <c r="K281" s="23"/>
      <c r="L281" s="23"/>
      <c r="M281" s="23"/>
      <c r="N281" s="23"/>
      <c r="O281" s="23"/>
      <c r="P281" s="28"/>
      <c r="Q281" s="23">
        <f t="shared" si="192"/>
        <v>0</v>
      </c>
      <c r="R281" s="28">
        <f t="shared" si="192"/>
        <v>0</v>
      </c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112"/>
      <c r="AE281" s="112"/>
    </row>
    <row r="282" spans="1:31" ht="13.15" hidden="1" customHeight="1" x14ac:dyDescent="0.2">
      <c r="A282" s="111"/>
      <c r="B282" s="103" t="s">
        <v>15</v>
      </c>
      <c r="C282" s="19"/>
      <c r="D282" s="20"/>
      <c r="E282" s="20"/>
      <c r="F282" s="19"/>
      <c r="G282" s="23">
        <f t="shared" si="193"/>
        <v>0</v>
      </c>
      <c r="H282" s="28">
        <f t="shared" si="193"/>
        <v>0</v>
      </c>
      <c r="I282" s="23"/>
      <c r="J282" s="23"/>
      <c r="K282" s="23"/>
      <c r="L282" s="23"/>
      <c r="M282" s="23"/>
      <c r="N282" s="23"/>
      <c r="O282" s="23"/>
      <c r="P282" s="28"/>
      <c r="Q282" s="23">
        <f t="shared" si="192"/>
        <v>0</v>
      </c>
      <c r="R282" s="28">
        <f t="shared" si="192"/>
        <v>0</v>
      </c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112"/>
      <c r="AE282" s="112"/>
    </row>
    <row r="283" spans="1:31" ht="13.15" hidden="1" customHeight="1" x14ac:dyDescent="0.2">
      <c r="A283" s="111"/>
      <c r="B283" s="103" t="s">
        <v>12</v>
      </c>
      <c r="C283" s="19"/>
      <c r="D283" s="20"/>
      <c r="E283" s="20"/>
      <c r="F283" s="19"/>
      <c r="G283" s="23">
        <f t="shared" si="193"/>
        <v>0</v>
      </c>
      <c r="H283" s="28">
        <f t="shared" si="193"/>
        <v>0</v>
      </c>
      <c r="I283" s="23"/>
      <c r="J283" s="23"/>
      <c r="K283" s="23"/>
      <c r="L283" s="23"/>
      <c r="M283" s="23"/>
      <c r="N283" s="23"/>
      <c r="O283" s="23"/>
      <c r="P283" s="28"/>
      <c r="Q283" s="23">
        <f t="shared" si="192"/>
        <v>0</v>
      </c>
      <c r="R283" s="28">
        <f t="shared" si="192"/>
        <v>0</v>
      </c>
      <c r="S283" s="23"/>
      <c r="T283" s="23"/>
      <c r="U283" s="23"/>
      <c r="V283" s="23"/>
      <c r="W283" s="23"/>
      <c r="X283" s="23"/>
      <c r="Y283" s="23"/>
      <c r="Z283" s="23"/>
      <c r="AA283" s="23"/>
      <c r="AB283" s="100"/>
      <c r="AC283" s="87"/>
      <c r="AD283" s="112"/>
      <c r="AE283" s="112"/>
    </row>
    <row r="284" spans="1:31" ht="13.15" customHeight="1" x14ac:dyDescent="0.2">
      <c r="A284" s="111" t="s">
        <v>231</v>
      </c>
      <c r="B284" s="103" t="s">
        <v>142</v>
      </c>
      <c r="C284" s="19"/>
      <c r="D284" s="20"/>
      <c r="E284" s="20"/>
      <c r="F284" s="19"/>
      <c r="G284" s="23">
        <f>G291</f>
        <v>0</v>
      </c>
      <c r="H284" s="23">
        <f t="shared" ref="H284:P284" si="194">H291</f>
        <v>0</v>
      </c>
      <c r="I284" s="23">
        <f t="shared" si="194"/>
        <v>0</v>
      </c>
      <c r="J284" s="23">
        <f t="shared" si="194"/>
        <v>0</v>
      </c>
      <c r="K284" s="23">
        <f t="shared" si="194"/>
        <v>0</v>
      </c>
      <c r="L284" s="23">
        <f t="shared" si="194"/>
        <v>0</v>
      </c>
      <c r="M284" s="23">
        <f t="shared" si="194"/>
        <v>0</v>
      </c>
      <c r="N284" s="23">
        <f t="shared" si="194"/>
        <v>0</v>
      </c>
      <c r="O284" s="23">
        <f t="shared" si="194"/>
        <v>0</v>
      </c>
      <c r="P284" s="23">
        <f t="shared" si="194"/>
        <v>0</v>
      </c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112" t="s">
        <v>230</v>
      </c>
      <c r="AE284" s="112" t="s">
        <v>533</v>
      </c>
    </row>
    <row r="285" spans="1:31" ht="26.45" customHeight="1" x14ac:dyDescent="0.2">
      <c r="A285" s="111"/>
      <c r="B285" s="103" t="s">
        <v>129</v>
      </c>
      <c r="C285" s="19"/>
      <c r="D285" s="20"/>
      <c r="E285" s="20"/>
      <c r="F285" s="19"/>
      <c r="G285" s="23" t="e">
        <f>ROUND(G286/G284,1)</f>
        <v>#DIV/0!</v>
      </c>
      <c r="H285" s="23" t="e">
        <f t="shared" ref="H285:P285" si="195">ROUND(H286/H284,1)</f>
        <v>#DIV/0!</v>
      </c>
      <c r="I285" s="23" t="e">
        <f t="shared" si="195"/>
        <v>#DIV/0!</v>
      </c>
      <c r="J285" s="23" t="e">
        <f t="shared" si="195"/>
        <v>#DIV/0!</v>
      </c>
      <c r="K285" s="23" t="e">
        <f t="shared" si="195"/>
        <v>#DIV/0!</v>
      </c>
      <c r="L285" s="23" t="e">
        <f t="shared" si="195"/>
        <v>#DIV/0!</v>
      </c>
      <c r="M285" s="23" t="e">
        <f t="shared" si="195"/>
        <v>#DIV/0!</v>
      </c>
      <c r="N285" s="23" t="e">
        <f t="shared" si="195"/>
        <v>#DIV/0!</v>
      </c>
      <c r="O285" s="23" t="e">
        <f t="shared" si="195"/>
        <v>#DIV/0!</v>
      </c>
      <c r="P285" s="23" t="e">
        <f t="shared" si="195"/>
        <v>#DIV/0!</v>
      </c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112"/>
      <c r="AE285" s="112"/>
    </row>
    <row r="286" spans="1:31" ht="24.75" customHeight="1" x14ac:dyDescent="0.2">
      <c r="A286" s="111"/>
      <c r="B286" s="103" t="s">
        <v>101</v>
      </c>
      <c r="C286" s="19"/>
      <c r="D286" s="20"/>
      <c r="E286" s="20"/>
      <c r="F286" s="19"/>
      <c r="G286" s="23">
        <f>SUM(G287:G290)</f>
        <v>0</v>
      </c>
      <c r="H286" s="23">
        <f t="shared" ref="H286:AC286" si="196">SUM(H287:H290)</f>
        <v>0</v>
      </c>
      <c r="I286" s="23">
        <f t="shared" si="196"/>
        <v>0</v>
      </c>
      <c r="J286" s="23">
        <f t="shared" si="196"/>
        <v>0</v>
      </c>
      <c r="K286" s="23">
        <f t="shared" si="196"/>
        <v>0</v>
      </c>
      <c r="L286" s="23">
        <f t="shared" si="196"/>
        <v>0</v>
      </c>
      <c r="M286" s="23">
        <f t="shared" si="196"/>
        <v>0</v>
      </c>
      <c r="N286" s="23">
        <f t="shared" si="196"/>
        <v>0</v>
      </c>
      <c r="O286" s="23">
        <f t="shared" si="196"/>
        <v>0</v>
      </c>
      <c r="P286" s="23">
        <f t="shared" si="196"/>
        <v>0</v>
      </c>
      <c r="Q286" s="23">
        <f t="shared" si="196"/>
        <v>0</v>
      </c>
      <c r="R286" s="23">
        <f t="shared" si="196"/>
        <v>0</v>
      </c>
      <c r="S286" s="23">
        <f t="shared" si="196"/>
        <v>0</v>
      </c>
      <c r="T286" s="23">
        <f t="shared" si="196"/>
        <v>0</v>
      </c>
      <c r="U286" s="23">
        <f t="shared" si="196"/>
        <v>0</v>
      </c>
      <c r="V286" s="23">
        <f t="shared" si="196"/>
        <v>0</v>
      </c>
      <c r="W286" s="23">
        <f t="shared" si="196"/>
        <v>0</v>
      </c>
      <c r="X286" s="23">
        <f t="shared" si="196"/>
        <v>0</v>
      </c>
      <c r="Y286" s="23">
        <f t="shared" si="196"/>
        <v>0</v>
      </c>
      <c r="Z286" s="23">
        <f t="shared" si="196"/>
        <v>0</v>
      </c>
      <c r="AA286" s="23">
        <f t="shared" si="196"/>
        <v>0</v>
      </c>
      <c r="AB286" s="23">
        <f t="shared" si="196"/>
        <v>0</v>
      </c>
      <c r="AC286" s="23">
        <f t="shared" si="196"/>
        <v>0</v>
      </c>
      <c r="AD286" s="112"/>
      <c r="AE286" s="112"/>
    </row>
    <row r="287" spans="1:31" x14ac:dyDescent="0.2">
      <c r="A287" s="111"/>
      <c r="B287" s="103" t="s">
        <v>17</v>
      </c>
      <c r="C287" s="19"/>
      <c r="D287" s="19"/>
      <c r="E287" s="19"/>
      <c r="F287" s="19"/>
      <c r="G287" s="23">
        <f>G294</f>
        <v>0</v>
      </c>
      <c r="H287" s="23">
        <f t="shared" ref="H287:AC287" si="197">H294</f>
        <v>0</v>
      </c>
      <c r="I287" s="23">
        <f t="shared" si="197"/>
        <v>0</v>
      </c>
      <c r="J287" s="23">
        <f t="shared" si="197"/>
        <v>0</v>
      </c>
      <c r="K287" s="23">
        <f t="shared" si="197"/>
        <v>0</v>
      </c>
      <c r="L287" s="23">
        <f t="shared" si="197"/>
        <v>0</v>
      </c>
      <c r="M287" s="23">
        <f t="shared" si="197"/>
        <v>0</v>
      </c>
      <c r="N287" s="23">
        <f t="shared" si="197"/>
        <v>0</v>
      </c>
      <c r="O287" s="23">
        <f t="shared" si="197"/>
        <v>0</v>
      </c>
      <c r="P287" s="23">
        <f t="shared" si="197"/>
        <v>0</v>
      </c>
      <c r="Q287" s="23">
        <f t="shared" si="197"/>
        <v>0</v>
      </c>
      <c r="R287" s="23">
        <f t="shared" si="197"/>
        <v>0</v>
      </c>
      <c r="S287" s="23">
        <f t="shared" si="197"/>
        <v>0</v>
      </c>
      <c r="T287" s="23">
        <f t="shared" si="197"/>
        <v>0</v>
      </c>
      <c r="U287" s="23">
        <f t="shared" si="197"/>
        <v>0</v>
      </c>
      <c r="V287" s="23">
        <f t="shared" si="197"/>
        <v>0</v>
      </c>
      <c r="W287" s="23">
        <f t="shared" si="197"/>
        <v>0</v>
      </c>
      <c r="X287" s="23">
        <f t="shared" si="197"/>
        <v>0</v>
      </c>
      <c r="Y287" s="23">
        <f t="shared" si="197"/>
        <v>0</v>
      </c>
      <c r="Z287" s="23">
        <f t="shared" si="197"/>
        <v>0</v>
      </c>
      <c r="AA287" s="23">
        <f t="shared" si="197"/>
        <v>0</v>
      </c>
      <c r="AB287" s="23">
        <f t="shared" si="197"/>
        <v>0</v>
      </c>
      <c r="AC287" s="23">
        <f t="shared" si="197"/>
        <v>0</v>
      </c>
      <c r="AD287" s="112"/>
      <c r="AE287" s="112"/>
    </row>
    <row r="288" spans="1:31" x14ac:dyDescent="0.2">
      <c r="A288" s="111"/>
      <c r="B288" s="103" t="s">
        <v>14</v>
      </c>
      <c r="C288" s="19"/>
      <c r="D288" s="20"/>
      <c r="E288" s="20"/>
      <c r="F288" s="19"/>
      <c r="G288" s="23">
        <f>G295</f>
        <v>0</v>
      </c>
      <c r="H288" s="23">
        <f t="shared" ref="H288:AC288" si="198">H295</f>
        <v>0</v>
      </c>
      <c r="I288" s="23">
        <f t="shared" si="198"/>
        <v>0</v>
      </c>
      <c r="J288" s="23">
        <f t="shared" si="198"/>
        <v>0</v>
      </c>
      <c r="K288" s="23">
        <f t="shared" si="198"/>
        <v>0</v>
      </c>
      <c r="L288" s="23">
        <f t="shared" si="198"/>
        <v>0</v>
      </c>
      <c r="M288" s="23">
        <f t="shared" si="198"/>
        <v>0</v>
      </c>
      <c r="N288" s="23">
        <f t="shared" si="198"/>
        <v>0</v>
      </c>
      <c r="O288" s="23">
        <f t="shared" si="198"/>
        <v>0</v>
      </c>
      <c r="P288" s="23">
        <f t="shared" si="198"/>
        <v>0</v>
      </c>
      <c r="Q288" s="23">
        <f t="shared" si="198"/>
        <v>0</v>
      </c>
      <c r="R288" s="23">
        <f t="shared" si="198"/>
        <v>0</v>
      </c>
      <c r="S288" s="23">
        <f t="shared" si="198"/>
        <v>0</v>
      </c>
      <c r="T288" s="23">
        <f t="shared" si="198"/>
        <v>0</v>
      </c>
      <c r="U288" s="23">
        <f t="shared" si="198"/>
        <v>0</v>
      </c>
      <c r="V288" s="23">
        <f t="shared" si="198"/>
        <v>0</v>
      </c>
      <c r="W288" s="23">
        <f t="shared" si="198"/>
        <v>0</v>
      </c>
      <c r="X288" s="23">
        <f t="shared" si="198"/>
        <v>0</v>
      </c>
      <c r="Y288" s="23">
        <f t="shared" si="198"/>
        <v>0</v>
      </c>
      <c r="Z288" s="23">
        <f t="shared" si="198"/>
        <v>0</v>
      </c>
      <c r="AA288" s="23">
        <f t="shared" si="198"/>
        <v>0</v>
      </c>
      <c r="AB288" s="23">
        <f t="shared" si="198"/>
        <v>0</v>
      </c>
      <c r="AC288" s="23">
        <f t="shared" si="198"/>
        <v>0</v>
      </c>
      <c r="AD288" s="112"/>
      <c r="AE288" s="112"/>
    </row>
    <row r="289" spans="1:31" x14ac:dyDescent="0.2">
      <c r="A289" s="111"/>
      <c r="B289" s="103" t="s">
        <v>15</v>
      </c>
      <c r="C289" s="19"/>
      <c r="D289" s="20"/>
      <c r="E289" s="20"/>
      <c r="F289" s="19"/>
      <c r="G289" s="23">
        <f>G296</f>
        <v>0</v>
      </c>
      <c r="H289" s="23">
        <f t="shared" ref="H289:AC289" si="199">H296</f>
        <v>0</v>
      </c>
      <c r="I289" s="23">
        <f t="shared" si="199"/>
        <v>0</v>
      </c>
      <c r="J289" s="23">
        <f t="shared" si="199"/>
        <v>0</v>
      </c>
      <c r="K289" s="23">
        <f t="shared" si="199"/>
        <v>0</v>
      </c>
      <c r="L289" s="23">
        <f t="shared" si="199"/>
        <v>0</v>
      </c>
      <c r="M289" s="23">
        <f t="shared" si="199"/>
        <v>0</v>
      </c>
      <c r="N289" s="23">
        <f t="shared" si="199"/>
        <v>0</v>
      </c>
      <c r="O289" s="23">
        <f t="shared" si="199"/>
        <v>0</v>
      </c>
      <c r="P289" s="23">
        <f t="shared" si="199"/>
        <v>0</v>
      </c>
      <c r="Q289" s="23">
        <f t="shared" si="199"/>
        <v>0</v>
      </c>
      <c r="R289" s="23">
        <f t="shared" si="199"/>
        <v>0</v>
      </c>
      <c r="S289" s="23">
        <f t="shared" si="199"/>
        <v>0</v>
      </c>
      <c r="T289" s="23">
        <f t="shared" si="199"/>
        <v>0</v>
      </c>
      <c r="U289" s="23">
        <f t="shared" si="199"/>
        <v>0</v>
      </c>
      <c r="V289" s="23">
        <f t="shared" si="199"/>
        <v>0</v>
      </c>
      <c r="W289" s="23">
        <f t="shared" si="199"/>
        <v>0</v>
      </c>
      <c r="X289" s="23">
        <f t="shared" si="199"/>
        <v>0</v>
      </c>
      <c r="Y289" s="23">
        <f t="shared" si="199"/>
        <v>0</v>
      </c>
      <c r="Z289" s="23">
        <f t="shared" si="199"/>
        <v>0</v>
      </c>
      <c r="AA289" s="23">
        <f t="shared" si="199"/>
        <v>0</v>
      </c>
      <c r="AB289" s="23">
        <f t="shared" si="199"/>
        <v>0</v>
      </c>
      <c r="AC289" s="23">
        <f t="shared" si="199"/>
        <v>0</v>
      </c>
      <c r="AD289" s="112"/>
      <c r="AE289" s="112"/>
    </row>
    <row r="290" spans="1:31" ht="156.6" customHeight="1" x14ac:dyDescent="0.2">
      <c r="A290" s="111"/>
      <c r="B290" s="103" t="s">
        <v>12</v>
      </c>
      <c r="C290" s="19"/>
      <c r="D290" s="20"/>
      <c r="E290" s="20"/>
      <c r="F290" s="19"/>
      <c r="G290" s="23">
        <f>G297</f>
        <v>0</v>
      </c>
      <c r="H290" s="23">
        <f t="shared" ref="H290:AC290" si="200">H297</f>
        <v>0</v>
      </c>
      <c r="I290" s="23">
        <f t="shared" si="200"/>
        <v>0</v>
      </c>
      <c r="J290" s="23">
        <f t="shared" si="200"/>
        <v>0</v>
      </c>
      <c r="K290" s="23">
        <f t="shared" si="200"/>
        <v>0</v>
      </c>
      <c r="L290" s="23">
        <f t="shared" si="200"/>
        <v>0</v>
      </c>
      <c r="M290" s="23">
        <f t="shared" si="200"/>
        <v>0</v>
      </c>
      <c r="N290" s="23">
        <f t="shared" si="200"/>
        <v>0</v>
      </c>
      <c r="O290" s="23">
        <f t="shared" si="200"/>
        <v>0</v>
      </c>
      <c r="P290" s="23">
        <f t="shared" si="200"/>
        <v>0</v>
      </c>
      <c r="Q290" s="23">
        <f t="shared" si="200"/>
        <v>0</v>
      </c>
      <c r="R290" s="23">
        <f t="shared" si="200"/>
        <v>0</v>
      </c>
      <c r="S290" s="23">
        <f t="shared" si="200"/>
        <v>0</v>
      </c>
      <c r="T290" s="23">
        <f t="shared" si="200"/>
        <v>0</v>
      </c>
      <c r="U290" s="23">
        <f t="shared" si="200"/>
        <v>0</v>
      </c>
      <c r="V290" s="23">
        <f t="shared" si="200"/>
        <v>0</v>
      </c>
      <c r="W290" s="23">
        <f t="shared" si="200"/>
        <v>0</v>
      </c>
      <c r="X290" s="23">
        <f t="shared" si="200"/>
        <v>0</v>
      </c>
      <c r="Y290" s="23">
        <f t="shared" si="200"/>
        <v>0</v>
      </c>
      <c r="Z290" s="23">
        <f t="shared" si="200"/>
        <v>0</v>
      </c>
      <c r="AA290" s="23">
        <f t="shared" si="200"/>
        <v>0</v>
      </c>
      <c r="AB290" s="23">
        <f t="shared" si="200"/>
        <v>0</v>
      </c>
      <c r="AC290" s="23">
        <f t="shared" si="200"/>
        <v>0</v>
      </c>
      <c r="AD290" s="112"/>
      <c r="AE290" s="112"/>
    </row>
    <row r="291" spans="1:31" ht="13.15" hidden="1" customHeight="1" x14ac:dyDescent="0.2">
      <c r="A291" s="111" t="s">
        <v>86</v>
      </c>
      <c r="B291" s="103" t="s">
        <v>142</v>
      </c>
      <c r="C291" s="19"/>
      <c r="D291" s="20"/>
      <c r="E291" s="20"/>
      <c r="F291" s="19"/>
      <c r="G291" s="23"/>
      <c r="H291" s="28"/>
      <c r="I291" s="23"/>
      <c r="J291" s="23"/>
      <c r="K291" s="23"/>
      <c r="L291" s="23"/>
      <c r="M291" s="23"/>
      <c r="N291" s="23"/>
      <c r="O291" s="23"/>
      <c r="P291" s="28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112" t="s">
        <v>106</v>
      </c>
      <c r="AE291" s="112" t="s">
        <v>91</v>
      </c>
    </row>
    <row r="292" spans="1:31" ht="26.45" hidden="1" customHeight="1" x14ac:dyDescent="0.2">
      <c r="A292" s="111"/>
      <c r="B292" s="103" t="s">
        <v>129</v>
      </c>
      <c r="C292" s="19"/>
      <c r="D292" s="20"/>
      <c r="E292" s="20"/>
      <c r="F292" s="19"/>
      <c r="G292" s="23" t="e">
        <f>ROUND(G293/G291,1)</f>
        <v>#DIV/0!</v>
      </c>
      <c r="H292" s="23" t="e">
        <f t="shared" ref="H292:AC292" si="201">ROUND(H293/H291,1)</f>
        <v>#DIV/0!</v>
      </c>
      <c r="I292" s="23" t="e">
        <f t="shared" si="201"/>
        <v>#DIV/0!</v>
      </c>
      <c r="J292" s="23" t="e">
        <f t="shared" si="201"/>
        <v>#DIV/0!</v>
      </c>
      <c r="K292" s="23" t="e">
        <f t="shared" si="201"/>
        <v>#DIV/0!</v>
      </c>
      <c r="L292" s="23" t="e">
        <f t="shared" si="201"/>
        <v>#DIV/0!</v>
      </c>
      <c r="M292" s="23" t="e">
        <f t="shared" si="201"/>
        <v>#DIV/0!</v>
      </c>
      <c r="N292" s="23" t="e">
        <f t="shared" si="201"/>
        <v>#DIV/0!</v>
      </c>
      <c r="O292" s="23" t="e">
        <f t="shared" si="201"/>
        <v>#DIV/0!</v>
      </c>
      <c r="P292" s="23" t="e">
        <f t="shared" si="201"/>
        <v>#DIV/0!</v>
      </c>
      <c r="Q292" s="23" t="e">
        <f t="shared" si="201"/>
        <v>#DIV/0!</v>
      </c>
      <c r="R292" s="23" t="e">
        <f t="shared" si="201"/>
        <v>#DIV/0!</v>
      </c>
      <c r="S292" s="23" t="e">
        <f t="shared" si="201"/>
        <v>#DIV/0!</v>
      </c>
      <c r="T292" s="23" t="e">
        <f t="shared" si="201"/>
        <v>#DIV/0!</v>
      </c>
      <c r="U292" s="23" t="e">
        <f t="shared" si="201"/>
        <v>#DIV/0!</v>
      </c>
      <c r="V292" s="23" t="e">
        <f t="shared" si="201"/>
        <v>#DIV/0!</v>
      </c>
      <c r="W292" s="23" t="e">
        <f t="shared" si="201"/>
        <v>#DIV/0!</v>
      </c>
      <c r="X292" s="23" t="e">
        <f t="shared" si="201"/>
        <v>#DIV/0!</v>
      </c>
      <c r="Y292" s="23" t="e">
        <f t="shared" si="201"/>
        <v>#DIV/0!</v>
      </c>
      <c r="Z292" s="23" t="e">
        <f t="shared" si="201"/>
        <v>#DIV/0!</v>
      </c>
      <c r="AA292" s="23" t="e">
        <f t="shared" si="201"/>
        <v>#DIV/0!</v>
      </c>
      <c r="AB292" s="23" t="e">
        <f t="shared" si="201"/>
        <v>#DIV/0!</v>
      </c>
      <c r="AC292" s="23" t="e">
        <f t="shared" si="201"/>
        <v>#DIV/0!</v>
      </c>
      <c r="AD292" s="112"/>
      <c r="AE292" s="112"/>
    </row>
    <row r="293" spans="1:31" ht="13.15" hidden="1" customHeight="1" x14ac:dyDescent="0.2">
      <c r="A293" s="111"/>
      <c r="B293" s="103" t="s">
        <v>101</v>
      </c>
      <c r="C293" s="19"/>
      <c r="D293" s="20"/>
      <c r="E293" s="20"/>
      <c r="F293" s="19"/>
      <c r="G293" s="23">
        <f>SUM(G294:G297)</f>
        <v>0</v>
      </c>
      <c r="H293" s="23">
        <f t="shared" ref="H293:AC293" si="202">SUM(H294:H297)</f>
        <v>0</v>
      </c>
      <c r="I293" s="23">
        <f t="shared" si="202"/>
        <v>0</v>
      </c>
      <c r="J293" s="23">
        <f t="shared" si="202"/>
        <v>0</v>
      </c>
      <c r="K293" s="23">
        <f t="shared" si="202"/>
        <v>0</v>
      </c>
      <c r="L293" s="23">
        <f t="shared" si="202"/>
        <v>0</v>
      </c>
      <c r="M293" s="23">
        <f t="shared" si="202"/>
        <v>0</v>
      </c>
      <c r="N293" s="23">
        <f t="shared" si="202"/>
        <v>0</v>
      </c>
      <c r="O293" s="23">
        <f t="shared" si="202"/>
        <v>0</v>
      </c>
      <c r="P293" s="23">
        <f t="shared" si="202"/>
        <v>0</v>
      </c>
      <c r="Q293" s="23">
        <f t="shared" si="202"/>
        <v>0</v>
      </c>
      <c r="R293" s="23">
        <f t="shared" si="202"/>
        <v>0</v>
      </c>
      <c r="S293" s="23">
        <f t="shared" si="202"/>
        <v>0</v>
      </c>
      <c r="T293" s="23">
        <f t="shared" si="202"/>
        <v>0</v>
      </c>
      <c r="U293" s="23">
        <f t="shared" si="202"/>
        <v>0</v>
      </c>
      <c r="V293" s="23">
        <f t="shared" si="202"/>
        <v>0</v>
      </c>
      <c r="W293" s="23">
        <f t="shared" si="202"/>
        <v>0</v>
      </c>
      <c r="X293" s="23">
        <f t="shared" si="202"/>
        <v>0</v>
      </c>
      <c r="Y293" s="23">
        <f t="shared" si="202"/>
        <v>0</v>
      </c>
      <c r="Z293" s="23">
        <f t="shared" si="202"/>
        <v>0</v>
      </c>
      <c r="AA293" s="23">
        <f t="shared" si="202"/>
        <v>0</v>
      </c>
      <c r="AB293" s="23">
        <f t="shared" si="202"/>
        <v>0</v>
      </c>
      <c r="AC293" s="23">
        <f t="shared" si="202"/>
        <v>0</v>
      </c>
      <c r="AD293" s="112"/>
      <c r="AE293" s="112"/>
    </row>
    <row r="294" spans="1:31" ht="13.15" hidden="1" customHeight="1" x14ac:dyDescent="0.2">
      <c r="A294" s="111"/>
      <c r="B294" s="103" t="s">
        <v>17</v>
      </c>
      <c r="C294" s="19"/>
      <c r="D294" s="20"/>
      <c r="E294" s="20"/>
      <c r="F294" s="19"/>
      <c r="G294" s="23">
        <f>I294+K294+M294+O294</f>
        <v>0</v>
      </c>
      <c r="H294" s="28">
        <f>J294+L294+N294+P294</f>
        <v>0</v>
      </c>
      <c r="I294" s="23"/>
      <c r="J294" s="23"/>
      <c r="K294" s="23"/>
      <c r="L294" s="23"/>
      <c r="M294" s="23"/>
      <c r="N294" s="23"/>
      <c r="O294" s="23"/>
      <c r="P294" s="28"/>
      <c r="Q294" s="23">
        <f t="shared" ref="Q294:R297" si="203">S294+U294+W294+Y294</f>
        <v>0</v>
      </c>
      <c r="R294" s="28">
        <f t="shared" si="203"/>
        <v>0</v>
      </c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112"/>
      <c r="AE294" s="112"/>
    </row>
    <row r="295" spans="1:31" ht="13.15" hidden="1" customHeight="1" x14ac:dyDescent="0.2">
      <c r="A295" s="111"/>
      <c r="B295" s="103" t="s">
        <v>14</v>
      </c>
      <c r="C295" s="19"/>
      <c r="D295" s="20"/>
      <c r="E295" s="20"/>
      <c r="F295" s="19"/>
      <c r="G295" s="23">
        <f t="shared" ref="G295:H297" si="204">I295+K295+M295+O295</f>
        <v>0</v>
      </c>
      <c r="H295" s="28">
        <f t="shared" si="204"/>
        <v>0</v>
      </c>
      <c r="I295" s="23"/>
      <c r="J295" s="23"/>
      <c r="K295" s="23"/>
      <c r="L295" s="23"/>
      <c r="M295" s="23"/>
      <c r="N295" s="23"/>
      <c r="O295" s="23"/>
      <c r="P295" s="28"/>
      <c r="Q295" s="23">
        <f t="shared" si="203"/>
        <v>0</v>
      </c>
      <c r="R295" s="28">
        <f t="shared" si="203"/>
        <v>0</v>
      </c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112"/>
      <c r="AE295" s="112"/>
    </row>
    <row r="296" spans="1:31" ht="13.15" hidden="1" customHeight="1" x14ac:dyDescent="0.2">
      <c r="A296" s="111"/>
      <c r="B296" s="103" t="s">
        <v>15</v>
      </c>
      <c r="C296" s="19"/>
      <c r="D296" s="20"/>
      <c r="E296" s="20"/>
      <c r="F296" s="19"/>
      <c r="G296" s="23">
        <f t="shared" si="204"/>
        <v>0</v>
      </c>
      <c r="H296" s="28">
        <f t="shared" si="204"/>
        <v>0</v>
      </c>
      <c r="I296" s="23"/>
      <c r="J296" s="23"/>
      <c r="K296" s="23"/>
      <c r="L296" s="23"/>
      <c r="M296" s="23"/>
      <c r="N296" s="23"/>
      <c r="O296" s="23"/>
      <c r="P296" s="28"/>
      <c r="Q296" s="23">
        <f t="shared" si="203"/>
        <v>0</v>
      </c>
      <c r="R296" s="28">
        <f t="shared" si="203"/>
        <v>0</v>
      </c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112"/>
      <c r="AE296" s="112"/>
    </row>
    <row r="297" spans="1:31" ht="13.15" hidden="1" customHeight="1" x14ac:dyDescent="0.2">
      <c r="A297" s="111"/>
      <c r="B297" s="103" t="s">
        <v>12</v>
      </c>
      <c r="C297" s="19"/>
      <c r="D297" s="20"/>
      <c r="E297" s="20"/>
      <c r="F297" s="19"/>
      <c r="G297" s="23">
        <f t="shared" si="204"/>
        <v>0</v>
      </c>
      <c r="H297" s="28">
        <f t="shared" si="204"/>
        <v>0</v>
      </c>
      <c r="I297" s="23"/>
      <c r="J297" s="23"/>
      <c r="K297" s="23"/>
      <c r="L297" s="23"/>
      <c r="M297" s="23"/>
      <c r="N297" s="23"/>
      <c r="O297" s="23"/>
      <c r="P297" s="28"/>
      <c r="Q297" s="23">
        <f t="shared" si="203"/>
        <v>0</v>
      </c>
      <c r="R297" s="28">
        <f t="shared" si="203"/>
        <v>0</v>
      </c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112"/>
      <c r="AE297" s="112"/>
    </row>
    <row r="298" spans="1:31" ht="13.15" customHeight="1" x14ac:dyDescent="0.2">
      <c r="A298" s="119" t="s">
        <v>20</v>
      </c>
      <c r="B298" s="103" t="s">
        <v>7</v>
      </c>
      <c r="C298" s="19"/>
      <c r="D298" s="20"/>
      <c r="E298" s="20"/>
      <c r="F298" s="19"/>
      <c r="G298" s="23">
        <f t="shared" ref="G298:P298" si="205">G287+G273+G218+G196+G197+G182</f>
        <v>80</v>
      </c>
      <c r="H298" s="23">
        <f t="shared" si="205"/>
        <v>0</v>
      </c>
      <c r="I298" s="23">
        <f t="shared" si="205"/>
        <v>80</v>
      </c>
      <c r="J298" s="23">
        <f t="shared" si="205"/>
        <v>0</v>
      </c>
      <c r="K298" s="23">
        <f t="shared" si="205"/>
        <v>0</v>
      </c>
      <c r="L298" s="23">
        <f t="shared" si="205"/>
        <v>0</v>
      </c>
      <c r="M298" s="23">
        <f t="shared" si="205"/>
        <v>0</v>
      </c>
      <c r="N298" s="23">
        <f t="shared" si="205"/>
        <v>0</v>
      </c>
      <c r="O298" s="23">
        <f t="shared" si="205"/>
        <v>0</v>
      </c>
      <c r="P298" s="23">
        <f t="shared" si="205"/>
        <v>0</v>
      </c>
      <c r="Q298" s="23">
        <f>Q287+Q273+Q218+Q196+Q197+Q182+Q219+Q220</f>
        <v>7399.9839999999995</v>
      </c>
      <c r="R298" s="23">
        <f t="shared" ref="R298:AB298" si="206">R287+R273+R218+R196+R197+R182+R219+R220</f>
        <v>0</v>
      </c>
      <c r="S298" s="23">
        <f t="shared" si="206"/>
        <v>300</v>
      </c>
      <c r="T298" s="23">
        <f t="shared" si="206"/>
        <v>0</v>
      </c>
      <c r="U298" s="23">
        <f t="shared" si="206"/>
        <v>1197.5960299999999</v>
      </c>
      <c r="V298" s="23">
        <f t="shared" si="206"/>
        <v>0</v>
      </c>
      <c r="W298" s="23">
        <f t="shared" si="206"/>
        <v>5902.3879699999998</v>
      </c>
      <c r="X298" s="23">
        <f t="shared" si="206"/>
        <v>0</v>
      </c>
      <c r="Y298" s="23">
        <f t="shared" si="206"/>
        <v>0</v>
      </c>
      <c r="Z298" s="23">
        <f t="shared" si="206"/>
        <v>0</v>
      </c>
      <c r="AA298" s="23">
        <f t="shared" si="206"/>
        <v>300</v>
      </c>
      <c r="AB298" s="23">
        <f t="shared" si="206"/>
        <v>300</v>
      </c>
      <c r="AC298" s="23">
        <f>AC287+AC273+AC218+AC196+AC197+AC182</f>
        <v>300</v>
      </c>
      <c r="AD298" s="30"/>
      <c r="AE298" s="88"/>
    </row>
    <row r="299" spans="1:31" ht="13.15" customHeight="1" x14ac:dyDescent="0.2">
      <c r="A299" s="119"/>
      <c r="B299" s="103" t="s">
        <v>14</v>
      </c>
      <c r="C299" s="19"/>
      <c r="D299" s="20"/>
      <c r="E299" s="20"/>
      <c r="F299" s="19"/>
      <c r="G299" s="23">
        <f t="shared" ref="G299:P299" si="207">G288+G274+G222+G198+G183</f>
        <v>0</v>
      </c>
      <c r="H299" s="23">
        <f t="shared" si="207"/>
        <v>0</v>
      </c>
      <c r="I299" s="23">
        <f t="shared" si="207"/>
        <v>0</v>
      </c>
      <c r="J299" s="23">
        <f t="shared" si="207"/>
        <v>0</v>
      </c>
      <c r="K299" s="23">
        <f t="shared" si="207"/>
        <v>0</v>
      </c>
      <c r="L299" s="23">
        <f t="shared" si="207"/>
        <v>0</v>
      </c>
      <c r="M299" s="23">
        <f t="shared" si="207"/>
        <v>0</v>
      </c>
      <c r="N299" s="23">
        <f t="shared" si="207"/>
        <v>0</v>
      </c>
      <c r="O299" s="23">
        <f t="shared" si="207"/>
        <v>0</v>
      </c>
      <c r="P299" s="23">
        <f t="shared" si="207"/>
        <v>0</v>
      </c>
      <c r="Q299" s="23">
        <f>Q288+Q274+Q222+Q198+Q183+Q221</f>
        <v>16460.025969999999</v>
      </c>
      <c r="R299" s="23">
        <f t="shared" ref="R299:AC299" si="208">R288+R274+R222+R198+R183+R221</f>
        <v>0</v>
      </c>
      <c r="S299" s="23">
        <f t="shared" si="208"/>
        <v>0</v>
      </c>
      <c r="T299" s="23">
        <f t="shared" si="208"/>
        <v>0</v>
      </c>
      <c r="U299" s="23">
        <f t="shared" si="208"/>
        <v>2794.5039700000002</v>
      </c>
      <c r="V299" s="23">
        <f t="shared" si="208"/>
        <v>0</v>
      </c>
      <c r="W299" s="23">
        <f t="shared" si="208"/>
        <v>13665.522000000001</v>
      </c>
      <c r="X299" s="23">
        <f t="shared" si="208"/>
        <v>0</v>
      </c>
      <c r="Y299" s="23">
        <f t="shared" si="208"/>
        <v>0</v>
      </c>
      <c r="Z299" s="23">
        <f t="shared" si="208"/>
        <v>0</v>
      </c>
      <c r="AA299" s="23">
        <f t="shared" si="208"/>
        <v>0</v>
      </c>
      <c r="AB299" s="23">
        <f t="shared" si="208"/>
        <v>0</v>
      </c>
      <c r="AC299" s="23">
        <f t="shared" si="208"/>
        <v>0</v>
      </c>
      <c r="AD299" s="30"/>
      <c r="AE299" s="88"/>
    </row>
    <row r="300" spans="1:31" ht="13.15" customHeight="1" x14ac:dyDescent="0.2">
      <c r="A300" s="119"/>
      <c r="B300" s="103" t="s">
        <v>15</v>
      </c>
      <c r="C300" s="19"/>
      <c r="D300" s="20"/>
      <c r="E300" s="20"/>
      <c r="F300" s="19"/>
      <c r="G300" s="23">
        <f t="shared" ref="G300:P300" si="209">G289+G275+G223+G199+G184</f>
        <v>0</v>
      </c>
      <c r="H300" s="23">
        <f t="shared" si="209"/>
        <v>0</v>
      </c>
      <c r="I300" s="23">
        <f t="shared" si="209"/>
        <v>0</v>
      </c>
      <c r="J300" s="23">
        <f t="shared" si="209"/>
        <v>0</v>
      </c>
      <c r="K300" s="23">
        <f t="shared" si="209"/>
        <v>0</v>
      </c>
      <c r="L300" s="23">
        <f t="shared" si="209"/>
        <v>0</v>
      </c>
      <c r="M300" s="23">
        <f t="shared" si="209"/>
        <v>0</v>
      </c>
      <c r="N300" s="23">
        <f t="shared" si="209"/>
        <v>0</v>
      </c>
      <c r="O300" s="23">
        <f t="shared" si="209"/>
        <v>0</v>
      </c>
      <c r="P300" s="23">
        <f t="shared" si="209"/>
        <v>0</v>
      </c>
      <c r="Q300" s="23">
        <f t="shared" ref="Q300:AC300" si="210">Q289+Q275+Q223+Q199+Q184</f>
        <v>0</v>
      </c>
      <c r="R300" s="23">
        <f t="shared" si="210"/>
        <v>0</v>
      </c>
      <c r="S300" s="23">
        <f t="shared" si="210"/>
        <v>0</v>
      </c>
      <c r="T300" s="23">
        <f t="shared" si="210"/>
        <v>0</v>
      </c>
      <c r="U300" s="23">
        <f t="shared" si="210"/>
        <v>0</v>
      </c>
      <c r="V300" s="23">
        <f t="shared" si="210"/>
        <v>0</v>
      </c>
      <c r="W300" s="23">
        <f t="shared" si="210"/>
        <v>0</v>
      </c>
      <c r="X300" s="23">
        <f t="shared" si="210"/>
        <v>0</v>
      </c>
      <c r="Y300" s="23">
        <f t="shared" si="210"/>
        <v>0</v>
      </c>
      <c r="Z300" s="23">
        <f t="shared" si="210"/>
        <v>0</v>
      </c>
      <c r="AA300" s="23">
        <f t="shared" si="210"/>
        <v>0</v>
      </c>
      <c r="AB300" s="23">
        <f t="shared" si="210"/>
        <v>0</v>
      </c>
      <c r="AC300" s="23">
        <f t="shared" si="210"/>
        <v>0</v>
      </c>
      <c r="AD300" s="30"/>
      <c r="AE300" s="88"/>
    </row>
    <row r="301" spans="1:31" ht="13.15" customHeight="1" x14ac:dyDescent="0.2">
      <c r="A301" s="119"/>
      <c r="B301" s="103" t="s">
        <v>10</v>
      </c>
      <c r="C301" s="19"/>
      <c r="D301" s="20"/>
      <c r="E301" s="20"/>
      <c r="F301" s="19"/>
      <c r="G301" s="23">
        <f t="shared" ref="G301:P301" si="211">G290+G276+G224+G200+G185</f>
        <v>0</v>
      </c>
      <c r="H301" s="23">
        <f t="shared" si="211"/>
        <v>0</v>
      </c>
      <c r="I301" s="23">
        <f t="shared" si="211"/>
        <v>0</v>
      </c>
      <c r="J301" s="23">
        <f t="shared" si="211"/>
        <v>0</v>
      </c>
      <c r="K301" s="23">
        <f t="shared" si="211"/>
        <v>0</v>
      </c>
      <c r="L301" s="23">
        <f t="shared" si="211"/>
        <v>0</v>
      </c>
      <c r="M301" s="23">
        <f t="shared" si="211"/>
        <v>0</v>
      </c>
      <c r="N301" s="23">
        <f t="shared" si="211"/>
        <v>0</v>
      </c>
      <c r="O301" s="23">
        <f t="shared" si="211"/>
        <v>0</v>
      </c>
      <c r="P301" s="23">
        <f t="shared" si="211"/>
        <v>0</v>
      </c>
      <c r="Q301" s="23">
        <f t="shared" ref="Q301:AC301" si="212">Q290+Q276+Q224+Q200+Q185</f>
        <v>0</v>
      </c>
      <c r="R301" s="23">
        <f t="shared" si="212"/>
        <v>0</v>
      </c>
      <c r="S301" s="23">
        <f t="shared" si="212"/>
        <v>0</v>
      </c>
      <c r="T301" s="23">
        <f t="shared" si="212"/>
        <v>0</v>
      </c>
      <c r="U301" s="23">
        <f t="shared" si="212"/>
        <v>0</v>
      </c>
      <c r="V301" s="23">
        <f t="shared" si="212"/>
        <v>0</v>
      </c>
      <c r="W301" s="23">
        <f t="shared" si="212"/>
        <v>0</v>
      </c>
      <c r="X301" s="23">
        <f t="shared" si="212"/>
        <v>0</v>
      </c>
      <c r="Y301" s="23">
        <f t="shared" si="212"/>
        <v>0</v>
      </c>
      <c r="Z301" s="23">
        <f t="shared" si="212"/>
        <v>0</v>
      </c>
      <c r="AA301" s="23">
        <f t="shared" si="212"/>
        <v>0</v>
      </c>
      <c r="AB301" s="23">
        <f t="shared" si="212"/>
        <v>0</v>
      </c>
      <c r="AC301" s="23">
        <f t="shared" si="212"/>
        <v>0</v>
      </c>
      <c r="AD301" s="30"/>
      <c r="AE301" s="88"/>
    </row>
    <row r="302" spans="1:31" ht="21" customHeight="1" x14ac:dyDescent="0.2">
      <c r="A302" s="120" t="s">
        <v>232</v>
      </c>
      <c r="B302" s="121"/>
      <c r="C302" s="121"/>
      <c r="D302" s="121"/>
      <c r="E302" s="121"/>
      <c r="F302" s="121"/>
      <c r="G302" s="121"/>
      <c r="H302" s="121"/>
      <c r="I302" s="121"/>
      <c r="J302" s="121"/>
      <c r="K302" s="121"/>
      <c r="L302" s="121"/>
      <c r="M302" s="121"/>
      <c r="N302" s="121"/>
      <c r="O302" s="121"/>
      <c r="P302" s="121"/>
      <c r="Q302" s="121"/>
      <c r="R302" s="121"/>
      <c r="S302" s="121"/>
      <c r="T302" s="121"/>
      <c r="U302" s="121"/>
      <c r="V302" s="121"/>
      <c r="W302" s="121"/>
      <c r="X302" s="121"/>
      <c r="Y302" s="121"/>
      <c r="Z302" s="121"/>
      <c r="AA302" s="121"/>
      <c r="AB302" s="121"/>
      <c r="AC302" s="121"/>
      <c r="AD302" s="121"/>
      <c r="AE302" s="122"/>
    </row>
    <row r="303" spans="1:31" ht="27" customHeight="1" x14ac:dyDescent="0.2">
      <c r="A303" s="119" t="s">
        <v>233</v>
      </c>
      <c r="B303" s="103" t="s">
        <v>31</v>
      </c>
      <c r="C303" s="19"/>
      <c r="D303" s="20"/>
      <c r="E303" s="20"/>
      <c r="F303" s="19"/>
      <c r="G303" s="34"/>
      <c r="H303" s="34"/>
      <c r="I303" s="34"/>
      <c r="J303" s="34"/>
      <c r="K303" s="34"/>
      <c r="L303" s="34"/>
      <c r="M303" s="34"/>
      <c r="N303" s="34"/>
      <c r="O303" s="34"/>
      <c r="P303" s="34"/>
      <c r="Q303" s="34"/>
      <c r="R303" s="34"/>
      <c r="S303" s="34"/>
      <c r="T303" s="34"/>
      <c r="U303" s="34"/>
      <c r="V303" s="34"/>
      <c r="W303" s="34"/>
      <c r="X303" s="34"/>
      <c r="Y303" s="34"/>
      <c r="Z303" s="34"/>
      <c r="AA303" s="34"/>
      <c r="AB303" s="34"/>
      <c r="AC303" s="34"/>
      <c r="AD303" s="112" t="s">
        <v>234</v>
      </c>
      <c r="AE303" s="112" t="s">
        <v>331</v>
      </c>
    </row>
    <row r="304" spans="1:31" ht="26.45" customHeight="1" x14ac:dyDescent="0.2">
      <c r="A304" s="119"/>
      <c r="B304" s="103" t="s">
        <v>129</v>
      </c>
      <c r="C304" s="19"/>
      <c r="D304" s="20"/>
      <c r="E304" s="20"/>
      <c r="F304" s="19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112"/>
      <c r="AE304" s="112"/>
    </row>
    <row r="305" spans="1:31" ht="46.9" customHeight="1" x14ac:dyDescent="0.2">
      <c r="A305" s="119"/>
      <c r="B305" s="103" t="s">
        <v>101</v>
      </c>
      <c r="C305" s="19"/>
      <c r="D305" s="20"/>
      <c r="E305" s="20"/>
      <c r="F305" s="19"/>
      <c r="G305" s="41">
        <f>SUM(G306:G321)</f>
        <v>21866529.899000004</v>
      </c>
      <c r="H305" s="41">
        <f t="shared" ref="H305:AC305" si="213">SUM(H306:H321)</f>
        <v>5582791.0000000019</v>
      </c>
      <c r="I305" s="41">
        <f t="shared" si="213"/>
        <v>5616531.1000000015</v>
      </c>
      <c r="J305" s="41">
        <f t="shared" si="213"/>
        <v>5582791.0000000019</v>
      </c>
      <c r="K305" s="41">
        <f t="shared" si="213"/>
        <v>7126402.4299999997</v>
      </c>
      <c r="L305" s="41">
        <f t="shared" si="213"/>
        <v>0</v>
      </c>
      <c r="M305" s="41">
        <f t="shared" si="213"/>
        <v>3542711.7729999996</v>
      </c>
      <c r="N305" s="41">
        <f t="shared" si="213"/>
        <v>0</v>
      </c>
      <c r="O305" s="41">
        <f t="shared" si="213"/>
        <v>5580884.5959999999</v>
      </c>
      <c r="P305" s="41">
        <f t="shared" si="213"/>
        <v>0</v>
      </c>
      <c r="Q305" s="41">
        <f t="shared" si="213"/>
        <v>21004881.300000008</v>
      </c>
      <c r="R305" s="41">
        <f t="shared" ref="R305:Y305" si="214">SUM(R306:R321)</f>
        <v>11525</v>
      </c>
      <c r="S305" s="41">
        <f t="shared" si="214"/>
        <v>3975113.574</v>
      </c>
      <c r="T305" s="41">
        <f t="shared" si="214"/>
        <v>11525</v>
      </c>
      <c r="U305" s="41">
        <f t="shared" si="214"/>
        <v>7407529.5219999989</v>
      </c>
      <c r="V305" s="41">
        <f t="shared" si="214"/>
        <v>0</v>
      </c>
      <c r="W305" s="41">
        <f t="shared" si="214"/>
        <v>3833634.6150000012</v>
      </c>
      <c r="X305" s="41">
        <f t="shared" si="214"/>
        <v>0</v>
      </c>
      <c r="Y305" s="41">
        <f t="shared" si="214"/>
        <v>5788603.5889999997</v>
      </c>
      <c r="Z305" s="41">
        <f t="shared" si="213"/>
        <v>0</v>
      </c>
      <c r="AA305" s="41">
        <f t="shared" si="213"/>
        <v>24151225.400000002</v>
      </c>
      <c r="AB305" s="41">
        <f t="shared" si="213"/>
        <v>24151247.400000002</v>
      </c>
      <c r="AC305" s="41">
        <f t="shared" si="213"/>
        <v>24151247.400000002</v>
      </c>
      <c r="AD305" s="112"/>
      <c r="AE305" s="112"/>
    </row>
    <row r="306" spans="1:31" ht="13.15" customHeight="1" x14ac:dyDescent="0.2">
      <c r="A306" s="119"/>
      <c r="B306" s="116" t="s">
        <v>17</v>
      </c>
      <c r="C306" s="19">
        <f>C325</f>
        <v>136</v>
      </c>
      <c r="D306" s="19" t="str">
        <f>D325</f>
        <v>0701</v>
      </c>
      <c r="E306" s="19" t="str">
        <f>E325</f>
        <v>0710070110</v>
      </c>
      <c r="F306" s="19">
        <f>F325</f>
        <v>530</v>
      </c>
      <c r="G306" s="41">
        <f>G325</f>
        <v>7058969.4000000004</v>
      </c>
      <c r="H306" s="41">
        <f t="shared" ref="H306:AC306" si="215">H325</f>
        <v>1803856.1</v>
      </c>
      <c r="I306" s="41">
        <f t="shared" si="215"/>
        <v>1803856.1</v>
      </c>
      <c r="J306" s="41">
        <f t="shared" si="215"/>
        <v>1803856.1</v>
      </c>
      <c r="K306" s="41">
        <f t="shared" si="215"/>
        <v>2088009.4</v>
      </c>
      <c r="L306" s="41">
        <f t="shared" si="215"/>
        <v>0</v>
      </c>
      <c r="M306" s="41">
        <f t="shared" si="215"/>
        <v>1321184.7</v>
      </c>
      <c r="N306" s="41">
        <f t="shared" si="215"/>
        <v>0</v>
      </c>
      <c r="O306" s="41">
        <f t="shared" si="215"/>
        <v>1845919.2</v>
      </c>
      <c r="P306" s="41">
        <f t="shared" si="215"/>
        <v>0</v>
      </c>
      <c r="Q306" s="41">
        <f t="shared" si="215"/>
        <v>6607342.7000000002</v>
      </c>
      <c r="R306" s="41">
        <f t="shared" ref="R306:Y306" si="216">R325</f>
        <v>0</v>
      </c>
      <c r="S306" s="41">
        <f t="shared" si="216"/>
        <v>1145499.8999999999</v>
      </c>
      <c r="T306" s="41">
        <f t="shared" si="216"/>
        <v>0</v>
      </c>
      <c r="U306" s="41">
        <f t="shared" si="216"/>
        <v>2266908.2000000002</v>
      </c>
      <c r="V306" s="41">
        <f t="shared" si="216"/>
        <v>0</v>
      </c>
      <c r="W306" s="41">
        <f t="shared" si="216"/>
        <v>1315153.8999999999</v>
      </c>
      <c r="X306" s="41">
        <f t="shared" si="216"/>
        <v>0</v>
      </c>
      <c r="Y306" s="41">
        <f t="shared" si="216"/>
        <v>1879780.7</v>
      </c>
      <c r="Z306" s="41">
        <f t="shared" si="215"/>
        <v>0</v>
      </c>
      <c r="AA306" s="41">
        <f t="shared" si="215"/>
        <v>7493059.7000000002</v>
      </c>
      <c r="AB306" s="41">
        <f t="shared" si="215"/>
        <v>7493059.7000000002</v>
      </c>
      <c r="AC306" s="41">
        <f t="shared" si="215"/>
        <v>7493059.7000000002</v>
      </c>
      <c r="AD306" s="112"/>
      <c r="AE306" s="112"/>
    </row>
    <row r="307" spans="1:31" ht="13.15" customHeight="1" x14ac:dyDescent="0.2">
      <c r="A307" s="119"/>
      <c r="B307" s="117"/>
      <c r="C307" s="19">
        <f>C332</f>
        <v>136</v>
      </c>
      <c r="D307" s="19" t="str">
        <f>D332</f>
        <v>0702</v>
      </c>
      <c r="E307" s="19" t="str">
        <f>E332</f>
        <v>0710070140</v>
      </c>
      <c r="F307" s="19">
        <f>F332</f>
        <v>530</v>
      </c>
      <c r="G307" s="41">
        <f>G332</f>
        <v>822998.2</v>
      </c>
      <c r="H307" s="41">
        <f t="shared" ref="H307:AC307" si="217">H332</f>
        <v>196951.7</v>
      </c>
      <c r="I307" s="41">
        <f t="shared" si="217"/>
        <v>196951.7</v>
      </c>
      <c r="J307" s="41">
        <f t="shared" si="217"/>
        <v>196951.7</v>
      </c>
      <c r="K307" s="41">
        <f t="shared" si="217"/>
        <v>266460.09999999998</v>
      </c>
      <c r="L307" s="41">
        <f t="shared" si="217"/>
        <v>0</v>
      </c>
      <c r="M307" s="41">
        <f t="shared" si="217"/>
        <v>128631.2</v>
      </c>
      <c r="N307" s="41">
        <f t="shared" si="217"/>
        <v>0</v>
      </c>
      <c r="O307" s="41">
        <f t="shared" si="217"/>
        <v>230955.2</v>
      </c>
      <c r="P307" s="41">
        <f t="shared" si="217"/>
        <v>0</v>
      </c>
      <c r="Q307" s="41">
        <f t="shared" si="217"/>
        <v>893940.7</v>
      </c>
      <c r="R307" s="41">
        <f t="shared" ref="R307:Y307" si="218">R332</f>
        <v>0</v>
      </c>
      <c r="S307" s="41">
        <f t="shared" si="218"/>
        <v>219553</v>
      </c>
      <c r="T307" s="41">
        <f t="shared" si="218"/>
        <v>0</v>
      </c>
      <c r="U307" s="41">
        <f t="shared" si="218"/>
        <v>285960.8</v>
      </c>
      <c r="V307" s="41">
        <f t="shared" si="218"/>
        <v>0</v>
      </c>
      <c r="W307" s="41">
        <f t="shared" si="218"/>
        <v>164737.79999999999</v>
      </c>
      <c r="X307" s="41">
        <f t="shared" si="218"/>
        <v>0</v>
      </c>
      <c r="Y307" s="41">
        <f t="shared" si="218"/>
        <v>223689.1</v>
      </c>
      <c r="Z307" s="41">
        <f t="shared" si="217"/>
        <v>0</v>
      </c>
      <c r="AA307" s="41">
        <f t="shared" si="217"/>
        <v>935182.7</v>
      </c>
      <c r="AB307" s="41">
        <f t="shared" si="217"/>
        <v>935182.7</v>
      </c>
      <c r="AC307" s="41">
        <f t="shared" si="217"/>
        <v>935182.7</v>
      </c>
      <c r="AD307" s="112"/>
      <c r="AE307" s="112"/>
    </row>
    <row r="308" spans="1:31" ht="13.15" customHeight="1" x14ac:dyDescent="0.2">
      <c r="A308" s="119"/>
      <c r="B308" s="117"/>
      <c r="C308" s="19">
        <f>C339</f>
        <v>136</v>
      </c>
      <c r="D308" s="19" t="str">
        <f>D339</f>
        <v>0702</v>
      </c>
      <c r="E308" s="19" t="str">
        <f>E339</f>
        <v>0710070120</v>
      </c>
      <c r="F308" s="19">
        <f>F339</f>
        <v>530</v>
      </c>
      <c r="G308" s="41">
        <f>G339</f>
        <v>12534909</v>
      </c>
      <c r="H308" s="41">
        <f t="shared" ref="H308:AC308" si="219">H339</f>
        <v>3226100.4</v>
      </c>
      <c r="I308" s="41">
        <f t="shared" si="219"/>
        <v>3226100.4</v>
      </c>
      <c r="J308" s="41">
        <f t="shared" si="219"/>
        <v>3226100.4</v>
      </c>
      <c r="K308" s="41">
        <f t="shared" si="219"/>
        <v>4418810.4000000004</v>
      </c>
      <c r="L308" s="41">
        <f t="shared" si="219"/>
        <v>0</v>
      </c>
      <c r="M308" s="41">
        <f t="shared" si="219"/>
        <v>1815816.4</v>
      </c>
      <c r="N308" s="41">
        <f t="shared" si="219"/>
        <v>0</v>
      </c>
      <c r="O308" s="41">
        <f t="shared" si="219"/>
        <v>3074181.8</v>
      </c>
      <c r="P308" s="41">
        <f t="shared" si="219"/>
        <v>0</v>
      </c>
      <c r="Q308" s="41">
        <f t="shared" si="219"/>
        <v>12066769.200000001</v>
      </c>
      <c r="R308" s="41">
        <f t="shared" ref="R308:Y308" si="220">R339</f>
        <v>0</v>
      </c>
      <c r="S308" s="41">
        <f t="shared" si="220"/>
        <v>2230265.7999999998</v>
      </c>
      <c r="T308" s="41">
        <f t="shared" si="220"/>
        <v>0</v>
      </c>
      <c r="U308" s="41">
        <f t="shared" si="220"/>
        <v>4479490</v>
      </c>
      <c r="V308" s="41">
        <f t="shared" si="220"/>
        <v>0</v>
      </c>
      <c r="W308" s="41">
        <f t="shared" si="220"/>
        <v>2085549.5</v>
      </c>
      <c r="X308" s="41">
        <f t="shared" si="220"/>
        <v>0</v>
      </c>
      <c r="Y308" s="41">
        <f t="shared" si="220"/>
        <v>3271463.9</v>
      </c>
      <c r="Z308" s="41">
        <f t="shared" si="219"/>
        <v>0</v>
      </c>
      <c r="AA308" s="41">
        <f t="shared" si="219"/>
        <v>14243434.800000001</v>
      </c>
      <c r="AB308" s="41">
        <f t="shared" si="219"/>
        <v>14243434.800000001</v>
      </c>
      <c r="AC308" s="41">
        <f t="shared" si="219"/>
        <v>14243434.800000001</v>
      </c>
      <c r="AD308" s="112"/>
      <c r="AE308" s="112"/>
    </row>
    <row r="309" spans="1:31" ht="13.15" customHeight="1" x14ac:dyDescent="0.2">
      <c r="A309" s="119"/>
      <c r="B309" s="117"/>
      <c r="C309" s="19">
        <f>C346</f>
        <v>136</v>
      </c>
      <c r="D309" s="19" t="str">
        <f>D346</f>
        <v>1003</v>
      </c>
      <c r="E309" s="19" t="str">
        <f>E346</f>
        <v>0710070849</v>
      </c>
      <c r="F309" s="19">
        <f>F346</f>
        <v>530</v>
      </c>
      <c r="G309" s="41">
        <f>G346</f>
        <v>483626.69900000002</v>
      </c>
      <c r="H309" s="41">
        <f t="shared" ref="H309:AC309" si="221">H346</f>
        <v>136124.79999999999</v>
      </c>
      <c r="I309" s="41">
        <f t="shared" si="221"/>
        <v>136989.1</v>
      </c>
      <c r="J309" s="41">
        <f t="shared" si="221"/>
        <v>136124.79999999999</v>
      </c>
      <c r="K309" s="41">
        <f t="shared" si="221"/>
        <v>103919.43</v>
      </c>
      <c r="L309" s="41">
        <f t="shared" si="221"/>
        <v>0</v>
      </c>
      <c r="M309" s="41">
        <f t="shared" si="221"/>
        <v>94232.573000000004</v>
      </c>
      <c r="N309" s="41">
        <f t="shared" si="221"/>
        <v>0</v>
      </c>
      <c r="O309" s="41">
        <f t="shared" si="221"/>
        <v>148485.59599999999</v>
      </c>
      <c r="P309" s="41">
        <f t="shared" si="221"/>
        <v>0</v>
      </c>
      <c r="Q309" s="41">
        <f t="shared" si="221"/>
        <v>438456.60000000003</v>
      </c>
      <c r="R309" s="41">
        <f t="shared" ref="R309:Y309" si="222">R346</f>
        <v>0</v>
      </c>
      <c r="S309" s="41">
        <f t="shared" si="222"/>
        <v>113241.2</v>
      </c>
      <c r="T309" s="41">
        <f t="shared" si="222"/>
        <v>0</v>
      </c>
      <c r="U309" s="41">
        <f t="shared" si="222"/>
        <v>111868.6</v>
      </c>
      <c r="V309" s="41">
        <f t="shared" si="222"/>
        <v>0</v>
      </c>
      <c r="W309" s="41">
        <f t="shared" si="222"/>
        <v>73356.100000000006</v>
      </c>
      <c r="X309" s="41">
        <f t="shared" si="222"/>
        <v>0</v>
      </c>
      <c r="Y309" s="41">
        <f t="shared" si="222"/>
        <v>139990.70000000001</v>
      </c>
      <c r="Z309" s="41">
        <f t="shared" si="221"/>
        <v>0</v>
      </c>
      <c r="AA309" s="41">
        <f t="shared" si="221"/>
        <v>457117.6</v>
      </c>
      <c r="AB309" s="41">
        <f t="shared" si="221"/>
        <v>457117.6</v>
      </c>
      <c r="AC309" s="41">
        <f t="shared" si="221"/>
        <v>457117.6</v>
      </c>
      <c r="AD309" s="112"/>
      <c r="AE309" s="112"/>
    </row>
    <row r="310" spans="1:31" ht="13.15" customHeight="1" x14ac:dyDescent="0.2">
      <c r="A310" s="119"/>
      <c r="B310" s="117"/>
      <c r="C310" s="19">
        <f>C353</f>
        <v>136</v>
      </c>
      <c r="D310" s="19" t="str">
        <f>D353</f>
        <v>0702</v>
      </c>
      <c r="E310" s="19" t="str">
        <f>E353</f>
        <v>0710000620</v>
      </c>
      <c r="F310" s="19">
        <f>F353</f>
        <v>611</v>
      </c>
      <c r="G310" s="41">
        <f>G353</f>
        <v>79993.2</v>
      </c>
      <c r="H310" s="41">
        <f t="shared" ref="H310:AC310" si="223">H353</f>
        <v>16592.400000000001</v>
      </c>
      <c r="I310" s="41">
        <f t="shared" si="223"/>
        <v>16592.400000000001</v>
      </c>
      <c r="J310" s="41">
        <f t="shared" si="223"/>
        <v>16592.400000000001</v>
      </c>
      <c r="K310" s="41">
        <f t="shared" si="223"/>
        <v>23287.599999999999</v>
      </c>
      <c r="L310" s="41">
        <f t="shared" si="223"/>
        <v>0</v>
      </c>
      <c r="M310" s="41">
        <f t="shared" si="223"/>
        <v>19736.5</v>
      </c>
      <c r="N310" s="41">
        <f t="shared" si="223"/>
        <v>0</v>
      </c>
      <c r="O310" s="41">
        <f t="shared" si="223"/>
        <v>20376.7</v>
      </c>
      <c r="P310" s="41">
        <f t="shared" si="223"/>
        <v>0</v>
      </c>
      <c r="Q310" s="41">
        <f t="shared" si="223"/>
        <v>84753.5</v>
      </c>
      <c r="R310" s="41">
        <f t="shared" ref="R310:Y310" si="224">R353</f>
        <v>0</v>
      </c>
      <c r="S310" s="41">
        <f t="shared" si="224"/>
        <v>17000</v>
      </c>
      <c r="T310" s="41">
        <f t="shared" si="224"/>
        <v>0</v>
      </c>
      <c r="U310" s="41">
        <f t="shared" si="224"/>
        <v>23000</v>
      </c>
      <c r="V310" s="41">
        <f t="shared" si="224"/>
        <v>0</v>
      </c>
      <c r="W310" s="41">
        <f t="shared" si="224"/>
        <v>20000</v>
      </c>
      <c r="X310" s="41">
        <f t="shared" si="224"/>
        <v>0</v>
      </c>
      <c r="Y310" s="41">
        <f t="shared" si="224"/>
        <v>24753.5</v>
      </c>
      <c r="Z310" s="41">
        <f t="shared" si="223"/>
        <v>0</v>
      </c>
      <c r="AA310" s="41">
        <f t="shared" si="223"/>
        <v>87006.1</v>
      </c>
      <c r="AB310" s="41">
        <f t="shared" si="223"/>
        <v>87006.1</v>
      </c>
      <c r="AC310" s="41">
        <f t="shared" si="223"/>
        <v>87006.1</v>
      </c>
      <c r="AD310" s="112"/>
      <c r="AE310" s="112"/>
    </row>
    <row r="311" spans="1:31" ht="13.15" customHeight="1" x14ac:dyDescent="0.2">
      <c r="A311" s="119"/>
      <c r="B311" s="117"/>
      <c r="C311" s="19">
        <f t="shared" ref="C311:G315" si="225">C354</f>
        <v>136</v>
      </c>
      <c r="D311" s="19" t="str">
        <f t="shared" si="225"/>
        <v>0702</v>
      </c>
      <c r="E311" s="19" t="str">
        <f t="shared" si="225"/>
        <v>0710000630</v>
      </c>
      <c r="F311" s="19">
        <f t="shared" si="225"/>
        <v>611</v>
      </c>
      <c r="G311" s="41">
        <f t="shared" si="225"/>
        <v>123542.39999999999</v>
      </c>
      <c r="H311" s="41">
        <f t="shared" ref="H311:AC311" si="226">H354</f>
        <v>28725.5</v>
      </c>
      <c r="I311" s="41">
        <f t="shared" si="226"/>
        <v>28725.5</v>
      </c>
      <c r="J311" s="41">
        <f t="shared" si="226"/>
        <v>28725.5</v>
      </c>
      <c r="K311" s="41">
        <f t="shared" si="226"/>
        <v>36068.6</v>
      </c>
      <c r="L311" s="41">
        <f t="shared" si="226"/>
        <v>0</v>
      </c>
      <c r="M311" s="41">
        <f t="shared" si="226"/>
        <v>29837.1</v>
      </c>
      <c r="N311" s="41">
        <f t="shared" si="226"/>
        <v>0</v>
      </c>
      <c r="O311" s="41">
        <f t="shared" si="226"/>
        <v>28911.200000000001</v>
      </c>
      <c r="P311" s="41">
        <f t="shared" si="226"/>
        <v>0</v>
      </c>
      <c r="Q311" s="41">
        <f t="shared" si="226"/>
        <v>124801.8</v>
      </c>
      <c r="R311" s="41">
        <f t="shared" ref="R311:Y311" si="227">R354</f>
        <v>0</v>
      </c>
      <c r="S311" s="41">
        <f t="shared" si="227"/>
        <v>29562.400000000001</v>
      </c>
      <c r="T311" s="41">
        <f t="shared" si="227"/>
        <v>0</v>
      </c>
      <c r="U311" s="41">
        <f t="shared" si="227"/>
        <v>36755.4</v>
      </c>
      <c r="V311" s="41">
        <f t="shared" si="227"/>
        <v>0</v>
      </c>
      <c r="W311" s="41">
        <f t="shared" si="227"/>
        <v>29286.7</v>
      </c>
      <c r="X311" s="41">
        <f t="shared" si="227"/>
        <v>0</v>
      </c>
      <c r="Y311" s="41">
        <f t="shared" si="227"/>
        <v>29197.3</v>
      </c>
      <c r="Z311" s="41">
        <f t="shared" si="226"/>
        <v>0</v>
      </c>
      <c r="AA311" s="41">
        <f t="shared" si="226"/>
        <v>133906.79999999999</v>
      </c>
      <c r="AB311" s="41">
        <f t="shared" si="226"/>
        <v>133906.79999999999</v>
      </c>
      <c r="AC311" s="41">
        <f t="shared" si="226"/>
        <v>133906.79999999999</v>
      </c>
      <c r="AD311" s="112"/>
      <c r="AE311" s="112"/>
    </row>
    <row r="312" spans="1:31" ht="13.15" customHeight="1" x14ac:dyDescent="0.2">
      <c r="A312" s="119"/>
      <c r="B312" s="117"/>
      <c r="C312" s="19">
        <f t="shared" si="225"/>
        <v>136</v>
      </c>
      <c r="D312" s="19" t="str">
        <f t="shared" si="225"/>
        <v>0702</v>
      </c>
      <c r="E312" s="19" t="str">
        <f t="shared" si="225"/>
        <v>0710000630</v>
      </c>
      <c r="F312" s="19">
        <f t="shared" si="225"/>
        <v>621</v>
      </c>
      <c r="G312" s="41">
        <f t="shared" si="225"/>
        <v>75256</v>
      </c>
      <c r="H312" s="41">
        <f t="shared" ref="H312:AC312" si="228">H355</f>
        <v>20381.400000000001</v>
      </c>
      <c r="I312" s="41">
        <f t="shared" si="228"/>
        <v>20381.400000000001</v>
      </c>
      <c r="J312" s="41">
        <f t="shared" si="228"/>
        <v>20381.400000000001</v>
      </c>
      <c r="K312" s="41">
        <f t="shared" si="228"/>
        <v>17663.900000000001</v>
      </c>
      <c r="L312" s="41">
        <f t="shared" si="228"/>
        <v>0</v>
      </c>
      <c r="M312" s="41">
        <f t="shared" si="228"/>
        <v>14040.5</v>
      </c>
      <c r="N312" s="41">
        <f t="shared" si="228"/>
        <v>0</v>
      </c>
      <c r="O312" s="41">
        <f t="shared" si="228"/>
        <v>23170.2</v>
      </c>
      <c r="P312" s="41">
        <f t="shared" si="228"/>
        <v>0</v>
      </c>
      <c r="Q312" s="41">
        <f t="shared" si="228"/>
        <v>75980.100000000006</v>
      </c>
      <c r="R312" s="41">
        <f t="shared" ref="R312:Y312" si="229">R355</f>
        <v>0</v>
      </c>
      <c r="S312" s="41">
        <f t="shared" si="229"/>
        <v>20000</v>
      </c>
      <c r="T312" s="41">
        <f t="shared" si="229"/>
        <v>0</v>
      </c>
      <c r="U312" s="41">
        <f t="shared" si="229"/>
        <v>19000</v>
      </c>
      <c r="V312" s="41">
        <f t="shared" si="229"/>
        <v>0</v>
      </c>
      <c r="W312" s="41">
        <f t="shared" si="229"/>
        <v>15300</v>
      </c>
      <c r="X312" s="41">
        <f t="shared" si="229"/>
        <v>0</v>
      </c>
      <c r="Y312" s="41">
        <f t="shared" si="229"/>
        <v>21680.1</v>
      </c>
      <c r="Z312" s="41">
        <f t="shared" si="228"/>
        <v>0</v>
      </c>
      <c r="AA312" s="41">
        <f t="shared" si="228"/>
        <v>73358.899999999994</v>
      </c>
      <c r="AB312" s="41">
        <f t="shared" si="228"/>
        <v>73358.899999999994</v>
      </c>
      <c r="AC312" s="41">
        <f t="shared" si="228"/>
        <v>73358.899999999994</v>
      </c>
      <c r="AD312" s="112"/>
      <c r="AE312" s="112"/>
    </row>
    <row r="313" spans="1:31" ht="13.15" customHeight="1" x14ac:dyDescent="0.2">
      <c r="A313" s="119"/>
      <c r="B313" s="117"/>
      <c r="C313" s="19">
        <f t="shared" si="225"/>
        <v>136</v>
      </c>
      <c r="D313" s="19" t="str">
        <f t="shared" si="225"/>
        <v>0709</v>
      </c>
      <c r="E313" s="19" t="str">
        <f t="shared" si="225"/>
        <v>0710000660</v>
      </c>
      <c r="F313" s="19">
        <f t="shared" si="225"/>
        <v>611</v>
      </c>
      <c r="G313" s="41">
        <f t="shared" si="225"/>
        <v>99767.799999999988</v>
      </c>
      <c r="H313" s="41">
        <f t="shared" ref="H313:AC313" si="230">H356</f>
        <v>24828.400000000001</v>
      </c>
      <c r="I313" s="41">
        <f t="shared" si="230"/>
        <v>24828.400000000001</v>
      </c>
      <c r="J313" s="41">
        <f t="shared" si="230"/>
        <v>24828.400000000001</v>
      </c>
      <c r="K313" s="41">
        <f t="shared" si="230"/>
        <v>33108.5</v>
      </c>
      <c r="L313" s="41">
        <f t="shared" si="230"/>
        <v>0</v>
      </c>
      <c r="M313" s="41">
        <f t="shared" si="230"/>
        <v>16887.5</v>
      </c>
      <c r="N313" s="41">
        <f t="shared" si="230"/>
        <v>0</v>
      </c>
      <c r="O313" s="41">
        <f t="shared" si="230"/>
        <v>24943.4</v>
      </c>
      <c r="P313" s="41">
        <f t="shared" si="230"/>
        <v>0</v>
      </c>
      <c r="Q313" s="41">
        <f t="shared" si="230"/>
        <v>106714.5</v>
      </c>
      <c r="R313" s="41">
        <f t="shared" ref="R313:Y313" si="231">R356</f>
        <v>0</v>
      </c>
      <c r="S313" s="41">
        <f t="shared" si="231"/>
        <v>26612</v>
      </c>
      <c r="T313" s="41">
        <f t="shared" si="231"/>
        <v>0</v>
      </c>
      <c r="U313" s="41">
        <f t="shared" si="231"/>
        <v>32909.599999999999</v>
      </c>
      <c r="V313" s="41">
        <f t="shared" si="231"/>
        <v>0</v>
      </c>
      <c r="W313" s="41">
        <f t="shared" si="231"/>
        <v>20580.7</v>
      </c>
      <c r="X313" s="41">
        <f t="shared" si="231"/>
        <v>0</v>
      </c>
      <c r="Y313" s="41">
        <f t="shared" si="231"/>
        <v>26612.2</v>
      </c>
      <c r="Z313" s="41">
        <f t="shared" si="230"/>
        <v>0</v>
      </c>
      <c r="AA313" s="41">
        <f t="shared" si="230"/>
        <v>112343.4</v>
      </c>
      <c r="AB313" s="41">
        <f t="shared" si="230"/>
        <v>112343.4</v>
      </c>
      <c r="AC313" s="41">
        <f t="shared" si="230"/>
        <v>112343.4</v>
      </c>
      <c r="AD313" s="112"/>
      <c r="AE313" s="112"/>
    </row>
    <row r="314" spans="1:31" ht="13.15" customHeight="1" x14ac:dyDescent="0.2">
      <c r="A314" s="119"/>
      <c r="B314" s="117"/>
      <c r="C314" s="19">
        <f t="shared" si="225"/>
        <v>136</v>
      </c>
      <c r="D314" s="19" t="str">
        <f t="shared" si="225"/>
        <v>0703</v>
      </c>
      <c r="E314" s="19" t="str">
        <f t="shared" si="225"/>
        <v>0710000640</v>
      </c>
      <c r="F314" s="19">
        <f t="shared" si="225"/>
        <v>611</v>
      </c>
      <c r="G314" s="41">
        <f t="shared" si="225"/>
        <v>57889.8</v>
      </c>
      <c r="H314" s="41">
        <f t="shared" ref="H314:AC314" si="232">H357</f>
        <v>13612.2</v>
      </c>
      <c r="I314" s="41">
        <f t="shared" si="232"/>
        <v>13612.2</v>
      </c>
      <c r="J314" s="41">
        <f t="shared" si="232"/>
        <v>13612.2</v>
      </c>
      <c r="K314" s="41">
        <f t="shared" si="232"/>
        <v>15819.6</v>
      </c>
      <c r="L314" s="41">
        <f t="shared" si="232"/>
        <v>0</v>
      </c>
      <c r="M314" s="41">
        <f t="shared" si="232"/>
        <v>14160.3</v>
      </c>
      <c r="N314" s="41">
        <f t="shared" si="232"/>
        <v>0</v>
      </c>
      <c r="O314" s="41">
        <f t="shared" si="232"/>
        <v>14297.7</v>
      </c>
      <c r="P314" s="41">
        <f t="shared" si="232"/>
        <v>0</v>
      </c>
      <c r="Q314" s="41">
        <f t="shared" si="232"/>
        <v>26956.100000000002</v>
      </c>
      <c r="R314" s="41">
        <f t="shared" ref="R314:Y314" si="233">R357</f>
        <v>0</v>
      </c>
      <c r="S314" s="41">
        <f t="shared" si="233"/>
        <v>7705.6</v>
      </c>
      <c r="T314" s="41">
        <f t="shared" si="233"/>
        <v>0</v>
      </c>
      <c r="U314" s="41">
        <f t="shared" si="233"/>
        <v>7337.6</v>
      </c>
      <c r="V314" s="41">
        <f t="shared" si="233"/>
        <v>0</v>
      </c>
      <c r="W314" s="41">
        <f t="shared" si="233"/>
        <v>6596.2</v>
      </c>
      <c r="X314" s="41">
        <f t="shared" si="233"/>
        <v>0</v>
      </c>
      <c r="Y314" s="41">
        <f t="shared" si="233"/>
        <v>5316.7</v>
      </c>
      <c r="Z314" s="41">
        <f t="shared" si="232"/>
        <v>0</v>
      </c>
      <c r="AA314" s="41">
        <f t="shared" si="232"/>
        <v>61478.5</v>
      </c>
      <c r="AB314" s="41">
        <f t="shared" si="232"/>
        <v>61478.5</v>
      </c>
      <c r="AC314" s="41">
        <f t="shared" si="232"/>
        <v>61478.5</v>
      </c>
      <c r="AD314" s="112"/>
      <c r="AE314" s="112"/>
    </row>
    <row r="315" spans="1:31" ht="13.15" customHeight="1" x14ac:dyDescent="0.2">
      <c r="A315" s="119"/>
      <c r="B315" s="117"/>
      <c r="C315" s="19">
        <f t="shared" si="225"/>
        <v>136</v>
      </c>
      <c r="D315" s="19" t="str">
        <f t="shared" si="225"/>
        <v>0703</v>
      </c>
      <c r="E315" s="19" t="str">
        <f t="shared" si="225"/>
        <v>0710000640</v>
      </c>
      <c r="F315" s="19">
        <f t="shared" si="225"/>
        <v>621</v>
      </c>
      <c r="G315" s="41">
        <f t="shared" si="225"/>
        <v>61349.9</v>
      </c>
      <c r="H315" s="41">
        <f t="shared" ref="H315:AC315" si="234">H358</f>
        <v>15800.2</v>
      </c>
      <c r="I315" s="41">
        <f t="shared" si="234"/>
        <v>15800.2</v>
      </c>
      <c r="J315" s="41">
        <f t="shared" si="234"/>
        <v>15800.2</v>
      </c>
      <c r="K315" s="41">
        <f t="shared" si="234"/>
        <v>15269.7</v>
      </c>
      <c r="L315" s="41">
        <f t="shared" si="234"/>
        <v>0</v>
      </c>
      <c r="M315" s="41">
        <f t="shared" si="234"/>
        <v>15670</v>
      </c>
      <c r="N315" s="41">
        <f t="shared" si="234"/>
        <v>0</v>
      </c>
      <c r="O315" s="41">
        <f t="shared" si="234"/>
        <v>14610</v>
      </c>
      <c r="P315" s="41">
        <f t="shared" si="234"/>
        <v>0</v>
      </c>
      <c r="Q315" s="41">
        <f t="shared" si="234"/>
        <v>84161.1</v>
      </c>
      <c r="R315" s="41">
        <f t="shared" ref="R315:Y315" si="235">R358</f>
        <v>0</v>
      </c>
      <c r="S315" s="41">
        <f t="shared" si="235"/>
        <v>20594.125</v>
      </c>
      <c r="T315" s="41">
        <f t="shared" si="235"/>
        <v>0</v>
      </c>
      <c r="U315" s="41">
        <f t="shared" si="235"/>
        <v>21075.625</v>
      </c>
      <c r="V315" s="41">
        <f t="shared" si="235"/>
        <v>0</v>
      </c>
      <c r="W315" s="41">
        <f t="shared" si="235"/>
        <v>21102.325000000001</v>
      </c>
      <c r="X315" s="41">
        <f t="shared" si="235"/>
        <v>0</v>
      </c>
      <c r="Y315" s="41">
        <f t="shared" si="235"/>
        <v>21389.025000000001</v>
      </c>
      <c r="Z315" s="41">
        <f t="shared" si="234"/>
        <v>0</v>
      </c>
      <c r="AA315" s="41">
        <f t="shared" si="234"/>
        <v>58207.4</v>
      </c>
      <c r="AB315" s="41">
        <f t="shared" si="234"/>
        <v>58207.4</v>
      </c>
      <c r="AC315" s="41">
        <f t="shared" si="234"/>
        <v>58207.4</v>
      </c>
      <c r="AD315" s="112"/>
      <c r="AE315" s="112"/>
    </row>
    <row r="316" spans="1:31" ht="13.15" customHeight="1" x14ac:dyDescent="0.2">
      <c r="A316" s="119"/>
      <c r="B316" s="117"/>
      <c r="C316" s="19">
        <f>C365</f>
        <v>136</v>
      </c>
      <c r="D316" s="19" t="str">
        <f>D365</f>
        <v>0709</v>
      </c>
      <c r="E316" s="19" t="str">
        <f>E365</f>
        <v>0710000660</v>
      </c>
      <c r="F316" s="19" t="str">
        <f>F365</f>
        <v>-</v>
      </c>
      <c r="G316" s="41">
        <f>G365</f>
        <v>61507.1</v>
      </c>
      <c r="H316" s="41">
        <f t="shared" ref="H316:AC316" si="236">H365</f>
        <v>11525</v>
      </c>
      <c r="I316" s="41">
        <f t="shared" si="236"/>
        <v>13005.2</v>
      </c>
      <c r="J316" s="41">
        <f t="shared" si="236"/>
        <v>11525</v>
      </c>
      <c r="K316" s="41">
        <f t="shared" si="236"/>
        <v>12836.3</v>
      </c>
      <c r="L316" s="41">
        <f t="shared" si="236"/>
        <v>0</v>
      </c>
      <c r="M316" s="41">
        <f t="shared" si="236"/>
        <v>22158.5</v>
      </c>
      <c r="N316" s="41">
        <f t="shared" si="236"/>
        <v>0</v>
      </c>
      <c r="O316" s="41">
        <f t="shared" si="236"/>
        <v>13507.1</v>
      </c>
      <c r="P316" s="41">
        <f t="shared" si="236"/>
        <v>0</v>
      </c>
      <c r="Q316" s="41">
        <f t="shared" si="236"/>
        <v>85133.8</v>
      </c>
      <c r="R316" s="41">
        <f t="shared" ref="R316:Y316" si="237">R365</f>
        <v>11525</v>
      </c>
      <c r="S316" s="41">
        <f t="shared" si="237"/>
        <v>13657.648999999999</v>
      </c>
      <c r="T316" s="41">
        <f t="shared" si="237"/>
        <v>11525</v>
      </c>
      <c r="U316" s="41">
        <f t="shared" si="237"/>
        <v>14361.697</v>
      </c>
      <c r="V316" s="41">
        <f t="shared" si="237"/>
        <v>0</v>
      </c>
      <c r="W316" s="41">
        <f t="shared" si="237"/>
        <v>43625.79</v>
      </c>
      <c r="X316" s="41">
        <f t="shared" si="237"/>
        <v>0</v>
      </c>
      <c r="Y316" s="41">
        <f t="shared" si="237"/>
        <v>13488.664000000001</v>
      </c>
      <c r="Z316" s="41">
        <f t="shared" si="236"/>
        <v>0</v>
      </c>
      <c r="AA316" s="41">
        <f t="shared" si="236"/>
        <v>65676.2</v>
      </c>
      <c r="AB316" s="41">
        <f t="shared" si="236"/>
        <v>65676.2</v>
      </c>
      <c r="AC316" s="41">
        <f t="shared" si="236"/>
        <v>65676.2</v>
      </c>
      <c r="AD316" s="112"/>
      <c r="AE316" s="112"/>
    </row>
    <row r="317" spans="1:31" ht="13.15" customHeight="1" x14ac:dyDescent="0.2">
      <c r="A317" s="119"/>
      <c r="B317" s="117"/>
      <c r="C317" s="19">
        <f>C372</f>
        <v>136</v>
      </c>
      <c r="D317" s="19" t="str">
        <f>D372</f>
        <v>0702</v>
      </c>
      <c r="E317" s="19" t="str">
        <f>E372</f>
        <v>0710070779</v>
      </c>
      <c r="F317" s="19">
        <f>F372</f>
        <v>521</v>
      </c>
      <c r="G317" s="42">
        <f>G372</f>
        <v>275893.3</v>
      </c>
      <c r="H317" s="42">
        <f t="shared" ref="H317:AC317" si="238">H372</f>
        <v>84088.5</v>
      </c>
      <c r="I317" s="42">
        <f t="shared" si="238"/>
        <v>84088.5</v>
      </c>
      <c r="J317" s="42">
        <f t="shared" si="238"/>
        <v>84088.5</v>
      </c>
      <c r="K317" s="42">
        <f t="shared" si="238"/>
        <v>59548.9</v>
      </c>
      <c r="L317" s="42">
        <f t="shared" si="238"/>
        <v>0</v>
      </c>
      <c r="M317" s="42">
        <f t="shared" si="238"/>
        <v>30729.4</v>
      </c>
      <c r="N317" s="42">
        <f t="shared" si="238"/>
        <v>0</v>
      </c>
      <c r="O317" s="42">
        <f t="shared" si="238"/>
        <v>101526.5</v>
      </c>
      <c r="P317" s="42">
        <f t="shared" si="238"/>
        <v>0</v>
      </c>
      <c r="Q317" s="42">
        <f t="shared" si="238"/>
        <v>255357.2</v>
      </c>
      <c r="R317" s="42">
        <f t="shared" ref="R317:Y317" si="239">R372</f>
        <v>0</v>
      </c>
      <c r="S317" s="42">
        <f t="shared" si="239"/>
        <v>79916.899999999994</v>
      </c>
      <c r="T317" s="42">
        <f t="shared" si="239"/>
        <v>0</v>
      </c>
      <c r="U317" s="42">
        <f t="shared" si="239"/>
        <v>74526</v>
      </c>
      <c r="V317" s="42">
        <f t="shared" si="239"/>
        <v>0</v>
      </c>
      <c r="W317" s="42">
        <f t="shared" si="239"/>
        <v>21177.599999999999</v>
      </c>
      <c r="X317" s="42">
        <f t="shared" si="239"/>
        <v>0</v>
      </c>
      <c r="Y317" s="42">
        <f t="shared" si="239"/>
        <v>79736.7</v>
      </c>
      <c r="Z317" s="42">
        <f t="shared" si="238"/>
        <v>0</v>
      </c>
      <c r="AA317" s="42">
        <f t="shared" si="238"/>
        <v>275893.3</v>
      </c>
      <c r="AB317" s="42">
        <f t="shared" si="238"/>
        <v>275893.3</v>
      </c>
      <c r="AC317" s="42">
        <f t="shared" si="238"/>
        <v>275893.3</v>
      </c>
      <c r="AD317" s="112"/>
      <c r="AE317" s="112"/>
    </row>
    <row r="318" spans="1:31" ht="13.15" customHeight="1" x14ac:dyDescent="0.2">
      <c r="A318" s="119"/>
      <c r="B318" s="118"/>
      <c r="C318" s="19">
        <v>136</v>
      </c>
      <c r="D318" s="20" t="s">
        <v>40</v>
      </c>
      <c r="E318" s="43"/>
      <c r="F318" s="19">
        <v>613</v>
      </c>
      <c r="G318" s="43">
        <f t="shared" ref="G318:AC318" si="240">G378</f>
        <v>0</v>
      </c>
      <c r="H318" s="43">
        <f t="shared" si="240"/>
        <v>0</v>
      </c>
      <c r="I318" s="43">
        <f t="shared" si="240"/>
        <v>0</v>
      </c>
      <c r="J318" s="43">
        <f t="shared" si="240"/>
        <v>0</v>
      </c>
      <c r="K318" s="43">
        <f t="shared" si="240"/>
        <v>0</v>
      </c>
      <c r="L318" s="43">
        <f t="shared" si="240"/>
        <v>0</v>
      </c>
      <c r="M318" s="43">
        <f t="shared" si="240"/>
        <v>0</v>
      </c>
      <c r="N318" s="43">
        <f t="shared" si="240"/>
        <v>0</v>
      </c>
      <c r="O318" s="43">
        <f t="shared" si="240"/>
        <v>0</v>
      </c>
      <c r="P318" s="43">
        <f t="shared" si="240"/>
        <v>0</v>
      </c>
      <c r="Q318" s="43">
        <f t="shared" si="240"/>
        <v>0</v>
      </c>
      <c r="R318" s="43">
        <f t="shared" ref="R318:Y318" si="241">R378</f>
        <v>0</v>
      </c>
      <c r="S318" s="43">
        <f t="shared" si="241"/>
        <v>0</v>
      </c>
      <c r="T318" s="43">
        <f t="shared" si="241"/>
        <v>0</v>
      </c>
      <c r="U318" s="43">
        <f t="shared" si="241"/>
        <v>0</v>
      </c>
      <c r="V318" s="43">
        <f t="shared" si="241"/>
        <v>0</v>
      </c>
      <c r="W318" s="43">
        <f t="shared" si="241"/>
        <v>0</v>
      </c>
      <c r="X318" s="43">
        <f t="shared" si="241"/>
        <v>0</v>
      </c>
      <c r="Y318" s="43">
        <f t="shared" si="241"/>
        <v>0</v>
      </c>
      <c r="Z318" s="43">
        <f t="shared" si="240"/>
        <v>0</v>
      </c>
      <c r="AA318" s="43">
        <f t="shared" si="240"/>
        <v>0</v>
      </c>
      <c r="AB318" s="43">
        <f t="shared" si="240"/>
        <v>0</v>
      </c>
      <c r="AC318" s="43">
        <f t="shared" si="240"/>
        <v>0</v>
      </c>
      <c r="AD318" s="112"/>
      <c r="AE318" s="112"/>
    </row>
    <row r="319" spans="1:31" ht="13.15" customHeight="1" x14ac:dyDescent="0.2">
      <c r="A319" s="119"/>
      <c r="B319" s="103" t="s">
        <v>14</v>
      </c>
      <c r="C319" s="19"/>
      <c r="D319" s="20"/>
      <c r="E319" s="20"/>
      <c r="F319" s="19"/>
      <c r="G319" s="23">
        <f>G326+G333+G340+G347+G359+G366+G373</f>
        <v>0</v>
      </c>
      <c r="H319" s="23">
        <f t="shared" ref="H319:AC319" si="242">H326+H333+H340+H347+H359+H366+H373</f>
        <v>0</v>
      </c>
      <c r="I319" s="23">
        <f t="shared" si="242"/>
        <v>0</v>
      </c>
      <c r="J319" s="23">
        <f t="shared" si="242"/>
        <v>0</v>
      </c>
      <c r="K319" s="23">
        <f t="shared" si="242"/>
        <v>0</v>
      </c>
      <c r="L319" s="23">
        <f t="shared" si="242"/>
        <v>0</v>
      </c>
      <c r="M319" s="23">
        <f t="shared" si="242"/>
        <v>0</v>
      </c>
      <c r="N319" s="23">
        <f t="shared" si="242"/>
        <v>0</v>
      </c>
      <c r="O319" s="23">
        <f t="shared" si="242"/>
        <v>0</v>
      </c>
      <c r="P319" s="23">
        <f t="shared" si="242"/>
        <v>0</v>
      </c>
      <c r="Q319" s="23">
        <f t="shared" si="242"/>
        <v>0</v>
      </c>
      <c r="R319" s="23">
        <f t="shared" si="242"/>
        <v>0</v>
      </c>
      <c r="S319" s="23">
        <f t="shared" si="242"/>
        <v>0</v>
      </c>
      <c r="T319" s="23">
        <f t="shared" si="242"/>
        <v>0</v>
      </c>
      <c r="U319" s="23">
        <f t="shared" si="242"/>
        <v>0</v>
      </c>
      <c r="V319" s="23">
        <f t="shared" si="242"/>
        <v>0</v>
      </c>
      <c r="W319" s="23">
        <f t="shared" si="242"/>
        <v>0</v>
      </c>
      <c r="X319" s="23">
        <f t="shared" si="242"/>
        <v>0</v>
      </c>
      <c r="Y319" s="23">
        <f t="shared" si="242"/>
        <v>0</v>
      </c>
      <c r="Z319" s="23">
        <f t="shared" si="242"/>
        <v>0</v>
      </c>
      <c r="AA319" s="23">
        <f t="shared" si="242"/>
        <v>0</v>
      </c>
      <c r="AB319" s="23">
        <f t="shared" si="242"/>
        <v>0</v>
      </c>
      <c r="AC319" s="23">
        <f t="shared" si="242"/>
        <v>0</v>
      </c>
      <c r="AD319" s="112"/>
      <c r="AE319" s="112"/>
    </row>
    <row r="320" spans="1:31" ht="13.15" customHeight="1" x14ac:dyDescent="0.2">
      <c r="A320" s="119"/>
      <c r="B320" s="103" t="s">
        <v>15</v>
      </c>
      <c r="C320" s="19">
        <v>136</v>
      </c>
      <c r="D320" s="20"/>
      <c r="E320" s="20"/>
      <c r="F320" s="19"/>
      <c r="G320" s="23">
        <f>G327+G334+G341+G348+G360+G367+G374</f>
        <v>130827.1</v>
      </c>
      <c r="H320" s="23">
        <f t="shared" ref="H320:AC320" si="243">H327+H334+H341+H348+H360+H367+H374</f>
        <v>4204.3999999999996</v>
      </c>
      <c r="I320" s="23">
        <f t="shared" si="243"/>
        <v>35600</v>
      </c>
      <c r="J320" s="23">
        <f t="shared" si="243"/>
        <v>4204.3999999999996</v>
      </c>
      <c r="K320" s="23">
        <f t="shared" si="243"/>
        <v>35600</v>
      </c>
      <c r="L320" s="23">
        <f t="shared" si="243"/>
        <v>0</v>
      </c>
      <c r="M320" s="23">
        <f t="shared" si="243"/>
        <v>19627.099999999999</v>
      </c>
      <c r="N320" s="23">
        <f t="shared" si="243"/>
        <v>0</v>
      </c>
      <c r="O320" s="23">
        <f t="shared" si="243"/>
        <v>40000</v>
      </c>
      <c r="P320" s="23">
        <f t="shared" si="243"/>
        <v>0</v>
      </c>
      <c r="Q320" s="23">
        <f t="shared" si="243"/>
        <v>154514</v>
      </c>
      <c r="R320" s="23">
        <f t="shared" si="243"/>
        <v>0</v>
      </c>
      <c r="S320" s="23">
        <f t="shared" si="243"/>
        <v>51505</v>
      </c>
      <c r="T320" s="23">
        <f t="shared" si="243"/>
        <v>0</v>
      </c>
      <c r="U320" s="23">
        <f t="shared" si="243"/>
        <v>34336</v>
      </c>
      <c r="V320" s="23">
        <f t="shared" si="243"/>
        <v>0</v>
      </c>
      <c r="W320" s="23">
        <f t="shared" si="243"/>
        <v>17168</v>
      </c>
      <c r="X320" s="23">
        <f t="shared" si="243"/>
        <v>0</v>
      </c>
      <c r="Y320" s="23">
        <f t="shared" si="243"/>
        <v>51505</v>
      </c>
      <c r="Z320" s="23">
        <f t="shared" si="243"/>
        <v>0</v>
      </c>
      <c r="AA320" s="23">
        <f t="shared" si="243"/>
        <v>154560</v>
      </c>
      <c r="AB320" s="23">
        <f t="shared" si="243"/>
        <v>154582</v>
      </c>
      <c r="AC320" s="23">
        <f t="shared" si="243"/>
        <v>154582</v>
      </c>
      <c r="AD320" s="112"/>
      <c r="AE320" s="112"/>
    </row>
    <row r="321" spans="1:31" ht="69.75" customHeight="1" x14ac:dyDescent="0.2">
      <c r="A321" s="119"/>
      <c r="B321" s="103" t="s">
        <v>12</v>
      </c>
      <c r="C321" s="19"/>
      <c r="D321" s="20"/>
      <c r="E321" s="20"/>
      <c r="F321" s="19"/>
      <c r="G321" s="23">
        <f>G328+G335+G342+G349+G361+G368+G375</f>
        <v>0</v>
      </c>
      <c r="H321" s="23">
        <f t="shared" ref="H321:AC321" si="244">H328+H335+H342+H349+H361+H368+H375</f>
        <v>0</v>
      </c>
      <c r="I321" s="23">
        <f t="shared" si="244"/>
        <v>0</v>
      </c>
      <c r="J321" s="23">
        <f t="shared" si="244"/>
        <v>0</v>
      </c>
      <c r="K321" s="23">
        <f t="shared" si="244"/>
        <v>0</v>
      </c>
      <c r="L321" s="23">
        <f t="shared" si="244"/>
        <v>0</v>
      </c>
      <c r="M321" s="23">
        <f t="shared" si="244"/>
        <v>0</v>
      </c>
      <c r="N321" s="23">
        <f t="shared" si="244"/>
        <v>0</v>
      </c>
      <c r="O321" s="23">
        <f t="shared" si="244"/>
        <v>0</v>
      </c>
      <c r="P321" s="23">
        <f t="shared" si="244"/>
        <v>0</v>
      </c>
      <c r="Q321" s="23">
        <f t="shared" si="244"/>
        <v>0</v>
      </c>
      <c r="R321" s="23">
        <f t="shared" si="244"/>
        <v>0</v>
      </c>
      <c r="S321" s="23">
        <f t="shared" si="244"/>
        <v>0</v>
      </c>
      <c r="T321" s="23">
        <f t="shared" si="244"/>
        <v>0</v>
      </c>
      <c r="U321" s="23">
        <f t="shared" si="244"/>
        <v>0</v>
      </c>
      <c r="V321" s="23">
        <f t="shared" si="244"/>
        <v>0</v>
      </c>
      <c r="W321" s="23">
        <f t="shared" si="244"/>
        <v>0</v>
      </c>
      <c r="X321" s="23">
        <f t="shared" si="244"/>
        <v>0</v>
      </c>
      <c r="Y321" s="23">
        <f t="shared" si="244"/>
        <v>0</v>
      </c>
      <c r="Z321" s="23">
        <f t="shared" si="244"/>
        <v>0</v>
      </c>
      <c r="AA321" s="23">
        <f t="shared" si="244"/>
        <v>0</v>
      </c>
      <c r="AB321" s="23">
        <f t="shared" si="244"/>
        <v>0</v>
      </c>
      <c r="AC321" s="23">
        <f t="shared" si="244"/>
        <v>0</v>
      </c>
      <c r="AD321" s="112"/>
      <c r="AE321" s="112"/>
    </row>
    <row r="322" spans="1:31" ht="25.15" customHeight="1" x14ac:dyDescent="0.2">
      <c r="A322" s="119" t="s">
        <v>235</v>
      </c>
      <c r="B322" s="103" t="s">
        <v>108</v>
      </c>
      <c r="C322" s="19"/>
      <c r="D322" s="20"/>
      <c r="E322" s="20"/>
      <c r="F322" s="19"/>
      <c r="G322" s="44">
        <v>134507</v>
      </c>
      <c r="H322" s="45">
        <v>133104</v>
      </c>
      <c r="I322" s="46">
        <v>133356</v>
      </c>
      <c r="J322" s="46">
        <v>133104</v>
      </c>
      <c r="K322" s="46">
        <v>133356</v>
      </c>
      <c r="L322" s="46"/>
      <c r="M322" s="46">
        <v>133356</v>
      </c>
      <c r="N322" s="46"/>
      <c r="O322" s="46">
        <v>137959</v>
      </c>
      <c r="P322" s="45"/>
      <c r="Q322" s="47">
        <v>138627</v>
      </c>
      <c r="R322" s="47"/>
      <c r="S322" s="47">
        <v>138393</v>
      </c>
      <c r="T322" s="47">
        <v>138393</v>
      </c>
      <c r="U322" s="47">
        <v>138393</v>
      </c>
      <c r="V322" s="47">
        <v>138393</v>
      </c>
      <c r="W322" s="47">
        <v>138860</v>
      </c>
      <c r="X322" s="47">
        <v>138393</v>
      </c>
      <c r="Y322" s="47">
        <v>138860</v>
      </c>
      <c r="Z322" s="47">
        <v>138393</v>
      </c>
      <c r="AA322" s="47">
        <v>138393</v>
      </c>
      <c r="AB322" s="47">
        <v>138393</v>
      </c>
      <c r="AC322" s="47">
        <v>138393</v>
      </c>
      <c r="AD322" s="112" t="s">
        <v>76</v>
      </c>
      <c r="AE322" s="112" t="s">
        <v>577</v>
      </c>
    </row>
    <row r="323" spans="1:31" ht="41.45" customHeight="1" x14ac:dyDescent="0.2">
      <c r="A323" s="119"/>
      <c r="B323" s="103" t="s">
        <v>129</v>
      </c>
      <c r="C323" s="19"/>
      <c r="D323" s="20"/>
      <c r="E323" s="20"/>
      <c r="F323" s="19"/>
      <c r="G323" s="23">
        <f>ROUND(G324/G322,1)</f>
        <v>52.5</v>
      </c>
      <c r="H323" s="23">
        <f t="shared" ref="H323:AC323" si="245">ROUND(H324/H322,1)</f>
        <v>13.6</v>
      </c>
      <c r="I323" s="23">
        <f t="shared" si="245"/>
        <v>13.5</v>
      </c>
      <c r="J323" s="23">
        <f t="shared" si="245"/>
        <v>13.6</v>
      </c>
      <c r="K323" s="23">
        <f t="shared" si="245"/>
        <v>15.7</v>
      </c>
      <c r="L323" s="23" t="e">
        <f t="shared" si="245"/>
        <v>#DIV/0!</v>
      </c>
      <c r="M323" s="23">
        <f t="shared" si="245"/>
        <v>9.9</v>
      </c>
      <c r="N323" s="23" t="e">
        <f t="shared" si="245"/>
        <v>#DIV/0!</v>
      </c>
      <c r="O323" s="23">
        <f t="shared" si="245"/>
        <v>13.4</v>
      </c>
      <c r="P323" s="23" t="e">
        <f t="shared" si="245"/>
        <v>#DIV/0!</v>
      </c>
      <c r="Q323" s="23">
        <f>ROUND(Q324/Q322,1)</f>
        <v>47.7</v>
      </c>
      <c r="R323" s="23" t="e">
        <f t="shared" si="245"/>
        <v>#DIV/0!</v>
      </c>
      <c r="S323" s="23">
        <f t="shared" si="245"/>
        <v>8.3000000000000007</v>
      </c>
      <c r="T323" s="23">
        <f t="shared" si="245"/>
        <v>0</v>
      </c>
      <c r="U323" s="23">
        <f t="shared" si="245"/>
        <v>16.399999999999999</v>
      </c>
      <c r="V323" s="23">
        <f t="shared" si="245"/>
        <v>0</v>
      </c>
      <c r="W323" s="23">
        <f t="shared" si="245"/>
        <v>9.5</v>
      </c>
      <c r="X323" s="23">
        <f t="shared" si="245"/>
        <v>0</v>
      </c>
      <c r="Y323" s="23">
        <f t="shared" si="245"/>
        <v>13.5</v>
      </c>
      <c r="Z323" s="23">
        <f t="shared" si="245"/>
        <v>0</v>
      </c>
      <c r="AA323" s="23">
        <f t="shared" si="245"/>
        <v>54.1</v>
      </c>
      <c r="AB323" s="23">
        <f t="shared" si="245"/>
        <v>54.1</v>
      </c>
      <c r="AC323" s="23">
        <f t="shared" si="245"/>
        <v>54.1</v>
      </c>
      <c r="AD323" s="112"/>
      <c r="AE323" s="112"/>
    </row>
    <row r="324" spans="1:31" ht="25.15" customHeight="1" x14ac:dyDescent="0.2">
      <c r="A324" s="119"/>
      <c r="B324" s="103" t="s">
        <v>101</v>
      </c>
      <c r="C324" s="19"/>
      <c r="D324" s="20"/>
      <c r="E324" s="20"/>
      <c r="F324" s="19"/>
      <c r="G324" s="47">
        <f>SUM(G325:G328)</f>
        <v>7058969.4000000004</v>
      </c>
      <c r="H324" s="47">
        <f t="shared" ref="H324:AC324" si="246">SUM(H325:H328)</f>
        <v>1803856.1</v>
      </c>
      <c r="I324" s="47">
        <f t="shared" si="246"/>
        <v>1803856.1</v>
      </c>
      <c r="J324" s="47">
        <f t="shared" si="246"/>
        <v>1803856.1</v>
      </c>
      <c r="K324" s="47">
        <f t="shared" si="246"/>
        <v>2088009.4</v>
      </c>
      <c r="L324" s="47">
        <f t="shared" si="246"/>
        <v>0</v>
      </c>
      <c r="M324" s="47">
        <f t="shared" si="246"/>
        <v>1321184.7</v>
      </c>
      <c r="N324" s="47">
        <f t="shared" si="246"/>
        <v>0</v>
      </c>
      <c r="O324" s="47">
        <f t="shared" si="246"/>
        <v>1845919.2</v>
      </c>
      <c r="P324" s="47">
        <f t="shared" si="246"/>
        <v>0</v>
      </c>
      <c r="Q324" s="47">
        <f t="shared" si="246"/>
        <v>6607342.7000000002</v>
      </c>
      <c r="R324" s="47">
        <f t="shared" si="246"/>
        <v>0</v>
      </c>
      <c r="S324" s="47">
        <f t="shared" si="246"/>
        <v>1145499.8999999999</v>
      </c>
      <c r="T324" s="47">
        <f t="shared" si="246"/>
        <v>0</v>
      </c>
      <c r="U324" s="47">
        <f t="shared" si="246"/>
        <v>2266908.2000000002</v>
      </c>
      <c r="V324" s="47">
        <f t="shared" si="246"/>
        <v>0</v>
      </c>
      <c r="W324" s="47">
        <f t="shared" si="246"/>
        <v>1315153.8999999999</v>
      </c>
      <c r="X324" s="47">
        <f t="shared" si="246"/>
        <v>0</v>
      </c>
      <c r="Y324" s="47">
        <f t="shared" si="246"/>
        <v>1879780.7</v>
      </c>
      <c r="Z324" s="47">
        <f t="shared" si="246"/>
        <v>0</v>
      </c>
      <c r="AA324" s="47">
        <f t="shared" si="246"/>
        <v>7493059.7000000002</v>
      </c>
      <c r="AB324" s="47">
        <f t="shared" si="246"/>
        <v>7493059.7000000002</v>
      </c>
      <c r="AC324" s="47">
        <f t="shared" si="246"/>
        <v>7493059.7000000002</v>
      </c>
      <c r="AD324" s="112"/>
      <c r="AE324" s="112"/>
    </row>
    <row r="325" spans="1:31" ht="25.15" customHeight="1" x14ac:dyDescent="0.2">
      <c r="A325" s="119"/>
      <c r="B325" s="103" t="s">
        <v>17</v>
      </c>
      <c r="C325" s="19">
        <v>136</v>
      </c>
      <c r="D325" s="20" t="s">
        <v>40</v>
      </c>
      <c r="E325" s="20" t="s">
        <v>188</v>
      </c>
      <c r="F325" s="19">
        <v>530</v>
      </c>
      <c r="G325" s="47">
        <f t="shared" ref="G325:H328" si="247">I325+K325+M325+O325</f>
        <v>7058969.4000000004</v>
      </c>
      <c r="H325" s="45">
        <f t="shared" si="247"/>
        <v>1803856.1</v>
      </c>
      <c r="I325" s="46">
        <v>1803856.1</v>
      </c>
      <c r="J325" s="46">
        <v>1803856.1</v>
      </c>
      <c r="K325" s="46">
        <v>2088009.4</v>
      </c>
      <c r="L325" s="46"/>
      <c r="M325" s="46">
        <v>1321184.7</v>
      </c>
      <c r="N325" s="46"/>
      <c r="O325" s="46">
        <f>1576097.2+269822</f>
        <v>1845919.2</v>
      </c>
      <c r="P325" s="45"/>
      <c r="Q325" s="47">
        <f t="shared" ref="Q325:R328" si="248">S325+U325+W325+Y325</f>
        <v>6607342.7000000002</v>
      </c>
      <c r="R325" s="45">
        <f t="shared" si="248"/>
        <v>0</v>
      </c>
      <c r="S325" s="47">
        <v>1145499.8999999999</v>
      </c>
      <c r="T325" s="47"/>
      <c r="U325" s="47">
        <v>2266908.2000000002</v>
      </c>
      <c r="V325" s="47"/>
      <c r="W325" s="47">
        <v>1315153.8999999999</v>
      </c>
      <c r="X325" s="47"/>
      <c r="Y325" s="47">
        <v>1879780.7</v>
      </c>
      <c r="Z325" s="47"/>
      <c r="AA325" s="47">
        <v>7493059.7000000002</v>
      </c>
      <c r="AB325" s="47">
        <v>7493059.7000000002</v>
      </c>
      <c r="AC325" s="47">
        <v>7493059.7000000002</v>
      </c>
      <c r="AD325" s="112"/>
      <c r="AE325" s="112"/>
    </row>
    <row r="326" spans="1:31" x14ac:dyDescent="0.2">
      <c r="A326" s="119"/>
      <c r="B326" s="103" t="s">
        <v>14</v>
      </c>
      <c r="C326" s="19"/>
      <c r="D326" s="20"/>
      <c r="E326" s="20"/>
      <c r="F326" s="19"/>
      <c r="G326" s="23">
        <f t="shared" si="247"/>
        <v>0</v>
      </c>
      <c r="H326" s="28">
        <f t="shared" si="247"/>
        <v>0</v>
      </c>
      <c r="I326" s="29"/>
      <c r="J326" s="29"/>
      <c r="K326" s="29"/>
      <c r="L326" s="29"/>
      <c r="M326" s="29"/>
      <c r="N326" s="29"/>
      <c r="O326" s="29"/>
      <c r="P326" s="28"/>
      <c r="Q326" s="23">
        <f t="shared" si="248"/>
        <v>0</v>
      </c>
      <c r="R326" s="28">
        <f t="shared" si="248"/>
        <v>0</v>
      </c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112"/>
      <c r="AE326" s="112"/>
    </row>
    <row r="327" spans="1:31" x14ac:dyDescent="0.2">
      <c r="A327" s="119"/>
      <c r="B327" s="103" t="s">
        <v>15</v>
      </c>
      <c r="C327" s="19"/>
      <c r="D327" s="20"/>
      <c r="E327" s="20"/>
      <c r="F327" s="19"/>
      <c r="G327" s="23">
        <f t="shared" si="247"/>
        <v>0</v>
      </c>
      <c r="H327" s="28">
        <f t="shared" si="247"/>
        <v>0</v>
      </c>
      <c r="I327" s="29"/>
      <c r="J327" s="29"/>
      <c r="K327" s="29"/>
      <c r="L327" s="29"/>
      <c r="M327" s="29"/>
      <c r="N327" s="29"/>
      <c r="O327" s="29"/>
      <c r="P327" s="28"/>
      <c r="Q327" s="23">
        <f t="shared" si="248"/>
        <v>0</v>
      </c>
      <c r="R327" s="28">
        <f t="shared" si="248"/>
        <v>0</v>
      </c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112"/>
      <c r="AE327" s="112"/>
    </row>
    <row r="328" spans="1:31" x14ac:dyDescent="0.2">
      <c r="A328" s="119"/>
      <c r="B328" s="103" t="s">
        <v>12</v>
      </c>
      <c r="C328" s="19"/>
      <c r="D328" s="20"/>
      <c r="E328" s="20"/>
      <c r="F328" s="19"/>
      <c r="G328" s="23">
        <f t="shared" si="247"/>
        <v>0</v>
      </c>
      <c r="H328" s="28">
        <f t="shared" si="247"/>
        <v>0</v>
      </c>
      <c r="I328" s="29"/>
      <c r="J328" s="29"/>
      <c r="K328" s="29"/>
      <c r="L328" s="29"/>
      <c r="M328" s="29"/>
      <c r="N328" s="29"/>
      <c r="O328" s="29"/>
      <c r="P328" s="28"/>
      <c r="Q328" s="23">
        <f t="shared" si="248"/>
        <v>0</v>
      </c>
      <c r="R328" s="28">
        <f t="shared" si="248"/>
        <v>0</v>
      </c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112"/>
      <c r="AE328" s="112"/>
    </row>
    <row r="329" spans="1:31" ht="38.25" x14ac:dyDescent="0.2">
      <c r="A329" s="119" t="s">
        <v>236</v>
      </c>
      <c r="B329" s="103" t="s">
        <v>107</v>
      </c>
      <c r="C329" s="19"/>
      <c r="D329" s="20"/>
      <c r="E329" s="20"/>
      <c r="F329" s="19"/>
      <c r="G329" s="47">
        <v>3511</v>
      </c>
      <c r="H329" s="45">
        <v>3422</v>
      </c>
      <c r="I329" s="46">
        <v>3511</v>
      </c>
      <c r="J329" s="46">
        <v>3422</v>
      </c>
      <c r="K329" s="46">
        <v>3511</v>
      </c>
      <c r="L329" s="46"/>
      <c r="M329" s="46">
        <v>3511</v>
      </c>
      <c r="N329" s="46"/>
      <c r="O329" s="46">
        <v>3511</v>
      </c>
      <c r="P329" s="45"/>
      <c r="Q329" s="47">
        <v>3555</v>
      </c>
      <c r="R329" s="47"/>
      <c r="S329" s="47">
        <v>3555</v>
      </c>
      <c r="T329" s="47"/>
      <c r="U329" s="47">
        <v>3555</v>
      </c>
      <c r="V329" s="47"/>
      <c r="W329" s="47">
        <v>3555</v>
      </c>
      <c r="X329" s="47"/>
      <c r="Y329" s="47">
        <v>3555</v>
      </c>
      <c r="Z329" s="47"/>
      <c r="AA329" s="47">
        <v>3555</v>
      </c>
      <c r="AB329" s="47">
        <v>3555</v>
      </c>
      <c r="AC329" s="47">
        <v>3555</v>
      </c>
      <c r="AD329" s="112" t="s">
        <v>76</v>
      </c>
      <c r="AE329" s="112" t="s">
        <v>578</v>
      </c>
    </row>
    <row r="330" spans="1:31" ht="26.45" customHeight="1" x14ac:dyDescent="0.2">
      <c r="A330" s="119"/>
      <c r="B330" s="103" t="s">
        <v>132</v>
      </c>
      <c r="C330" s="19"/>
      <c r="D330" s="20"/>
      <c r="E330" s="20"/>
      <c r="F330" s="19"/>
      <c r="G330" s="47">
        <f>ROUND(G331/G329,1)</f>
        <v>234.4</v>
      </c>
      <c r="H330" s="47">
        <f t="shared" ref="H330:AC330" si="249">ROUND(H331/H329,1)</f>
        <v>57.6</v>
      </c>
      <c r="I330" s="47">
        <f t="shared" si="249"/>
        <v>56.1</v>
      </c>
      <c r="J330" s="47">
        <f t="shared" si="249"/>
        <v>57.6</v>
      </c>
      <c r="K330" s="47">
        <f t="shared" si="249"/>
        <v>75.900000000000006</v>
      </c>
      <c r="L330" s="47" t="e">
        <f t="shared" si="249"/>
        <v>#DIV/0!</v>
      </c>
      <c r="M330" s="47">
        <f t="shared" si="249"/>
        <v>36.6</v>
      </c>
      <c r="N330" s="47" t="e">
        <f t="shared" si="249"/>
        <v>#DIV/0!</v>
      </c>
      <c r="O330" s="47">
        <f t="shared" si="249"/>
        <v>65.8</v>
      </c>
      <c r="P330" s="47" t="e">
        <f t="shared" si="249"/>
        <v>#DIV/0!</v>
      </c>
      <c r="Q330" s="47">
        <f t="shared" si="249"/>
        <v>251.5</v>
      </c>
      <c r="R330" s="47" t="e">
        <f t="shared" si="249"/>
        <v>#DIV/0!</v>
      </c>
      <c r="S330" s="47">
        <f t="shared" si="249"/>
        <v>61.8</v>
      </c>
      <c r="T330" s="47" t="e">
        <f t="shared" si="249"/>
        <v>#DIV/0!</v>
      </c>
      <c r="U330" s="47">
        <f t="shared" si="249"/>
        <v>80.400000000000006</v>
      </c>
      <c r="V330" s="47" t="e">
        <f t="shared" si="249"/>
        <v>#DIV/0!</v>
      </c>
      <c r="W330" s="47">
        <f t="shared" si="249"/>
        <v>46.3</v>
      </c>
      <c r="X330" s="47" t="e">
        <f t="shared" si="249"/>
        <v>#DIV/0!</v>
      </c>
      <c r="Y330" s="47">
        <f t="shared" si="249"/>
        <v>62.9</v>
      </c>
      <c r="Z330" s="47" t="e">
        <f t="shared" si="249"/>
        <v>#DIV/0!</v>
      </c>
      <c r="AA330" s="47">
        <f t="shared" si="249"/>
        <v>263.10000000000002</v>
      </c>
      <c r="AB330" s="47">
        <f t="shared" si="249"/>
        <v>263.10000000000002</v>
      </c>
      <c r="AC330" s="47">
        <f t="shared" si="249"/>
        <v>263.10000000000002</v>
      </c>
      <c r="AD330" s="112"/>
      <c r="AE330" s="112"/>
    </row>
    <row r="331" spans="1:31" ht="42.6" customHeight="1" x14ac:dyDescent="0.2">
      <c r="A331" s="119"/>
      <c r="B331" s="103" t="s">
        <v>101</v>
      </c>
      <c r="C331" s="19"/>
      <c r="D331" s="20"/>
      <c r="E331" s="20"/>
      <c r="F331" s="19"/>
      <c r="G331" s="47">
        <f>SUM(G332:G335)</f>
        <v>822998.2</v>
      </c>
      <c r="H331" s="47">
        <f t="shared" ref="H331:AC331" si="250">SUM(H332:H335)</f>
        <v>196951.7</v>
      </c>
      <c r="I331" s="47">
        <f t="shared" si="250"/>
        <v>196951.7</v>
      </c>
      <c r="J331" s="47">
        <f t="shared" si="250"/>
        <v>196951.7</v>
      </c>
      <c r="K331" s="47">
        <f t="shared" si="250"/>
        <v>266460.09999999998</v>
      </c>
      <c r="L331" s="47">
        <f t="shared" si="250"/>
        <v>0</v>
      </c>
      <c r="M331" s="47">
        <f t="shared" si="250"/>
        <v>128631.2</v>
      </c>
      <c r="N331" s="47">
        <f t="shared" si="250"/>
        <v>0</v>
      </c>
      <c r="O331" s="47">
        <f t="shared" si="250"/>
        <v>230955.2</v>
      </c>
      <c r="P331" s="47">
        <f t="shared" si="250"/>
        <v>0</v>
      </c>
      <c r="Q331" s="47">
        <f t="shared" si="250"/>
        <v>893940.7</v>
      </c>
      <c r="R331" s="47">
        <f t="shared" si="250"/>
        <v>0</v>
      </c>
      <c r="S331" s="47">
        <f t="shared" si="250"/>
        <v>219553</v>
      </c>
      <c r="T331" s="47">
        <f t="shared" si="250"/>
        <v>0</v>
      </c>
      <c r="U331" s="47">
        <f t="shared" si="250"/>
        <v>285960.8</v>
      </c>
      <c r="V331" s="47">
        <f t="shared" si="250"/>
        <v>0</v>
      </c>
      <c r="W331" s="47">
        <f t="shared" si="250"/>
        <v>164737.79999999999</v>
      </c>
      <c r="X331" s="47">
        <f t="shared" si="250"/>
        <v>0</v>
      </c>
      <c r="Y331" s="47">
        <f t="shared" si="250"/>
        <v>223689.1</v>
      </c>
      <c r="Z331" s="47">
        <f t="shared" si="250"/>
        <v>0</v>
      </c>
      <c r="AA331" s="47">
        <f t="shared" si="250"/>
        <v>935182.7</v>
      </c>
      <c r="AB331" s="47">
        <f t="shared" si="250"/>
        <v>935182.7</v>
      </c>
      <c r="AC331" s="47">
        <f t="shared" si="250"/>
        <v>935182.7</v>
      </c>
      <c r="AD331" s="112"/>
      <c r="AE331" s="112"/>
    </row>
    <row r="332" spans="1:31" ht="20.25" customHeight="1" x14ac:dyDescent="0.2">
      <c r="A332" s="119"/>
      <c r="B332" s="103" t="s">
        <v>17</v>
      </c>
      <c r="C332" s="19">
        <v>136</v>
      </c>
      <c r="D332" s="20" t="s">
        <v>41</v>
      </c>
      <c r="E332" s="20" t="s">
        <v>184</v>
      </c>
      <c r="F332" s="19">
        <v>530</v>
      </c>
      <c r="G332" s="47">
        <f t="shared" ref="G332:H335" si="251">I332+K332+M332+O332</f>
        <v>822998.2</v>
      </c>
      <c r="H332" s="45">
        <f t="shared" si="251"/>
        <v>196951.7</v>
      </c>
      <c r="I332" s="46">
        <v>196951.7</v>
      </c>
      <c r="J332" s="46">
        <v>196951.7</v>
      </c>
      <c r="K332" s="46">
        <v>266460.09999999998</v>
      </c>
      <c r="L332" s="46"/>
      <c r="M332" s="46">
        <v>128631.2</v>
      </c>
      <c r="N332" s="46"/>
      <c r="O332" s="46">
        <f>230747.5+207.7</f>
        <v>230955.2</v>
      </c>
      <c r="P332" s="45"/>
      <c r="Q332" s="47">
        <f t="shared" ref="Q332:R335" si="252">S332+U332+W332+Y332</f>
        <v>893940.7</v>
      </c>
      <c r="R332" s="45">
        <f t="shared" si="252"/>
        <v>0</v>
      </c>
      <c r="S332" s="47">
        <v>219553</v>
      </c>
      <c r="T332" s="47"/>
      <c r="U332" s="47">
        <v>285960.8</v>
      </c>
      <c r="V332" s="47"/>
      <c r="W332" s="47">
        <v>164737.79999999999</v>
      </c>
      <c r="X332" s="47"/>
      <c r="Y332" s="47">
        <f>230804.2-7115.1</f>
        <v>223689.1</v>
      </c>
      <c r="Z332" s="47"/>
      <c r="AA332" s="47">
        <v>935182.7</v>
      </c>
      <c r="AB332" s="23">
        <v>935182.7</v>
      </c>
      <c r="AC332" s="23">
        <v>935182.7</v>
      </c>
      <c r="AD332" s="112"/>
      <c r="AE332" s="112"/>
    </row>
    <row r="333" spans="1:31" x14ac:dyDescent="0.2">
      <c r="A333" s="119"/>
      <c r="B333" s="103" t="s">
        <v>14</v>
      </c>
      <c r="C333" s="19"/>
      <c r="D333" s="20"/>
      <c r="E333" s="20"/>
      <c r="F333" s="19"/>
      <c r="G333" s="23">
        <f t="shared" si="251"/>
        <v>0</v>
      </c>
      <c r="H333" s="28">
        <f t="shared" si="251"/>
        <v>0</v>
      </c>
      <c r="I333" s="29"/>
      <c r="J333" s="29"/>
      <c r="K333" s="29"/>
      <c r="L333" s="29"/>
      <c r="M333" s="29"/>
      <c r="N333" s="29"/>
      <c r="O333" s="29"/>
      <c r="P333" s="28"/>
      <c r="Q333" s="23">
        <f t="shared" si="252"/>
        <v>0</v>
      </c>
      <c r="R333" s="28">
        <f t="shared" si="252"/>
        <v>0</v>
      </c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112"/>
      <c r="AE333" s="112"/>
    </row>
    <row r="334" spans="1:31" x14ac:dyDescent="0.2">
      <c r="A334" s="119"/>
      <c r="B334" s="103" t="s">
        <v>15</v>
      </c>
      <c r="C334" s="19"/>
      <c r="D334" s="20"/>
      <c r="E334" s="20"/>
      <c r="F334" s="19"/>
      <c r="G334" s="23">
        <f t="shared" si="251"/>
        <v>0</v>
      </c>
      <c r="H334" s="28">
        <f t="shared" si="251"/>
        <v>0</v>
      </c>
      <c r="I334" s="29"/>
      <c r="J334" s="29"/>
      <c r="K334" s="29"/>
      <c r="L334" s="29"/>
      <c r="M334" s="29"/>
      <c r="N334" s="29"/>
      <c r="O334" s="29"/>
      <c r="P334" s="28"/>
      <c r="Q334" s="23">
        <f t="shared" si="252"/>
        <v>0</v>
      </c>
      <c r="R334" s="28">
        <f t="shared" si="252"/>
        <v>0</v>
      </c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112"/>
      <c r="AE334" s="112"/>
    </row>
    <row r="335" spans="1:31" ht="82.5" customHeight="1" x14ac:dyDescent="0.2">
      <c r="A335" s="119"/>
      <c r="B335" s="103" t="s">
        <v>12</v>
      </c>
      <c r="C335" s="19"/>
      <c r="D335" s="20"/>
      <c r="E335" s="20"/>
      <c r="F335" s="19"/>
      <c r="G335" s="23">
        <f t="shared" si="251"/>
        <v>0</v>
      </c>
      <c r="H335" s="28">
        <f t="shared" si="251"/>
        <v>0</v>
      </c>
      <c r="I335" s="29"/>
      <c r="J335" s="29"/>
      <c r="K335" s="29"/>
      <c r="L335" s="29"/>
      <c r="M335" s="29"/>
      <c r="N335" s="29"/>
      <c r="O335" s="29"/>
      <c r="P335" s="28"/>
      <c r="Q335" s="23">
        <f t="shared" si="252"/>
        <v>0</v>
      </c>
      <c r="R335" s="28">
        <f t="shared" si="252"/>
        <v>0</v>
      </c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112"/>
      <c r="AE335" s="112"/>
    </row>
    <row r="336" spans="1:31" ht="25.5" x14ac:dyDescent="0.2">
      <c r="A336" s="119" t="s">
        <v>237</v>
      </c>
      <c r="B336" s="103" t="s">
        <v>108</v>
      </c>
      <c r="C336" s="19"/>
      <c r="D336" s="20"/>
      <c r="E336" s="20"/>
      <c r="F336" s="19"/>
      <c r="G336" s="47">
        <v>279694</v>
      </c>
      <c r="H336" s="46">
        <v>281032</v>
      </c>
      <c r="I336" s="46">
        <v>279694</v>
      </c>
      <c r="J336" s="46">
        <v>281032</v>
      </c>
      <c r="K336" s="46">
        <v>279694</v>
      </c>
      <c r="L336" s="46"/>
      <c r="M336" s="46">
        <v>279694</v>
      </c>
      <c r="N336" s="46"/>
      <c r="O336" s="46">
        <v>279694</v>
      </c>
      <c r="P336" s="45"/>
      <c r="Q336" s="47">
        <v>295353</v>
      </c>
      <c r="R336" s="47"/>
      <c r="S336" s="47">
        <v>295353</v>
      </c>
      <c r="T336" s="47"/>
      <c r="U336" s="47">
        <v>295353</v>
      </c>
      <c r="V336" s="47"/>
      <c r="W336" s="47">
        <v>295353</v>
      </c>
      <c r="X336" s="47"/>
      <c r="Y336" s="47">
        <v>295353</v>
      </c>
      <c r="Z336" s="47"/>
      <c r="AA336" s="47">
        <v>295353</v>
      </c>
      <c r="AB336" s="24">
        <v>295353</v>
      </c>
      <c r="AC336" s="24">
        <v>295353</v>
      </c>
      <c r="AD336" s="112" t="s">
        <v>76</v>
      </c>
      <c r="AE336" s="112" t="s">
        <v>579</v>
      </c>
    </row>
    <row r="337" spans="1:31" ht="26.45" customHeight="1" x14ac:dyDescent="0.2">
      <c r="A337" s="119"/>
      <c r="B337" s="103" t="s">
        <v>129</v>
      </c>
      <c r="C337" s="19"/>
      <c r="D337" s="20"/>
      <c r="E337" s="20"/>
      <c r="F337" s="19"/>
      <c r="G337" s="47">
        <f>ROUND(G338/G336,1)</f>
        <v>44.8</v>
      </c>
      <c r="H337" s="47">
        <f t="shared" ref="H337:AC337" si="253">ROUND(H338/H336,1)</f>
        <v>11.5</v>
      </c>
      <c r="I337" s="47">
        <f t="shared" si="253"/>
        <v>11.5</v>
      </c>
      <c r="J337" s="47">
        <f t="shared" si="253"/>
        <v>11.5</v>
      </c>
      <c r="K337" s="47">
        <f t="shared" si="253"/>
        <v>15.8</v>
      </c>
      <c r="L337" s="47" t="e">
        <f t="shared" si="253"/>
        <v>#DIV/0!</v>
      </c>
      <c r="M337" s="47">
        <f t="shared" si="253"/>
        <v>6.5</v>
      </c>
      <c r="N337" s="47" t="e">
        <f t="shared" si="253"/>
        <v>#DIV/0!</v>
      </c>
      <c r="O337" s="47">
        <f t="shared" si="253"/>
        <v>11</v>
      </c>
      <c r="P337" s="47" t="e">
        <f t="shared" si="253"/>
        <v>#DIV/0!</v>
      </c>
      <c r="Q337" s="47">
        <f t="shared" si="253"/>
        <v>40.9</v>
      </c>
      <c r="R337" s="47" t="e">
        <f t="shared" si="253"/>
        <v>#DIV/0!</v>
      </c>
      <c r="S337" s="47">
        <f t="shared" si="253"/>
        <v>7.6</v>
      </c>
      <c r="T337" s="47" t="e">
        <f t="shared" si="253"/>
        <v>#DIV/0!</v>
      </c>
      <c r="U337" s="47">
        <f t="shared" si="253"/>
        <v>15.2</v>
      </c>
      <c r="V337" s="47" t="e">
        <f t="shared" si="253"/>
        <v>#DIV/0!</v>
      </c>
      <c r="W337" s="47">
        <f t="shared" si="253"/>
        <v>7.1</v>
      </c>
      <c r="X337" s="47" t="e">
        <f t="shared" si="253"/>
        <v>#DIV/0!</v>
      </c>
      <c r="Y337" s="47">
        <f t="shared" si="253"/>
        <v>11.1</v>
      </c>
      <c r="Z337" s="47" t="e">
        <f t="shared" si="253"/>
        <v>#DIV/0!</v>
      </c>
      <c r="AA337" s="47">
        <f t="shared" si="253"/>
        <v>48.2</v>
      </c>
      <c r="AB337" s="47">
        <f t="shared" si="253"/>
        <v>48.2</v>
      </c>
      <c r="AC337" s="47">
        <f t="shared" si="253"/>
        <v>48.2</v>
      </c>
      <c r="AD337" s="112"/>
      <c r="AE337" s="112"/>
    </row>
    <row r="338" spans="1:31" ht="38.450000000000003" customHeight="1" x14ac:dyDescent="0.2">
      <c r="A338" s="119"/>
      <c r="B338" s="103" t="s">
        <v>101</v>
      </c>
      <c r="C338" s="19"/>
      <c r="D338" s="20"/>
      <c r="E338" s="20"/>
      <c r="F338" s="19"/>
      <c r="G338" s="47">
        <f>SUM(G339:G342)</f>
        <v>12534909</v>
      </c>
      <c r="H338" s="47">
        <f t="shared" ref="H338:AC338" si="254">SUM(H339:H342)</f>
        <v>3226100.4</v>
      </c>
      <c r="I338" s="47">
        <f t="shared" si="254"/>
        <v>3226100.4</v>
      </c>
      <c r="J338" s="47">
        <f t="shared" si="254"/>
        <v>3226100.4</v>
      </c>
      <c r="K338" s="47">
        <f t="shared" si="254"/>
        <v>4418810.4000000004</v>
      </c>
      <c r="L338" s="47">
        <f t="shared" si="254"/>
        <v>0</v>
      </c>
      <c r="M338" s="47">
        <f t="shared" si="254"/>
        <v>1815816.4</v>
      </c>
      <c r="N338" s="47">
        <f t="shared" si="254"/>
        <v>0</v>
      </c>
      <c r="O338" s="47">
        <f t="shared" si="254"/>
        <v>3074181.8</v>
      </c>
      <c r="P338" s="47">
        <f t="shared" si="254"/>
        <v>0</v>
      </c>
      <c r="Q338" s="47">
        <f t="shared" si="254"/>
        <v>12066769.200000001</v>
      </c>
      <c r="R338" s="47">
        <f t="shared" si="254"/>
        <v>0</v>
      </c>
      <c r="S338" s="47">
        <f t="shared" si="254"/>
        <v>2230265.7999999998</v>
      </c>
      <c r="T338" s="47">
        <f t="shared" si="254"/>
        <v>0</v>
      </c>
      <c r="U338" s="47">
        <f t="shared" si="254"/>
        <v>4479490</v>
      </c>
      <c r="V338" s="47">
        <f t="shared" si="254"/>
        <v>0</v>
      </c>
      <c r="W338" s="47">
        <f t="shared" si="254"/>
        <v>2085549.5</v>
      </c>
      <c r="X338" s="47">
        <f t="shared" si="254"/>
        <v>0</v>
      </c>
      <c r="Y338" s="47">
        <f t="shared" si="254"/>
        <v>3271463.9</v>
      </c>
      <c r="Z338" s="47">
        <f t="shared" si="254"/>
        <v>0</v>
      </c>
      <c r="AA338" s="47">
        <f t="shared" si="254"/>
        <v>14243434.800000001</v>
      </c>
      <c r="AB338" s="47">
        <f t="shared" si="254"/>
        <v>14243434.800000001</v>
      </c>
      <c r="AC338" s="47">
        <f t="shared" si="254"/>
        <v>14243434.800000001</v>
      </c>
      <c r="AD338" s="112"/>
      <c r="AE338" s="112"/>
    </row>
    <row r="339" spans="1:31" ht="13.15" customHeight="1" x14ac:dyDescent="0.2">
      <c r="A339" s="119"/>
      <c r="B339" s="103" t="s">
        <v>17</v>
      </c>
      <c r="C339" s="19">
        <v>136</v>
      </c>
      <c r="D339" s="20" t="s">
        <v>41</v>
      </c>
      <c r="E339" s="20" t="s">
        <v>183</v>
      </c>
      <c r="F339" s="19">
        <v>530</v>
      </c>
      <c r="G339" s="47">
        <f t="shared" ref="G339:H342" si="255">I339+K339+M339+O339</f>
        <v>12534909</v>
      </c>
      <c r="H339" s="45">
        <f t="shared" si="255"/>
        <v>3226100.4</v>
      </c>
      <c r="I339" s="46">
        <v>3226100.4</v>
      </c>
      <c r="J339" s="46">
        <v>3226100.4</v>
      </c>
      <c r="K339" s="46">
        <v>4418810.4000000004</v>
      </c>
      <c r="L339" s="46"/>
      <c r="M339" s="46">
        <v>1815816.4</v>
      </c>
      <c r="N339" s="46"/>
      <c r="O339" s="46">
        <v>3074181.8</v>
      </c>
      <c r="P339" s="45"/>
      <c r="Q339" s="47">
        <f t="shared" ref="Q339:R342" si="256">S339+U339+W339+Y339</f>
        <v>12066769.200000001</v>
      </c>
      <c r="R339" s="45">
        <f t="shared" si="256"/>
        <v>0</v>
      </c>
      <c r="S339" s="47">
        <v>2230265.7999999998</v>
      </c>
      <c r="T339" s="47"/>
      <c r="U339" s="47">
        <v>4479490</v>
      </c>
      <c r="V339" s="47"/>
      <c r="W339" s="47">
        <v>2085549.5</v>
      </c>
      <c r="X339" s="47"/>
      <c r="Y339" s="47">
        <f>3424965-163470.7+9969.6</f>
        <v>3271463.9</v>
      </c>
      <c r="Z339" s="47"/>
      <c r="AA339" s="47">
        <v>14243434.800000001</v>
      </c>
      <c r="AB339" s="23">
        <v>14243434.800000001</v>
      </c>
      <c r="AC339" s="23">
        <v>14243434.800000001</v>
      </c>
      <c r="AD339" s="112"/>
      <c r="AE339" s="112"/>
    </row>
    <row r="340" spans="1:31" ht="13.15" customHeight="1" x14ac:dyDescent="0.2">
      <c r="A340" s="119"/>
      <c r="B340" s="103" t="s">
        <v>14</v>
      </c>
      <c r="C340" s="19"/>
      <c r="D340" s="20"/>
      <c r="E340" s="20"/>
      <c r="F340" s="19"/>
      <c r="G340" s="23">
        <f t="shared" si="255"/>
        <v>0</v>
      </c>
      <c r="H340" s="28">
        <f t="shared" si="255"/>
        <v>0</v>
      </c>
      <c r="I340" s="29"/>
      <c r="J340" s="29"/>
      <c r="K340" s="29"/>
      <c r="L340" s="29"/>
      <c r="M340" s="29"/>
      <c r="N340" s="29"/>
      <c r="O340" s="29"/>
      <c r="P340" s="28"/>
      <c r="Q340" s="23">
        <f t="shared" si="256"/>
        <v>0</v>
      </c>
      <c r="R340" s="28">
        <f t="shared" si="256"/>
        <v>0</v>
      </c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112"/>
      <c r="AE340" s="112"/>
    </row>
    <row r="341" spans="1:31" ht="13.15" customHeight="1" x14ac:dyDescent="0.2">
      <c r="A341" s="119"/>
      <c r="B341" s="103" t="s">
        <v>15</v>
      </c>
      <c r="C341" s="19"/>
      <c r="D341" s="20"/>
      <c r="E341" s="20"/>
      <c r="F341" s="19"/>
      <c r="G341" s="23">
        <f t="shared" si="255"/>
        <v>0</v>
      </c>
      <c r="H341" s="28">
        <f t="shared" si="255"/>
        <v>0</v>
      </c>
      <c r="I341" s="29"/>
      <c r="J341" s="29"/>
      <c r="K341" s="29"/>
      <c r="L341" s="29"/>
      <c r="M341" s="29"/>
      <c r="N341" s="29"/>
      <c r="O341" s="29"/>
      <c r="P341" s="28"/>
      <c r="Q341" s="23">
        <f t="shared" si="256"/>
        <v>0</v>
      </c>
      <c r="R341" s="28">
        <f t="shared" si="256"/>
        <v>0</v>
      </c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112"/>
      <c r="AE341" s="112"/>
    </row>
    <row r="342" spans="1:31" ht="40.15" customHeight="1" x14ac:dyDescent="0.2">
      <c r="A342" s="119"/>
      <c r="B342" s="103" t="s">
        <v>12</v>
      </c>
      <c r="C342" s="19"/>
      <c r="D342" s="20"/>
      <c r="E342" s="20"/>
      <c r="F342" s="19"/>
      <c r="G342" s="23">
        <f t="shared" si="255"/>
        <v>0</v>
      </c>
      <c r="H342" s="28">
        <f t="shared" si="255"/>
        <v>0</v>
      </c>
      <c r="I342" s="29"/>
      <c r="J342" s="29"/>
      <c r="K342" s="29"/>
      <c r="L342" s="29"/>
      <c r="M342" s="29"/>
      <c r="N342" s="29"/>
      <c r="O342" s="29"/>
      <c r="P342" s="28"/>
      <c r="Q342" s="23">
        <f t="shared" si="256"/>
        <v>0</v>
      </c>
      <c r="R342" s="28">
        <f t="shared" si="256"/>
        <v>0</v>
      </c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112"/>
      <c r="AE342" s="112"/>
    </row>
    <row r="343" spans="1:31" ht="25.5" customHeight="1" x14ac:dyDescent="0.2">
      <c r="A343" s="119" t="s">
        <v>238</v>
      </c>
      <c r="B343" s="103" t="s">
        <v>108</v>
      </c>
      <c r="C343" s="19"/>
      <c r="D343" s="20"/>
      <c r="E343" s="20"/>
      <c r="F343" s="19"/>
      <c r="G343" s="47">
        <v>17527</v>
      </c>
      <c r="H343" s="45"/>
      <c r="I343" s="46">
        <v>17527</v>
      </c>
      <c r="J343" s="46">
        <v>13522</v>
      </c>
      <c r="K343" s="46">
        <v>17527</v>
      </c>
      <c r="L343" s="46"/>
      <c r="M343" s="46">
        <v>17527</v>
      </c>
      <c r="N343" s="46"/>
      <c r="O343" s="46">
        <v>17527</v>
      </c>
      <c r="P343" s="45"/>
      <c r="Q343" s="47">
        <v>15592</v>
      </c>
      <c r="R343" s="47"/>
      <c r="S343" s="47">
        <v>15592</v>
      </c>
      <c r="T343" s="47"/>
      <c r="U343" s="47">
        <v>15592</v>
      </c>
      <c r="V343" s="47"/>
      <c r="W343" s="47">
        <v>15592</v>
      </c>
      <c r="X343" s="47"/>
      <c r="Y343" s="47">
        <v>15592</v>
      </c>
      <c r="Z343" s="47"/>
      <c r="AA343" s="47">
        <v>15975</v>
      </c>
      <c r="AB343" s="23">
        <v>15975</v>
      </c>
      <c r="AC343" s="23">
        <v>15975</v>
      </c>
      <c r="AD343" s="112" t="s">
        <v>76</v>
      </c>
      <c r="AE343" s="116" t="s">
        <v>580</v>
      </c>
    </row>
    <row r="344" spans="1:31" ht="26.45" customHeight="1" x14ac:dyDescent="0.2">
      <c r="A344" s="119"/>
      <c r="B344" s="103" t="s">
        <v>134</v>
      </c>
      <c r="C344" s="19"/>
      <c r="D344" s="20"/>
      <c r="E344" s="20"/>
      <c r="F344" s="19"/>
      <c r="G344" s="47">
        <f>ROUND(G345/G343,1)</f>
        <v>27.6</v>
      </c>
      <c r="H344" s="47" t="e">
        <f t="shared" ref="H344:AC344" si="257">ROUND(H345/H343,1)</f>
        <v>#DIV/0!</v>
      </c>
      <c r="I344" s="47">
        <f t="shared" si="257"/>
        <v>7.8</v>
      </c>
      <c r="J344" s="47">
        <f t="shared" si="257"/>
        <v>10.1</v>
      </c>
      <c r="K344" s="47">
        <f t="shared" si="257"/>
        <v>5.9</v>
      </c>
      <c r="L344" s="47" t="e">
        <f t="shared" si="257"/>
        <v>#DIV/0!</v>
      </c>
      <c r="M344" s="47">
        <f t="shared" si="257"/>
        <v>5.4</v>
      </c>
      <c r="N344" s="47" t="e">
        <f t="shared" si="257"/>
        <v>#DIV/0!</v>
      </c>
      <c r="O344" s="47">
        <f t="shared" si="257"/>
        <v>8.5</v>
      </c>
      <c r="P344" s="47" t="e">
        <f t="shared" si="257"/>
        <v>#DIV/0!</v>
      </c>
      <c r="Q344" s="47">
        <f t="shared" si="257"/>
        <v>28.1</v>
      </c>
      <c r="R344" s="47" t="e">
        <f t="shared" si="257"/>
        <v>#DIV/0!</v>
      </c>
      <c r="S344" s="47">
        <f t="shared" si="257"/>
        <v>7.3</v>
      </c>
      <c r="T344" s="47" t="e">
        <f t="shared" si="257"/>
        <v>#DIV/0!</v>
      </c>
      <c r="U344" s="47">
        <f t="shared" si="257"/>
        <v>7.2</v>
      </c>
      <c r="V344" s="47" t="e">
        <f t="shared" si="257"/>
        <v>#DIV/0!</v>
      </c>
      <c r="W344" s="47">
        <f t="shared" si="257"/>
        <v>4.7</v>
      </c>
      <c r="X344" s="47" t="e">
        <f t="shared" si="257"/>
        <v>#DIV/0!</v>
      </c>
      <c r="Y344" s="47">
        <f t="shared" si="257"/>
        <v>9</v>
      </c>
      <c r="Z344" s="47" t="e">
        <f t="shared" si="257"/>
        <v>#DIV/0!</v>
      </c>
      <c r="AA344" s="47">
        <f t="shared" si="257"/>
        <v>28.6</v>
      </c>
      <c r="AB344" s="47">
        <f t="shared" si="257"/>
        <v>28.6</v>
      </c>
      <c r="AC344" s="47">
        <f t="shared" si="257"/>
        <v>28.6</v>
      </c>
      <c r="AD344" s="112"/>
      <c r="AE344" s="117"/>
    </row>
    <row r="345" spans="1:31" ht="37.15" customHeight="1" x14ac:dyDescent="0.2">
      <c r="A345" s="119"/>
      <c r="B345" s="103" t="s">
        <v>101</v>
      </c>
      <c r="C345" s="19"/>
      <c r="D345" s="20"/>
      <c r="E345" s="20"/>
      <c r="F345" s="19"/>
      <c r="G345" s="47">
        <f>SUM(G346:G348)</f>
        <v>483626.69900000002</v>
      </c>
      <c r="H345" s="47">
        <f t="shared" ref="H345:AC345" si="258">SUM(H346:H348)</f>
        <v>136124.79999999999</v>
      </c>
      <c r="I345" s="47">
        <f t="shared" si="258"/>
        <v>136989.1</v>
      </c>
      <c r="J345" s="47">
        <f t="shared" si="258"/>
        <v>136124.79999999999</v>
      </c>
      <c r="K345" s="47">
        <f t="shared" si="258"/>
        <v>103919.43</v>
      </c>
      <c r="L345" s="47">
        <f t="shared" si="258"/>
        <v>0</v>
      </c>
      <c r="M345" s="47">
        <f t="shared" si="258"/>
        <v>94232.573000000004</v>
      </c>
      <c r="N345" s="47">
        <f t="shared" si="258"/>
        <v>0</v>
      </c>
      <c r="O345" s="47">
        <f t="shared" si="258"/>
        <v>148485.59599999999</v>
      </c>
      <c r="P345" s="47">
        <f t="shared" si="258"/>
        <v>0</v>
      </c>
      <c r="Q345" s="47">
        <f t="shared" si="258"/>
        <v>438456.60000000003</v>
      </c>
      <c r="R345" s="47">
        <f t="shared" si="258"/>
        <v>0</v>
      </c>
      <c r="S345" s="47">
        <f t="shared" si="258"/>
        <v>113241.2</v>
      </c>
      <c r="T345" s="47">
        <f t="shared" si="258"/>
        <v>0</v>
      </c>
      <c r="U345" s="47">
        <f t="shared" si="258"/>
        <v>111868.6</v>
      </c>
      <c r="V345" s="47">
        <f t="shared" si="258"/>
        <v>0</v>
      </c>
      <c r="W345" s="47">
        <f t="shared" si="258"/>
        <v>73356.100000000006</v>
      </c>
      <c r="X345" s="47">
        <f t="shared" si="258"/>
        <v>0</v>
      </c>
      <c r="Y345" s="47">
        <f t="shared" si="258"/>
        <v>139990.70000000001</v>
      </c>
      <c r="Z345" s="47">
        <f t="shared" si="258"/>
        <v>0</v>
      </c>
      <c r="AA345" s="47">
        <f t="shared" si="258"/>
        <v>457117.6</v>
      </c>
      <c r="AB345" s="47">
        <f t="shared" si="258"/>
        <v>457117.6</v>
      </c>
      <c r="AC345" s="47">
        <f t="shared" si="258"/>
        <v>457117.6</v>
      </c>
      <c r="AD345" s="112"/>
      <c r="AE345" s="117"/>
    </row>
    <row r="346" spans="1:31" ht="13.15" customHeight="1" x14ac:dyDescent="0.2">
      <c r="A346" s="119"/>
      <c r="B346" s="102" t="s">
        <v>17</v>
      </c>
      <c r="C346" s="19">
        <v>136</v>
      </c>
      <c r="D346" s="20" t="s">
        <v>53</v>
      </c>
      <c r="E346" s="20" t="s">
        <v>454</v>
      </c>
      <c r="F346" s="19">
        <v>530</v>
      </c>
      <c r="G346" s="47">
        <f>I346+K346+M346+O346</f>
        <v>483626.69900000002</v>
      </c>
      <c r="H346" s="45">
        <f>J346+L346+N346+P346</f>
        <v>136124.79999999999</v>
      </c>
      <c r="I346" s="46">
        <v>136989.1</v>
      </c>
      <c r="J346" s="46">
        <v>136124.79999999999</v>
      </c>
      <c r="K346" s="46">
        <v>103919.43</v>
      </c>
      <c r="L346" s="46"/>
      <c r="M346" s="46">
        <v>94232.573000000004</v>
      </c>
      <c r="N346" s="46"/>
      <c r="O346" s="46">
        <v>148485.59599999999</v>
      </c>
      <c r="P346" s="45"/>
      <c r="Q346" s="47">
        <f t="shared" ref="Q346:R349" si="259">S346+U346+W346+Y346</f>
        <v>438456.60000000003</v>
      </c>
      <c r="R346" s="45">
        <f t="shared" si="259"/>
        <v>0</v>
      </c>
      <c r="S346" s="47">
        <v>113241.2</v>
      </c>
      <c r="T346" s="47"/>
      <c r="U346" s="47">
        <v>111868.6</v>
      </c>
      <c r="V346" s="47"/>
      <c r="W346" s="47">
        <v>73356.100000000006</v>
      </c>
      <c r="X346" s="47"/>
      <c r="Y346" s="47">
        <v>139990.70000000001</v>
      </c>
      <c r="Z346" s="47"/>
      <c r="AA346" s="47">
        <v>457117.6</v>
      </c>
      <c r="AB346" s="47">
        <v>457117.6</v>
      </c>
      <c r="AC346" s="23">
        <v>457117.6</v>
      </c>
      <c r="AD346" s="112"/>
      <c r="AE346" s="117"/>
    </row>
    <row r="347" spans="1:31" ht="13.15" customHeight="1" x14ac:dyDescent="0.2">
      <c r="A347" s="119"/>
      <c r="B347" s="103" t="s">
        <v>14</v>
      </c>
      <c r="C347" s="19"/>
      <c r="D347" s="20"/>
      <c r="E347" s="20"/>
      <c r="F347" s="19"/>
      <c r="G347" s="23">
        <f t="shared" ref="G347:H349" si="260">I347+K347+M347+O347</f>
        <v>0</v>
      </c>
      <c r="H347" s="28">
        <f t="shared" si="260"/>
        <v>0</v>
      </c>
      <c r="I347" s="29"/>
      <c r="J347" s="29"/>
      <c r="K347" s="29"/>
      <c r="L347" s="29"/>
      <c r="M347" s="29"/>
      <c r="N347" s="29"/>
      <c r="O347" s="29"/>
      <c r="P347" s="28"/>
      <c r="Q347" s="23">
        <f t="shared" si="259"/>
        <v>0</v>
      </c>
      <c r="R347" s="28">
        <f t="shared" si="259"/>
        <v>0</v>
      </c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112"/>
      <c r="AE347" s="117"/>
    </row>
    <row r="348" spans="1:31" ht="13.15" customHeight="1" x14ac:dyDescent="0.2">
      <c r="A348" s="119"/>
      <c r="B348" s="103" t="s">
        <v>15</v>
      </c>
      <c r="C348" s="19"/>
      <c r="D348" s="20"/>
      <c r="E348" s="20"/>
      <c r="F348" s="19"/>
      <c r="G348" s="23">
        <f t="shared" si="260"/>
        <v>0</v>
      </c>
      <c r="H348" s="28">
        <f t="shared" si="260"/>
        <v>0</v>
      </c>
      <c r="I348" s="29"/>
      <c r="J348" s="29"/>
      <c r="K348" s="29"/>
      <c r="L348" s="29"/>
      <c r="M348" s="29"/>
      <c r="N348" s="29"/>
      <c r="O348" s="29"/>
      <c r="P348" s="28"/>
      <c r="Q348" s="23">
        <f t="shared" si="259"/>
        <v>0</v>
      </c>
      <c r="R348" s="28">
        <f t="shared" si="259"/>
        <v>0</v>
      </c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112"/>
      <c r="AE348" s="117"/>
    </row>
    <row r="349" spans="1:31" ht="58.15" customHeight="1" x14ac:dyDescent="0.2">
      <c r="A349" s="119"/>
      <c r="B349" s="103" t="s">
        <v>12</v>
      </c>
      <c r="C349" s="19"/>
      <c r="D349" s="20"/>
      <c r="E349" s="20"/>
      <c r="F349" s="19"/>
      <c r="G349" s="23">
        <f t="shared" si="260"/>
        <v>0</v>
      </c>
      <c r="H349" s="28">
        <f t="shared" si="260"/>
        <v>0</v>
      </c>
      <c r="I349" s="29"/>
      <c r="J349" s="29"/>
      <c r="K349" s="29"/>
      <c r="L349" s="29"/>
      <c r="M349" s="29"/>
      <c r="N349" s="29"/>
      <c r="O349" s="29"/>
      <c r="P349" s="28"/>
      <c r="Q349" s="23">
        <f t="shared" si="259"/>
        <v>0</v>
      </c>
      <c r="R349" s="28">
        <f t="shared" si="259"/>
        <v>0</v>
      </c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112"/>
      <c r="AE349" s="118"/>
    </row>
    <row r="350" spans="1:31" ht="27.75" customHeight="1" x14ac:dyDescent="0.2">
      <c r="A350" s="119" t="s">
        <v>581</v>
      </c>
      <c r="B350" s="103" t="s">
        <v>108</v>
      </c>
      <c r="C350" s="19"/>
      <c r="D350" s="20"/>
      <c r="E350" s="20"/>
      <c r="F350" s="19"/>
      <c r="G350" s="23">
        <v>4963</v>
      </c>
      <c r="H350" s="28">
        <v>4963</v>
      </c>
      <c r="I350" s="29">
        <v>4963</v>
      </c>
      <c r="J350" s="29">
        <v>4963</v>
      </c>
      <c r="K350" s="29">
        <v>4963</v>
      </c>
      <c r="L350" s="29"/>
      <c r="M350" s="29">
        <v>4963</v>
      </c>
      <c r="N350" s="29"/>
      <c r="O350" s="29">
        <v>4963</v>
      </c>
      <c r="P350" s="28"/>
      <c r="Q350" s="23">
        <v>4963</v>
      </c>
      <c r="R350" s="23"/>
      <c r="S350" s="23">
        <v>4963</v>
      </c>
      <c r="T350" s="23"/>
      <c r="U350" s="23">
        <v>4963</v>
      </c>
      <c r="V350" s="23"/>
      <c r="W350" s="23">
        <v>4963</v>
      </c>
      <c r="X350" s="23"/>
      <c r="Y350" s="23">
        <v>4963</v>
      </c>
      <c r="Z350" s="23"/>
      <c r="AA350" s="23">
        <v>4963</v>
      </c>
      <c r="AB350" s="23">
        <v>4963</v>
      </c>
      <c r="AC350" s="23"/>
      <c r="AD350" s="112" t="s">
        <v>76</v>
      </c>
      <c r="AE350" s="112" t="s">
        <v>332</v>
      </c>
    </row>
    <row r="351" spans="1:31" ht="26.45" customHeight="1" x14ac:dyDescent="0.2">
      <c r="A351" s="119"/>
      <c r="B351" s="103" t="s">
        <v>124</v>
      </c>
      <c r="C351" s="19"/>
      <c r="D351" s="20"/>
      <c r="E351" s="20"/>
      <c r="F351" s="19"/>
      <c r="G351" s="23">
        <f>ROUND(G352/G350,1)</f>
        <v>100.3</v>
      </c>
      <c r="H351" s="23">
        <f t="shared" ref="H351:AB351" si="261">ROUND(H352/H350,1)</f>
        <v>24.2</v>
      </c>
      <c r="I351" s="23">
        <f t="shared" si="261"/>
        <v>24.2</v>
      </c>
      <c r="J351" s="23">
        <f t="shared" si="261"/>
        <v>24.2</v>
      </c>
      <c r="K351" s="23">
        <f t="shared" si="261"/>
        <v>28.5</v>
      </c>
      <c r="L351" s="23" t="e">
        <f t="shared" si="261"/>
        <v>#DIV/0!</v>
      </c>
      <c r="M351" s="23">
        <f t="shared" si="261"/>
        <v>22.2</v>
      </c>
      <c r="N351" s="23" t="e">
        <f t="shared" si="261"/>
        <v>#DIV/0!</v>
      </c>
      <c r="O351" s="23">
        <f t="shared" si="261"/>
        <v>25.5</v>
      </c>
      <c r="P351" s="23" t="e">
        <f t="shared" si="261"/>
        <v>#DIV/0!</v>
      </c>
      <c r="Q351" s="23">
        <f t="shared" si="261"/>
        <v>101.4</v>
      </c>
      <c r="R351" s="23" t="e">
        <f t="shared" si="261"/>
        <v>#DIV/0!</v>
      </c>
      <c r="S351" s="23">
        <f t="shared" si="261"/>
        <v>24.5</v>
      </c>
      <c r="T351" s="23" t="e">
        <f t="shared" si="261"/>
        <v>#DIV/0!</v>
      </c>
      <c r="U351" s="23">
        <f t="shared" si="261"/>
        <v>28.2</v>
      </c>
      <c r="V351" s="23" t="e">
        <f t="shared" si="261"/>
        <v>#DIV/0!</v>
      </c>
      <c r="W351" s="23">
        <f t="shared" si="261"/>
        <v>22.7</v>
      </c>
      <c r="X351" s="23" t="e">
        <f t="shared" si="261"/>
        <v>#DIV/0!</v>
      </c>
      <c r="Y351" s="23">
        <f t="shared" si="261"/>
        <v>26</v>
      </c>
      <c r="Z351" s="23" t="e">
        <f t="shared" si="261"/>
        <v>#DIV/0!</v>
      </c>
      <c r="AA351" s="23">
        <f t="shared" si="261"/>
        <v>106</v>
      </c>
      <c r="AB351" s="23">
        <f t="shared" si="261"/>
        <v>106</v>
      </c>
      <c r="AC351" s="23"/>
      <c r="AD351" s="112"/>
      <c r="AE351" s="112"/>
    </row>
    <row r="352" spans="1:31" ht="41.45" customHeight="1" x14ac:dyDescent="0.2">
      <c r="A352" s="119"/>
      <c r="B352" s="103" t="s">
        <v>101</v>
      </c>
      <c r="C352" s="19"/>
      <c r="D352" s="20"/>
      <c r="E352" s="20"/>
      <c r="F352" s="19"/>
      <c r="G352" s="23">
        <f>SUM(G353:G361)</f>
        <v>497799.1</v>
      </c>
      <c r="H352" s="23">
        <f t="shared" ref="H352:AC352" si="262">SUM(H353:H361)</f>
        <v>119940.1</v>
      </c>
      <c r="I352" s="23">
        <f t="shared" si="262"/>
        <v>119940.1</v>
      </c>
      <c r="J352" s="23">
        <f t="shared" si="262"/>
        <v>119940.1</v>
      </c>
      <c r="K352" s="23">
        <f t="shared" si="262"/>
        <v>141217.90000000002</v>
      </c>
      <c r="L352" s="23">
        <f t="shared" si="262"/>
        <v>0</v>
      </c>
      <c r="M352" s="23">
        <f t="shared" si="262"/>
        <v>110331.90000000001</v>
      </c>
      <c r="N352" s="23">
        <f t="shared" si="262"/>
        <v>0</v>
      </c>
      <c r="O352" s="23">
        <f t="shared" si="262"/>
        <v>126309.2</v>
      </c>
      <c r="P352" s="23">
        <f t="shared" si="262"/>
        <v>0</v>
      </c>
      <c r="Q352" s="23">
        <f t="shared" si="262"/>
        <v>503367.1</v>
      </c>
      <c r="R352" s="23">
        <f t="shared" si="262"/>
        <v>0</v>
      </c>
      <c r="S352" s="23">
        <f t="shared" si="262"/>
        <v>121474.125</v>
      </c>
      <c r="T352" s="23">
        <f t="shared" si="262"/>
        <v>0</v>
      </c>
      <c r="U352" s="23">
        <f t="shared" si="262"/>
        <v>140078.22500000001</v>
      </c>
      <c r="V352" s="23">
        <f t="shared" si="262"/>
        <v>0</v>
      </c>
      <c r="W352" s="23">
        <f t="shared" si="262"/>
        <v>112865.92499999999</v>
      </c>
      <c r="X352" s="23">
        <f t="shared" si="262"/>
        <v>0</v>
      </c>
      <c r="Y352" s="23">
        <f t="shared" si="262"/>
        <v>128948.82499999998</v>
      </c>
      <c r="Z352" s="23">
        <f t="shared" si="262"/>
        <v>0</v>
      </c>
      <c r="AA352" s="23">
        <f t="shared" si="262"/>
        <v>526301.1</v>
      </c>
      <c r="AB352" s="23">
        <f t="shared" si="262"/>
        <v>526301.1</v>
      </c>
      <c r="AC352" s="23">
        <f t="shared" si="262"/>
        <v>526301.1</v>
      </c>
      <c r="AD352" s="112"/>
      <c r="AE352" s="112"/>
    </row>
    <row r="353" spans="1:31" ht="13.15" customHeight="1" x14ac:dyDescent="0.2">
      <c r="A353" s="119"/>
      <c r="B353" s="112" t="s">
        <v>17</v>
      </c>
      <c r="C353" s="19">
        <v>136</v>
      </c>
      <c r="D353" s="20" t="s">
        <v>41</v>
      </c>
      <c r="E353" s="20" t="s">
        <v>202</v>
      </c>
      <c r="F353" s="19">
        <v>611</v>
      </c>
      <c r="G353" s="23">
        <f>I353+K353+M353+O353</f>
        <v>79993.2</v>
      </c>
      <c r="H353" s="28">
        <f>J353+L353+N353+P353</f>
        <v>16592.400000000001</v>
      </c>
      <c r="I353" s="48">
        <v>16592.400000000001</v>
      </c>
      <c r="J353" s="48">
        <v>16592.400000000001</v>
      </c>
      <c r="K353" s="48">
        <v>23287.599999999999</v>
      </c>
      <c r="L353" s="48"/>
      <c r="M353" s="48">
        <v>19736.5</v>
      </c>
      <c r="N353" s="48"/>
      <c r="O353" s="48">
        <f>22823.8-2447.1</f>
        <v>20376.7</v>
      </c>
      <c r="P353" s="48"/>
      <c r="Q353" s="23">
        <f>S353+U353+W353+Y353</f>
        <v>84753.5</v>
      </c>
      <c r="R353" s="28">
        <f>T353+V353+X353+Z353</f>
        <v>0</v>
      </c>
      <c r="S353" s="41">
        <v>17000</v>
      </c>
      <c r="T353" s="41"/>
      <c r="U353" s="41">
        <v>23000</v>
      </c>
      <c r="V353" s="41"/>
      <c r="W353" s="41">
        <v>20000</v>
      </c>
      <c r="X353" s="41"/>
      <c r="Y353" s="41">
        <v>24753.5</v>
      </c>
      <c r="Z353" s="41"/>
      <c r="AA353" s="41">
        <v>87006.1</v>
      </c>
      <c r="AB353" s="23">
        <v>87006.1</v>
      </c>
      <c r="AC353" s="23">
        <v>87006.1</v>
      </c>
      <c r="AD353" s="112"/>
      <c r="AE353" s="112"/>
    </row>
    <row r="354" spans="1:31" ht="13.15" customHeight="1" x14ac:dyDescent="0.2">
      <c r="A354" s="119"/>
      <c r="B354" s="112"/>
      <c r="C354" s="19">
        <v>136</v>
      </c>
      <c r="D354" s="20" t="s">
        <v>41</v>
      </c>
      <c r="E354" s="20" t="s">
        <v>203</v>
      </c>
      <c r="F354" s="19">
        <v>611</v>
      </c>
      <c r="G354" s="23">
        <f>I354+K354+M354+O354</f>
        <v>123542.39999999999</v>
      </c>
      <c r="H354" s="28">
        <f t="shared" ref="H354:H361" si="263">J354+L354+N354+P354</f>
        <v>28725.5</v>
      </c>
      <c r="I354" s="48">
        <v>28725.5</v>
      </c>
      <c r="J354" s="48">
        <v>28725.5</v>
      </c>
      <c r="K354" s="48">
        <v>36068.6</v>
      </c>
      <c r="L354" s="48"/>
      <c r="M354" s="48">
        <v>29837.1</v>
      </c>
      <c r="N354" s="48"/>
      <c r="O354" s="48">
        <f>32382.4-3543.2+72</f>
        <v>28911.200000000001</v>
      </c>
      <c r="P354" s="49"/>
      <c r="Q354" s="23">
        <f>S354+U354+W354+Y354</f>
        <v>124801.8</v>
      </c>
      <c r="R354" s="28">
        <f t="shared" ref="R354:R361" si="264">T354+V354+X354+Z354</f>
        <v>0</v>
      </c>
      <c r="S354" s="41">
        <v>29562.400000000001</v>
      </c>
      <c r="T354" s="41"/>
      <c r="U354" s="41">
        <v>36755.4</v>
      </c>
      <c r="V354" s="41"/>
      <c r="W354" s="41">
        <v>29286.7</v>
      </c>
      <c r="X354" s="41"/>
      <c r="Y354" s="41">
        <v>29197.3</v>
      </c>
      <c r="Z354" s="41"/>
      <c r="AA354" s="41">
        <v>133906.79999999999</v>
      </c>
      <c r="AB354" s="23">
        <v>133906.79999999999</v>
      </c>
      <c r="AC354" s="23">
        <v>133906.79999999999</v>
      </c>
      <c r="AD354" s="112"/>
      <c r="AE354" s="112"/>
    </row>
    <row r="355" spans="1:31" ht="13.15" customHeight="1" x14ac:dyDescent="0.2">
      <c r="A355" s="119"/>
      <c r="B355" s="112"/>
      <c r="C355" s="19">
        <v>136</v>
      </c>
      <c r="D355" s="20" t="s">
        <v>41</v>
      </c>
      <c r="E355" s="20" t="s">
        <v>203</v>
      </c>
      <c r="F355" s="19">
        <v>621</v>
      </c>
      <c r="G355" s="23">
        <f t="shared" ref="G355:G361" si="265">I355+K355+M355+O355</f>
        <v>75256</v>
      </c>
      <c r="H355" s="28">
        <f t="shared" si="263"/>
        <v>20381.400000000001</v>
      </c>
      <c r="I355" s="48">
        <v>20381.400000000001</v>
      </c>
      <c r="J355" s="48">
        <v>20381.400000000001</v>
      </c>
      <c r="K355" s="48">
        <v>17663.900000000001</v>
      </c>
      <c r="L355" s="48"/>
      <c r="M355" s="48">
        <v>14040.5</v>
      </c>
      <c r="N355" s="48"/>
      <c r="O355" s="48">
        <f>25597.9-2427.7</f>
        <v>23170.2</v>
      </c>
      <c r="P355" s="48"/>
      <c r="Q355" s="23">
        <f t="shared" ref="Q355:Q361" si="266">S355+U355+W355+Y355</f>
        <v>75980.100000000006</v>
      </c>
      <c r="R355" s="28">
        <f t="shared" si="264"/>
        <v>0</v>
      </c>
      <c r="S355" s="41">
        <v>20000</v>
      </c>
      <c r="T355" s="41"/>
      <c r="U355" s="41">
        <v>19000</v>
      </c>
      <c r="V355" s="41"/>
      <c r="W355" s="41">
        <v>15300</v>
      </c>
      <c r="X355" s="41"/>
      <c r="Y355" s="41">
        <f>18129.3+3550.8</f>
        <v>21680.1</v>
      </c>
      <c r="Z355" s="41"/>
      <c r="AA355" s="41">
        <v>73358.899999999994</v>
      </c>
      <c r="AB355" s="23">
        <v>73358.899999999994</v>
      </c>
      <c r="AC355" s="23">
        <v>73358.899999999994</v>
      </c>
      <c r="AD355" s="112"/>
      <c r="AE355" s="112"/>
    </row>
    <row r="356" spans="1:31" ht="13.15" customHeight="1" x14ac:dyDescent="0.2">
      <c r="A356" s="119"/>
      <c r="B356" s="112"/>
      <c r="C356" s="101">
        <v>136</v>
      </c>
      <c r="D356" s="20" t="s">
        <v>42</v>
      </c>
      <c r="E356" s="18" t="s">
        <v>204</v>
      </c>
      <c r="F356" s="101">
        <v>611</v>
      </c>
      <c r="G356" s="23">
        <f t="shared" si="265"/>
        <v>99767.799999999988</v>
      </c>
      <c r="H356" s="28">
        <f t="shared" si="263"/>
        <v>24828.400000000001</v>
      </c>
      <c r="I356" s="48">
        <v>24828.400000000001</v>
      </c>
      <c r="J356" s="48">
        <v>24828.400000000001</v>
      </c>
      <c r="K356" s="48">
        <v>33108.5</v>
      </c>
      <c r="L356" s="48"/>
      <c r="M356" s="48">
        <v>16887.5</v>
      </c>
      <c r="N356" s="48"/>
      <c r="O356" s="48">
        <f>28278.4-3335</f>
        <v>24943.4</v>
      </c>
      <c r="P356" s="49"/>
      <c r="Q356" s="23">
        <f t="shared" si="266"/>
        <v>106714.5</v>
      </c>
      <c r="R356" s="28">
        <f t="shared" si="264"/>
        <v>0</v>
      </c>
      <c r="S356" s="41">
        <v>26612</v>
      </c>
      <c r="T356" s="41"/>
      <c r="U356" s="41">
        <v>32909.599999999999</v>
      </c>
      <c r="V356" s="41"/>
      <c r="W356" s="41">
        <v>20580.7</v>
      </c>
      <c r="X356" s="41"/>
      <c r="Y356" s="41">
        <v>26612.2</v>
      </c>
      <c r="Z356" s="41"/>
      <c r="AA356" s="41">
        <v>112343.4</v>
      </c>
      <c r="AB356" s="23">
        <v>112343.4</v>
      </c>
      <c r="AC356" s="23">
        <v>112343.4</v>
      </c>
      <c r="AD356" s="112"/>
      <c r="AE356" s="112"/>
    </row>
    <row r="357" spans="1:31" ht="13.15" customHeight="1" x14ac:dyDescent="0.2">
      <c r="A357" s="119"/>
      <c r="B357" s="112"/>
      <c r="C357" s="101">
        <v>136</v>
      </c>
      <c r="D357" s="18" t="s">
        <v>446</v>
      </c>
      <c r="E357" s="18" t="s">
        <v>195</v>
      </c>
      <c r="F357" s="101">
        <v>611</v>
      </c>
      <c r="G357" s="23">
        <f t="shared" si="265"/>
        <v>57889.8</v>
      </c>
      <c r="H357" s="28">
        <f t="shared" si="263"/>
        <v>13612.2</v>
      </c>
      <c r="I357" s="48">
        <v>13612.2</v>
      </c>
      <c r="J357" s="48">
        <v>13612.2</v>
      </c>
      <c r="K357" s="48">
        <v>15819.6</v>
      </c>
      <c r="L357" s="48"/>
      <c r="M357" s="48">
        <v>14160.3</v>
      </c>
      <c r="N357" s="48"/>
      <c r="O357" s="48">
        <f>16029-1731.3</f>
        <v>14297.7</v>
      </c>
      <c r="P357" s="49"/>
      <c r="Q357" s="23">
        <f t="shared" si="266"/>
        <v>26956.100000000002</v>
      </c>
      <c r="R357" s="28">
        <f t="shared" si="264"/>
        <v>0</v>
      </c>
      <c r="S357" s="41">
        <v>7705.6</v>
      </c>
      <c r="T357" s="41"/>
      <c r="U357" s="41">
        <v>7337.6</v>
      </c>
      <c r="V357" s="41"/>
      <c r="W357" s="41">
        <v>6596.2</v>
      </c>
      <c r="X357" s="41"/>
      <c r="Y357" s="41">
        <v>5316.7</v>
      </c>
      <c r="Z357" s="41"/>
      <c r="AA357" s="41">
        <v>61478.5</v>
      </c>
      <c r="AB357" s="41">
        <v>61478.5</v>
      </c>
      <c r="AC357" s="41">
        <v>61478.5</v>
      </c>
      <c r="AD357" s="112"/>
      <c r="AE357" s="112"/>
    </row>
    <row r="358" spans="1:31" ht="13.15" customHeight="1" x14ac:dyDescent="0.2">
      <c r="A358" s="119"/>
      <c r="B358" s="112"/>
      <c r="C358" s="101">
        <v>136</v>
      </c>
      <c r="D358" s="18" t="s">
        <v>446</v>
      </c>
      <c r="E358" s="18" t="s">
        <v>195</v>
      </c>
      <c r="F358" s="101">
        <v>621</v>
      </c>
      <c r="G358" s="23">
        <f t="shared" si="265"/>
        <v>61349.9</v>
      </c>
      <c r="H358" s="28">
        <f t="shared" si="263"/>
        <v>15800.2</v>
      </c>
      <c r="I358" s="48">
        <v>15800.2</v>
      </c>
      <c r="J358" s="48">
        <v>15800.2</v>
      </c>
      <c r="K358" s="48">
        <v>15269.7</v>
      </c>
      <c r="L358" s="48"/>
      <c r="M358" s="48">
        <v>15670</v>
      </c>
      <c r="N358" s="48"/>
      <c r="O358" s="48">
        <f>17037.3-2427.3</f>
        <v>14610</v>
      </c>
      <c r="P358" s="49"/>
      <c r="Q358" s="23">
        <f t="shared" si="266"/>
        <v>84161.1</v>
      </c>
      <c r="R358" s="28">
        <f t="shared" si="264"/>
        <v>0</v>
      </c>
      <c r="S358" s="41">
        <v>20594.125</v>
      </c>
      <c r="T358" s="41"/>
      <c r="U358" s="41">
        <v>21075.625</v>
      </c>
      <c r="V358" s="41"/>
      <c r="W358" s="41">
        <v>21102.325000000001</v>
      </c>
      <c r="X358" s="41"/>
      <c r="Y358" s="41">
        <v>21389.025000000001</v>
      </c>
      <c r="Z358" s="41"/>
      <c r="AA358" s="41">
        <v>58207.4</v>
      </c>
      <c r="AB358" s="41">
        <v>58207.4</v>
      </c>
      <c r="AC358" s="41">
        <v>58207.4</v>
      </c>
      <c r="AD358" s="112"/>
      <c r="AE358" s="112"/>
    </row>
    <row r="359" spans="1:31" ht="13.15" customHeight="1" x14ac:dyDescent="0.2">
      <c r="A359" s="119"/>
      <c r="B359" s="103" t="s">
        <v>14</v>
      </c>
      <c r="C359" s="19"/>
      <c r="D359" s="20"/>
      <c r="E359" s="20"/>
      <c r="F359" s="19"/>
      <c r="G359" s="23">
        <f t="shared" si="265"/>
        <v>0</v>
      </c>
      <c r="H359" s="28">
        <f t="shared" si="263"/>
        <v>0</v>
      </c>
      <c r="I359" s="29"/>
      <c r="J359" s="29"/>
      <c r="K359" s="29"/>
      <c r="L359" s="29"/>
      <c r="M359" s="29"/>
      <c r="N359" s="29"/>
      <c r="O359" s="29"/>
      <c r="P359" s="28"/>
      <c r="Q359" s="23">
        <f t="shared" si="266"/>
        <v>0</v>
      </c>
      <c r="R359" s="28">
        <f t="shared" si="264"/>
        <v>0</v>
      </c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112"/>
      <c r="AE359" s="112"/>
    </row>
    <row r="360" spans="1:31" ht="13.15" customHeight="1" x14ac:dyDescent="0.2">
      <c r="A360" s="119"/>
      <c r="B360" s="103" t="s">
        <v>15</v>
      </c>
      <c r="C360" s="19"/>
      <c r="D360" s="20"/>
      <c r="E360" s="20"/>
      <c r="F360" s="19"/>
      <c r="G360" s="23">
        <f t="shared" si="265"/>
        <v>0</v>
      </c>
      <c r="H360" s="28">
        <f t="shared" si="263"/>
        <v>0</v>
      </c>
      <c r="I360" s="29"/>
      <c r="J360" s="29"/>
      <c r="K360" s="29"/>
      <c r="L360" s="29"/>
      <c r="M360" s="29"/>
      <c r="N360" s="29"/>
      <c r="O360" s="29"/>
      <c r="P360" s="28"/>
      <c r="Q360" s="23">
        <f t="shared" si="266"/>
        <v>0</v>
      </c>
      <c r="R360" s="28">
        <f t="shared" si="264"/>
        <v>0</v>
      </c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112"/>
      <c r="AE360" s="112"/>
    </row>
    <row r="361" spans="1:31" ht="100.9" customHeight="1" x14ac:dyDescent="0.2">
      <c r="A361" s="119"/>
      <c r="B361" s="103" t="s">
        <v>12</v>
      </c>
      <c r="C361" s="19"/>
      <c r="D361" s="20"/>
      <c r="E361" s="20"/>
      <c r="F361" s="19"/>
      <c r="G361" s="23">
        <f t="shared" si="265"/>
        <v>0</v>
      </c>
      <c r="H361" s="28">
        <f t="shared" si="263"/>
        <v>0</v>
      </c>
      <c r="I361" s="29"/>
      <c r="J361" s="29"/>
      <c r="K361" s="29"/>
      <c r="L361" s="29"/>
      <c r="M361" s="29"/>
      <c r="N361" s="29"/>
      <c r="O361" s="29"/>
      <c r="P361" s="28"/>
      <c r="Q361" s="23">
        <f t="shared" si="266"/>
        <v>0</v>
      </c>
      <c r="R361" s="28">
        <f t="shared" si="264"/>
        <v>0</v>
      </c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112"/>
      <c r="AE361" s="112"/>
    </row>
    <row r="362" spans="1:31" ht="16.899999999999999" customHeight="1" x14ac:dyDescent="0.2">
      <c r="A362" s="111" t="s">
        <v>239</v>
      </c>
      <c r="B362" s="103" t="s">
        <v>143</v>
      </c>
      <c r="C362" s="19"/>
      <c r="D362" s="20"/>
      <c r="E362" s="20"/>
      <c r="F362" s="19"/>
      <c r="G362" s="23">
        <v>2</v>
      </c>
      <c r="H362" s="28">
        <v>2</v>
      </c>
      <c r="I362" s="29">
        <v>2</v>
      </c>
      <c r="J362" s="29">
        <v>2</v>
      </c>
      <c r="K362" s="29">
        <v>2</v>
      </c>
      <c r="L362" s="29"/>
      <c r="M362" s="29">
        <v>2</v>
      </c>
      <c r="N362" s="29"/>
      <c r="O362" s="29">
        <v>2</v>
      </c>
      <c r="P362" s="28"/>
      <c r="Q362" s="23">
        <v>2</v>
      </c>
      <c r="R362" s="23"/>
      <c r="S362" s="23">
        <v>2</v>
      </c>
      <c r="T362" s="23"/>
      <c r="U362" s="23">
        <v>2</v>
      </c>
      <c r="V362" s="23"/>
      <c r="W362" s="23">
        <v>2</v>
      </c>
      <c r="X362" s="23"/>
      <c r="Y362" s="23">
        <v>2</v>
      </c>
      <c r="Z362" s="23"/>
      <c r="AA362" s="23">
        <v>2</v>
      </c>
      <c r="AB362" s="23">
        <v>2</v>
      </c>
      <c r="AC362" s="23">
        <v>2</v>
      </c>
      <c r="AD362" s="112" t="s">
        <v>583</v>
      </c>
      <c r="AE362" s="112" t="s">
        <v>582</v>
      </c>
    </row>
    <row r="363" spans="1:31" ht="26.25" customHeight="1" x14ac:dyDescent="0.2">
      <c r="A363" s="111"/>
      <c r="B363" s="103" t="s">
        <v>124</v>
      </c>
      <c r="C363" s="19"/>
      <c r="D363" s="20"/>
      <c r="E363" s="20"/>
      <c r="F363" s="19"/>
      <c r="G363" s="23">
        <f>ROUND(G364/G362,1)</f>
        <v>30753.599999999999</v>
      </c>
      <c r="H363" s="23">
        <f t="shared" ref="H363:AC363" si="267">ROUND(H364/H362,1)</f>
        <v>5762.5</v>
      </c>
      <c r="I363" s="23">
        <f t="shared" si="267"/>
        <v>6502.6</v>
      </c>
      <c r="J363" s="23">
        <f t="shared" si="267"/>
        <v>5762.5</v>
      </c>
      <c r="K363" s="23">
        <f t="shared" si="267"/>
        <v>6418.2</v>
      </c>
      <c r="L363" s="23" t="e">
        <f t="shared" si="267"/>
        <v>#DIV/0!</v>
      </c>
      <c r="M363" s="23">
        <f t="shared" si="267"/>
        <v>11079.3</v>
      </c>
      <c r="N363" s="23" t="e">
        <f t="shared" si="267"/>
        <v>#DIV/0!</v>
      </c>
      <c r="O363" s="23">
        <f t="shared" si="267"/>
        <v>6753.6</v>
      </c>
      <c r="P363" s="23" t="e">
        <f t="shared" si="267"/>
        <v>#DIV/0!</v>
      </c>
      <c r="Q363" s="23">
        <f t="shared" si="267"/>
        <v>42566.9</v>
      </c>
      <c r="R363" s="23" t="e">
        <f t="shared" si="267"/>
        <v>#DIV/0!</v>
      </c>
      <c r="S363" s="23">
        <f t="shared" si="267"/>
        <v>6828.8</v>
      </c>
      <c r="T363" s="23" t="e">
        <f t="shared" si="267"/>
        <v>#DIV/0!</v>
      </c>
      <c r="U363" s="23">
        <f t="shared" si="267"/>
        <v>7180.8</v>
      </c>
      <c r="V363" s="23" t="e">
        <f t="shared" si="267"/>
        <v>#DIV/0!</v>
      </c>
      <c r="W363" s="23">
        <f t="shared" si="267"/>
        <v>21812.9</v>
      </c>
      <c r="X363" s="23" t="e">
        <f t="shared" si="267"/>
        <v>#DIV/0!</v>
      </c>
      <c r="Y363" s="23">
        <f t="shared" si="267"/>
        <v>6744.3</v>
      </c>
      <c r="Z363" s="23" t="e">
        <f t="shared" si="267"/>
        <v>#DIV/0!</v>
      </c>
      <c r="AA363" s="23">
        <f t="shared" si="267"/>
        <v>32838.1</v>
      </c>
      <c r="AB363" s="23">
        <f t="shared" si="267"/>
        <v>32838.1</v>
      </c>
      <c r="AC363" s="23">
        <f t="shared" si="267"/>
        <v>32838.1</v>
      </c>
      <c r="AD363" s="112"/>
      <c r="AE363" s="112"/>
    </row>
    <row r="364" spans="1:31" ht="42.6" customHeight="1" x14ac:dyDescent="0.2">
      <c r="A364" s="111"/>
      <c r="B364" s="103" t="s">
        <v>101</v>
      </c>
      <c r="C364" s="19"/>
      <c r="D364" s="20"/>
      <c r="E364" s="20"/>
      <c r="F364" s="19"/>
      <c r="G364" s="23">
        <f>SUM(G365:G368)</f>
        <v>61507.1</v>
      </c>
      <c r="H364" s="23">
        <f t="shared" ref="H364:AC364" si="268">SUM(H365:H368)</f>
        <v>11525</v>
      </c>
      <c r="I364" s="23">
        <f t="shared" si="268"/>
        <v>13005.2</v>
      </c>
      <c r="J364" s="23">
        <f t="shared" si="268"/>
        <v>11525</v>
      </c>
      <c r="K364" s="23">
        <f t="shared" si="268"/>
        <v>12836.3</v>
      </c>
      <c r="L364" s="23">
        <f t="shared" si="268"/>
        <v>0</v>
      </c>
      <c r="M364" s="23">
        <f t="shared" si="268"/>
        <v>22158.5</v>
      </c>
      <c r="N364" s="23">
        <f t="shared" si="268"/>
        <v>0</v>
      </c>
      <c r="O364" s="23">
        <f t="shared" si="268"/>
        <v>13507.1</v>
      </c>
      <c r="P364" s="23">
        <f t="shared" si="268"/>
        <v>0</v>
      </c>
      <c r="Q364" s="23">
        <f t="shared" si="268"/>
        <v>85133.8</v>
      </c>
      <c r="R364" s="23">
        <f t="shared" si="268"/>
        <v>11525</v>
      </c>
      <c r="S364" s="23">
        <f t="shared" si="268"/>
        <v>13657.648999999999</v>
      </c>
      <c r="T364" s="23">
        <f t="shared" si="268"/>
        <v>11525</v>
      </c>
      <c r="U364" s="23">
        <f t="shared" si="268"/>
        <v>14361.697</v>
      </c>
      <c r="V364" s="23">
        <f t="shared" si="268"/>
        <v>0</v>
      </c>
      <c r="W364" s="23">
        <f t="shared" si="268"/>
        <v>43625.79</v>
      </c>
      <c r="X364" s="23">
        <f t="shared" si="268"/>
        <v>0</v>
      </c>
      <c r="Y364" s="23">
        <f t="shared" si="268"/>
        <v>13488.664000000001</v>
      </c>
      <c r="Z364" s="23">
        <f t="shared" si="268"/>
        <v>0</v>
      </c>
      <c r="AA364" s="23">
        <f t="shared" si="268"/>
        <v>65676.2</v>
      </c>
      <c r="AB364" s="23">
        <f t="shared" si="268"/>
        <v>65676.2</v>
      </c>
      <c r="AC364" s="23">
        <f t="shared" si="268"/>
        <v>65676.2</v>
      </c>
      <c r="AD364" s="112"/>
      <c r="AE364" s="112"/>
    </row>
    <row r="365" spans="1:31" ht="13.15" customHeight="1" x14ac:dyDescent="0.2">
      <c r="A365" s="111"/>
      <c r="B365" s="103" t="s">
        <v>17</v>
      </c>
      <c r="C365" s="19">
        <v>136</v>
      </c>
      <c r="D365" s="20" t="s">
        <v>42</v>
      </c>
      <c r="E365" s="20" t="s">
        <v>204</v>
      </c>
      <c r="F365" s="19" t="s">
        <v>60</v>
      </c>
      <c r="G365" s="23">
        <f t="shared" ref="G365:H368" si="269">I365+K365+M365+O365</f>
        <v>61507.1</v>
      </c>
      <c r="H365" s="28">
        <f t="shared" si="269"/>
        <v>11525</v>
      </c>
      <c r="I365" s="48">
        <v>13005.2</v>
      </c>
      <c r="J365" s="48">
        <v>11525</v>
      </c>
      <c r="K365" s="48">
        <v>12836.3</v>
      </c>
      <c r="L365" s="48"/>
      <c r="M365" s="48">
        <v>22158.5</v>
      </c>
      <c r="N365" s="48"/>
      <c r="O365" s="48">
        <v>13507.1</v>
      </c>
      <c r="P365" s="49"/>
      <c r="Q365" s="23">
        <f t="shared" ref="Q365:R368" si="270">S365+U365+W365+Y365</f>
        <v>85133.8</v>
      </c>
      <c r="R365" s="28">
        <f t="shared" si="270"/>
        <v>11525</v>
      </c>
      <c r="S365" s="46">
        <v>13657.648999999999</v>
      </c>
      <c r="T365" s="48">
        <v>11525</v>
      </c>
      <c r="U365" s="46">
        <v>14361.697</v>
      </c>
      <c r="V365" s="48"/>
      <c r="W365" s="46">
        <v>43625.79</v>
      </c>
      <c r="X365" s="48"/>
      <c r="Y365" s="46">
        <v>13488.664000000001</v>
      </c>
      <c r="Z365" s="41"/>
      <c r="AA365" s="41">
        <v>65676.2</v>
      </c>
      <c r="AB365" s="23">
        <v>65676.2</v>
      </c>
      <c r="AC365" s="23">
        <v>65676.2</v>
      </c>
      <c r="AD365" s="112"/>
      <c r="AE365" s="112"/>
    </row>
    <row r="366" spans="1:31" ht="13.15" customHeight="1" x14ac:dyDescent="0.2">
      <c r="A366" s="111"/>
      <c r="B366" s="103" t="s">
        <v>14</v>
      </c>
      <c r="C366" s="19"/>
      <c r="D366" s="20"/>
      <c r="E366" s="20"/>
      <c r="F366" s="19"/>
      <c r="G366" s="23">
        <f t="shared" si="269"/>
        <v>0</v>
      </c>
      <c r="H366" s="28">
        <f t="shared" si="269"/>
        <v>0</v>
      </c>
      <c r="I366" s="29"/>
      <c r="J366" s="29"/>
      <c r="K366" s="29"/>
      <c r="L366" s="29"/>
      <c r="M366" s="29"/>
      <c r="N366" s="29"/>
      <c r="O366" s="29"/>
      <c r="P366" s="28"/>
      <c r="Q366" s="23">
        <f t="shared" si="270"/>
        <v>0</v>
      </c>
      <c r="R366" s="28">
        <f t="shared" si="270"/>
        <v>0</v>
      </c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112"/>
      <c r="AE366" s="112"/>
    </row>
    <row r="367" spans="1:31" ht="13.15" customHeight="1" x14ac:dyDescent="0.2">
      <c r="A367" s="111"/>
      <c r="B367" s="103" t="s">
        <v>15</v>
      </c>
      <c r="C367" s="19"/>
      <c r="D367" s="20"/>
      <c r="E367" s="20"/>
      <c r="F367" s="19"/>
      <c r="G367" s="23">
        <f t="shared" si="269"/>
        <v>0</v>
      </c>
      <c r="H367" s="28">
        <f t="shared" si="269"/>
        <v>0</v>
      </c>
      <c r="I367" s="29"/>
      <c r="J367" s="29"/>
      <c r="K367" s="29"/>
      <c r="L367" s="29"/>
      <c r="M367" s="29"/>
      <c r="N367" s="29"/>
      <c r="O367" s="29"/>
      <c r="P367" s="28"/>
      <c r="Q367" s="23">
        <f t="shared" si="270"/>
        <v>0</v>
      </c>
      <c r="R367" s="28">
        <f t="shared" si="270"/>
        <v>0</v>
      </c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112"/>
      <c r="AE367" s="112"/>
    </row>
    <row r="368" spans="1:31" ht="13.15" customHeight="1" x14ac:dyDescent="0.2">
      <c r="A368" s="111"/>
      <c r="B368" s="104" t="s">
        <v>12</v>
      </c>
      <c r="C368" s="19"/>
      <c r="D368" s="20"/>
      <c r="E368" s="20"/>
      <c r="F368" s="19"/>
      <c r="G368" s="23">
        <f t="shared" si="269"/>
        <v>0</v>
      </c>
      <c r="H368" s="28">
        <f t="shared" si="269"/>
        <v>0</v>
      </c>
      <c r="I368" s="29"/>
      <c r="J368" s="29"/>
      <c r="K368" s="29"/>
      <c r="L368" s="29"/>
      <c r="M368" s="29"/>
      <c r="N368" s="29"/>
      <c r="O368" s="29"/>
      <c r="P368" s="28"/>
      <c r="Q368" s="23">
        <f t="shared" si="270"/>
        <v>0</v>
      </c>
      <c r="R368" s="28">
        <f t="shared" si="270"/>
        <v>0</v>
      </c>
      <c r="S368" s="23"/>
      <c r="T368" s="23"/>
      <c r="U368" s="23"/>
      <c r="V368" s="23"/>
      <c r="W368" s="23"/>
      <c r="X368" s="23"/>
      <c r="Y368" s="23"/>
      <c r="Z368" s="23"/>
      <c r="AA368" s="23"/>
      <c r="AB368" s="100"/>
      <c r="AC368" s="87"/>
      <c r="AD368" s="112"/>
      <c r="AE368" s="112"/>
    </row>
    <row r="369" spans="1:31" ht="26.45" customHeight="1" x14ac:dyDescent="0.2">
      <c r="A369" s="119" t="s">
        <v>488</v>
      </c>
      <c r="B369" s="103" t="s">
        <v>108</v>
      </c>
      <c r="C369" s="19"/>
      <c r="D369" s="20"/>
      <c r="E369" s="20"/>
      <c r="F369" s="19"/>
      <c r="G369" s="47">
        <v>68310</v>
      </c>
      <c r="H369" s="45">
        <f>J369+L369+N369+P369</f>
        <v>71567</v>
      </c>
      <c r="I369" s="46">
        <v>68310</v>
      </c>
      <c r="J369" s="46">
        <v>71567</v>
      </c>
      <c r="K369" s="46">
        <v>68310</v>
      </c>
      <c r="L369" s="46"/>
      <c r="M369" s="46">
        <v>68310</v>
      </c>
      <c r="N369" s="46"/>
      <c r="O369" s="46">
        <v>68310</v>
      </c>
      <c r="P369" s="45"/>
      <c r="Q369" s="47">
        <v>77509</v>
      </c>
      <c r="R369" s="47"/>
      <c r="S369" s="47">
        <v>77509</v>
      </c>
      <c r="T369" s="47"/>
      <c r="U369" s="47">
        <v>77509</v>
      </c>
      <c r="V369" s="47"/>
      <c r="W369" s="47">
        <v>77509</v>
      </c>
      <c r="X369" s="47"/>
      <c r="Y369" s="47">
        <v>77509</v>
      </c>
      <c r="Z369" s="47"/>
      <c r="AA369" s="47">
        <v>77509</v>
      </c>
      <c r="AB369" s="23">
        <v>77509</v>
      </c>
      <c r="AC369" s="23">
        <v>77509</v>
      </c>
      <c r="AD369" s="112" t="s">
        <v>312</v>
      </c>
      <c r="AE369" s="112" t="s">
        <v>333</v>
      </c>
    </row>
    <row r="370" spans="1:31" ht="26.45" customHeight="1" x14ac:dyDescent="0.2">
      <c r="A370" s="119"/>
      <c r="B370" s="103" t="s">
        <v>134</v>
      </c>
      <c r="C370" s="19"/>
      <c r="D370" s="20"/>
      <c r="E370" s="20"/>
      <c r="F370" s="19"/>
      <c r="G370" s="47">
        <f>ROUND(G371/G369,1)</f>
        <v>6</v>
      </c>
      <c r="H370" s="47">
        <f t="shared" ref="H370:AC370" si="271">ROUND(H371/H369,1)</f>
        <v>1.2</v>
      </c>
      <c r="I370" s="47">
        <f t="shared" si="271"/>
        <v>1.8</v>
      </c>
      <c r="J370" s="47">
        <f t="shared" si="271"/>
        <v>1.2</v>
      </c>
      <c r="K370" s="47">
        <f t="shared" si="271"/>
        <v>1.4</v>
      </c>
      <c r="L370" s="47" t="e">
        <f t="shared" si="271"/>
        <v>#DIV/0!</v>
      </c>
      <c r="M370" s="47">
        <f t="shared" si="271"/>
        <v>0.7</v>
      </c>
      <c r="N370" s="47" t="e">
        <f t="shared" si="271"/>
        <v>#DIV/0!</v>
      </c>
      <c r="O370" s="47">
        <f t="shared" si="271"/>
        <v>2.1</v>
      </c>
      <c r="P370" s="47" t="e">
        <f t="shared" si="271"/>
        <v>#DIV/0!</v>
      </c>
      <c r="Q370" s="47">
        <f t="shared" si="271"/>
        <v>5.3</v>
      </c>
      <c r="R370" s="47" t="e">
        <f t="shared" si="271"/>
        <v>#DIV/0!</v>
      </c>
      <c r="S370" s="47">
        <f t="shared" si="271"/>
        <v>1.7</v>
      </c>
      <c r="T370" s="47" t="e">
        <f t="shared" si="271"/>
        <v>#DIV/0!</v>
      </c>
      <c r="U370" s="47">
        <f t="shared" si="271"/>
        <v>1.4</v>
      </c>
      <c r="V370" s="47" t="e">
        <f t="shared" si="271"/>
        <v>#DIV/0!</v>
      </c>
      <c r="W370" s="47">
        <f t="shared" si="271"/>
        <v>0.5</v>
      </c>
      <c r="X370" s="47" t="e">
        <f t="shared" si="271"/>
        <v>#DIV/0!</v>
      </c>
      <c r="Y370" s="47">
        <f t="shared" si="271"/>
        <v>1.7</v>
      </c>
      <c r="Z370" s="47" t="e">
        <f t="shared" si="271"/>
        <v>#DIV/0!</v>
      </c>
      <c r="AA370" s="47">
        <f t="shared" si="271"/>
        <v>5.6</v>
      </c>
      <c r="AB370" s="47">
        <f t="shared" si="271"/>
        <v>5.6</v>
      </c>
      <c r="AC370" s="47">
        <f t="shared" si="271"/>
        <v>5.6</v>
      </c>
      <c r="AD370" s="112"/>
      <c r="AE370" s="112"/>
    </row>
    <row r="371" spans="1:31" ht="42.6" customHeight="1" x14ac:dyDescent="0.2">
      <c r="A371" s="119"/>
      <c r="B371" s="103" t="s">
        <v>101</v>
      </c>
      <c r="C371" s="19"/>
      <c r="D371" s="20"/>
      <c r="E371" s="20"/>
      <c r="F371" s="19"/>
      <c r="G371" s="47">
        <f>SUM(G372:G374)</f>
        <v>406720.4</v>
      </c>
      <c r="H371" s="47">
        <f t="shared" ref="H371:AC371" si="272">SUM(H372:H374)</f>
        <v>88292.9</v>
      </c>
      <c r="I371" s="47">
        <f t="shared" si="272"/>
        <v>119688.5</v>
      </c>
      <c r="J371" s="47">
        <f t="shared" si="272"/>
        <v>88292.9</v>
      </c>
      <c r="K371" s="47">
        <f t="shared" si="272"/>
        <v>95148.9</v>
      </c>
      <c r="L371" s="47">
        <f t="shared" si="272"/>
        <v>0</v>
      </c>
      <c r="M371" s="47">
        <f t="shared" si="272"/>
        <v>50356.5</v>
      </c>
      <c r="N371" s="47">
        <f t="shared" si="272"/>
        <v>0</v>
      </c>
      <c r="O371" s="47">
        <f t="shared" si="272"/>
        <v>141526.5</v>
      </c>
      <c r="P371" s="47">
        <f t="shared" si="272"/>
        <v>0</v>
      </c>
      <c r="Q371" s="47">
        <f t="shared" si="272"/>
        <v>409871.2</v>
      </c>
      <c r="R371" s="47">
        <f t="shared" si="272"/>
        <v>0</v>
      </c>
      <c r="S371" s="47">
        <f t="shared" si="272"/>
        <v>131421.9</v>
      </c>
      <c r="T371" s="47">
        <f t="shared" si="272"/>
        <v>0</v>
      </c>
      <c r="U371" s="47">
        <f t="shared" si="272"/>
        <v>108862</v>
      </c>
      <c r="V371" s="47">
        <f t="shared" si="272"/>
        <v>0</v>
      </c>
      <c r="W371" s="47">
        <f t="shared" si="272"/>
        <v>38345.599999999999</v>
      </c>
      <c r="X371" s="47">
        <f t="shared" si="272"/>
        <v>0</v>
      </c>
      <c r="Y371" s="47">
        <f t="shared" si="272"/>
        <v>131241.70000000001</v>
      </c>
      <c r="Z371" s="47">
        <f t="shared" si="272"/>
        <v>0</v>
      </c>
      <c r="AA371" s="47">
        <f t="shared" si="272"/>
        <v>430453.3</v>
      </c>
      <c r="AB371" s="47">
        <f t="shared" si="272"/>
        <v>430475.3</v>
      </c>
      <c r="AC371" s="47">
        <f t="shared" si="272"/>
        <v>430475.3</v>
      </c>
      <c r="AD371" s="112"/>
      <c r="AE371" s="112"/>
    </row>
    <row r="372" spans="1:31" ht="13.15" customHeight="1" x14ac:dyDescent="0.2">
      <c r="A372" s="119"/>
      <c r="B372" s="102" t="s">
        <v>17</v>
      </c>
      <c r="C372" s="19">
        <v>136</v>
      </c>
      <c r="D372" s="20" t="s">
        <v>41</v>
      </c>
      <c r="E372" s="20" t="s">
        <v>453</v>
      </c>
      <c r="F372" s="19">
        <v>521</v>
      </c>
      <c r="G372" s="47">
        <f t="shared" ref="G372:H375" si="273">I372+K372+M372+O372</f>
        <v>275893.3</v>
      </c>
      <c r="H372" s="45">
        <f t="shared" si="273"/>
        <v>84088.5</v>
      </c>
      <c r="I372" s="46">
        <v>84088.5</v>
      </c>
      <c r="J372" s="46">
        <v>84088.5</v>
      </c>
      <c r="K372" s="46">
        <v>59548.9</v>
      </c>
      <c r="L372" s="46"/>
      <c r="M372" s="46">
        <v>30729.4</v>
      </c>
      <c r="N372" s="46"/>
      <c r="O372" s="46">
        <v>101526.5</v>
      </c>
      <c r="P372" s="45"/>
      <c r="Q372" s="47">
        <f t="shared" ref="Q372:R375" si="274">S372+U372+W372+Y372</f>
        <v>255357.2</v>
      </c>
      <c r="R372" s="45">
        <f t="shared" si="274"/>
        <v>0</v>
      </c>
      <c r="S372" s="47">
        <v>79916.899999999994</v>
      </c>
      <c r="T372" s="47"/>
      <c r="U372" s="47">
        <v>74526</v>
      </c>
      <c r="V372" s="47"/>
      <c r="W372" s="47">
        <v>21177.599999999999</v>
      </c>
      <c r="X372" s="47"/>
      <c r="Y372" s="47">
        <v>79736.7</v>
      </c>
      <c r="Z372" s="47"/>
      <c r="AA372" s="47">
        <v>275893.3</v>
      </c>
      <c r="AB372" s="23">
        <v>275893.3</v>
      </c>
      <c r="AC372" s="23">
        <v>275893.3</v>
      </c>
      <c r="AD372" s="112"/>
      <c r="AE372" s="112"/>
    </row>
    <row r="373" spans="1:31" ht="13.15" customHeight="1" x14ac:dyDescent="0.2">
      <c r="A373" s="119"/>
      <c r="B373" s="103" t="s">
        <v>14</v>
      </c>
      <c r="C373" s="19"/>
      <c r="D373" s="20"/>
      <c r="E373" s="20"/>
      <c r="F373" s="19"/>
      <c r="G373" s="47">
        <f t="shared" si="273"/>
        <v>0</v>
      </c>
      <c r="H373" s="45">
        <f t="shared" si="273"/>
        <v>0</v>
      </c>
      <c r="I373" s="46"/>
      <c r="J373" s="46"/>
      <c r="K373" s="46"/>
      <c r="L373" s="46"/>
      <c r="M373" s="46"/>
      <c r="N373" s="46"/>
      <c r="O373" s="46"/>
      <c r="P373" s="45"/>
      <c r="Q373" s="47">
        <f t="shared" si="274"/>
        <v>0</v>
      </c>
      <c r="R373" s="45">
        <f t="shared" si="274"/>
        <v>0</v>
      </c>
      <c r="S373" s="47"/>
      <c r="T373" s="47"/>
      <c r="U373" s="47"/>
      <c r="V373" s="47"/>
      <c r="W373" s="47"/>
      <c r="X373" s="47"/>
      <c r="Y373" s="47"/>
      <c r="Z373" s="47"/>
      <c r="AA373" s="47"/>
      <c r="AB373" s="23"/>
      <c r="AC373" s="23"/>
      <c r="AD373" s="112"/>
      <c r="AE373" s="112"/>
    </row>
    <row r="374" spans="1:31" ht="13.15" customHeight="1" x14ac:dyDescent="0.2">
      <c r="A374" s="119"/>
      <c r="B374" s="103" t="s">
        <v>15</v>
      </c>
      <c r="C374" s="19"/>
      <c r="D374" s="20"/>
      <c r="E374" s="20"/>
      <c r="F374" s="19"/>
      <c r="G374" s="47">
        <f t="shared" si="273"/>
        <v>130827.1</v>
      </c>
      <c r="H374" s="45">
        <f t="shared" si="273"/>
        <v>4204.3999999999996</v>
      </c>
      <c r="I374" s="46">
        <v>35600</v>
      </c>
      <c r="J374" s="46">
        <f>ROUND(J372*0.05,1)</f>
        <v>4204.3999999999996</v>
      </c>
      <c r="K374" s="46">
        <v>35600</v>
      </c>
      <c r="L374" s="46">
        <f>ROUND(L372*0.5,1)</f>
        <v>0</v>
      </c>
      <c r="M374" s="46">
        <v>19627.099999999999</v>
      </c>
      <c r="N374" s="46">
        <f>ROUND(N372*0.5,1)</f>
        <v>0</v>
      </c>
      <c r="O374" s="46">
        <v>40000</v>
      </c>
      <c r="P374" s="46">
        <f>ROUND(P372*0.5,1)</f>
        <v>0</v>
      </c>
      <c r="Q374" s="47">
        <f t="shared" si="274"/>
        <v>154514</v>
      </c>
      <c r="R374" s="45">
        <f t="shared" si="274"/>
        <v>0</v>
      </c>
      <c r="S374" s="46">
        <v>51505</v>
      </c>
      <c r="T374" s="46">
        <f>ROUND(T372*0.05,1)</f>
        <v>0</v>
      </c>
      <c r="U374" s="46">
        <v>34336</v>
      </c>
      <c r="V374" s="46">
        <f>ROUND(V372*0.5,1)</f>
        <v>0</v>
      </c>
      <c r="W374" s="46">
        <v>17168</v>
      </c>
      <c r="X374" s="46"/>
      <c r="Y374" s="46">
        <v>51505</v>
      </c>
      <c r="Z374" s="46"/>
      <c r="AA374" s="46">
        <v>154560</v>
      </c>
      <c r="AB374" s="23">
        <v>154582</v>
      </c>
      <c r="AC374" s="23">
        <v>154582</v>
      </c>
      <c r="AD374" s="112"/>
      <c r="AE374" s="112"/>
    </row>
    <row r="375" spans="1:31" ht="13.15" customHeight="1" x14ac:dyDescent="0.2">
      <c r="A375" s="119"/>
      <c r="B375" s="103" t="s">
        <v>12</v>
      </c>
      <c r="C375" s="19"/>
      <c r="D375" s="20"/>
      <c r="E375" s="20"/>
      <c r="F375" s="19"/>
      <c r="G375" s="47">
        <f t="shared" si="273"/>
        <v>0</v>
      </c>
      <c r="H375" s="28">
        <f t="shared" si="273"/>
        <v>0</v>
      </c>
      <c r="I375" s="29"/>
      <c r="J375" s="29"/>
      <c r="K375" s="29"/>
      <c r="L375" s="29"/>
      <c r="M375" s="29"/>
      <c r="N375" s="29"/>
      <c r="O375" s="29"/>
      <c r="P375" s="28"/>
      <c r="Q375" s="47">
        <f t="shared" si="274"/>
        <v>0</v>
      </c>
      <c r="R375" s="28">
        <f t="shared" si="274"/>
        <v>0</v>
      </c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112"/>
      <c r="AE375" s="112"/>
    </row>
    <row r="376" spans="1:31" ht="13.15" hidden="1" customHeight="1" x14ac:dyDescent="0.2">
      <c r="A376" s="119" t="s">
        <v>441</v>
      </c>
      <c r="B376" s="103" t="s">
        <v>108</v>
      </c>
      <c r="C376" s="22"/>
      <c r="D376" s="20"/>
      <c r="E376" s="20"/>
      <c r="F376" s="19"/>
      <c r="G376" s="47">
        <v>0</v>
      </c>
      <c r="H376" s="47">
        <v>221</v>
      </c>
      <c r="I376" s="47">
        <v>0</v>
      </c>
      <c r="J376" s="47">
        <v>223</v>
      </c>
      <c r="K376" s="47">
        <v>0</v>
      </c>
      <c r="L376" s="47">
        <v>225</v>
      </c>
      <c r="M376" s="47">
        <v>0</v>
      </c>
      <c r="N376" s="47">
        <v>227</v>
      </c>
      <c r="O376" s="47">
        <v>0</v>
      </c>
      <c r="P376" s="47">
        <v>229</v>
      </c>
      <c r="Q376" s="47"/>
      <c r="R376" s="28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>
        <v>0</v>
      </c>
      <c r="AD376" s="116" t="s">
        <v>241</v>
      </c>
      <c r="AE376" s="116" t="s">
        <v>334</v>
      </c>
    </row>
    <row r="377" spans="1:31" ht="13.15" hidden="1" customHeight="1" x14ac:dyDescent="0.2">
      <c r="A377" s="119"/>
      <c r="B377" s="103" t="s">
        <v>134</v>
      </c>
      <c r="C377" s="22"/>
      <c r="D377" s="20"/>
      <c r="E377" s="20"/>
      <c r="F377" s="19"/>
      <c r="G377" s="47" t="e">
        <f t="shared" ref="G377:P377" si="275">ROUND(G378/G376,1)</f>
        <v>#DIV/0!</v>
      </c>
      <c r="H377" s="47">
        <f t="shared" si="275"/>
        <v>0</v>
      </c>
      <c r="I377" s="47" t="e">
        <f t="shared" si="275"/>
        <v>#DIV/0!</v>
      </c>
      <c r="J377" s="47">
        <f t="shared" si="275"/>
        <v>0</v>
      </c>
      <c r="K377" s="47" t="e">
        <f t="shared" si="275"/>
        <v>#DIV/0!</v>
      </c>
      <c r="L377" s="47">
        <f t="shared" si="275"/>
        <v>0</v>
      </c>
      <c r="M377" s="47" t="e">
        <f t="shared" si="275"/>
        <v>#DIV/0!</v>
      </c>
      <c r="N377" s="47">
        <f t="shared" si="275"/>
        <v>0</v>
      </c>
      <c r="O377" s="47" t="e">
        <f t="shared" si="275"/>
        <v>#DIV/0!</v>
      </c>
      <c r="P377" s="47">
        <f t="shared" si="275"/>
        <v>0</v>
      </c>
      <c r="Q377" s="73" t="e">
        <f>ROUND(Q378/Q376,1)</f>
        <v>#DIV/0!</v>
      </c>
      <c r="R377" s="73" t="e">
        <f t="shared" ref="R377:Y377" si="276">ROUND(R378/R376,1)</f>
        <v>#DIV/0!</v>
      </c>
      <c r="S377" s="73" t="e">
        <f t="shared" si="276"/>
        <v>#DIV/0!</v>
      </c>
      <c r="T377" s="73" t="e">
        <f t="shared" si="276"/>
        <v>#DIV/0!</v>
      </c>
      <c r="U377" s="73" t="e">
        <f t="shared" si="276"/>
        <v>#DIV/0!</v>
      </c>
      <c r="V377" s="73" t="e">
        <f t="shared" si="276"/>
        <v>#DIV/0!</v>
      </c>
      <c r="W377" s="73" t="e">
        <f t="shared" si="276"/>
        <v>#DIV/0!</v>
      </c>
      <c r="X377" s="73" t="e">
        <f t="shared" si="276"/>
        <v>#DIV/0!</v>
      </c>
      <c r="Y377" s="73" t="e">
        <f t="shared" si="276"/>
        <v>#DIV/0!</v>
      </c>
      <c r="Z377" s="73" t="e">
        <f>ROUND(Z378/Z376,1)</f>
        <v>#DIV/0!</v>
      </c>
      <c r="AA377" s="73" t="e">
        <f>ROUND(AA378/AA376,1)</f>
        <v>#DIV/0!</v>
      </c>
      <c r="AB377" s="73" t="e">
        <f>ROUND(AB378/AB376,1)</f>
        <v>#DIV/0!</v>
      </c>
      <c r="AC377" s="73" t="e">
        <f>ROUND(AC378/AC376,1)</f>
        <v>#DIV/0!</v>
      </c>
      <c r="AD377" s="117"/>
      <c r="AE377" s="117"/>
    </row>
    <row r="378" spans="1:31" ht="13.15" hidden="1" customHeight="1" x14ac:dyDescent="0.2">
      <c r="A378" s="119"/>
      <c r="B378" s="103" t="s">
        <v>101</v>
      </c>
      <c r="C378" s="22"/>
      <c r="D378" s="20"/>
      <c r="E378" s="20"/>
      <c r="F378" s="19"/>
      <c r="G378" s="47">
        <f t="shared" ref="G378:P378" si="277">G379</f>
        <v>0</v>
      </c>
      <c r="H378" s="47">
        <f t="shared" si="277"/>
        <v>0</v>
      </c>
      <c r="I378" s="47">
        <f t="shared" si="277"/>
        <v>0</v>
      </c>
      <c r="J378" s="47">
        <f t="shared" si="277"/>
        <v>0</v>
      </c>
      <c r="K378" s="47">
        <f t="shared" si="277"/>
        <v>0</v>
      </c>
      <c r="L378" s="47">
        <f t="shared" si="277"/>
        <v>0</v>
      </c>
      <c r="M378" s="47">
        <f t="shared" si="277"/>
        <v>0</v>
      </c>
      <c r="N378" s="47">
        <f t="shared" si="277"/>
        <v>0</v>
      </c>
      <c r="O378" s="47">
        <f t="shared" si="277"/>
        <v>0</v>
      </c>
      <c r="P378" s="47">
        <f t="shared" si="277"/>
        <v>0</v>
      </c>
      <c r="Q378" s="47">
        <f>Q379</f>
        <v>0</v>
      </c>
      <c r="R378" s="47">
        <f t="shared" ref="R378:AC378" si="278">R379</f>
        <v>0</v>
      </c>
      <c r="S378" s="47">
        <f t="shared" si="278"/>
        <v>0</v>
      </c>
      <c r="T378" s="47">
        <f t="shared" si="278"/>
        <v>0</v>
      </c>
      <c r="U378" s="47">
        <f t="shared" si="278"/>
        <v>0</v>
      </c>
      <c r="V378" s="47">
        <f t="shared" si="278"/>
        <v>0</v>
      </c>
      <c r="W378" s="47">
        <f t="shared" si="278"/>
        <v>0</v>
      </c>
      <c r="X378" s="47">
        <f t="shared" si="278"/>
        <v>0</v>
      </c>
      <c r="Y378" s="47">
        <f t="shared" si="278"/>
        <v>0</v>
      </c>
      <c r="Z378" s="47">
        <f t="shared" si="278"/>
        <v>0</v>
      </c>
      <c r="AA378" s="47">
        <f t="shared" si="278"/>
        <v>0</v>
      </c>
      <c r="AB378" s="47">
        <f t="shared" si="278"/>
        <v>0</v>
      </c>
      <c r="AC378" s="47">
        <f t="shared" si="278"/>
        <v>0</v>
      </c>
      <c r="AD378" s="117"/>
      <c r="AE378" s="117"/>
    </row>
    <row r="379" spans="1:31" ht="13.15" hidden="1" customHeight="1" x14ac:dyDescent="0.2">
      <c r="A379" s="119"/>
      <c r="B379" s="102" t="s">
        <v>17</v>
      </c>
      <c r="C379" s="22">
        <v>136</v>
      </c>
      <c r="D379" s="20" t="s">
        <v>40</v>
      </c>
      <c r="E379" s="20"/>
      <c r="F379" s="19">
        <v>613</v>
      </c>
      <c r="G379" s="47">
        <v>0</v>
      </c>
      <c r="H379" s="28"/>
      <c r="I379" s="29">
        <v>0</v>
      </c>
      <c r="J379" s="29"/>
      <c r="K379" s="29">
        <v>0</v>
      </c>
      <c r="L379" s="29"/>
      <c r="M379" s="29">
        <v>0</v>
      </c>
      <c r="N379" s="29"/>
      <c r="O379" s="29">
        <v>0</v>
      </c>
      <c r="P379" s="28"/>
      <c r="Q379" s="47">
        <v>0</v>
      </c>
      <c r="R379" s="28"/>
      <c r="S379" s="23">
        <v>0</v>
      </c>
      <c r="T379" s="23"/>
      <c r="U379" s="23">
        <v>0</v>
      </c>
      <c r="V379" s="23"/>
      <c r="W379" s="23">
        <v>0</v>
      </c>
      <c r="X379" s="23"/>
      <c r="Y379" s="47">
        <v>0</v>
      </c>
      <c r="Z379" s="23"/>
      <c r="AA379" s="47">
        <v>0</v>
      </c>
      <c r="AB379" s="47">
        <v>0</v>
      </c>
      <c r="AC379" s="47">
        <v>0</v>
      </c>
      <c r="AD379" s="117"/>
      <c r="AE379" s="117"/>
    </row>
    <row r="380" spans="1:31" ht="13.15" hidden="1" customHeight="1" x14ac:dyDescent="0.2">
      <c r="A380" s="119"/>
      <c r="B380" s="103" t="s">
        <v>14</v>
      </c>
      <c r="C380" s="22"/>
      <c r="D380" s="20"/>
      <c r="E380" s="20"/>
      <c r="F380" s="19"/>
      <c r="G380" s="47"/>
      <c r="H380" s="28"/>
      <c r="I380" s="29"/>
      <c r="J380" s="29"/>
      <c r="K380" s="29"/>
      <c r="L380" s="29"/>
      <c r="M380" s="29"/>
      <c r="N380" s="29"/>
      <c r="O380" s="29"/>
      <c r="P380" s="28"/>
      <c r="Q380" s="47"/>
      <c r="R380" s="28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117"/>
      <c r="AE380" s="117"/>
    </row>
    <row r="381" spans="1:31" ht="13.15" hidden="1" customHeight="1" x14ac:dyDescent="0.2">
      <c r="A381" s="119"/>
      <c r="B381" s="103" t="s">
        <v>15</v>
      </c>
      <c r="C381" s="22"/>
      <c r="D381" s="20"/>
      <c r="E381" s="20"/>
      <c r="F381" s="19"/>
      <c r="G381" s="47"/>
      <c r="H381" s="28"/>
      <c r="I381" s="29"/>
      <c r="J381" s="29"/>
      <c r="K381" s="29"/>
      <c r="L381" s="29"/>
      <c r="M381" s="29"/>
      <c r="N381" s="29"/>
      <c r="O381" s="29"/>
      <c r="P381" s="28"/>
      <c r="Q381" s="47"/>
      <c r="R381" s="28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117"/>
      <c r="AE381" s="117"/>
    </row>
    <row r="382" spans="1:31" ht="53.45" hidden="1" customHeight="1" x14ac:dyDescent="0.2">
      <c r="A382" s="119"/>
      <c r="B382" s="103" t="s">
        <v>12</v>
      </c>
      <c r="C382" s="22"/>
      <c r="D382" s="20"/>
      <c r="E382" s="20"/>
      <c r="F382" s="19"/>
      <c r="G382" s="47"/>
      <c r="H382" s="28"/>
      <c r="I382" s="29"/>
      <c r="J382" s="29"/>
      <c r="K382" s="29"/>
      <c r="L382" s="29"/>
      <c r="M382" s="29"/>
      <c r="N382" s="29"/>
      <c r="O382" s="29"/>
      <c r="P382" s="28"/>
      <c r="Q382" s="47"/>
      <c r="R382" s="28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118"/>
      <c r="AE382" s="118"/>
    </row>
    <row r="383" spans="1:31" ht="45" customHeight="1" x14ac:dyDescent="0.2">
      <c r="A383" s="139" t="s">
        <v>240</v>
      </c>
      <c r="B383" s="103" t="s">
        <v>107</v>
      </c>
      <c r="C383" s="22"/>
      <c r="D383" s="20"/>
      <c r="E383" s="20"/>
      <c r="F383" s="19"/>
      <c r="G383" s="47">
        <f>G391+G398</f>
        <v>4523</v>
      </c>
      <c r="H383" s="47">
        <f t="shared" ref="H383:P383" si="279">H391+H398</f>
        <v>4383</v>
      </c>
      <c r="I383" s="47">
        <f t="shared" si="279"/>
        <v>4523</v>
      </c>
      <c r="J383" s="47">
        <f t="shared" si="279"/>
        <v>4383</v>
      </c>
      <c r="K383" s="47">
        <f t="shared" si="279"/>
        <v>4523</v>
      </c>
      <c r="L383" s="47">
        <f t="shared" si="279"/>
        <v>0</v>
      </c>
      <c r="M383" s="47">
        <f t="shared" si="279"/>
        <v>4523</v>
      </c>
      <c r="N383" s="47">
        <f t="shared" si="279"/>
        <v>0</v>
      </c>
      <c r="O383" s="47">
        <f t="shared" si="279"/>
        <v>4523</v>
      </c>
      <c r="P383" s="47">
        <f t="shared" si="279"/>
        <v>0</v>
      </c>
      <c r="Q383" s="47">
        <f>Q391+Q398</f>
        <v>4825</v>
      </c>
      <c r="R383" s="47">
        <f t="shared" ref="R383:AC383" si="280">R391+R398</f>
        <v>0</v>
      </c>
      <c r="S383" s="47">
        <f t="shared" si="280"/>
        <v>5111</v>
      </c>
      <c r="T383" s="47">
        <f t="shared" si="280"/>
        <v>2576</v>
      </c>
      <c r="U383" s="47">
        <f t="shared" si="280"/>
        <v>4673</v>
      </c>
      <c r="V383" s="47">
        <f t="shared" si="280"/>
        <v>2576</v>
      </c>
      <c r="W383" s="47">
        <f t="shared" si="280"/>
        <v>4673</v>
      </c>
      <c r="X383" s="47">
        <f t="shared" si="280"/>
        <v>2576</v>
      </c>
      <c r="Y383" s="47">
        <f t="shared" si="280"/>
        <v>4673</v>
      </c>
      <c r="Z383" s="47">
        <f t="shared" si="280"/>
        <v>2576</v>
      </c>
      <c r="AA383" s="47">
        <f t="shared" si="280"/>
        <v>4881</v>
      </c>
      <c r="AB383" s="47">
        <f t="shared" si="280"/>
        <v>4881</v>
      </c>
      <c r="AC383" s="47">
        <f t="shared" si="280"/>
        <v>4881</v>
      </c>
      <c r="AD383" s="112" t="s">
        <v>241</v>
      </c>
      <c r="AE383" s="112" t="s">
        <v>334</v>
      </c>
    </row>
    <row r="384" spans="1:31" ht="26.45" customHeight="1" x14ac:dyDescent="0.2">
      <c r="A384" s="139"/>
      <c r="B384" s="103" t="s">
        <v>129</v>
      </c>
      <c r="C384" s="22"/>
      <c r="D384" s="20"/>
      <c r="E384" s="20"/>
      <c r="F384" s="19"/>
      <c r="G384" s="47">
        <f>ROUND(G385/G383,1)</f>
        <v>43.5</v>
      </c>
      <c r="H384" s="47">
        <f t="shared" ref="H384:Q384" si="281">ROUND(H385/H383,1)</f>
        <v>10.3</v>
      </c>
      <c r="I384" s="47">
        <f t="shared" si="281"/>
        <v>10.1</v>
      </c>
      <c r="J384" s="47">
        <f t="shared" si="281"/>
        <v>10.3</v>
      </c>
      <c r="K384" s="47">
        <f t="shared" si="281"/>
        <v>10.1</v>
      </c>
      <c r="L384" s="47" t="e">
        <f t="shared" si="281"/>
        <v>#DIV/0!</v>
      </c>
      <c r="M384" s="47">
        <f t="shared" si="281"/>
        <v>10.199999999999999</v>
      </c>
      <c r="N384" s="47" t="e">
        <f t="shared" si="281"/>
        <v>#DIV/0!</v>
      </c>
      <c r="O384" s="47">
        <f t="shared" si="281"/>
        <v>13.1</v>
      </c>
      <c r="P384" s="47" t="e">
        <f t="shared" si="281"/>
        <v>#DIV/0!</v>
      </c>
      <c r="Q384" s="47">
        <f t="shared" si="281"/>
        <v>43.7</v>
      </c>
      <c r="R384" s="47" t="e">
        <f t="shared" ref="R384:AC384" si="282">ROUND(R385/R383,1)</f>
        <v>#DIV/0!</v>
      </c>
      <c r="S384" s="47">
        <f t="shared" si="282"/>
        <v>9.1</v>
      </c>
      <c r="T384" s="47">
        <f t="shared" si="282"/>
        <v>0</v>
      </c>
      <c r="U384" s="47">
        <f t="shared" si="282"/>
        <v>9.9</v>
      </c>
      <c r="V384" s="47">
        <f t="shared" si="282"/>
        <v>0</v>
      </c>
      <c r="W384" s="47">
        <f t="shared" si="282"/>
        <v>10.5</v>
      </c>
      <c r="X384" s="47">
        <f t="shared" si="282"/>
        <v>0</v>
      </c>
      <c r="Y384" s="47">
        <f t="shared" si="282"/>
        <v>14.8</v>
      </c>
      <c r="Z384" s="47">
        <f t="shared" si="282"/>
        <v>0</v>
      </c>
      <c r="AA384" s="47">
        <f t="shared" si="282"/>
        <v>42.3</v>
      </c>
      <c r="AB384" s="47">
        <f t="shared" si="282"/>
        <v>42.3</v>
      </c>
      <c r="AC384" s="47">
        <f t="shared" si="282"/>
        <v>42.3</v>
      </c>
      <c r="AD384" s="112"/>
      <c r="AE384" s="112"/>
    </row>
    <row r="385" spans="1:31" ht="55.9" customHeight="1" x14ac:dyDescent="0.2">
      <c r="A385" s="119"/>
      <c r="B385" s="105" t="s">
        <v>101</v>
      </c>
      <c r="C385" s="19"/>
      <c r="D385" s="20"/>
      <c r="E385" s="20"/>
      <c r="F385" s="19"/>
      <c r="G385" s="47">
        <f>SUM(G386:G390)</f>
        <v>196687.2</v>
      </c>
      <c r="H385" s="47">
        <f t="shared" ref="H385:AC385" si="283">SUM(H386:H390)</f>
        <v>45003</v>
      </c>
      <c r="I385" s="47">
        <f t="shared" si="283"/>
        <v>45644.2</v>
      </c>
      <c r="J385" s="47">
        <f t="shared" si="283"/>
        <v>45003</v>
      </c>
      <c r="K385" s="47">
        <f t="shared" si="283"/>
        <v>45894.2</v>
      </c>
      <c r="L385" s="47">
        <f t="shared" si="283"/>
        <v>0</v>
      </c>
      <c r="M385" s="47">
        <f t="shared" si="283"/>
        <v>46044.2</v>
      </c>
      <c r="N385" s="47">
        <f t="shared" si="283"/>
        <v>0</v>
      </c>
      <c r="O385" s="47">
        <f t="shared" si="283"/>
        <v>59104.600000000006</v>
      </c>
      <c r="P385" s="47">
        <f t="shared" si="283"/>
        <v>0</v>
      </c>
      <c r="Q385" s="47">
        <f t="shared" si="283"/>
        <v>210895.80000000002</v>
      </c>
      <c r="R385" s="47">
        <f t="shared" si="283"/>
        <v>0</v>
      </c>
      <c r="S385" s="47">
        <f t="shared" si="283"/>
        <v>46283.62</v>
      </c>
      <c r="T385" s="47">
        <f t="shared" si="283"/>
        <v>0</v>
      </c>
      <c r="U385" s="47">
        <f t="shared" si="283"/>
        <v>46457.599999999999</v>
      </c>
      <c r="V385" s="47">
        <f t="shared" si="283"/>
        <v>0</v>
      </c>
      <c r="W385" s="47">
        <f t="shared" si="283"/>
        <v>49072.800000000003</v>
      </c>
      <c r="X385" s="47">
        <f t="shared" si="283"/>
        <v>0</v>
      </c>
      <c r="Y385" s="47">
        <f t="shared" si="283"/>
        <v>69081.78</v>
      </c>
      <c r="Z385" s="47">
        <f t="shared" si="283"/>
        <v>0</v>
      </c>
      <c r="AA385" s="47">
        <f t="shared" si="283"/>
        <v>206427.10000000003</v>
      </c>
      <c r="AB385" s="47">
        <f t="shared" si="283"/>
        <v>206427.10000000003</v>
      </c>
      <c r="AC385" s="47">
        <f t="shared" si="283"/>
        <v>206427.10000000003</v>
      </c>
      <c r="AD385" s="112"/>
      <c r="AE385" s="112"/>
    </row>
    <row r="386" spans="1:31" ht="13.15" customHeight="1" x14ac:dyDescent="0.2">
      <c r="A386" s="119"/>
      <c r="B386" s="113" t="s">
        <v>17</v>
      </c>
      <c r="C386" s="19">
        <f>C394</f>
        <v>136</v>
      </c>
      <c r="D386" s="19" t="str">
        <f>D394</f>
        <v>0701</v>
      </c>
      <c r="E386" s="19" t="str">
        <f>E394</f>
        <v>0710020120</v>
      </c>
      <c r="F386" s="19">
        <f>F394</f>
        <v>810</v>
      </c>
      <c r="G386" s="47">
        <f>G394</f>
        <v>99152.3</v>
      </c>
      <c r="H386" s="47">
        <f t="shared" ref="H386:AC386" si="284">H394</f>
        <v>22920.400000000001</v>
      </c>
      <c r="I386" s="47">
        <f t="shared" si="284"/>
        <v>23124.7</v>
      </c>
      <c r="J386" s="47">
        <f t="shared" si="284"/>
        <v>22920.400000000001</v>
      </c>
      <c r="K386" s="47">
        <f t="shared" si="284"/>
        <v>23374.7</v>
      </c>
      <c r="L386" s="47">
        <f t="shared" si="284"/>
        <v>0</v>
      </c>
      <c r="M386" s="47">
        <f t="shared" si="284"/>
        <v>23524.7</v>
      </c>
      <c r="N386" s="47">
        <f t="shared" si="284"/>
        <v>0</v>
      </c>
      <c r="O386" s="47">
        <f t="shared" si="284"/>
        <v>29128.2</v>
      </c>
      <c r="P386" s="47">
        <f t="shared" si="284"/>
        <v>0</v>
      </c>
      <c r="Q386" s="47">
        <f t="shared" si="284"/>
        <v>110101.70000000001</v>
      </c>
      <c r="R386" s="47">
        <f t="shared" si="284"/>
        <v>0</v>
      </c>
      <c r="S386" s="47">
        <f t="shared" si="284"/>
        <v>23613.72</v>
      </c>
      <c r="T386" s="47">
        <f t="shared" si="284"/>
        <v>0</v>
      </c>
      <c r="U386" s="47">
        <f t="shared" si="284"/>
        <v>24330.6</v>
      </c>
      <c r="V386" s="47">
        <f t="shared" si="284"/>
        <v>0</v>
      </c>
      <c r="W386" s="47">
        <f t="shared" si="284"/>
        <v>25152.9</v>
      </c>
      <c r="X386" s="47">
        <f t="shared" si="284"/>
        <v>0</v>
      </c>
      <c r="Y386" s="47">
        <f t="shared" si="284"/>
        <v>37004.480000000003</v>
      </c>
      <c r="Z386" s="47">
        <f t="shared" si="284"/>
        <v>0</v>
      </c>
      <c r="AA386" s="47">
        <f t="shared" si="284"/>
        <v>105633</v>
      </c>
      <c r="AB386" s="47">
        <f t="shared" si="284"/>
        <v>105633</v>
      </c>
      <c r="AC386" s="47">
        <f t="shared" si="284"/>
        <v>105633</v>
      </c>
      <c r="AD386" s="112"/>
      <c r="AE386" s="112"/>
    </row>
    <row r="387" spans="1:31" ht="13.15" customHeight="1" x14ac:dyDescent="0.2">
      <c r="A387" s="119"/>
      <c r="B387" s="115"/>
      <c r="C387" s="19">
        <f>C401</f>
        <v>136</v>
      </c>
      <c r="D387" s="19" t="str">
        <f>D401</f>
        <v>0702</v>
      </c>
      <c r="E387" s="19" t="str">
        <f>E401</f>
        <v>0710020130</v>
      </c>
      <c r="F387" s="19">
        <f>F401</f>
        <v>810</v>
      </c>
      <c r="G387" s="47">
        <f>G401</f>
        <v>97534.9</v>
      </c>
      <c r="H387" s="47">
        <f t="shared" ref="H387:AC387" si="285">H401</f>
        <v>22082.6</v>
      </c>
      <c r="I387" s="47">
        <f t="shared" si="285"/>
        <v>22519.5</v>
      </c>
      <c r="J387" s="47">
        <f t="shared" si="285"/>
        <v>22082.6</v>
      </c>
      <c r="K387" s="47">
        <f t="shared" si="285"/>
        <v>22519.5</v>
      </c>
      <c r="L387" s="47">
        <f t="shared" si="285"/>
        <v>0</v>
      </c>
      <c r="M387" s="47">
        <f t="shared" si="285"/>
        <v>22519.5</v>
      </c>
      <c r="N387" s="47">
        <f t="shared" si="285"/>
        <v>0</v>
      </c>
      <c r="O387" s="47">
        <f t="shared" si="285"/>
        <v>29976.400000000001</v>
      </c>
      <c r="P387" s="47">
        <f t="shared" si="285"/>
        <v>0</v>
      </c>
      <c r="Q387" s="47">
        <f t="shared" si="285"/>
        <v>100794.1</v>
      </c>
      <c r="R387" s="47">
        <f t="shared" si="285"/>
        <v>0</v>
      </c>
      <c r="S387" s="47">
        <f t="shared" si="285"/>
        <v>22669.9</v>
      </c>
      <c r="T387" s="47">
        <f t="shared" si="285"/>
        <v>0</v>
      </c>
      <c r="U387" s="47">
        <f t="shared" si="285"/>
        <v>22127</v>
      </c>
      <c r="V387" s="47">
        <f t="shared" si="285"/>
        <v>0</v>
      </c>
      <c r="W387" s="47">
        <f t="shared" si="285"/>
        <v>23919.9</v>
      </c>
      <c r="X387" s="47">
        <f t="shared" si="285"/>
        <v>0</v>
      </c>
      <c r="Y387" s="47">
        <f t="shared" si="285"/>
        <v>32077.3</v>
      </c>
      <c r="Z387" s="47">
        <f t="shared" si="285"/>
        <v>0</v>
      </c>
      <c r="AA387" s="47">
        <f t="shared" si="285"/>
        <v>100794.10000000002</v>
      </c>
      <c r="AB387" s="47">
        <f t="shared" si="285"/>
        <v>100794.10000000002</v>
      </c>
      <c r="AC387" s="47">
        <f t="shared" si="285"/>
        <v>100794.10000000002</v>
      </c>
      <c r="AD387" s="112"/>
      <c r="AE387" s="112"/>
    </row>
    <row r="388" spans="1:31" ht="13.15" customHeight="1" x14ac:dyDescent="0.2">
      <c r="A388" s="119"/>
      <c r="B388" s="103" t="s">
        <v>14</v>
      </c>
      <c r="C388" s="19"/>
      <c r="D388" s="20"/>
      <c r="E388" s="20"/>
      <c r="F388" s="19"/>
      <c r="G388" s="23">
        <f>G395+G402</f>
        <v>0</v>
      </c>
      <c r="H388" s="23">
        <f t="shared" ref="H388:AC388" si="286">H395+H402</f>
        <v>0</v>
      </c>
      <c r="I388" s="23">
        <f t="shared" si="286"/>
        <v>0</v>
      </c>
      <c r="J388" s="23">
        <f t="shared" si="286"/>
        <v>0</v>
      </c>
      <c r="K388" s="23">
        <f t="shared" si="286"/>
        <v>0</v>
      </c>
      <c r="L388" s="23">
        <f t="shared" si="286"/>
        <v>0</v>
      </c>
      <c r="M388" s="23">
        <f t="shared" si="286"/>
        <v>0</v>
      </c>
      <c r="N388" s="23">
        <f t="shared" si="286"/>
        <v>0</v>
      </c>
      <c r="O388" s="23">
        <f t="shared" si="286"/>
        <v>0</v>
      </c>
      <c r="P388" s="23">
        <f t="shared" si="286"/>
        <v>0</v>
      </c>
      <c r="Q388" s="23">
        <f t="shared" si="286"/>
        <v>0</v>
      </c>
      <c r="R388" s="23">
        <f t="shared" si="286"/>
        <v>0</v>
      </c>
      <c r="S388" s="23">
        <f t="shared" si="286"/>
        <v>0</v>
      </c>
      <c r="T388" s="23">
        <f t="shared" si="286"/>
        <v>0</v>
      </c>
      <c r="U388" s="23">
        <f t="shared" si="286"/>
        <v>0</v>
      </c>
      <c r="V388" s="23">
        <f t="shared" si="286"/>
        <v>0</v>
      </c>
      <c r="W388" s="23">
        <f t="shared" si="286"/>
        <v>0</v>
      </c>
      <c r="X388" s="23">
        <f t="shared" si="286"/>
        <v>0</v>
      </c>
      <c r="Y388" s="23">
        <f t="shared" si="286"/>
        <v>0</v>
      </c>
      <c r="Z388" s="23">
        <f t="shared" si="286"/>
        <v>0</v>
      </c>
      <c r="AA388" s="23">
        <f t="shared" si="286"/>
        <v>0</v>
      </c>
      <c r="AB388" s="23">
        <f t="shared" si="286"/>
        <v>0</v>
      </c>
      <c r="AC388" s="23">
        <f t="shared" si="286"/>
        <v>0</v>
      </c>
      <c r="AD388" s="112"/>
      <c r="AE388" s="112"/>
    </row>
    <row r="389" spans="1:31" x14ac:dyDescent="0.2">
      <c r="A389" s="119"/>
      <c r="B389" s="103" t="s">
        <v>15</v>
      </c>
      <c r="C389" s="19"/>
      <c r="D389" s="20"/>
      <c r="E389" s="20"/>
      <c r="F389" s="19"/>
      <c r="G389" s="23">
        <f>G396+G403</f>
        <v>0</v>
      </c>
      <c r="H389" s="23">
        <f t="shared" ref="H389:AC389" si="287">H396+H403</f>
        <v>0</v>
      </c>
      <c r="I389" s="23">
        <f t="shared" si="287"/>
        <v>0</v>
      </c>
      <c r="J389" s="23">
        <f t="shared" si="287"/>
        <v>0</v>
      </c>
      <c r="K389" s="23">
        <f t="shared" si="287"/>
        <v>0</v>
      </c>
      <c r="L389" s="23">
        <f t="shared" si="287"/>
        <v>0</v>
      </c>
      <c r="M389" s="23">
        <f t="shared" si="287"/>
        <v>0</v>
      </c>
      <c r="N389" s="23">
        <f t="shared" si="287"/>
        <v>0</v>
      </c>
      <c r="O389" s="23">
        <f t="shared" si="287"/>
        <v>0</v>
      </c>
      <c r="P389" s="23">
        <f t="shared" si="287"/>
        <v>0</v>
      </c>
      <c r="Q389" s="23">
        <f t="shared" si="287"/>
        <v>0</v>
      </c>
      <c r="R389" s="23">
        <f t="shared" si="287"/>
        <v>0</v>
      </c>
      <c r="S389" s="23">
        <f t="shared" si="287"/>
        <v>0</v>
      </c>
      <c r="T389" s="23">
        <f t="shared" si="287"/>
        <v>0</v>
      </c>
      <c r="U389" s="23">
        <f t="shared" si="287"/>
        <v>0</v>
      </c>
      <c r="V389" s="23">
        <f t="shared" si="287"/>
        <v>0</v>
      </c>
      <c r="W389" s="23">
        <f t="shared" si="287"/>
        <v>0</v>
      </c>
      <c r="X389" s="23">
        <f t="shared" si="287"/>
        <v>0</v>
      </c>
      <c r="Y389" s="23">
        <f t="shared" si="287"/>
        <v>0</v>
      </c>
      <c r="Z389" s="23">
        <f t="shared" si="287"/>
        <v>0</v>
      </c>
      <c r="AA389" s="23">
        <f t="shared" si="287"/>
        <v>0</v>
      </c>
      <c r="AB389" s="23">
        <f t="shared" si="287"/>
        <v>0</v>
      </c>
      <c r="AC389" s="23">
        <f t="shared" si="287"/>
        <v>0</v>
      </c>
      <c r="AD389" s="112"/>
      <c r="AE389" s="112"/>
    </row>
    <row r="390" spans="1:31" ht="34.15" customHeight="1" x14ac:dyDescent="0.2">
      <c r="A390" s="119"/>
      <c r="B390" s="104" t="s">
        <v>12</v>
      </c>
      <c r="C390" s="19"/>
      <c r="D390" s="20"/>
      <c r="E390" s="20"/>
      <c r="F390" s="19"/>
      <c r="G390" s="23">
        <f>G397+G404</f>
        <v>0</v>
      </c>
      <c r="H390" s="23">
        <f t="shared" ref="H390:AC390" si="288">H397+H404</f>
        <v>0</v>
      </c>
      <c r="I390" s="23">
        <f t="shared" si="288"/>
        <v>0</v>
      </c>
      <c r="J390" s="23">
        <f t="shared" si="288"/>
        <v>0</v>
      </c>
      <c r="K390" s="23">
        <f t="shared" si="288"/>
        <v>0</v>
      </c>
      <c r="L390" s="23">
        <f t="shared" si="288"/>
        <v>0</v>
      </c>
      <c r="M390" s="23">
        <f t="shared" si="288"/>
        <v>0</v>
      </c>
      <c r="N390" s="23">
        <f t="shared" si="288"/>
        <v>0</v>
      </c>
      <c r="O390" s="23">
        <f t="shared" si="288"/>
        <v>0</v>
      </c>
      <c r="P390" s="23">
        <f t="shared" si="288"/>
        <v>0</v>
      </c>
      <c r="Q390" s="23">
        <f t="shared" si="288"/>
        <v>0</v>
      </c>
      <c r="R390" s="23">
        <f t="shared" si="288"/>
        <v>0</v>
      </c>
      <c r="S390" s="23">
        <f t="shared" si="288"/>
        <v>0</v>
      </c>
      <c r="T390" s="23">
        <f t="shared" si="288"/>
        <v>0</v>
      </c>
      <c r="U390" s="23">
        <f t="shared" si="288"/>
        <v>0</v>
      </c>
      <c r="V390" s="23">
        <f t="shared" si="288"/>
        <v>0</v>
      </c>
      <c r="W390" s="23">
        <f t="shared" si="288"/>
        <v>0</v>
      </c>
      <c r="X390" s="23">
        <f t="shared" si="288"/>
        <v>0</v>
      </c>
      <c r="Y390" s="23">
        <f t="shared" si="288"/>
        <v>0</v>
      </c>
      <c r="Z390" s="23">
        <f t="shared" si="288"/>
        <v>0</v>
      </c>
      <c r="AA390" s="23">
        <f t="shared" si="288"/>
        <v>0</v>
      </c>
      <c r="AB390" s="23">
        <f t="shared" si="288"/>
        <v>0</v>
      </c>
      <c r="AC390" s="23">
        <f t="shared" si="288"/>
        <v>0</v>
      </c>
      <c r="AD390" s="112"/>
      <c r="AE390" s="112"/>
    </row>
    <row r="391" spans="1:31" ht="25.5" x14ac:dyDescent="0.2">
      <c r="A391" s="139" t="s">
        <v>242</v>
      </c>
      <c r="B391" s="103" t="s">
        <v>109</v>
      </c>
      <c r="C391" s="22"/>
      <c r="D391" s="20"/>
      <c r="E391" s="20"/>
      <c r="F391" s="19"/>
      <c r="G391" s="47">
        <v>2473</v>
      </c>
      <c r="H391" s="45">
        <v>2345</v>
      </c>
      <c r="I391" s="46">
        <v>2473</v>
      </c>
      <c r="J391" s="46">
        <v>2345</v>
      </c>
      <c r="K391" s="46">
        <v>2473</v>
      </c>
      <c r="L391" s="46"/>
      <c r="M391" s="46">
        <v>2473</v>
      </c>
      <c r="N391" s="46"/>
      <c r="O391" s="46">
        <v>2473</v>
      </c>
      <c r="P391" s="45"/>
      <c r="Q391" s="47">
        <v>2520</v>
      </c>
      <c r="R391" s="47"/>
      <c r="S391" s="47">
        <v>2806</v>
      </c>
      <c r="T391" s="47">
        <v>2576</v>
      </c>
      <c r="U391" s="47">
        <v>2368</v>
      </c>
      <c r="V391" s="47">
        <v>2576</v>
      </c>
      <c r="W391" s="47">
        <v>2368</v>
      </c>
      <c r="X391" s="47">
        <v>2576</v>
      </c>
      <c r="Y391" s="47">
        <v>2368</v>
      </c>
      <c r="Z391" s="47">
        <v>2576</v>
      </c>
      <c r="AA391" s="47">
        <v>2576</v>
      </c>
      <c r="AB391" s="47">
        <v>2576</v>
      </c>
      <c r="AC391" s="47">
        <v>2576</v>
      </c>
      <c r="AD391" s="116" t="s">
        <v>76</v>
      </c>
      <c r="AE391" s="112" t="s">
        <v>482</v>
      </c>
    </row>
    <row r="392" spans="1:31" ht="26.45" customHeight="1" x14ac:dyDescent="0.2">
      <c r="A392" s="139"/>
      <c r="B392" s="103" t="s">
        <v>6</v>
      </c>
      <c r="C392" s="22"/>
      <c r="D392" s="20"/>
      <c r="E392" s="20"/>
      <c r="F392" s="19"/>
      <c r="G392" s="47">
        <f>ROUND(G393/G391,1)</f>
        <v>40.1</v>
      </c>
      <c r="H392" s="47">
        <f t="shared" ref="H392:AC392" si="289">ROUND(H393/H391,1)</f>
        <v>9.8000000000000007</v>
      </c>
      <c r="I392" s="47">
        <f t="shared" si="289"/>
        <v>9.4</v>
      </c>
      <c r="J392" s="47">
        <f t="shared" si="289"/>
        <v>9.8000000000000007</v>
      </c>
      <c r="K392" s="47">
        <f t="shared" si="289"/>
        <v>9.5</v>
      </c>
      <c r="L392" s="47" t="e">
        <f t="shared" si="289"/>
        <v>#DIV/0!</v>
      </c>
      <c r="M392" s="47">
        <f t="shared" si="289"/>
        <v>9.5</v>
      </c>
      <c r="N392" s="47" t="e">
        <f t="shared" si="289"/>
        <v>#DIV/0!</v>
      </c>
      <c r="O392" s="47">
        <f t="shared" si="289"/>
        <v>11.8</v>
      </c>
      <c r="P392" s="47" t="e">
        <f t="shared" si="289"/>
        <v>#DIV/0!</v>
      </c>
      <c r="Q392" s="47">
        <f t="shared" si="289"/>
        <v>43.7</v>
      </c>
      <c r="R392" s="47" t="e">
        <f t="shared" si="289"/>
        <v>#DIV/0!</v>
      </c>
      <c r="S392" s="47">
        <f t="shared" si="289"/>
        <v>8.4</v>
      </c>
      <c r="T392" s="47">
        <f t="shared" si="289"/>
        <v>0</v>
      </c>
      <c r="U392" s="47">
        <f t="shared" si="289"/>
        <v>10.3</v>
      </c>
      <c r="V392" s="47">
        <f t="shared" si="289"/>
        <v>0</v>
      </c>
      <c r="W392" s="47">
        <f t="shared" si="289"/>
        <v>10.6</v>
      </c>
      <c r="X392" s="47">
        <f t="shared" si="289"/>
        <v>0</v>
      </c>
      <c r="Y392" s="47">
        <f t="shared" si="289"/>
        <v>15.6</v>
      </c>
      <c r="Z392" s="47">
        <f t="shared" si="289"/>
        <v>0</v>
      </c>
      <c r="AA392" s="47">
        <f t="shared" si="289"/>
        <v>41</v>
      </c>
      <c r="AB392" s="47">
        <f t="shared" si="289"/>
        <v>41</v>
      </c>
      <c r="AC392" s="47">
        <f t="shared" si="289"/>
        <v>41</v>
      </c>
      <c r="AD392" s="117"/>
      <c r="AE392" s="112"/>
    </row>
    <row r="393" spans="1:31" ht="41.45" customHeight="1" x14ac:dyDescent="0.2">
      <c r="A393" s="119"/>
      <c r="B393" s="105" t="s">
        <v>101</v>
      </c>
      <c r="C393" s="19"/>
      <c r="D393" s="20"/>
      <c r="E393" s="20"/>
      <c r="F393" s="19"/>
      <c r="G393" s="47">
        <f>SUM(G394:G397)</f>
        <v>99152.3</v>
      </c>
      <c r="H393" s="47">
        <f t="shared" ref="H393:AC393" si="290">SUM(H394:H397)</f>
        <v>22920.400000000001</v>
      </c>
      <c r="I393" s="47">
        <f t="shared" si="290"/>
        <v>23124.7</v>
      </c>
      <c r="J393" s="47">
        <f t="shared" si="290"/>
        <v>22920.400000000001</v>
      </c>
      <c r="K393" s="47">
        <f t="shared" si="290"/>
        <v>23374.7</v>
      </c>
      <c r="L393" s="47">
        <f t="shared" si="290"/>
        <v>0</v>
      </c>
      <c r="M393" s="47">
        <f t="shared" si="290"/>
        <v>23524.7</v>
      </c>
      <c r="N393" s="47">
        <f t="shared" si="290"/>
        <v>0</v>
      </c>
      <c r="O393" s="47">
        <f t="shared" si="290"/>
        <v>29128.2</v>
      </c>
      <c r="P393" s="47">
        <f t="shared" si="290"/>
        <v>0</v>
      </c>
      <c r="Q393" s="47">
        <f t="shared" si="290"/>
        <v>110101.70000000001</v>
      </c>
      <c r="R393" s="47">
        <f t="shared" si="290"/>
        <v>0</v>
      </c>
      <c r="S393" s="47">
        <f t="shared" si="290"/>
        <v>23613.72</v>
      </c>
      <c r="T393" s="47">
        <f t="shared" si="290"/>
        <v>0</v>
      </c>
      <c r="U393" s="47">
        <f t="shared" si="290"/>
        <v>24330.6</v>
      </c>
      <c r="V393" s="47">
        <f t="shared" si="290"/>
        <v>0</v>
      </c>
      <c r="W393" s="47">
        <f t="shared" si="290"/>
        <v>25152.9</v>
      </c>
      <c r="X393" s="47">
        <f t="shared" si="290"/>
        <v>0</v>
      </c>
      <c r="Y393" s="47">
        <f t="shared" si="290"/>
        <v>37004.480000000003</v>
      </c>
      <c r="Z393" s="47">
        <f t="shared" si="290"/>
        <v>0</v>
      </c>
      <c r="AA393" s="47">
        <f t="shared" si="290"/>
        <v>105633</v>
      </c>
      <c r="AB393" s="47">
        <f t="shared" si="290"/>
        <v>105633</v>
      </c>
      <c r="AC393" s="47">
        <f t="shared" si="290"/>
        <v>105633</v>
      </c>
      <c r="AD393" s="117"/>
      <c r="AE393" s="112"/>
    </row>
    <row r="394" spans="1:31" ht="13.15" customHeight="1" x14ac:dyDescent="0.2">
      <c r="A394" s="119"/>
      <c r="B394" s="103" t="s">
        <v>17</v>
      </c>
      <c r="C394" s="19">
        <v>136</v>
      </c>
      <c r="D394" s="20" t="s">
        <v>40</v>
      </c>
      <c r="E394" s="20" t="s">
        <v>187</v>
      </c>
      <c r="F394" s="19">
        <v>810</v>
      </c>
      <c r="G394" s="47">
        <f t="shared" ref="G394:H397" si="291">I394+K394+M394+O394</f>
        <v>99152.3</v>
      </c>
      <c r="H394" s="45">
        <f t="shared" si="291"/>
        <v>22920.400000000001</v>
      </c>
      <c r="I394" s="46">
        <v>23124.7</v>
      </c>
      <c r="J394" s="46">
        <v>22920.400000000001</v>
      </c>
      <c r="K394" s="46">
        <v>23374.7</v>
      </c>
      <c r="L394" s="46"/>
      <c r="M394" s="46">
        <v>23524.7</v>
      </c>
      <c r="N394" s="46"/>
      <c r="O394" s="46">
        <f>28117+1011.2</f>
        <v>29128.2</v>
      </c>
      <c r="P394" s="45"/>
      <c r="Q394" s="47">
        <f t="shared" ref="Q394:R397" si="292">S394+U394+W394+Y394</f>
        <v>110101.70000000001</v>
      </c>
      <c r="R394" s="45">
        <f t="shared" si="292"/>
        <v>0</v>
      </c>
      <c r="S394" s="47">
        <v>23613.72</v>
      </c>
      <c r="T394" s="47"/>
      <c r="U394" s="47">
        <v>24330.6</v>
      </c>
      <c r="V394" s="47"/>
      <c r="W394" s="47">
        <v>25152.9</v>
      </c>
      <c r="X394" s="47"/>
      <c r="Y394" s="47">
        <f>37004.48</f>
        <v>37004.480000000003</v>
      </c>
      <c r="Z394" s="47"/>
      <c r="AA394" s="47">
        <v>105633</v>
      </c>
      <c r="AB394" s="23">
        <v>105633</v>
      </c>
      <c r="AC394" s="23">
        <v>105633</v>
      </c>
      <c r="AD394" s="117"/>
      <c r="AE394" s="112"/>
    </row>
    <row r="395" spans="1:31" ht="13.15" customHeight="1" x14ac:dyDescent="0.2">
      <c r="A395" s="119"/>
      <c r="B395" s="103" t="s">
        <v>14</v>
      </c>
      <c r="C395" s="19"/>
      <c r="D395" s="20"/>
      <c r="E395" s="20"/>
      <c r="F395" s="19"/>
      <c r="G395" s="23">
        <f t="shared" si="291"/>
        <v>0</v>
      </c>
      <c r="H395" s="28">
        <f t="shared" si="291"/>
        <v>0</v>
      </c>
      <c r="I395" s="29"/>
      <c r="J395" s="29"/>
      <c r="K395" s="29"/>
      <c r="L395" s="29"/>
      <c r="M395" s="29"/>
      <c r="N395" s="29"/>
      <c r="O395" s="29"/>
      <c r="P395" s="28"/>
      <c r="Q395" s="23">
        <f t="shared" si="292"/>
        <v>0</v>
      </c>
      <c r="R395" s="28">
        <f t="shared" si="292"/>
        <v>0</v>
      </c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117"/>
      <c r="AE395" s="112"/>
    </row>
    <row r="396" spans="1:31" ht="13.15" customHeight="1" x14ac:dyDescent="0.2">
      <c r="A396" s="119"/>
      <c r="B396" s="103" t="s">
        <v>15</v>
      </c>
      <c r="C396" s="19"/>
      <c r="D396" s="20"/>
      <c r="E396" s="20"/>
      <c r="F396" s="19"/>
      <c r="G396" s="23">
        <f t="shared" si="291"/>
        <v>0</v>
      </c>
      <c r="H396" s="28">
        <f t="shared" si="291"/>
        <v>0</v>
      </c>
      <c r="I396" s="29"/>
      <c r="J396" s="29"/>
      <c r="K396" s="29"/>
      <c r="L396" s="29"/>
      <c r="M396" s="29"/>
      <c r="N396" s="29"/>
      <c r="O396" s="29"/>
      <c r="P396" s="28"/>
      <c r="Q396" s="23">
        <f t="shared" si="292"/>
        <v>0</v>
      </c>
      <c r="R396" s="28">
        <f t="shared" si="292"/>
        <v>0</v>
      </c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117"/>
      <c r="AE396" s="112"/>
    </row>
    <row r="397" spans="1:31" ht="13.15" customHeight="1" x14ac:dyDescent="0.2">
      <c r="A397" s="119"/>
      <c r="B397" s="104" t="s">
        <v>12</v>
      </c>
      <c r="C397" s="19"/>
      <c r="D397" s="20"/>
      <c r="E397" s="20"/>
      <c r="F397" s="19"/>
      <c r="G397" s="23">
        <f t="shared" si="291"/>
        <v>0</v>
      </c>
      <c r="H397" s="28">
        <f t="shared" si="291"/>
        <v>0</v>
      </c>
      <c r="I397" s="29"/>
      <c r="J397" s="29"/>
      <c r="K397" s="29"/>
      <c r="L397" s="29"/>
      <c r="M397" s="29"/>
      <c r="N397" s="29"/>
      <c r="O397" s="29"/>
      <c r="P397" s="28"/>
      <c r="Q397" s="23">
        <f t="shared" si="292"/>
        <v>0</v>
      </c>
      <c r="R397" s="28">
        <f t="shared" si="292"/>
        <v>0</v>
      </c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118"/>
      <c r="AE397" s="112"/>
    </row>
    <row r="398" spans="1:31" ht="39.6" customHeight="1" x14ac:dyDescent="0.2">
      <c r="A398" s="139" t="s">
        <v>243</v>
      </c>
      <c r="B398" s="104" t="s">
        <v>112</v>
      </c>
      <c r="C398" s="22"/>
      <c r="D398" s="20"/>
      <c r="E398" s="20"/>
      <c r="F398" s="19"/>
      <c r="G398" s="23">
        <v>2050</v>
      </c>
      <c r="H398" s="28">
        <v>2038</v>
      </c>
      <c r="I398" s="29">
        <v>2050</v>
      </c>
      <c r="J398" s="29">
        <v>2038</v>
      </c>
      <c r="K398" s="29">
        <v>2050</v>
      </c>
      <c r="L398" s="29"/>
      <c r="M398" s="29">
        <v>2050</v>
      </c>
      <c r="N398" s="29"/>
      <c r="O398" s="29">
        <v>2050</v>
      </c>
      <c r="P398" s="28"/>
      <c r="Q398" s="23">
        <v>2305</v>
      </c>
      <c r="R398" s="23"/>
      <c r="S398" s="23">
        <v>2305</v>
      </c>
      <c r="T398" s="23"/>
      <c r="U398" s="23">
        <v>2305</v>
      </c>
      <c r="V398" s="23"/>
      <c r="W398" s="23">
        <v>2305</v>
      </c>
      <c r="X398" s="23"/>
      <c r="Y398" s="23">
        <v>2305</v>
      </c>
      <c r="Z398" s="23"/>
      <c r="AA398" s="23">
        <v>2305</v>
      </c>
      <c r="AB398" s="23">
        <v>2305</v>
      </c>
      <c r="AC398" s="23">
        <v>2305</v>
      </c>
      <c r="AD398" s="112" t="s">
        <v>76</v>
      </c>
      <c r="AE398" s="112" t="s">
        <v>483</v>
      </c>
    </row>
    <row r="399" spans="1:31" ht="26.45" customHeight="1" x14ac:dyDescent="0.2">
      <c r="A399" s="119"/>
      <c r="B399" s="103" t="s">
        <v>129</v>
      </c>
      <c r="C399" s="19"/>
      <c r="D399" s="20"/>
      <c r="E399" s="20"/>
      <c r="F399" s="19"/>
      <c r="G399" s="23">
        <f>ROUND(G400/G398,1)</f>
        <v>47.6</v>
      </c>
      <c r="H399" s="23">
        <f t="shared" ref="H399:AC399" si="293">ROUND(H400/H398,1)</f>
        <v>10.8</v>
      </c>
      <c r="I399" s="23">
        <f t="shared" si="293"/>
        <v>11</v>
      </c>
      <c r="J399" s="23">
        <f t="shared" si="293"/>
        <v>10.8</v>
      </c>
      <c r="K399" s="23">
        <f t="shared" si="293"/>
        <v>11</v>
      </c>
      <c r="L399" s="23" t="e">
        <f t="shared" si="293"/>
        <v>#DIV/0!</v>
      </c>
      <c r="M399" s="23">
        <f t="shared" si="293"/>
        <v>11</v>
      </c>
      <c r="N399" s="23" t="e">
        <f t="shared" si="293"/>
        <v>#DIV/0!</v>
      </c>
      <c r="O399" s="23">
        <f t="shared" si="293"/>
        <v>14.6</v>
      </c>
      <c r="P399" s="23" t="e">
        <f t="shared" si="293"/>
        <v>#DIV/0!</v>
      </c>
      <c r="Q399" s="23">
        <f t="shared" si="293"/>
        <v>43.7</v>
      </c>
      <c r="R399" s="23" t="e">
        <f t="shared" si="293"/>
        <v>#DIV/0!</v>
      </c>
      <c r="S399" s="23">
        <f t="shared" si="293"/>
        <v>9.8000000000000007</v>
      </c>
      <c r="T399" s="23" t="e">
        <f t="shared" si="293"/>
        <v>#DIV/0!</v>
      </c>
      <c r="U399" s="23">
        <f t="shared" si="293"/>
        <v>9.6</v>
      </c>
      <c r="V399" s="23" t="e">
        <f t="shared" si="293"/>
        <v>#DIV/0!</v>
      </c>
      <c r="W399" s="23">
        <f t="shared" si="293"/>
        <v>10.4</v>
      </c>
      <c r="X399" s="23" t="e">
        <f t="shared" si="293"/>
        <v>#DIV/0!</v>
      </c>
      <c r="Y399" s="23">
        <f t="shared" si="293"/>
        <v>13.9</v>
      </c>
      <c r="Z399" s="23" t="e">
        <f t="shared" si="293"/>
        <v>#DIV/0!</v>
      </c>
      <c r="AA399" s="23">
        <f t="shared" si="293"/>
        <v>43.7</v>
      </c>
      <c r="AB399" s="23">
        <f t="shared" si="293"/>
        <v>43.7</v>
      </c>
      <c r="AC399" s="23">
        <f t="shared" si="293"/>
        <v>43.7</v>
      </c>
      <c r="AD399" s="112"/>
      <c r="AE399" s="112"/>
    </row>
    <row r="400" spans="1:31" ht="34.15" customHeight="1" x14ac:dyDescent="0.2">
      <c r="A400" s="119"/>
      <c r="B400" s="103" t="s">
        <v>101</v>
      </c>
      <c r="C400" s="19"/>
      <c r="D400" s="20"/>
      <c r="E400" s="20"/>
      <c r="F400" s="19"/>
      <c r="G400" s="23">
        <f>SUM(G401:G404)</f>
        <v>97534.9</v>
      </c>
      <c r="H400" s="23">
        <f t="shared" ref="H400:AC400" si="294">SUM(H401:H404)</f>
        <v>22082.6</v>
      </c>
      <c r="I400" s="23">
        <f t="shared" si="294"/>
        <v>22519.5</v>
      </c>
      <c r="J400" s="23">
        <f t="shared" si="294"/>
        <v>22082.6</v>
      </c>
      <c r="K400" s="23">
        <f t="shared" si="294"/>
        <v>22519.5</v>
      </c>
      <c r="L400" s="23">
        <f t="shared" si="294"/>
        <v>0</v>
      </c>
      <c r="M400" s="23">
        <f t="shared" si="294"/>
        <v>22519.5</v>
      </c>
      <c r="N400" s="23">
        <f t="shared" si="294"/>
        <v>0</v>
      </c>
      <c r="O400" s="23">
        <f t="shared" si="294"/>
        <v>29976.400000000001</v>
      </c>
      <c r="P400" s="23">
        <f t="shared" si="294"/>
        <v>0</v>
      </c>
      <c r="Q400" s="23">
        <f t="shared" si="294"/>
        <v>100794.1</v>
      </c>
      <c r="R400" s="23">
        <f t="shared" si="294"/>
        <v>0</v>
      </c>
      <c r="S400" s="23">
        <f t="shared" si="294"/>
        <v>22669.9</v>
      </c>
      <c r="T400" s="23">
        <f t="shared" si="294"/>
        <v>0</v>
      </c>
      <c r="U400" s="23">
        <f t="shared" si="294"/>
        <v>22127</v>
      </c>
      <c r="V400" s="23">
        <f t="shared" si="294"/>
        <v>0</v>
      </c>
      <c r="W400" s="23">
        <f t="shared" si="294"/>
        <v>23919.9</v>
      </c>
      <c r="X400" s="23">
        <f t="shared" si="294"/>
        <v>0</v>
      </c>
      <c r="Y400" s="23">
        <f t="shared" si="294"/>
        <v>32077.3</v>
      </c>
      <c r="Z400" s="23">
        <f t="shared" si="294"/>
        <v>0</v>
      </c>
      <c r="AA400" s="23">
        <f t="shared" si="294"/>
        <v>100794.10000000002</v>
      </c>
      <c r="AB400" s="23">
        <f t="shared" si="294"/>
        <v>100794.10000000002</v>
      </c>
      <c r="AC400" s="23">
        <f t="shared" si="294"/>
        <v>100794.10000000002</v>
      </c>
      <c r="AD400" s="112"/>
      <c r="AE400" s="112"/>
    </row>
    <row r="401" spans="1:31" ht="13.15" customHeight="1" x14ac:dyDescent="0.2">
      <c r="A401" s="119"/>
      <c r="B401" s="103" t="s">
        <v>17</v>
      </c>
      <c r="C401" s="19">
        <v>136</v>
      </c>
      <c r="D401" s="20" t="s">
        <v>41</v>
      </c>
      <c r="E401" s="20" t="s">
        <v>205</v>
      </c>
      <c r="F401" s="19">
        <v>810</v>
      </c>
      <c r="G401" s="23">
        <f t="shared" ref="G401:H404" si="295">I401+K401+M401+O401</f>
        <v>97534.9</v>
      </c>
      <c r="H401" s="28">
        <f t="shared" si="295"/>
        <v>22082.6</v>
      </c>
      <c r="I401" s="29">
        <v>22519.5</v>
      </c>
      <c r="J401" s="29">
        <v>22082.6</v>
      </c>
      <c r="K401" s="29">
        <v>22519.5</v>
      </c>
      <c r="L401" s="29"/>
      <c r="M401" s="29">
        <v>22519.5</v>
      </c>
      <c r="N401" s="29"/>
      <c r="O401" s="29">
        <v>29976.400000000001</v>
      </c>
      <c r="P401" s="49"/>
      <c r="Q401" s="23">
        <f t="shared" ref="Q401:R404" si="296">S401+U401+W401+Y401</f>
        <v>100794.1</v>
      </c>
      <c r="R401" s="28">
        <f t="shared" si="296"/>
        <v>0</v>
      </c>
      <c r="S401" s="23">
        <v>22669.9</v>
      </c>
      <c r="T401" s="23"/>
      <c r="U401" s="23">
        <v>22127</v>
      </c>
      <c r="V401" s="23"/>
      <c r="W401" s="23">
        <v>23919.9</v>
      </c>
      <c r="X401" s="23"/>
      <c r="Y401" s="23">
        <v>32077.3</v>
      </c>
      <c r="Z401" s="23"/>
      <c r="AA401" s="23">
        <v>100794.10000000002</v>
      </c>
      <c r="AB401" s="23">
        <v>100794.10000000002</v>
      </c>
      <c r="AC401" s="23">
        <v>100794.10000000002</v>
      </c>
      <c r="AD401" s="112"/>
      <c r="AE401" s="112"/>
    </row>
    <row r="402" spans="1:31" ht="13.15" customHeight="1" x14ac:dyDescent="0.2">
      <c r="A402" s="119"/>
      <c r="B402" s="103" t="s">
        <v>14</v>
      </c>
      <c r="C402" s="19"/>
      <c r="D402" s="20"/>
      <c r="E402" s="20"/>
      <c r="F402" s="19"/>
      <c r="G402" s="23">
        <f t="shared" si="295"/>
        <v>0</v>
      </c>
      <c r="H402" s="28">
        <f t="shared" si="295"/>
        <v>0</v>
      </c>
      <c r="I402" s="29"/>
      <c r="J402" s="29"/>
      <c r="K402" s="29"/>
      <c r="L402" s="29"/>
      <c r="M402" s="29"/>
      <c r="N402" s="29"/>
      <c r="O402" s="29"/>
      <c r="P402" s="28"/>
      <c r="Q402" s="23">
        <f t="shared" si="296"/>
        <v>0</v>
      </c>
      <c r="R402" s="28">
        <f t="shared" si="296"/>
        <v>0</v>
      </c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112"/>
      <c r="AE402" s="112"/>
    </row>
    <row r="403" spans="1:31" ht="13.15" customHeight="1" x14ac:dyDescent="0.2">
      <c r="A403" s="119"/>
      <c r="B403" s="103" t="s">
        <v>15</v>
      </c>
      <c r="C403" s="19"/>
      <c r="D403" s="20"/>
      <c r="E403" s="20"/>
      <c r="F403" s="19"/>
      <c r="G403" s="23">
        <f t="shared" si="295"/>
        <v>0</v>
      </c>
      <c r="H403" s="28">
        <f t="shared" si="295"/>
        <v>0</v>
      </c>
      <c r="I403" s="29"/>
      <c r="J403" s="29"/>
      <c r="K403" s="29"/>
      <c r="L403" s="29"/>
      <c r="M403" s="29"/>
      <c r="N403" s="29"/>
      <c r="O403" s="29"/>
      <c r="P403" s="28"/>
      <c r="Q403" s="23">
        <f t="shared" si="296"/>
        <v>0</v>
      </c>
      <c r="R403" s="28">
        <f t="shared" si="296"/>
        <v>0</v>
      </c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112"/>
      <c r="AE403" s="112"/>
    </row>
    <row r="404" spans="1:31" ht="13.15" customHeight="1" x14ac:dyDescent="0.2">
      <c r="A404" s="119"/>
      <c r="B404" s="104" t="s">
        <v>12</v>
      </c>
      <c r="C404" s="19"/>
      <c r="D404" s="20"/>
      <c r="E404" s="20"/>
      <c r="F404" s="19"/>
      <c r="G404" s="23">
        <f t="shared" si="295"/>
        <v>0</v>
      </c>
      <c r="H404" s="28">
        <f t="shared" si="295"/>
        <v>0</v>
      </c>
      <c r="I404" s="29"/>
      <c r="J404" s="29"/>
      <c r="K404" s="29"/>
      <c r="L404" s="29"/>
      <c r="M404" s="29"/>
      <c r="N404" s="29"/>
      <c r="O404" s="29"/>
      <c r="P404" s="28"/>
      <c r="Q404" s="23">
        <f t="shared" si="296"/>
        <v>0</v>
      </c>
      <c r="R404" s="28">
        <f t="shared" si="296"/>
        <v>0</v>
      </c>
      <c r="S404" s="23"/>
      <c r="T404" s="23"/>
      <c r="U404" s="23"/>
      <c r="V404" s="23"/>
      <c r="W404" s="23"/>
      <c r="X404" s="23"/>
      <c r="Y404" s="23"/>
      <c r="Z404" s="23"/>
      <c r="AA404" s="23"/>
      <c r="AB404" s="100"/>
      <c r="AC404" s="87"/>
      <c r="AD404" s="112"/>
      <c r="AE404" s="112"/>
    </row>
    <row r="405" spans="1:31" ht="26.45" customHeight="1" x14ac:dyDescent="0.2">
      <c r="A405" s="139" t="s">
        <v>244</v>
      </c>
      <c r="B405" s="103" t="s">
        <v>149</v>
      </c>
      <c r="C405" s="22"/>
      <c r="D405" s="20"/>
      <c r="E405" s="20"/>
      <c r="F405" s="19"/>
      <c r="G405" s="23"/>
      <c r="H405" s="28"/>
      <c r="I405" s="23"/>
      <c r="J405" s="23"/>
      <c r="K405" s="23"/>
      <c r="L405" s="23"/>
      <c r="M405" s="23"/>
      <c r="N405" s="23"/>
      <c r="O405" s="23"/>
      <c r="P405" s="28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112" t="s">
        <v>245</v>
      </c>
      <c r="AE405" s="112" t="s">
        <v>335</v>
      </c>
    </row>
    <row r="406" spans="1:31" ht="26.45" customHeight="1" x14ac:dyDescent="0.2">
      <c r="A406" s="119"/>
      <c r="B406" s="103" t="s">
        <v>129</v>
      </c>
      <c r="C406" s="19"/>
      <c r="D406" s="20"/>
      <c r="E406" s="20"/>
      <c r="F406" s="19"/>
      <c r="G406" s="23"/>
      <c r="H406" s="28"/>
      <c r="I406" s="23"/>
      <c r="J406" s="23"/>
      <c r="K406" s="23"/>
      <c r="L406" s="23"/>
      <c r="M406" s="23"/>
      <c r="N406" s="23"/>
      <c r="O406" s="23"/>
      <c r="P406" s="28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112"/>
      <c r="AE406" s="112"/>
    </row>
    <row r="407" spans="1:31" ht="31.9" customHeight="1" x14ac:dyDescent="0.2">
      <c r="A407" s="119"/>
      <c r="B407" s="103" t="s">
        <v>101</v>
      </c>
      <c r="C407" s="19"/>
      <c r="D407" s="20"/>
      <c r="E407" s="20"/>
      <c r="F407" s="19"/>
      <c r="G407" s="41">
        <f t="shared" ref="G407:AC407" si="297">SUM(G408:G415)</f>
        <v>90907.099999999991</v>
      </c>
      <c r="H407" s="41">
        <f t="shared" si="297"/>
        <v>2269.4</v>
      </c>
      <c r="I407" s="41">
        <f t="shared" si="297"/>
        <v>2374.8000000000002</v>
      </c>
      <c r="J407" s="41">
        <f t="shared" si="297"/>
        <v>2269.4</v>
      </c>
      <c r="K407" s="41">
        <f t="shared" si="297"/>
        <v>21747.7</v>
      </c>
      <c r="L407" s="41">
        <f t="shared" si="297"/>
        <v>0</v>
      </c>
      <c r="M407" s="41">
        <f t="shared" si="297"/>
        <v>32886</v>
      </c>
      <c r="N407" s="41">
        <f t="shared" si="297"/>
        <v>0</v>
      </c>
      <c r="O407" s="41">
        <f t="shared" si="297"/>
        <v>33898.6</v>
      </c>
      <c r="P407" s="41">
        <f t="shared" si="297"/>
        <v>0</v>
      </c>
      <c r="Q407" s="41">
        <f t="shared" si="297"/>
        <v>117859.5</v>
      </c>
      <c r="R407" s="41">
        <f t="shared" si="297"/>
        <v>0</v>
      </c>
      <c r="S407" s="41">
        <f t="shared" si="297"/>
        <v>2760.6543999999999</v>
      </c>
      <c r="T407" s="41">
        <f t="shared" si="297"/>
        <v>0</v>
      </c>
      <c r="U407" s="41">
        <f t="shared" si="297"/>
        <v>111353.7956</v>
      </c>
      <c r="V407" s="41">
        <f t="shared" si="297"/>
        <v>0</v>
      </c>
      <c r="W407" s="41">
        <f t="shared" si="297"/>
        <v>1612.95</v>
      </c>
      <c r="X407" s="41">
        <f t="shared" si="297"/>
        <v>0</v>
      </c>
      <c r="Y407" s="41">
        <f t="shared" si="297"/>
        <v>2132.1</v>
      </c>
      <c r="Z407" s="41">
        <f t="shared" si="297"/>
        <v>0</v>
      </c>
      <c r="AA407" s="41">
        <f t="shared" si="297"/>
        <v>159857.49999999997</v>
      </c>
      <c r="AB407" s="41">
        <f t="shared" si="297"/>
        <v>159857.49999999997</v>
      </c>
      <c r="AC407" s="41">
        <f t="shared" si="297"/>
        <v>159857.49999999997</v>
      </c>
      <c r="AD407" s="112"/>
      <c r="AE407" s="112"/>
    </row>
    <row r="408" spans="1:31" ht="35.25" customHeight="1" x14ac:dyDescent="0.2">
      <c r="A408" s="119"/>
      <c r="B408" s="113" t="s">
        <v>7</v>
      </c>
      <c r="C408" s="37" t="str">
        <f>C419</f>
        <v>136</v>
      </c>
      <c r="D408" s="37" t="str">
        <f>D419</f>
        <v>0709</v>
      </c>
      <c r="E408" s="37" t="str">
        <f>E419</f>
        <v>0710003470</v>
      </c>
      <c r="F408" s="37" t="str">
        <f>F419</f>
        <v>244</v>
      </c>
      <c r="G408" s="41">
        <f>G419</f>
        <v>79700</v>
      </c>
      <c r="H408" s="41">
        <f t="shared" ref="H408:AB408" si="298">H419</f>
        <v>0</v>
      </c>
      <c r="I408" s="41">
        <f t="shared" si="298"/>
        <v>0</v>
      </c>
      <c r="J408" s="41">
        <f t="shared" si="298"/>
        <v>0</v>
      </c>
      <c r="K408" s="41">
        <f t="shared" si="298"/>
        <v>18723.7</v>
      </c>
      <c r="L408" s="41">
        <f t="shared" si="298"/>
        <v>0</v>
      </c>
      <c r="M408" s="41">
        <f t="shared" si="298"/>
        <v>30500</v>
      </c>
      <c r="N408" s="41">
        <f t="shared" si="298"/>
        <v>0</v>
      </c>
      <c r="O408" s="41">
        <f t="shared" si="298"/>
        <v>30476.3</v>
      </c>
      <c r="P408" s="41">
        <f t="shared" si="298"/>
        <v>0</v>
      </c>
      <c r="Q408" s="41">
        <f t="shared" si="298"/>
        <v>108500</v>
      </c>
      <c r="R408" s="41">
        <f t="shared" si="298"/>
        <v>0</v>
      </c>
      <c r="S408" s="41">
        <f t="shared" si="298"/>
        <v>0</v>
      </c>
      <c r="T408" s="41">
        <f t="shared" si="298"/>
        <v>0</v>
      </c>
      <c r="U408" s="41">
        <f t="shared" si="298"/>
        <v>108500</v>
      </c>
      <c r="V408" s="41">
        <f t="shared" si="298"/>
        <v>0</v>
      </c>
      <c r="W408" s="41">
        <f t="shared" si="298"/>
        <v>0</v>
      </c>
      <c r="X408" s="41">
        <f t="shared" si="298"/>
        <v>0</v>
      </c>
      <c r="Y408" s="41">
        <f t="shared" si="298"/>
        <v>0</v>
      </c>
      <c r="Z408" s="41">
        <f t="shared" si="298"/>
        <v>0</v>
      </c>
      <c r="AA408" s="41">
        <f t="shared" si="298"/>
        <v>148800</v>
      </c>
      <c r="AB408" s="41">
        <f t="shared" si="298"/>
        <v>148800</v>
      </c>
      <c r="AC408" s="41">
        <v>148800</v>
      </c>
      <c r="AD408" s="112"/>
      <c r="AE408" s="112"/>
    </row>
    <row r="409" spans="1:31" ht="18.75" customHeight="1" x14ac:dyDescent="0.2">
      <c r="A409" s="119"/>
      <c r="B409" s="114"/>
      <c r="C409" s="37">
        <f>C426</f>
        <v>136</v>
      </c>
      <c r="D409" s="37" t="str">
        <f>D426</f>
        <v>0702</v>
      </c>
      <c r="E409" s="37" t="str">
        <f>E426</f>
        <v>0710003589</v>
      </c>
      <c r="F409" s="37">
        <f>F426</f>
        <v>321</v>
      </c>
      <c r="G409" s="41">
        <f>G426</f>
        <v>109.4</v>
      </c>
      <c r="H409" s="41">
        <f t="shared" ref="H409:AC409" si="299">H426</f>
        <v>5.7</v>
      </c>
      <c r="I409" s="41">
        <f t="shared" si="299"/>
        <v>6.6</v>
      </c>
      <c r="J409" s="41">
        <f t="shared" si="299"/>
        <v>5.7</v>
      </c>
      <c r="K409" s="41">
        <f t="shared" si="299"/>
        <v>46.9</v>
      </c>
      <c r="L409" s="41">
        <f t="shared" si="299"/>
        <v>0</v>
      </c>
      <c r="M409" s="41">
        <f t="shared" si="299"/>
        <v>7</v>
      </c>
      <c r="N409" s="41">
        <f t="shared" si="299"/>
        <v>0</v>
      </c>
      <c r="O409" s="41">
        <f t="shared" si="299"/>
        <v>48.9</v>
      </c>
      <c r="P409" s="41">
        <f t="shared" si="299"/>
        <v>0</v>
      </c>
      <c r="Q409" s="41">
        <f t="shared" si="299"/>
        <v>101.3</v>
      </c>
      <c r="R409" s="41">
        <f t="shared" si="299"/>
        <v>0</v>
      </c>
      <c r="S409" s="41">
        <f t="shared" si="299"/>
        <v>4.1543999999999999</v>
      </c>
      <c r="T409" s="41">
        <f t="shared" si="299"/>
        <v>0</v>
      </c>
      <c r="U409" s="41">
        <f t="shared" si="299"/>
        <v>87.995599999999996</v>
      </c>
      <c r="V409" s="41">
        <f t="shared" si="299"/>
        <v>0</v>
      </c>
      <c r="W409" s="41">
        <f t="shared" si="299"/>
        <v>1.1499999999999999</v>
      </c>
      <c r="X409" s="41">
        <f t="shared" si="299"/>
        <v>0</v>
      </c>
      <c r="Y409" s="41">
        <f t="shared" si="299"/>
        <v>8</v>
      </c>
      <c r="Z409" s="41">
        <f t="shared" si="299"/>
        <v>0</v>
      </c>
      <c r="AA409" s="41">
        <f t="shared" si="299"/>
        <v>93.3</v>
      </c>
      <c r="AB409" s="41">
        <f t="shared" si="299"/>
        <v>93.3</v>
      </c>
      <c r="AC409" s="41">
        <f t="shared" si="299"/>
        <v>93.3</v>
      </c>
      <c r="AD409" s="112"/>
      <c r="AE409" s="112"/>
    </row>
    <row r="410" spans="1:31" ht="13.15" customHeight="1" x14ac:dyDescent="0.2">
      <c r="A410" s="119"/>
      <c r="B410" s="114"/>
      <c r="C410" s="37">
        <f t="shared" ref="C410:G412" si="300">C427</f>
        <v>136</v>
      </c>
      <c r="D410" s="37" t="str">
        <f t="shared" si="300"/>
        <v>0702</v>
      </c>
      <c r="E410" s="37" t="str">
        <f t="shared" si="300"/>
        <v>0710003589</v>
      </c>
      <c r="F410" s="37">
        <f t="shared" si="300"/>
        <v>612</v>
      </c>
      <c r="G410" s="41">
        <f t="shared" si="300"/>
        <v>9073.7999999999993</v>
      </c>
      <c r="H410" s="41">
        <f t="shared" ref="H410:AC410" si="301">H427</f>
        <v>1750</v>
      </c>
      <c r="I410" s="41">
        <f t="shared" si="301"/>
        <v>1750</v>
      </c>
      <c r="J410" s="41">
        <f t="shared" si="301"/>
        <v>1750</v>
      </c>
      <c r="K410" s="41">
        <f t="shared" si="301"/>
        <v>2600</v>
      </c>
      <c r="L410" s="41">
        <f t="shared" si="301"/>
        <v>0</v>
      </c>
      <c r="M410" s="41">
        <f t="shared" si="301"/>
        <v>2150</v>
      </c>
      <c r="N410" s="41">
        <f t="shared" si="301"/>
        <v>0</v>
      </c>
      <c r="O410" s="41">
        <f t="shared" si="301"/>
        <v>2573.8000000000002</v>
      </c>
      <c r="P410" s="41">
        <f t="shared" si="301"/>
        <v>0</v>
      </c>
      <c r="Q410" s="41">
        <f t="shared" si="301"/>
        <v>7234.2999999999993</v>
      </c>
      <c r="R410" s="41">
        <f t="shared" si="301"/>
        <v>0</v>
      </c>
      <c r="S410" s="41">
        <f t="shared" si="301"/>
        <v>2180</v>
      </c>
      <c r="T410" s="41">
        <f t="shared" si="301"/>
        <v>0</v>
      </c>
      <c r="U410" s="41">
        <f t="shared" si="301"/>
        <v>2190</v>
      </c>
      <c r="V410" s="41">
        <f t="shared" si="301"/>
        <v>0</v>
      </c>
      <c r="W410" s="41">
        <f t="shared" si="301"/>
        <v>1421.7</v>
      </c>
      <c r="X410" s="41">
        <f t="shared" si="301"/>
        <v>0</v>
      </c>
      <c r="Y410" s="41">
        <f t="shared" si="301"/>
        <v>1442.6</v>
      </c>
      <c r="Z410" s="41">
        <f t="shared" si="301"/>
        <v>0</v>
      </c>
      <c r="AA410" s="41">
        <f t="shared" si="301"/>
        <v>8940.2999999999993</v>
      </c>
      <c r="AB410" s="41">
        <f t="shared" si="301"/>
        <v>8940.2999999999993</v>
      </c>
      <c r="AC410" s="41">
        <f t="shared" si="301"/>
        <v>8940.2999999999993</v>
      </c>
      <c r="AD410" s="112"/>
      <c r="AE410" s="112"/>
    </row>
    <row r="411" spans="1:31" ht="16.5" customHeight="1" x14ac:dyDescent="0.2">
      <c r="A411" s="119"/>
      <c r="B411" s="114"/>
      <c r="C411" s="37">
        <f t="shared" si="300"/>
        <v>136</v>
      </c>
      <c r="D411" s="37" t="str">
        <f t="shared" si="300"/>
        <v>0702</v>
      </c>
      <c r="E411" s="37" t="str">
        <f>E428</f>
        <v>0710003559</v>
      </c>
      <c r="F411" s="37">
        <f t="shared" si="300"/>
        <v>612</v>
      </c>
      <c r="G411" s="41">
        <f t="shared" si="300"/>
        <v>1451.5</v>
      </c>
      <c r="H411" s="41">
        <f t="shared" ref="H411:AC411" si="302">H428</f>
        <v>462.3</v>
      </c>
      <c r="I411" s="41">
        <f t="shared" si="302"/>
        <v>462.3</v>
      </c>
      <c r="J411" s="41">
        <f t="shared" si="302"/>
        <v>462.3</v>
      </c>
      <c r="K411" s="41">
        <f t="shared" si="302"/>
        <v>250.6</v>
      </c>
      <c r="L411" s="41">
        <f t="shared" si="302"/>
        <v>0</v>
      </c>
      <c r="M411" s="41">
        <f t="shared" si="302"/>
        <v>113</v>
      </c>
      <c r="N411" s="41">
        <f t="shared" si="302"/>
        <v>0</v>
      </c>
      <c r="O411" s="41">
        <f t="shared" si="302"/>
        <v>625.6</v>
      </c>
      <c r="P411" s="41">
        <f t="shared" si="302"/>
        <v>0</v>
      </c>
      <c r="Q411" s="41">
        <f t="shared" si="302"/>
        <v>1391.5</v>
      </c>
      <c r="R411" s="41">
        <f t="shared" si="302"/>
        <v>0</v>
      </c>
      <c r="S411" s="41">
        <f t="shared" si="302"/>
        <v>375</v>
      </c>
      <c r="T411" s="41">
        <f t="shared" si="302"/>
        <v>0</v>
      </c>
      <c r="U411" s="41">
        <f t="shared" si="302"/>
        <v>411.5</v>
      </c>
      <c r="V411" s="41">
        <f t="shared" si="302"/>
        <v>0</v>
      </c>
      <c r="W411" s="41">
        <f t="shared" si="302"/>
        <v>125</v>
      </c>
      <c r="X411" s="41">
        <f t="shared" si="302"/>
        <v>0</v>
      </c>
      <c r="Y411" s="41">
        <f t="shared" si="302"/>
        <v>480</v>
      </c>
      <c r="Z411" s="41">
        <f t="shared" si="302"/>
        <v>0</v>
      </c>
      <c r="AA411" s="41">
        <f t="shared" si="302"/>
        <v>1391.5</v>
      </c>
      <c r="AB411" s="41">
        <f t="shared" si="302"/>
        <v>1391.5</v>
      </c>
      <c r="AC411" s="41">
        <f t="shared" si="302"/>
        <v>1391.5</v>
      </c>
      <c r="AD411" s="112"/>
      <c r="AE411" s="112"/>
    </row>
    <row r="412" spans="1:31" ht="20.25" customHeight="1" x14ac:dyDescent="0.2">
      <c r="A412" s="119"/>
      <c r="B412" s="115"/>
      <c r="C412" s="37">
        <f t="shared" si="300"/>
        <v>136</v>
      </c>
      <c r="D412" s="37" t="str">
        <f t="shared" si="300"/>
        <v>0702</v>
      </c>
      <c r="E412" s="37" t="str">
        <f t="shared" si="300"/>
        <v>0710003559</v>
      </c>
      <c r="F412" s="37">
        <f t="shared" si="300"/>
        <v>622</v>
      </c>
      <c r="G412" s="41">
        <f t="shared" si="300"/>
        <v>572.4</v>
      </c>
      <c r="H412" s="41">
        <f t="shared" ref="H412:AC412" si="303">H429</f>
        <v>51.4</v>
      </c>
      <c r="I412" s="41">
        <f t="shared" si="303"/>
        <v>155.9</v>
      </c>
      <c r="J412" s="41">
        <f t="shared" si="303"/>
        <v>51.4</v>
      </c>
      <c r="K412" s="41">
        <f t="shared" si="303"/>
        <v>126.5</v>
      </c>
      <c r="L412" s="41">
        <f t="shared" si="303"/>
        <v>0</v>
      </c>
      <c r="M412" s="41">
        <f t="shared" si="303"/>
        <v>116</v>
      </c>
      <c r="N412" s="41">
        <f t="shared" si="303"/>
        <v>0</v>
      </c>
      <c r="O412" s="41">
        <f t="shared" si="303"/>
        <v>174</v>
      </c>
      <c r="P412" s="41">
        <f t="shared" si="303"/>
        <v>0</v>
      </c>
      <c r="Q412" s="41">
        <f t="shared" si="303"/>
        <v>632.4</v>
      </c>
      <c r="R412" s="41">
        <f t="shared" si="303"/>
        <v>0</v>
      </c>
      <c r="S412" s="41">
        <f t="shared" si="303"/>
        <v>201.5</v>
      </c>
      <c r="T412" s="41">
        <f t="shared" si="303"/>
        <v>0</v>
      </c>
      <c r="U412" s="41">
        <f t="shared" si="303"/>
        <v>164.3</v>
      </c>
      <c r="V412" s="41">
        <f t="shared" si="303"/>
        <v>0</v>
      </c>
      <c r="W412" s="41">
        <f t="shared" si="303"/>
        <v>65.099999999999994</v>
      </c>
      <c r="X412" s="41">
        <f t="shared" si="303"/>
        <v>0</v>
      </c>
      <c r="Y412" s="41">
        <f t="shared" si="303"/>
        <v>201.5</v>
      </c>
      <c r="Z412" s="41">
        <f t="shared" si="303"/>
        <v>0</v>
      </c>
      <c r="AA412" s="41">
        <f t="shared" si="303"/>
        <v>632.4</v>
      </c>
      <c r="AB412" s="41">
        <f t="shared" si="303"/>
        <v>632.4</v>
      </c>
      <c r="AC412" s="41">
        <f t="shared" si="303"/>
        <v>632.4</v>
      </c>
      <c r="AD412" s="112"/>
      <c r="AE412" s="112"/>
    </row>
    <row r="413" spans="1:31" x14ac:dyDescent="0.2">
      <c r="A413" s="119"/>
      <c r="B413" s="103" t="s">
        <v>8</v>
      </c>
      <c r="C413" s="36"/>
      <c r="D413" s="36"/>
      <c r="E413" s="36"/>
      <c r="F413" s="36"/>
      <c r="G413" s="23">
        <f>G420+G430</f>
        <v>0</v>
      </c>
      <c r="H413" s="23">
        <f t="shared" ref="H413:AC413" si="304">H420+H430</f>
        <v>0</v>
      </c>
      <c r="I413" s="23">
        <f t="shared" si="304"/>
        <v>0</v>
      </c>
      <c r="J413" s="23">
        <f t="shared" si="304"/>
        <v>0</v>
      </c>
      <c r="K413" s="23">
        <f t="shared" si="304"/>
        <v>0</v>
      </c>
      <c r="L413" s="23">
        <f t="shared" si="304"/>
        <v>0</v>
      </c>
      <c r="M413" s="23">
        <f t="shared" si="304"/>
        <v>0</v>
      </c>
      <c r="N413" s="23">
        <f t="shared" si="304"/>
        <v>0</v>
      </c>
      <c r="O413" s="23">
        <f t="shared" si="304"/>
        <v>0</v>
      </c>
      <c r="P413" s="23">
        <f t="shared" si="304"/>
        <v>0</v>
      </c>
      <c r="Q413" s="23">
        <f t="shared" si="304"/>
        <v>0</v>
      </c>
      <c r="R413" s="23">
        <f t="shared" si="304"/>
        <v>0</v>
      </c>
      <c r="S413" s="23">
        <f t="shared" si="304"/>
        <v>0</v>
      </c>
      <c r="T413" s="23">
        <f t="shared" si="304"/>
        <v>0</v>
      </c>
      <c r="U413" s="23">
        <f t="shared" si="304"/>
        <v>0</v>
      </c>
      <c r="V413" s="23">
        <f t="shared" si="304"/>
        <v>0</v>
      </c>
      <c r="W413" s="23">
        <f t="shared" si="304"/>
        <v>0</v>
      </c>
      <c r="X413" s="23">
        <f t="shared" si="304"/>
        <v>0</v>
      </c>
      <c r="Y413" s="23">
        <f t="shared" si="304"/>
        <v>0</v>
      </c>
      <c r="Z413" s="23">
        <f t="shared" si="304"/>
        <v>0</v>
      </c>
      <c r="AA413" s="23">
        <f t="shared" si="304"/>
        <v>0</v>
      </c>
      <c r="AB413" s="23">
        <f t="shared" si="304"/>
        <v>0</v>
      </c>
      <c r="AC413" s="23">
        <f t="shared" si="304"/>
        <v>0</v>
      </c>
      <c r="AD413" s="112"/>
      <c r="AE413" s="112"/>
    </row>
    <row r="414" spans="1:31" x14ac:dyDescent="0.2">
      <c r="A414" s="119"/>
      <c r="B414" s="103" t="s">
        <v>9</v>
      </c>
      <c r="C414" s="36"/>
      <c r="D414" s="36"/>
      <c r="E414" s="36"/>
      <c r="F414" s="36"/>
      <c r="G414" s="23">
        <f>G421+G431</f>
        <v>0</v>
      </c>
      <c r="H414" s="23">
        <f t="shared" ref="H414:AC414" si="305">H421+H431</f>
        <v>0</v>
      </c>
      <c r="I414" s="23">
        <f t="shared" si="305"/>
        <v>0</v>
      </c>
      <c r="J414" s="23">
        <f t="shared" si="305"/>
        <v>0</v>
      </c>
      <c r="K414" s="23">
        <f t="shared" si="305"/>
        <v>0</v>
      </c>
      <c r="L414" s="23">
        <f t="shared" si="305"/>
        <v>0</v>
      </c>
      <c r="M414" s="23">
        <f t="shared" si="305"/>
        <v>0</v>
      </c>
      <c r="N414" s="23">
        <f t="shared" si="305"/>
        <v>0</v>
      </c>
      <c r="O414" s="23">
        <f t="shared" si="305"/>
        <v>0</v>
      </c>
      <c r="P414" s="23">
        <f t="shared" si="305"/>
        <v>0</v>
      </c>
      <c r="Q414" s="23">
        <f t="shared" si="305"/>
        <v>0</v>
      </c>
      <c r="R414" s="23">
        <f t="shared" si="305"/>
        <v>0</v>
      </c>
      <c r="S414" s="23">
        <f t="shared" si="305"/>
        <v>0</v>
      </c>
      <c r="T414" s="23">
        <f t="shared" si="305"/>
        <v>0</v>
      </c>
      <c r="U414" s="23">
        <f t="shared" si="305"/>
        <v>0</v>
      </c>
      <c r="V414" s="23">
        <f t="shared" si="305"/>
        <v>0</v>
      </c>
      <c r="W414" s="23">
        <f t="shared" si="305"/>
        <v>0</v>
      </c>
      <c r="X414" s="23">
        <f t="shared" si="305"/>
        <v>0</v>
      </c>
      <c r="Y414" s="23">
        <f t="shared" si="305"/>
        <v>0</v>
      </c>
      <c r="Z414" s="23">
        <f t="shared" si="305"/>
        <v>0</v>
      </c>
      <c r="AA414" s="23">
        <f t="shared" si="305"/>
        <v>0</v>
      </c>
      <c r="AB414" s="23">
        <f t="shared" si="305"/>
        <v>0</v>
      </c>
      <c r="AC414" s="23">
        <f t="shared" si="305"/>
        <v>0</v>
      </c>
      <c r="AD414" s="112"/>
      <c r="AE414" s="112"/>
    </row>
    <row r="415" spans="1:31" ht="70.900000000000006" customHeight="1" x14ac:dyDescent="0.2">
      <c r="A415" s="119"/>
      <c r="B415" s="103" t="s">
        <v>10</v>
      </c>
      <c r="C415" s="36"/>
      <c r="D415" s="36"/>
      <c r="E415" s="36"/>
      <c r="F415" s="36"/>
      <c r="G415" s="23">
        <f>G422+G432</f>
        <v>0</v>
      </c>
      <c r="H415" s="23">
        <f t="shared" ref="H415:AC415" si="306">H422+H432</f>
        <v>0</v>
      </c>
      <c r="I415" s="23">
        <f t="shared" si="306"/>
        <v>0</v>
      </c>
      <c r="J415" s="23">
        <f t="shared" si="306"/>
        <v>0</v>
      </c>
      <c r="K415" s="23">
        <f t="shared" si="306"/>
        <v>0</v>
      </c>
      <c r="L415" s="23">
        <f t="shared" si="306"/>
        <v>0</v>
      </c>
      <c r="M415" s="23">
        <f t="shared" si="306"/>
        <v>0</v>
      </c>
      <c r="N415" s="23">
        <f t="shared" si="306"/>
        <v>0</v>
      </c>
      <c r="O415" s="23">
        <f t="shared" si="306"/>
        <v>0</v>
      </c>
      <c r="P415" s="23">
        <f t="shared" si="306"/>
        <v>0</v>
      </c>
      <c r="Q415" s="23">
        <f t="shared" si="306"/>
        <v>0</v>
      </c>
      <c r="R415" s="23">
        <f t="shared" si="306"/>
        <v>0</v>
      </c>
      <c r="S415" s="23">
        <f t="shared" si="306"/>
        <v>0</v>
      </c>
      <c r="T415" s="23">
        <f t="shared" si="306"/>
        <v>0</v>
      </c>
      <c r="U415" s="23">
        <f t="shared" si="306"/>
        <v>0</v>
      </c>
      <c r="V415" s="23">
        <f t="shared" si="306"/>
        <v>0</v>
      </c>
      <c r="W415" s="23">
        <f t="shared" si="306"/>
        <v>0</v>
      </c>
      <c r="X415" s="23">
        <f t="shared" si="306"/>
        <v>0</v>
      </c>
      <c r="Y415" s="23">
        <f t="shared" si="306"/>
        <v>0</v>
      </c>
      <c r="Z415" s="23">
        <f t="shared" si="306"/>
        <v>0</v>
      </c>
      <c r="AA415" s="23">
        <f t="shared" si="306"/>
        <v>0</v>
      </c>
      <c r="AB415" s="23">
        <f t="shared" si="306"/>
        <v>0</v>
      </c>
      <c r="AC415" s="23">
        <f t="shared" si="306"/>
        <v>0</v>
      </c>
      <c r="AD415" s="112"/>
      <c r="AE415" s="112"/>
    </row>
    <row r="416" spans="1:31" ht="27.6" customHeight="1" x14ac:dyDescent="0.2">
      <c r="A416" s="119" t="s">
        <v>536</v>
      </c>
      <c r="B416" s="103" t="s">
        <v>165</v>
      </c>
      <c r="C416" s="19"/>
      <c r="D416" s="20"/>
      <c r="E416" s="20"/>
      <c r="F416" s="19"/>
      <c r="G416" s="23">
        <f>I416+K416+M416+O416</f>
        <v>60</v>
      </c>
      <c r="H416" s="23">
        <f>J416+L416+N416+P416</f>
        <v>0</v>
      </c>
      <c r="I416" s="29"/>
      <c r="J416" s="29"/>
      <c r="K416" s="29">
        <v>14</v>
      </c>
      <c r="L416" s="29"/>
      <c r="M416" s="29">
        <v>23</v>
      </c>
      <c r="N416" s="29"/>
      <c r="O416" s="29">
        <v>23</v>
      </c>
      <c r="P416" s="28"/>
      <c r="Q416" s="23">
        <f>S416+U416+W416+Y416</f>
        <v>70</v>
      </c>
      <c r="R416" s="23">
        <f>T416+V416+X416+Z416</f>
        <v>0</v>
      </c>
      <c r="S416" s="23"/>
      <c r="T416" s="23"/>
      <c r="U416" s="23">
        <v>35</v>
      </c>
      <c r="V416" s="23"/>
      <c r="W416" s="23">
        <v>35</v>
      </c>
      <c r="X416" s="23"/>
      <c r="Y416" s="23"/>
      <c r="Z416" s="23"/>
      <c r="AA416" s="23">
        <v>96</v>
      </c>
      <c r="AB416" s="23">
        <v>96</v>
      </c>
      <c r="AC416" s="23">
        <v>96</v>
      </c>
      <c r="AD416" s="112" t="s">
        <v>76</v>
      </c>
      <c r="AE416" s="116" t="s">
        <v>336</v>
      </c>
    </row>
    <row r="417" spans="1:31" ht="26.45" customHeight="1" x14ac:dyDescent="0.2">
      <c r="A417" s="119"/>
      <c r="B417" s="103" t="s">
        <v>129</v>
      </c>
      <c r="C417" s="19"/>
      <c r="D417" s="20"/>
      <c r="E417" s="20"/>
      <c r="F417" s="19"/>
      <c r="G417" s="23">
        <f>ROUND(G418/G416,1)</f>
        <v>1328.3</v>
      </c>
      <c r="H417" s="23" t="e">
        <f t="shared" ref="H417:AC417" si="307">ROUND(H418/H416,1)</f>
        <v>#DIV/0!</v>
      </c>
      <c r="I417" s="23" t="e">
        <f t="shared" si="307"/>
        <v>#DIV/0!</v>
      </c>
      <c r="J417" s="23" t="e">
        <f t="shared" si="307"/>
        <v>#DIV/0!</v>
      </c>
      <c r="K417" s="23">
        <f t="shared" si="307"/>
        <v>1337.4</v>
      </c>
      <c r="L417" s="23" t="e">
        <f t="shared" si="307"/>
        <v>#DIV/0!</v>
      </c>
      <c r="M417" s="23">
        <f t="shared" si="307"/>
        <v>1326.1</v>
      </c>
      <c r="N417" s="23" t="e">
        <f t="shared" si="307"/>
        <v>#DIV/0!</v>
      </c>
      <c r="O417" s="23">
        <f t="shared" si="307"/>
        <v>1325.1</v>
      </c>
      <c r="P417" s="23" t="e">
        <f t="shared" si="307"/>
        <v>#DIV/0!</v>
      </c>
      <c r="Q417" s="23">
        <f t="shared" si="307"/>
        <v>1550</v>
      </c>
      <c r="R417" s="23" t="e">
        <f t="shared" si="307"/>
        <v>#DIV/0!</v>
      </c>
      <c r="S417" s="27" t="e">
        <f t="shared" si="307"/>
        <v>#DIV/0!</v>
      </c>
      <c r="T417" s="23" t="e">
        <f t="shared" si="307"/>
        <v>#DIV/0!</v>
      </c>
      <c r="U417" s="23">
        <f t="shared" si="307"/>
        <v>3100</v>
      </c>
      <c r="V417" s="23" t="e">
        <f t="shared" si="307"/>
        <v>#DIV/0!</v>
      </c>
      <c r="W417" s="23">
        <f t="shared" si="307"/>
        <v>0</v>
      </c>
      <c r="X417" s="23" t="e">
        <f t="shared" si="307"/>
        <v>#DIV/0!</v>
      </c>
      <c r="Y417" s="27" t="e">
        <f t="shared" si="307"/>
        <v>#DIV/0!</v>
      </c>
      <c r="Z417" s="23" t="e">
        <f t="shared" si="307"/>
        <v>#DIV/0!</v>
      </c>
      <c r="AA417" s="23">
        <f t="shared" si="307"/>
        <v>1550</v>
      </c>
      <c r="AB417" s="23">
        <f t="shared" si="307"/>
        <v>1550</v>
      </c>
      <c r="AC417" s="23">
        <f t="shared" si="307"/>
        <v>1550</v>
      </c>
      <c r="AD417" s="112"/>
      <c r="AE417" s="117"/>
    </row>
    <row r="418" spans="1:31" ht="39.6" customHeight="1" x14ac:dyDescent="0.2">
      <c r="A418" s="119"/>
      <c r="B418" s="103" t="s">
        <v>101</v>
      </c>
      <c r="C418" s="19"/>
      <c r="D418" s="20"/>
      <c r="E418" s="20"/>
      <c r="F418" s="19"/>
      <c r="G418" s="23">
        <f>SUM(G419:G422)</f>
        <v>79700</v>
      </c>
      <c r="H418" s="23">
        <f t="shared" ref="H418:AC418" si="308">SUM(H419:H422)</f>
        <v>0</v>
      </c>
      <c r="I418" s="23">
        <f t="shared" si="308"/>
        <v>0</v>
      </c>
      <c r="J418" s="23">
        <f t="shared" si="308"/>
        <v>0</v>
      </c>
      <c r="K418" s="23">
        <f t="shared" si="308"/>
        <v>18723.7</v>
      </c>
      <c r="L418" s="23">
        <f t="shared" si="308"/>
        <v>0</v>
      </c>
      <c r="M418" s="23">
        <f t="shared" si="308"/>
        <v>30500</v>
      </c>
      <c r="N418" s="23">
        <f t="shared" si="308"/>
        <v>0</v>
      </c>
      <c r="O418" s="23">
        <f t="shared" si="308"/>
        <v>30476.3</v>
      </c>
      <c r="P418" s="23">
        <f t="shared" si="308"/>
        <v>0</v>
      </c>
      <c r="Q418" s="23">
        <f t="shared" si="308"/>
        <v>108500</v>
      </c>
      <c r="R418" s="23">
        <f t="shared" si="308"/>
        <v>0</v>
      </c>
      <c r="S418" s="23">
        <f t="shared" si="308"/>
        <v>0</v>
      </c>
      <c r="T418" s="23">
        <f t="shared" si="308"/>
        <v>0</v>
      </c>
      <c r="U418" s="23">
        <f t="shared" si="308"/>
        <v>108500</v>
      </c>
      <c r="V418" s="23">
        <f t="shared" si="308"/>
        <v>0</v>
      </c>
      <c r="W418" s="23">
        <f t="shared" si="308"/>
        <v>0</v>
      </c>
      <c r="X418" s="23">
        <f t="shared" si="308"/>
        <v>0</v>
      </c>
      <c r="Y418" s="23">
        <f t="shared" si="308"/>
        <v>0</v>
      </c>
      <c r="Z418" s="23">
        <f t="shared" si="308"/>
        <v>0</v>
      </c>
      <c r="AA418" s="23">
        <f t="shared" si="308"/>
        <v>148800</v>
      </c>
      <c r="AB418" s="23">
        <f t="shared" si="308"/>
        <v>148800</v>
      </c>
      <c r="AC418" s="23">
        <f t="shared" si="308"/>
        <v>148800</v>
      </c>
      <c r="AD418" s="112"/>
      <c r="AE418" s="117"/>
    </row>
    <row r="419" spans="1:31" ht="23.25" customHeight="1" x14ac:dyDescent="0.2">
      <c r="A419" s="119"/>
      <c r="B419" s="103" t="s">
        <v>7</v>
      </c>
      <c r="C419" s="18" t="s">
        <v>48</v>
      </c>
      <c r="D419" s="18" t="s">
        <v>42</v>
      </c>
      <c r="E419" s="18" t="s">
        <v>194</v>
      </c>
      <c r="F419" s="18" t="s">
        <v>56</v>
      </c>
      <c r="G419" s="23">
        <f t="shared" ref="G419:H422" si="309">I419+K419+M419+O419</f>
        <v>79700</v>
      </c>
      <c r="H419" s="28">
        <f t="shared" si="309"/>
        <v>0</v>
      </c>
      <c r="I419" s="29"/>
      <c r="J419" s="29"/>
      <c r="K419" s="29">
        <v>18723.7</v>
      </c>
      <c r="L419" s="29"/>
      <c r="M419" s="29">
        <v>30500</v>
      </c>
      <c r="N419" s="29"/>
      <c r="O419" s="29">
        <v>30476.3</v>
      </c>
      <c r="P419" s="28"/>
      <c r="Q419" s="23">
        <f t="shared" ref="Q419:R422" si="310">S419+U419+W419+Y419</f>
        <v>108500</v>
      </c>
      <c r="R419" s="28">
        <f t="shared" si="310"/>
        <v>0</v>
      </c>
      <c r="S419" s="23"/>
      <c r="T419" s="23"/>
      <c r="U419" s="23">
        <v>108500</v>
      </c>
      <c r="V419" s="23"/>
      <c r="W419" s="23">
        <v>0</v>
      </c>
      <c r="X419" s="23"/>
      <c r="Y419" s="23"/>
      <c r="Z419" s="23"/>
      <c r="AA419" s="23">
        <v>148800</v>
      </c>
      <c r="AB419" s="23">
        <v>148800</v>
      </c>
      <c r="AC419" s="23">
        <v>148800</v>
      </c>
      <c r="AD419" s="112"/>
      <c r="AE419" s="117"/>
    </row>
    <row r="420" spans="1:31" x14ac:dyDescent="0.2">
      <c r="A420" s="119"/>
      <c r="B420" s="103" t="s">
        <v>8</v>
      </c>
      <c r="C420" s="19"/>
      <c r="D420" s="20"/>
      <c r="E420" s="20"/>
      <c r="F420" s="19"/>
      <c r="G420" s="23">
        <f t="shared" si="309"/>
        <v>0</v>
      </c>
      <c r="H420" s="28">
        <f t="shared" si="309"/>
        <v>0</v>
      </c>
      <c r="I420" s="29"/>
      <c r="J420" s="29"/>
      <c r="K420" s="29"/>
      <c r="L420" s="29"/>
      <c r="M420" s="29"/>
      <c r="N420" s="29"/>
      <c r="O420" s="29"/>
      <c r="P420" s="28"/>
      <c r="Q420" s="23">
        <f t="shared" si="310"/>
        <v>0</v>
      </c>
      <c r="R420" s="28">
        <f t="shared" si="310"/>
        <v>0</v>
      </c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112"/>
      <c r="AE420" s="117"/>
    </row>
    <row r="421" spans="1:31" x14ac:dyDescent="0.2">
      <c r="A421" s="119"/>
      <c r="B421" s="103" t="s">
        <v>9</v>
      </c>
      <c r="C421" s="19"/>
      <c r="D421" s="20"/>
      <c r="E421" s="20"/>
      <c r="F421" s="19"/>
      <c r="G421" s="23">
        <f t="shared" si="309"/>
        <v>0</v>
      </c>
      <c r="H421" s="28">
        <f t="shared" si="309"/>
        <v>0</v>
      </c>
      <c r="I421" s="29"/>
      <c r="J421" s="29"/>
      <c r="K421" s="29"/>
      <c r="L421" s="29"/>
      <c r="M421" s="29"/>
      <c r="N421" s="29"/>
      <c r="O421" s="29"/>
      <c r="P421" s="28"/>
      <c r="Q421" s="23">
        <f t="shared" si="310"/>
        <v>0</v>
      </c>
      <c r="R421" s="28">
        <f t="shared" si="310"/>
        <v>0</v>
      </c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112"/>
      <c r="AE421" s="117"/>
    </row>
    <row r="422" spans="1:31" ht="61.5" customHeight="1" x14ac:dyDescent="0.2">
      <c r="A422" s="119"/>
      <c r="B422" s="103" t="s">
        <v>10</v>
      </c>
      <c r="C422" s="19"/>
      <c r="D422" s="20"/>
      <c r="E422" s="20"/>
      <c r="F422" s="19"/>
      <c r="G422" s="23">
        <f t="shared" si="309"/>
        <v>0</v>
      </c>
      <c r="H422" s="28">
        <f t="shared" si="309"/>
        <v>0</v>
      </c>
      <c r="I422" s="29"/>
      <c r="J422" s="29"/>
      <c r="K422" s="29"/>
      <c r="L422" s="29"/>
      <c r="M422" s="29"/>
      <c r="N422" s="29"/>
      <c r="O422" s="29"/>
      <c r="P422" s="28"/>
      <c r="Q422" s="23">
        <f t="shared" si="310"/>
        <v>0</v>
      </c>
      <c r="R422" s="28">
        <f t="shared" si="310"/>
        <v>0</v>
      </c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112"/>
      <c r="AE422" s="118"/>
    </row>
    <row r="423" spans="1:31" ht="26.45" customHeight="1" x14ac:dyDescent="0.2">
      <c r="A423" s="119" t="s">
        <v>300</v>
      </c>
      <c r="B423" s="103" t="s">
        <v>108</v>
      </c>
      <c r="C423" s="19"/>
      <c r="D423" s="20"/>
      <c r="E423" s="20"/>
      <c r="F423" s="19"/>
      <c r="G423" s="23">
        <v>360</v>
      </c>
      <c r="H423" s="28">
        <v>342</v>
      </c>
      <c r="I423" s="29">
        <v>360</v>
      </c>
      <c r="J423" s="29">
        <v>342</v>
      </c>
      <c r="K423" s="29">
        <v>360</v>
      </c>
      <c r="L423" s="29"/>
      <c r="M423" s="29">
        <v>360</v>
      </c>
      <c r="N423" s="29"/>
      <c r="O423" s="29">
        <v>360</v>
      </c>
      <c r="P423" s="28"/>
      <c r="Q423" s="23">
        <v>360</v>
      </c>
      <c r="R423" s="23"/>
      <c r="S423" s="23">
        <v>360</v>
      </c>
      <c r="T423" s="23"/>
      <c r="U423" s="23">
        <v>360</v>
      </c>
      <c r="V423" s="23"/>
      <c r="W423" s="23">
        <v>360</v>
      </c>
      <c r="X423" s="23"/>
      <c r="Y423" s="23">
        <v>360</v>
      </c>
      <c r="Z423" s="23"/>
      <c r="AA423" s="23">
        <v>360</v>
      </c>
      <c r="AB423" s="23">
        <v>360</v>
      </c>
      <c r="AC423" s="23">
        <v>360</v>
      </c>
      <c r="AD423" s="112" t="s">
        <v>76</v>
      </c>
      <c r="AE423" s="112" t="s">
        <v>501</v>
      </c>
    </row>
    <row r="424" spans="1:31" ht="26.25" customHeight="1" x14ac:dyDescent="0.2">
      <c r="A424" s="119"/>
      <c r="B424" s="103" t="s">
        <v>129</v>
      </c>
      <c r="C424" s="19"/>
      <c r="D424" s="20"/>
      <c r="E424" s="20"/>
      <c r="F424" s="19"/>
      <c r="G424" s="23">
        <f>ROUND(G425/G423,1)</f>
        <v>31.1</v>
      </c>
      <c r="H424" s="23">
        <f t="shared" ref="H424:AC424" si="311">ROUND(H425/H423,1)</f>
        <v>6.6</v>
      </c>
      <c r="I424" s="23">
        <f t="shared" si="311"/>
        <v>6.6</v>
      </c>
      <c r="J424" s="23">
        <f t="shared" si="311"/>
        <v>6.6</v>
      </c>
      <c r="K424" s="23">
        <f t="shared" si="311"/>
        <v>8.4</v>
      </c>
      <c r="L424" s="23" t="e">
        <f t="shared" si="311"/>
        <v>#DIV/0!</v>
      </c>
      <c r="M424" s="23">
        <f t="shared" si="311"/>
        <v>6.6</v>
      </c>
      <c r="N424" s="23" t="e">
        <f t="shared" si="311"/>
        <v>#DIV/0!</v>
      </c>
      <c r="O424" s="23">
        <f t="shared" si="311"/>
        <v>9.5</v>
      </c>
      <c r="P424" s="23" t="e">
        <f t="shared" si="311"/>
        <v>#DIV/0!</v>
      </c>
      <c r="Q424" s="23">
        <f t="shared" si="311"/>
        <v>26</v>
      </c>
      <c r="R424" s="23" t="e">
        <f t="shared" si="311"/>
        <v>#DIV/0!</v>
      </c>
      <c r="S424" s="23">
        <f t="shared" si="311"/>
        <v>7.7</v>
      </c>
      <c r="T424" s="23" t="e">
        <f t="shared" si="311"/>
        <v>#DIV/0!</v>
      </c>
      <c r="U424" s="23">
        <f t="shared" si="311"/>
        <v>7.9</v>
      </c>
      <c r="V424" s="23" t="e">
        <f t="shared" si="311"/>
        <v>#DIV/0!</v>
      </c>
      <c r="W424" s="23">
        <f t="shared" si="311"/>
        <v>4.5</v>
      </c>
      <c r="X424" s="23" t="e">
        <f t="shared" si="311"/>
        <v>#DIV/0!</v>
      </c>
      <c r="Y424" s="23">
        <f t="shared" si="311"/>
        <v>5.9</v>
      </c>
      <c r="Z424" s="23" t="e">
        <f t="shared" si="311"/>
        <v>#DIV/0!</v>
      </c>
      <c r="AA424" s="23">
        <f t="shared" si="311"/>
        <v>30.7</v>
      </c>
      <c r="AB424" s="23">
        <f t="shared" si="311"/>
        <v>30.7</v>
      </c>
      <c r="AC424" s="23">
        <f t="shared" si="311"/>
        <v>30.7</v>
      </c>
      <c r="AD424" s="112"/>
      <c r="AE424" s="112"/>
    </row>
    <row r="425" spans="1:31" ht="42.6" customHeight="1" x14ac:dyDescent="0.2">
      <c r="A425" s="119"/>
      <c r="B425" s="103" t="s">
        <v>101</v>
      </c>
      <c r="C425" s="19"/>
      <c r="D425" s="20"/>
      <c r="E425" s="20"/>
      <c r="F425" s="19"/>
      <c r="G425" s="23">
        <f t="shared" ref="G425:AC425" si="312">SUM(G426:G432)</f>
        <v>11207.099999999999</v>
      </c>
      <c r="H425" s="23">
        <f t="shared" si="312"/>
        <v>2269.4</v>
      </c>
      <c r="I425" s="23">
        <f t="shared" si="312"/>
        <v>2374.8000000000002</v>
      </c>
      <c r="J425" s="23">
        <f t="shared" si="312"/>
        <v>2269.4</v>
      </c>
      <c r="K425" s="23">
        <f t="shared" si="312"/>
        <v>3024</v>
      </c>
      <c r="L425" s="23">
        <f t="shared" si="312"/>
        <v>0</v>
      </c>
      <c r="M425" s="23">
        <f t="shared" si="312"/>
        <v>2386</v>
      </c>
      <c r="N425" s="23">
        <f t="shared" si="312"/>
        <v>0</v>
      </c>
      <c r="O425" s="23">
        <f t="shared" si="312"/>
        <v>3422.3</v>
      </c>
      <c r="P425" s="23">
        <f t="shared" si="312"/>
        <v>0</v>
      </c>
      <c r="Q425" s="23">
        <f t="shared" si="312"/>
        <v>9359.4999999999982</v>
      </c>
      <c r="R425" s="23">
        <f t="shared" si="312"/>
        <v>0</v>
      </c>
      <c r="S425" s="23">
        <f t="shared" si="312"/>
        <v>2760.6543999999999</v>
      </c>
      <c r="T425" s="23">
        <f t="shared" si="312"/>
        <v>0</v>
      </c>
      <c r="U425" s="23">
        <f t="shared" si="312"/>
        <v>2853.7956000000004</v>
      </c>
      <c r="V425" s="23">
        <f t="shared" si="312"/>
        <v>0</v>
      </c>
      <c r="W425" s="23">
        <f t="shared" si="312"/>
        <v>1612.95</v>
      </c>
      <c r="X425" s="23">
        <f t="shared" si="312"/>
        <v>0</v>
      </c>
      <c r="Y425" s="23">
        <f t="shared" si="312"/>
        <v>2132.1</v>
      </c>
      <c r="Z425" s="23">
        <f t="shared" si="312"/>
        <v>0</v>
      </c>
      <c r="AA425" s="23">
        <f t="shared" si="312"/>
        <v>11057.499999999998</v>
      </c>
      <c r="AB425" s="23">
        <f t="shared" si="312"/>
        <v>11057.499999999998</v>
      </c>
      <c r="AC425" s="23">
        <f t="shared" si="312"/>
        <v>11057.499999999998</v>
      </c>
      <c r="AD425" s="112"/>
      <c r="AE425" s="112"/>
    </row>
    <row r="426" spans="1:31" ht="13.15" customHeight="1" x14ac:dyDescent="0.2">
      <c r="A426" s="119"/>
      <c r="B426" s="113" t="s">
        <v>7</v>
      </c>
      <c r="C426" s="19">
        <v>136</v>
      </c>
      <c r="D426" s="20" t="s">
        <v>41</v>
      </c>
      <c r="E426" s="20" t="s">
        <v>443</v>
      </c>
      <c r="F426" s="19">
        <v>321</v>
      </c>
      <c r="G426" s="23">
        <f>I426+K426+M426+O426</f>
        <v>109.4</v>
      </c>
      <c r="H426" s="28">
        <f>J426+L426+N426+P426</f>
        <v>5.7</v>
      </c>
      <c r="I426" s="29">
        <v>6.6</v>
      </c>
      <c r="J426" s="29">
        <v>5.7</v>
      </c>
      <c r="K426" s="29">
        <v>46.9</v>
      </c>
      <c r="L426" s="29"/>
      <c r="M426" s="29">
        <v>7</v>
      </c>
      <c r="N426" s="29"/>
      <c r="O426" s="29">
        <v>48.9</v>
      </c>
      <c r="P426" s="28"/>
      <c r="Q426" s="23">
        <f t="shared" ref="Q426:R432" si="313">S426+U426+W426+Y426</f>
        <v>101.3</v>
      </c>
      <c r="R426" s="28">
        <f t="shared" si="313"/>
        <v>0</v>
      </c>
      <c r="S426" s="23">
        <v>4.1543999999999999</v>
      </c>
      <c r="T426" s="23"/>
      <c r="U426" s="23">
        <v>87.995599999999996</v>
      </c>
      <c r="V426" s="23"/>
      <c r="W426" s="23">
        <v>1.1499999999999999</v>
      </c>
      <c r="X426" s="23"/>
      <c r="Y426" s="23">
        <v>8</v>
      </c>
      <c r="Z426" s="23"/>
      <c r="AA426" s="23">
        <v>93.3</v>
      </c>
      <c r="AB426" s="23">
        <v>93.3</v>
      </c>
      <c r="AC426" s="23">
        <v>93.3</v>
      </c>
      <c r="AD426" s="112"/>
      <c r="AE426" s="112"/>
    </row>
    <row r="427" spans="1:31" ht="13.15" customHeight="1" x14ac:dyDescent="0.2">
      <c r="A427" s="119"/>
      <c r="B427" s="114"/>
      <c r="C427" s="19">
        <v>136</v>
      </c>
      <c r="D427" s="20" t="s">
        <v>41</v>
      </c>
      <c r="E427" s="20" t="s">
        <v>443</v>
      </c>
      <c r="F427" s="19">
        <v>612</v>
      </c>
      <c r="G427" s="23">
        <f>I427+K427+M427+O427</f>
        <v>9073.7999999999993</v>
      </c>
      <c r="H427" s="28">
        <f>J427+L427+N427+P427</f>
        <v>1750</v>
      </c>
      <c r="I427" s="29">
        <v>1750</v>
      </c>
      <c r="J427" s="29">
        <v>1750</v>
      </c>
      <c r="K427" s="29">
        <v>2600</v>
      </c>
      <c r="L427" s="29"/>
      <c r="M427" s="29">
        <v>2150</v>
      </c>
      <c r="N427" s="29"/>
      <c r="O427" s="29">
        <v>2573.8000000000002</v>
      </c>
      <c r="P427" s="28"/>
      <c r="Q427" s="23">
        <f t="shared" si="313"/>
        <v>7234.2999999999993</v>
      </c>
      <c r="R427" s="28">
        <f t="shared" si="313"/>
        <v>0</v>
      </c>
      <c r="S427" s="23">
        <v>2180</v>
      </c>
      <c r="T427" s="23"/>
      <c r="U427" s="23">
        <v>2190</v>
      </c>
      <c r="V427" s="23"/>
      <c r="W427" s="23">
        <v>1421.7</v>
      </c>
      <c r="X427" s="23"/>
      <c r="Y427" s="23">
        <v>1442.6</v>
      </c>
      <c r="Z427" s="23"/>
      <c r="AA427" s="23">
        <v>8940.2999999999993</v>
      </c>
      <c r="AB427" s="23">
        <v>8940.2999999999993</v>
      </c>
      <c r="AC427" s="23">
        <v>8940.2999999999993</v>
      </c>
      <c r="AD427" s="112"/>
      <c r="AE427" s="112"/>
    </row>
    <row r="428" spans="1:31" ht="13.15" customHeight="1" x14ac:dyDescent="0.2">
      <c r="A428" s="119"/>
      <c r="B428" s="114"/>
      <c r="C428" s="19">
        <v>136</v>
      </c>
      <c r="D428" s="20" t="s">
        <v>41</v>
      </c>
      <c r="E428" s="20" t="s">
        <v>444</v>
      </c>
      <c r="F428" s="19">
        <v>612</v>
      </c>
      <c r="G428" s="23">
        <f t="shared" ref="G428:H432" si="314">I428+K428+M428+O428</f>
        <v>1451.5</v>
      </c>
      <c r="H428" s="28">
        <f t="shared" si="314"/>
        <v>462.3</v>
      </c>
      <c r="I428" s="29">
        <v>462.3</v>
      </c>
      <c r="J428" s="29">
        <v>462.3</v>
      </c>
      <c r="K428" s="29">
        <v>250.6</v>
      </c>
      <c r="L428" s="29"/>
      <c r="M428" s="29">
        <v>113</v>
      </c>
      <c r="N428" s="29"/>
      <c r="O428" s="29">
        <v>625.6</v>
      </c>
      <c r="P428" s="28"/>
      <c r="Q428" s="23">
        <f t="shared" si="313"/>
        <v>1391.5</v>
      </c>
      <c r="R428" s="28">
        <f t="shared" si="313"/>
        <v>0</v>
      </c>
      <c r="S428" s="23">
        <v>375</v>
      </c>
      <c r="T428" s="23"/>
      <c r="U428" s="23">
        <v>411.5</v>
      </c>
      <c r="V428" s="23"/>
      <c r="W428" s="23">
        <v>125</v>
      </c>
      <c r="X428" s="23"/>
      <c r="Y428" s="23">
        <v>480</v>
      </c>
      <c r="Z428" s="23"/>
      <c r="AA428" s="23">
        <v>1391.5</v>
      </c>
      <c r="AB428" s="23">
        <v>1391.5</v>
      </c>
      <c r="AC428" s="23">
        <v>1391.5</v>
      </c>
      <c r="AD428" s="112"/>
      <c r="AE428" s="112"/>
    </row>
    <row r="429" spans="1:31" ht="13.15" customHeight="1" x14ac:dyDescent="0.2">
      <c r="A429" s="119"/>
      <c r="B429" s="115"/>
      <c r="C429" s="19">
        <v>136</v>
      </c>
      <c r="D429" s="20" t="s">
        <v>41</v>
      </c>
      <c r="E429" s="20" t="s">
        <v>444</v>
      </c>
      <c r="F429" s="19">
        <v>622</v>
      </c>
      <c r="G429" s="23">
        <f t="shared" si="314"/>
        <v>572.4</v>
      </c>
      <c r="H429" s="28">
        <f t="shared" si="314"/>
        <v>51.4</v>
      </c>
      <c r="I429" s="29">
        <v>155.9</v>
      </c>
      <c r="J429" s="29">
        <v>51.4</v>
      </c>
      <c r="K429" s="29">
        <v>126.5</v>
      </c>
      <c r="L429" s="29"/>
      <c r="M429" s="29">
        <v>116</v>
      </c>
      <c r="N429" s="29"/>
      <c r="O429" s="29">
        <v>174</v>
      </c>
      <c r="P429" s="28"/>
      <c r="Q429" s="23">
        <f t="shared" si="313"/>
        <v>632.4</v>
      </c>
      <c r="R429" s="28">
        <f t="shared" si="313"/>
        <v>0</v>
      </c>
      <c r="S429" s="23">
        <v>201.5</v>
      </c>
      <c r="T429" s="23"/>
      <c r="U429" s="23">
        <v>164.3</v>
      </c>
      <c r="V429" s="23"/>
      <c r="W429" s="23">
        <v>65.099999999999994</v>
      </c>
      <c r="X429" s="23"/>
      <c r="Y429" s="23">
        <v>201.5</v>
      </c>
      <c r="Z429" s="23"/>
      <c r="AA429" s="23">
        <v>632.4</v>
      </c>
      <c r="AB429" s="23">
        <v>632.4</v>
      </c>
      <c r="AC429" s="23">
        <v>632.4</v>
      </c>
      <c r="AD429" s="112"/>
      <c r="AE429" s="112"/>
    </row>
    <row r="430" spans="1:31" ht="13.15" customHeight="1" x14ac:dyDescent="0.2">
      <c r="A430" s="119"/>
      <c r="B430" s="103" t="s">
        <v>8</v>
      </c>
      <c r="C430" s="19"/>
      <c r="D430" s="20"/>
      <c r="E430" s="20"/>
      <c r="F430" s="19"/>
      <c r="G430" s="23">
        <f t="shared" si="314"/>
        <v>0</v>
      </c>
      <c r="H430" s="28">
        <f t="shared" si="314"/>
        <v>0</v>
      </c>
      <c r="I430" s="29"/>
      <c r="J430" s="29"/>
      <c r="K430" s="29"/>
      <c r="L430" s="29"/>
      <c r="M430" s="29"/>
      <c r="N430" s="29"/>
      <c r="O430" s="29"/>
      <c r="P430" s="28"/>
      <c r="Q430" s="23">
        <f t="shared" si="313"/>
        <v>0</v>
      </c>
      <c r="R430" s="28">
        <f t="shared" si="313"/>
        <v>0</v>
      </c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112"/>
      <c r="AE430" s="112"/>
    </row>
    <row r="431" spans="1:31" ht="13.15" customHeight="1" x14ac:dyDescent="0.2">
      <c r="A431" s="119"/>
      <c r="B431" s="103" t="s">
        <v>9</v>
      </c>
      <c r="C431" s="19"/>
      <c r="D431" s="20"/>
      <c r="E431" s="20"/>
      <c r="F431" s="19"/>
      <c r="G431" s="23">
        <f t="shared" si="314"/>
        <v>0</v>
      </c>
      <c r="H431" s="28">
        <f t="shared" si="314"/>
        <v>0</v>
      </c>
      <c r="I431" s="29"/>
      <c r="J431" s="29"/>
      <c r="K431" s="29"/>
      <c r="L431" s="29"/>
      <c r="M431" s="29"/>
      <c r="N431" s="29"/>
      <c r="O431" s="29"/>
      <c r="P431" s="28"/>
      <c r="Q431" s="23">
        <f t="shared" si="313"/>
        <v>0</v>
      </c>
      <c r="R431" s="28">
        <f t="shared" si="313"/>
        <v>0</v>
      </c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112"/>
      <c r="AE431" s="112"/>
    </row>
    <row r="432" spans="1:31" ht="13.15" customHeight="1" x14ac:dyDescent="0.2">
      <c r="A432" s="119"/>
      <c r="B432" s="104" t="s">
        <v>10</v>
      </c>
      <c r="C432" s="19"/>
      <c r="D432" s="20"/>
      <c r="E432" s="20"/>
      <c r="F432" s="19"/>
      <c r="G432" s="23">
        <f t="shared" si="314"/>
        <v>0</v>
      </c>
      <c r="H432" s="28">
        <f t="shared" si="314"/>
        <v>0</v>
      </c>
      <c r="I432" s="29"/>
      <c r="J432" s="29"/>
      <c r="K432" s="29"/>
      <c r="L432" s="29"/>
      <c r="M432" s="29"/>
      <c r="N432" s="29"/>
      <c r="O432" s="29"/>
      <c r="P432" s="28"/>
      <c r="Q432" s="23">
        <f t="shared" si="313"/>
        <v>0</v>
      </c>
      <c r="R432" s="28">
        <f t="shared" si="313"/>
        <v>0</v>
      </c>
      <c r="S432" s="23"/>
      <c r="T432" s="23"/>
      <c r="U432" s="23"/>
      <c r="V432" s="23"/>
      <c r="W432" s="23"/>
      <c r="X432" s="23"/>
      <c r="Y432" s="23"/>
      <c r="Z432" s="23"/>
      <c r="AA432" s="23"/>
      <c r="AB432" s="100"/>
      <c r="AC432" s="87"/>
      <c r="AD432" s="112"/>
      <c r="AE432" s="112"/>
    </row>
    <row r="433" spans="1:31" ht="26.45" customHeight="1" x14ac:dyDescent="0.2">
      <c r="A433" s="120" t="s">
        <v>246</v>
      </c>
      <c r="B433" s="103" t="s">
        <v>137</v>
      </c>
      <c r="C433" s="22"/>
      <c r="D433" s="20"/>
      <c r="E433" s="20"/>
      <c r="F433" s="19"/>
      <c r="G433" s="23"/>
      <c r="H433" s="28"/>
      <c r="I433" s="23"/>
      <c r="J433" s="23"/>
      <c r="K433" s="23"/>
      <c r="L433" s="23"/>
      <c r="M433" s="23"/>
      <c r="N433" s="23"/>
      <c r="O433" s="23"/>
      <c r="P433" s="28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112" t="s">
        <v>317</v>
      </c>
      <c r="AE433" s="112" t="s">
        <v>337</v>
      </c>
    </row>
    <row r="434" spans="1:31" ht="26.45" customHeight="1" x14ac:dyDescent="0.2">
      <c r="A434" s="111"/>
      <c r="B434" s="103" t="s">
        <v>6</v>
      </c>
      <c r="C434" s="19"/>
      <c r="D434" s="20"/>
      <c r="E434" s="20"/>
      <c r="F434" s="19"/>
      <c r="G434" s="23"/>
      <c r="H434" s="28"/>
      <c r="I434" s="23"/>
      <c r="J434" s="23"/>
      <c r="K434" s="23"/>
      <c r="L434" s="23"/>
      <c r="M434" s="23"/>
      <c r="N434" s="23"/>
      <c r="O434" s="23"/>
      <c r="P434" s="28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112"/>
      <c r="AE434" s="112"/>
    </row>
    <row r="435" spans="1:31" ht="43.9" customHeight="1" x14ac:dyDescent="0.2">
      <c r="A435" s="111"/>
      <c r="B435" s="103" t="s">
        <v>101</v>
      </c>
      <c r="C435" s="19"/>
      <c r="D435" s="20"/>
      <c r="E435" s="20"/>
      <c r="F435" s="19"/>
      <c r="G435" s="41">
        <f t="shared" ref="G435:AC435" si="315">SUM(G436:G445)</f>
        <v>27439.599999999999</v>
      </c>
      <c r="H435" s="49">
        <f t="shared" si="315"/>
        <v>0</v>
      </c>
      <c r="I435" s="41">
        <f t="shared" si="315"/>
        <v>0</v>
      </c>
      <c r="J435" s="41">
        <f t="shared" si="315"/>
        <v>0</v>
      </c>
      <c r="K435" s="41">
        <f t="shared" si="315"/>
        <v>24086.6</v>
      </c>
      <c r="L435" s="41">
        <f t="shared" si="315"/>
        <v>0</v>
      </c>
      <c r="M435" s="41">
        <f t="shared" si="315"/>
        <v>3353</v>
      </c>
      <c r="N435" s="41">
        <f t="shared" si="315"/>
        <v>0</v>
      </c>
      <c r="O435" s="41">
        <f t="shared" si="315"/>
        <v>0</v>
      </c>
      <c r="P435" s="49">
        <f t="shared" si="315"/>
        <v>0</v>
      </c>
      <c r="Q435" s="41">
        <f t="shared" si="315"/>
        <v>16408.099999999999</v>
      </c>
      <c r="R435" s="41">
        <f t="shared" si="315"/>
        <v>0</v>
      </c>
      <c r="S435" s="41">
        <f t="shared" si="315"/>
        <v>100</v>
      </c>
      <c r="T435" s="41">
        <f t="shared" si="315"/>
        <v>0</v>
      </c>
      <c r="U435" s="41">
        <f t="shared" si="315"/>
        <v>1100</v>
      </c>
      <c r="V435" s="41">
        <f t="shared" si="315"/>
        <v>0</v>
      </c>
      <c r="W435" s="41">
        <f t="shared" si="315"/>
        <v>15208.099999999999</v>
      </c>
      <c r="X435" s="41">
        <f t="shared" si="315"/>
        <v>0</v>
      </c>
      <c r="Y435" s="41">
        <f t="shared" si="315"/>
        <v>0</v>
      </c>
      <c r="Z435" s="41">
        <f t="shared" si="315"/>
        <v>0</v>
      </c>
      <c r="AA435" s="41">
        <f t="shared" si="315"/>
        <v>8053</v>
      </c>
      <c r="AB435" s="41">
        <f t="shared" si="315"/>
        <v>8053</v>
      </c>
      <c r="AC435" s="41">
        <f t="shared" si="315"/>
        <v>8053</v>
      </c>
      <c r="AD435" s="112"/>
      <c r="AE435" s="112"/>
    </row>
    <row r="436" spans="1:31" ht="13.15" customHeight="1" x14ac:dyDescent="0.2">
      <c r="A436" s="111"/>
      <c r="B436" s="113" t="s">
        <v>7</v>
      </c>
      <c r="C436" s="19">
        <f>C449</f>
        <v>136</v>
      </c>
      <c r="D436" s="19" t="str">
        <f>D449</f>
        <v>0702</v>
      </c>
      <c r="E436" s="19" t="str">
        <f>E449</f>
        <v>0710003480</v>
      </c>
      <c r="F436" s="19">
        <f>F449</f>
        <v>612</v>
      </c>
      <c r="G436" s="23">
        <f>G449</f>
        <v>4700</v>
      </c>
      <c r="H436" s="23">
        <f t="shared" ref="H436:AC436" si="316">H449</f>
        <v>0</v>
      </c>
      <c r="I436" s="23">
        <f t="shared" si="316"/>
        <v>0</v>
      </c>
      <c r="J436" s="23">
        <f t="shared" si="316"/>
        <v>0</v>
      </c>
      <c r="K436" s="23">
        <f t="shared" si="316"/>
        <v>4700</v>
      </c>
      <c r="L436" s="23">
        <f t="shared" si="316"/>
        <v>0</v>
      </c>
      <c r="M436" s="23">
        <f t="shared" si="316"/>
        <v>0</v>
      </c>
      <c r="N436" s="23">
        <f t="shared" si="316"/>
        <v>0</v>
      </c>
      <c r="O436" s="23">
        <f t="shared" si="316"/>
        <v>0</v>
      </c>
      <c r="P436" s="23">
        <f t="shared" si="316"/>
        <v>0</v>
      </c>
      <c r="Q436" s="23">
        <f t="shared" si="316"/>
        <v>4700</v>
      </c>
      <c r="R436" s="23">
        <f t="shared" si="316"/>
        <v>0</v>
      </c>
      <c r="S436" s="23">
        <f t="shared" si="316"/>
        <v>100</v>
      </c>
      <c r="T436" s="23">
        <f t="shared" si="316"/>
        <v>0</v>
      </c>
      <c r="U436" s="23">
        <f t="shared" si="316"/>
        <v>1100</v>
      </c>
      <c r="V436" s="23">
        <f t="shared" si="316"/>
        <v>0</v>
      </c>
      <c r="W436" s="23">
        <f t="shared" si="316"/>
        <v>3500</v>
      </c>
      <c r="X436" s="23">
        <f t="shared" si="316"/>
        <v>0</v>
      </c>
      <c r="Y436" s="23">
        <f t="shared" si="316"/>
        <v>0</v>
      </c>
      <c r="Z436" s="23">
        <f t="shared" si="316"/>
        <v>0</v>
      </c>
      <c r="AA436" s="23">
        <f t="shared" si="316"/>
        <v>4700</v>
      </c>
      <c r="AB436" s="23">
        <f t="shared" si="316"/>
        <v>4700</v>
      </c>
      <c r="AC436" s="23">
        <f t="shared" si="316"/>
        <v>4700</v>
      </c>
      <c r="AD436" s="112"/>
      <c r="AE436" s="112"/>
    </row>
    <row r="437" spans="1:31" ht="13.15" customHeight="1" x14ac:dyDescent="0.2">
      <c r="A437" s="111"/>
      <c r="B437" s="114"/>
      <c r="C437" s="19">
        <f>C456</f>
        <v>136</v>
      </c>
      <c r="D437" s="19" t="str">
        <f>D456</f>
        <v>0702</v>
      </c>
      <c r="E437" s="19" t="str">
        <f>E456</f>
        <v>07100R0271</v>
      </c>
      <c r="F437" s="19">
        <f>F456</f>
        <v>244</v>
      </c>
      <c r="G437" s="23">
        <f>G456</f>
        <v>11563</v>
      </c>
      <c r="H437" s="23">
        <f t="shared" ref="H437:AC437" si="317">H456</f>
        <v>0</v>
      </c>
      <c r="I437" s="23">
        <f t="shared" si="317"/>
        <v>0</v>
      </c>
      <c r="J437" s="23">
        <f t="shared" si="317"/>
        <v>0</v>
      </c>
      <c r="K437" s="23">
        <f t="shared" si="317"/>
        <v>11563</v>
      </c>
      <c r="L437" s="23">
        <f t="shared" si="317"/>
        <v>0</v>
      </c>
      <c r="M437" s="23">
        <f t="shared" si="317"/>
        <v>0</v>
      </c>
      <c r="N437" s="23">
        <f t="shared" si="317"/>
        <v>0</v>
      </c>
      <c r="O437" s="23">
        <f t="shared" si="317"/>
        <v>0</v>
      </c>
      <c r="P437" s="23">
        <f t="shared" si="317"/>
        <v>0</v>
      </c>
      <c r="Q437" s="23">
        <f t="shared" si="317"/>
        <v>0</v>
      </c>
      <c r="R437" s="23">
        <f t="shared" si="317"/>
        <v>0</v>
      </c>
      <c r="S437" s="23">
        <f t="shared" si="317"/>
        <v>0</v>
      </c>
      <c r="T437" s="23">
        <f t="shared" si="317"/>
        <v>0</v>
      </c>
      <c r="U437" s="23">
        <f t="shared" si="317"/>
        <v>0</v>
      </c>
      <c r="V437" s="23">
        <f t="shared" si="317"/>
        <v>0</v>
      </c>
      <c r="W437" s="23">
        <f t="shared" si="317"/>
        <v>0</v>
      </c>
      <c r="X437" s="23">
        <f t="shared" si="317"/>
        <v>0</v>
      </c>
      <c r="Y437" s="23">
        <f t="shared" si="317"/>
        <v>0</v>
      </c>
      <c r="Z437" s="23">
        <f t="shared" si="317"/>
        <v>0</v>
      </c>
      <c r="AA437" s="23">
        <f t="shared" si="317"/>
        <v>0</v>
      </c>
      <c r="AB437" s="23">
        <f t="shared" si="317"/>
        <v>0</v>
      </c>
      <c r="AC437" s="23">
        <f t="shared" si="317"/>
        <v>0</v>
      </c>
      <c r="AD437" s="112"/>
      <c r="AE437" s="112"/>
    </row>
    <row r="438" spans="1:31" ht="13.15" customHeight="1" x14ac:dyDescent="0.2">
      <c r="A438" s="111"/>
      <c r="B438" s="114"/>
      <c r="C438" s="19">
        <f t="shared" ref="C438:C443" si="318">C463</f>
        <v>136</v>
      </c>
      <c r="D438" s="19" t="str">
        <f t="shared" ref="D438:F439" si="319">D463</f>
        <v>0702</v>
      </c>
      <c r="E438" s="19" t="str">
        <f t="shared" si="319"/>
        <v>07100R0273</v>
      </c>
      <c r="F438" s="19">
        <f t="shared" si="319"/>
        <v>242</v>
      </c>
      <c r="G438" s="23">
        <f>G463</f>
        <v>3353</v>
      </c>
      <c r="H438" s="23">
        <f t="shared" ref="H438:AC439" si="320">H463</f>
        <v>0</v>
      </c>
      <c r="I438" s="23">
        <f t="shared" si="320"/>
        <v>0</v>
      </c>
      <c r="J438" s="23">
        <f t="shared" si="320"/>
        <v>0</v>
      </c>
      <c r="K438" s="23">
        <f t="shared" si="320"/>
        <v>0</v>
      </c>
      <c r="L438" s="23">
        <f t="shared" si="320"/>
        <v>0</v>
      </c>
      <c r="M438" s="23">
        <f t="shared" si="320"/>
        <v>3353</v>
      </c>
      <c r="N438" s="23">
        <f t="shared" si="320"/>
        <v>0</v>
      </c>
      <c r="O438" s="23">
        <f t="shared" si="320"/>
        <v>0</v>
      </c>
      <c r="P438" s="23">
        <f t="shared" si="320"/>
        <v>0</v>
      </c>
      <c r="Q438" s="23">
        <f t="shared" si="320"/>
        <v>621.78899999999999</v>
      </c>
      <c r="R438" s="23">
        <f t="shared" si="320"/>
        <v>0</v>
      </c>
      <c r="S438" s="23">
        <f t="shared" si="320"/>
        <v>0</v>
      </c>
      <c r="T438" s="23">
        <f t="shared" si="320"/>
        <v>0</v>
      </c>
      <c r="U438" s="23">
        <f t="shared" si="320"/>
        <v>0</v>
      </c>
      <c r="V438" s="23">
        <f t="shared" si="320"/>
        <v>0</v>
      </c>
      <c r="W438" s="23">
        <f t="shared" si="320"/>
        <v>621.78899999999999</v>
      </c>
      <c r="X438" s="23">
        <f t="shared" si="320"/>
        <v>0</v>
      </c>
      <c r="Y438" s="23">
        <f t="shared" si="320"/>
        <v>0</v>
      </c>
      <c r="Z438" s="23">
        <f t="shared" si="320"/>
        <v>0</v>
      </c>
      <c r="AA438" s="23">
        <f t="shared" si="320"/>
        <v>0</v>
      </c>
      <c r="AB438" s="23">
        <f t="shared" si="320"/>
        <v>0</v>
      </c>
      <c r="AC438" s="23">
        <f t="shared" si="320"/>
        <v>3353</v>
      </c>
      <c r="AD438" s="112"/>
      <c r="AE438" s="112"/>
    </row>
    <row r="439" spans="1:31" ht="13.15" customHeight="1" x14ac:dyDescent="0.2">
      <c r="A439" s="111"/>
      <c r="B439" s="114"/>
      <c r="C439" s="19">
        <f t="shared" si="318"/>
        <v>136</v>
      </c>
      <c r="D439" s="19" t="str">
        <f t="shared" si="319"/>
        <v>0702</v>
      </c>
      <c r="E439" s="19" t="str">
        <f t="shared" si="319"/>
        <v>07100R0273</v>
      </c>
      <c r="F439" s="19">
        <f t="shared" si="319"/>
        <v>244</v>
      </c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>
        <f t="shared" si="320"/>
        <v>1267.6759999999999</v>
      </c>
      <c r="R439" s="23"/>
      <c r="S439" s="23">
        <f>S464</f>
        <v>0</v>
      </c>
      <c r="T439" s="23"/>
      <c r="U439" s="23">
        <f>U464</f>
        <v>0</v>
      </c>
      <c r="V439" s="23"/>
      <c r="W439" s="23">
        <f>W464</f>
        <v>1267.6759999999999</v>
      </c>
      <c r="X439" s="23"/>
      <c r="Y439" s="23">
        <f>Y464</f>
        <v>0</v>
      </c>
      <c r="Z439" s="23"/>
      <c r="AA439" s="23">
        <f>AA464</f>
        <v>3353</v>
      </c>
      <c r="AB439" s="23">
        <f>AB464</f>
        <v>3353</v>
      </c>
      <c r="AC439" s="23"/>
      <c r="AD439" s="112"/>
      <c r="AE439" s="112"/>
    </row>
    <row r="440" spans="1:31" ht="13.15" customHeight="1" x14ac:dyDescent="0.2">
      <c r="A440" s="111"/>
      <c r="B440" s="115"/>
      <c r="C440" s="19">
        <f t="shared" si="318"/>
        <v>136</v>
      </c>
      <c r="D440" s="19" t="str">
        <f>D465</f>
        <v>0702</v>
      </c>
      <c r="E440" s="19" t="str">
        <f>E465</f>
        <v>07100R0272</v>
      </c>
      <c r="F440" s="19">
        <f>F465</f>
        <v>540</v>
      </c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>
        <f>Q465</f>
        <v>2208.5349999999999</v>
      </c>
      <c r="R440" s="23"/>
      <c r="S440" s="23">
        <f>S465</f>
        <v>0</v>
      </c>
      <c r="T440" s="23"/>
      <c r="U440" s="23">
        <f>U465</f>
        <v>0</v>
      </c>
      <c r="V440" s="23"/>
      <c r="W440" s="23">
        <f>W465</f>
        <v>2208.5349999999999</v>
      </c>
      <c r="X440" s="23"/>
      <c r="Y440" s="23">
        <f>Y465</f>
        <v>0</v>
      </c>
      <c r="Z440" s="23"/>
      <c r="AA440" s="23">
        <f>AA465</f>
        <v>0</v>
      </c>
      <c r="AB440" s="23">
        <f>AB465</f>
        <v>0</v>
      </c>
      <c r="AC440" s="23"/>
      <c r="AD440" s="112"/>
      <c r="AE440" s="112"/>
    </row>
    <row r="441" spans="1:31" ht="13.15" customHeight="1" x14ac:dyDescent="0.2">
      <c r="A441" s="111"/>
      <c r="B441" s="113" t="s">
        <v>8</v>
      </c>
      <c r="C441" s="19">
        <f t="shared" si="318"/>
        <v>136</v>
      </c>
      <c r="D441" s="19" t="str">
        <f t="shared" ref="D441:F442" si="321">D466</f>
        <v>0702</v>
      </c>
      <c r="E441" s="19" t="str">
        <f t="shared" si="321"/>
        <v>07100R0273</v>
      </c>
      <c r="F441" s="19">
        <f t="shared" si="321"/>
        <v>242</v>
      </c>
      <c r="G441" s="23">
        <f>G466</f>
        <v>7823.6</v>
      </c>
      <c r="H441" s="23">
        <f t="shared" ref="H441:AC442" si="322">H466</f>
        <v>0</v>
      </c>
      <c r="I441" s="23">
        <f t="shared" si="322"/>
        <v>0</v>
      </c>
      <c r="J441" s="23">
        <f t="shared" si="322"/>
        <v>0</v>
      </c>
      <c r="K441" s="23">
        <f t="shared" si="322"/>
        <v>7823.6</v>
      </c>
      <c r="L441" s="23">
        <f t="shared" si="322"/>
        <v>0</v>
      </c>
      <c r="M441" s="23">
        <f t="shared" si="322"/>
        <v>0</v>
      </c>
      <c r="N441" s="23">
        <f t="shared" si="322"/>
        <v>0</v>
      </c>
      <c r="O441" s="23">
        <f t="shared" si="322"/>
        <v>0</v>
      </c>
      <c r="P441" s="23">
        <f t="shared" si="322"/>
        <v>0</v>
      </c>
      <c r="Q441" s="23">
        <f t="shared" si="322"/>
        <v>1154.751</v>
      </c>
      <c r="R441" s="23">
        <f t="shared" si="322"/>
        <v>0</v>
      </c>
      <c r="S441" s="23">
        <f t="shared" si="322"/>
        <v>0</v>
      </c>
      <c r="T441" s="23">
        <f t="shared" si="322"/>
        <v>0</v>
      </c>
      <c r="U441" s="23">
        <f t="shared" si="322"/>
        <v>0</v>
      </c>
      <c r="V441" s="23">
        <f t="shared" si="322"/>
        <v>0</v>
      </c>
      <c r="W441" s="23">
        <f t="shared" si="322"/>
        <v>1154.751</v>
      </c>
      <c r="X441" s="23">
        <f t="shared" si="322"/>
        <v>0</v>
      </c>
      <c r="Y441" s="23">
        <f t="shared" si="322"/>
        <v>0</v>
      </c>
      <c r="Z441" s="23">
        <f t="shared" si="322"/>
        <v>0</v>
      </c>
      <c r="AA441" s="23">
        <f t="shared" si="322"/>
        <v>0</v>
      </c>
      <c r="AB441" s="23">
        <f t="shared" si="322"/>
        <v>0</v>
      </c>
      <c r="AC441" s="23">
        <f t="shared" si="322"/>
        <v>0</v>
      </c>
      <c r="AD441" s="112"/>
      <c r="AE441" s="112"/>
    </row>
    <row r="442" spans="1:31" ht="13.15" customHeight="1" x14ac:dyDescent="0.2">
      <c r="A442" s="111"/>
      <c r="B442" s="114"/>
      <c r="C442" s="19">
        <f t="shared" si="318"/>
        <v>136</v>
      </c>
      <c r="D442" s="19" t="str">
        <f t="shared" si="321"/>
        <v>0702</v>
      </c>
      <c r="E442" s="19" t="str">
        <f t="shared" si="321"/>
        <v>07100R0273</v>
      </c>
      <c r="F442" s="19">
        <f t="shared" si="321"/>
        <v>244</v>
      </c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>
        <f t="shared" si="322"/>
        <v>2353.7840000000001</v>
      </c>
      <c r="R442" s="23"/>
      <c r="S442" s="23">
        <f>S467</f>
        <v>0</v>
      </c>
      <c r="T442" s="23"/>
      <c r="U442" s="23">
        <f>U467</f>
        <v>0</v>
      </c>
      <c r="V442" s="23"/>
      <c r="W442" s="23">
        <f>W467</f>
        <v>2353.7840000000001</v>
      </c>
      <c r="X442" s="23"/>
      <c r="Y442" s="23">
        <f>Y467</f>
        <v>0</v>
      </c>
      <c r="Z442" s="23"/>
      <c r="AA442" s="23">
        <f>AA467</f>
        <v>0</v>
      </c>
      <c r="AB442" s="23">
        <f>AB467</f>
        <v>0</v>
      </c>
      <c r="AC442" s="23"/>
      <c r="AD442" s="112"/>
      <c r="AE442" s="112"/>
    </row>
    <row r="443" spans="1:31" ht="13.15" customHeight="1" x14ac:dyDescent="0.2">
      <c r="A443" s="111"/>
      <c r="B443" s="115"/>
      <c r="C443" s="19">
        <f t="shared" si="318"/>
        <v>136</v>
      </c>
      <c r="D443" s="19" t="str">
        <f>D468</f>
        <v>0702</v>
      </c>
      <c r="E443" s="19" t="str">
        <f>E468</f>
        <v>07100R0272</v>
      </c>
      <c r="F443" s="19">
        <f>F468</f>
        <v>540</v>
      </c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>
        <f>Q468</f>
        <v>4101.5649999999996</v>
      </c>
      <c r="R443" s="23"/>
      <c r="S443" s="23">
        <f>S468</f>
        <v>0</v>
      </c>
      <c r="T443" s="23"/>
      <c r="U443" s="23">
        <f>U468</f>
        <v>0</v>
      </c>
      <c r="V443" s="23"/>
      <c r="W443" s="23">
        <f>W468</f>
        <v>4101.5649999999996</v>
      </c>
      <c r="X443" s="23"/>
      <c r="Y443" s="23">
        <f>Y468</f>
        <v>0</v>
      </c>
      <c r="Z443" s="23"/>
      <c r="AA443" s="23">
        <f>AA468</f>
        <v>0</v>
      </c>
      <c r="AB443" s="23">
        <f>AB468</f>
        <v>0</v>
      </c>
      <c r="AC443" s="23"/>
      <c r="AD443" s="112"/>
      <c r="AE443" s="112"/>
    </row>
    <row r="444" spans="1:31" x14ac:dyDescent="0.2">
      <c r="A444" s="111"/>
      <c r="B444" s="103" t="s">
        <v>9</v>
      </c>
      <c r="C444" s="19"/>
      <c r="D444" s="20"/>
      <c r="E444" s="20"/>
      <c r="F444" s="19"/>
      <c r="G444" s="23">
        <f t="shared" ref="G444:AA444" si="323">G451+G458+G469</f>
        <v>0</v>
      </c>
      <c r="H444" s="23">
        <f t="shared" si="323"/>
        <v>0</v>
      </c>
      <c r="I444" s="23">
        <f t="shared" si="323"/>
        <v>0</v>
      </c>
      <c r="J444" s="23">
        <f t="shared" si="323"/>
        <v>0</v>
      </c>
      <c r="K444" s="23">
        <f t="shared" si="323"/>
        <v>0</v>
      </c>
      <c r="L444" s="23">
        <f t="shared" si="323"/>
        <v>0</v>
      </c>
      <c r="M444" s="23">
        <f t="shared" si="323"/>
        <v>0</v>
      </c>
      <c r="N444" s="23">
        <f t="shared" si="323"/>
        <v>0</v>
      </c>
      <c r="O444" s="23">
        <f t="shared" si="323"/>
        <v>0</v>
      </c>
      <c r="P444" s="23">
        <f t="shared" si="323"/>
        <v>0</v>
      </c>
      <c r="Q444" s="23">
        <f t="shared" si="323"/>
        <v>0</v>
      </c>
      <c r="R444" s="23">
        <f t="shared" si="323"/>
        <v>0</v>
      </c>
      <c r="S444" s="23">
        <f t="shared" si="323"/>
        <v>0</v>
      </c>
      <c r="T444" s="23">
        <f t="shared" si="323"/>
        <v>0</v>
      </c>
      <c r="U444" s="23">
        <f t="shared" si="323"/>
        <v>0</v>
      </c>
      <c r="V444" s="23">
        <f t="shared" si="323"/>
        <v>0</v>
      </c>
      <c r="W444" s="23">
        <f t="shared" si="323"/>
        <v>0</v>
      </c>
      <c r="X444" s="23">
        <f t="shared" si="323"/>
        <v>0</v>
      </c>
      <c r="Y444" s="23">
        <f t="shared" si="323"/>
        <v>0</v>
      </c>
      <c r="Z444" s="23">
        <f t="shared" si="323"/>
        <v>0</v>
      </c>
      <c r="AA444" s="23">
        <f t="shared" si="323"/>
        <v>0</v>
      </c>
      <c r="AB444" s="23">
        <f>AB469</f>
        <v>0</v>
      </c>
      <c r="AC444" s="23">
        <f>AC451+AC458+AC469</f>
        <v>0</v>
      </c>
      <c r="AD444" s="112"/>
      <c r="AE444" s="112"/>
    </row>
    <row r="445" spans="1:31" ht="144.6" customHeight="1" x14ac:dyDescent="0.2">
      <c r="A445" s="111"/>
      <c r="B445" s="103" t="s">
        <v>10</v>
      </c>
      <c r="C445" s="19"/>
      <c r="D445" s="20"/>
      <c r="E445" s="20"/>
      <c r="F445" s="19"/>
      <c r="G445" s="23">
        <f t="shared" ref="G445:AA445" si="324">G452+G459+G470</f>
        <v>0</v>
      </c>
      <c r="H445" s="23">
        <f t="shared" si="324"/>
        <v>0</v>
      </c>
      <c r="I445" s="23">
        <f t="shared" si="324"/>
        <v>0</v>
      </c>
      <c r="J445" s="23">
        <f t="shared" si="324"/>
        <v>0</v>
      </c>
      <c r="K445" s="23">
        <f t="shared" si="324"/>
        <v>0</v>
      </c>
      <c r="L445" s="23">
        <f t="shared" si="324"/>
        <v>0</v>
      </c>
      <c r="M445" s="23">
        <f t="shared" si="324"/>
        <v>0</v>
      </c>
      <c r="N445" s="23">
        <f t="shared" si="324"/>
        <v>0</v>
      </c>
      <c r="O445" s="23">
        <f t="shared" si="324"/>
        <v>0</v>
      </c>
      <c r="P445" s="23">
        <f t="shared" si="324"/>
        <v>0</v>
      </c>
      <c r="Q445" s="23">
        <f t="shared" si="324"/>
        <v>0</v>
      </c>
      <c r="R445" s="23">
        <f t="shared" si="324"/>
        <v>0</v>
      </c>
      <c r="S445" s="23">
        <f t="shared" si="324"/>
        <v>0</v>
      </c>
      <c r="T445" s="23">
        <f t="shared" si="324"/>
        <v>0</v>
      </c>
      <c r="U445" s="23">
        <f t="shared" si="324"/>
        <v>0</v>
      </c>
      <c r="V445" s="23">
        <f t="shared" si="324"/>
        <v>0</v>
      </c>
      <c r="W445" s="23">
        <f t="shared" si="324"/>
        <v>0</v>
      </c>
      <c r="X445" s="23">
        <f t="shared" si="324"/>
        <v>0</v>
      </c>
      <c r="Y445" s="23">
        <f t="shared" si="324"/>
        <v>0</v>
      </c>
      <c r="Z445" s="23">
        <f t="shared" si="324"/>
        <v>0</v>
      </c>
      <c r="AA445" s="23">
        <f t="shared" si="324"/>
        <v>0</v>
      </c>
      <c r="AB445" s="23">
        <f>AB452+AB459+AB470</f>
        <v>0</v>
      </c>
      <c r="AC445" s="23">
        <f>AC452+AC459+AC470</f>
        <v>0</v>
      </c>
      <c r="AD445" s="112"/>
      <c r="AE445" s="112"/>
    </row>
    <row r="446" spans="1:31" ht="25.9" customHeight="1" x14ac:dyDescent="0.2">
      <c r="A446" s="111" t="s">
        <v>397</v>
      </c>
      <c r="B446" s="103" t="s">
        <v>111</v>
      </c>
      <c r="C446" s="19"/>
      <c r="D446" s="20"/>
      <c r="E446" s="20"/>
      <c r="F446" s="19"/>
      <c r="G446" s="29">
        <f>I446+K446+M446+O446</f>
        <v>30</v>
      </c>
      <c r="H446" s="29">
        <f>J446+L446+N446+P446</f>
        <v>0</v>
      </c>
      <c r="I446" s="23"/>
      <c r="J446" s="23"/>
      <c r="K446" s="23">
        <v>30</v>
      </c>
      <c r="L446" s="23"/>
      <c r="M446" s="23"/>
      <c r="N446" s="23"/>
      <c r="O446" s="23"/>
      <c r="P446" s="28"/>
      <c r="Q446" s="23">
        <v>1</v>
      </c>
      <c r="R446" s="23">
        <f>T446+V446+X446+Z446</f>
        <v>0</v>
      </c>
      <c r="S446" s="23"/>
      <c r="T446" s="23"/>
      <c r="U446" s="23">
        <v>1</v>
      </c>
      <c r="V446" s="23"/>
      <c r="W446" s="23"/>
      <c r="X446" s="23"/>
      <c r="Y446" s="23"/>
      <c r="Z446" s="23"/>
      <c r="AA446" s="23">
        <v>1</v>
      </c>
      <c r="AB446" s="23">
        <v>1</v>
      </c>
      <c r="AC446" s="23">
        <v>1</v>
      </c>
      <c r="AD446" s="112" t="s">
        <v>318</v>
      </c>
      <c r="AE446" s="116" t="s">
        <v>597</v>
      </c>
    </row>
    <row r="447" spans="1:31" ht="26.45" customHeight="1" x14ac:dyDescent="0.2">
      <c r="A447" s="111"/>
      <c r="B447" s="103" t="s">
        <v>110</v>
      </c>
      <c r="C447" s="19"/>
      <c r="D447" s="20"/>
      <c r="E447" s="20"/>
      <c r="F447" s="19"/>
      <c r="G447" s="23">
        <f>ROUND(G448/G446,1)</f>
        <v>156.69999999999999</v>
      </c>
      <c r="H447" s="23" t="e">
        <f t="shared" ref="H447:AC447" si="325">ROUND(H448/H446,1)</f>
        <v>#DIV/0!</v>
      </c>
      <c r="I447" s="23" t="e">
        <f t="shared" si="325"/>
        <v>#DIV/0!</v>
      </c>
      <c r="J447" s="23" t="e">
        <f t="shared" si="325"/>
        <v>#DIV/0!</v>
      </c>
      <c r="K447" s="23">
        <f t="shared" si="325"/>
        <v>156.69999999999999</v>
      </c>
      <c r="L447" s="23" t="e">
        <f t="shared" si="325"/>
        <v>#DIV/0!</v>
      </c>
      <c r="M447" s="23" t="e">
        <f t="shared" si="325"/>
        <v>#DIV/0!</v>
      </c>
      <c r="N447" s="23" t="e">
        <f t="shared" si="325"/>
        <v>#DIV/0!</v>
      </c>
      <c r="O447" s="23" t="e">
        <f t="shared" si="325"/>
        <v>#DIV/0!</v>
      </c>
      <c r="P447" s="23" t="e">
        <f t="shared" si="325"/>
        <v>#DIV/0!</v>
      </c>
      <c r="Q447" s="23">
        <f t="shared" si="325"/>
        <v>4700</v>
      </c>
      <c r="R447" s="23" t="e">
        <f t="shared" si="325"/>
        <v>#DIV/0!</v>
      </c>
      <c r="S447" s="27" t="e">
        <f t="shared" si="325"/>
        <v>#DIV/0!</v>
      </c>
      <c r="T447" s="23" t="e">
        <f t="shared" si="325"/>
        <v>#DIV/0!</v>
      </c>
      <c r="U447" s="23">
        <f t="shared" si="325"/>
        <v>1100</v>
      </c>
      <c r="V447" s="23" t="e">
        <f t="shared" si="325"/>
        <v>#DIV/0!</v>
      </c>
      <c r="W447" s="27" t="e">
        <f t="shared" si="325"/>
        <v>#DIV/0!</v>
      </c>
      <c r="X447" s="27" t="e">
        <f t="shared" si="325"/>
        <v>#DIV/0!</v>
      </c>
      <c r="Y447" s="27" t="e">
        <f t="shared" si="325"/>
        <v>#DIV/0!</v>
      </c>
      <c r="Z447" s="23" t="e">
        <f t="shared" si="325"/>
        <v>#DIV/0!</v>
      </c>
      <c r="AA447" s="23">
        <f t="shared" si="325"/>
        <v>4700</v>
      </c>
      <c r="AB447" s="23">
        <f t="shared" si="325"/>
        <v>4700</v>
      </c>
      <c r="AC447" s="23">
        <f t="shared" si="325"/>
        <v>4700</v>
      </c>
      <c r="AD447" s="112"/>
      <c r="AE447" s="117"/>
    </row>
    <row r="448" spans="1:31" ht="48" customHeight="1" x14ac:dyDescent="0.2">
      <c r="A448" s="111"/>
      <c r="B448" s="103" t="s">
        <v>101</v>
      </c>
      <c r="C448" s="19"/>
      <c r="D448" s="20"/>
      <c r="E448" s="20"/>
      <c r="F448" s="19"/>
      <c r="G448" s="23">
        <f>SUM(G449:G452)</f>
        <v>4700</v>
      </c>
      <c r="H448" s="23">
        <f t="shared" ref="H448:AC448" si="326">SUM(H449:H452)</f>
        <v>0</v>
      </c>
      <c r="I448" s="23">
        <f t="shared" si="326"/>
        <v>0</v>
      </c>
      <c r="J448" s="23">
        <f t="shared" si="326"/>
        <v>0</v>
      </c>
      <c r="K448" s="23">
        <f t="shared" si="326"/>
        <v>4700</v>
      </c>
      <c r="L448" s="23">
        <f t="shared" si="326"/>
        <v>0</v>
      </c>
      <c r="M448" s="23">
        <f t="shared" si="326"/>
        <v>0</v>
      </c>
      <c r="N448" s="23">
        <f t="shared" si="326"/>
        <v>0</v>
      </c>
      <c r="O448" s="23">
        <f t="shared" si="326"/>
        <v>0</v>
      </c>
      <c r="P448" s="23">
        <f t="shared" si="326"/>
        <v>0</v>
      </c>
      <c r="Q448" s="23">
        <f t="shared" si="326"/>
        <v>4700</v>
      </c>
      <c r="R448" s="23">
        <f t="shared" si="326"/>
        <v>0</v>
      </c>
      <c r="S448" s="23">
        <f t="shared" si="326"/>
        <v>100</v>
      </c>
      <c r="T448" s="23">
        <f t="shared" si="326"/>
        <v>0</v>
      </c>
      <c r="U448" s="23">
        <f t="shared" si="326"/>
        <v>1100</v>
      </c>
      <c r="V448" s="23">
        <f t="shared" si="326"/>
        <v>0</v>
      </c>
      <c r="W448" s="23">
        <f t="shared" si="326"/>
        <v>3500</v>
      </c>
      <c r="X448" s="23">
        <f t="shared" si="326"/>
        <v>0</v>
      </c>
      <c r="Y448" s="23">
        <f t="shared" si="326"/>
        <v>0</v>
      </c>
      <c r="Z448" s="23">
        <f t="shared" si="326"/>
        <v>0</v>
      </c>
      <c r="AA448" s="23">
        <f t="shared" si="326"/>
        <v>4700</v>
      </c>
      <c r="AB448" s="23">
        <f t="shared" si="326"/>
        <v>4700</v>
      </c>
      <c r="AC448" s="23">
        <f t="shared" si="326"/>
        <v>4700</v>
      </c>
      <c r="AD448" s="112"/>
      <c r="AE448" s="117"/>
    </row>
    <row r="449" spans="1:31" ht="13.15" customHeight="1" x14ac:dyDescent="0.2">
      <c r="A449" s="111"/>
      <c r="B449" s="103" t="s">
        <v>7</v>
      </c>
      <c r="C449" s="19">
        <v>136</v>
      </c>
      <c r="D449" s="20" t="s">
        <v>41</v>
      </c>
      <c r="E449" s="20" t="s">
        <v>206</v>
      </c>
      <c r="F449" s="19">
        <v>612</v>
      </c>
      <c r="G449" s="23">
        <f t="shared" ref="G449:H452" si="327">I449+K449+M449+O449</f>
        <v>4700</v>
      </c>
      <c r="H449" s="28">
        <f t="shared" si="327"/>
        <v>0</v>
      </c>
      <c r="I449" s="29"/>
      <c r="J449" s="29"/>
      <c r="K449" s="29">
        <v>4700</v>
      </c>
      <c r="L449" s="29"/>
      <c r="M449" s="29"/>
      <c r="N449" s="29"/>
      <c r="O449" s="29"/>
      <c r="P449" s="28"/>
      <c r="Q449" s="23">
        <f t="shared" ref="Q449:R453" si="328">S449+U449+W449+Y449</f>
        <v>4700</v>
      </c>
      <c r="R449" s="28">
        <f t="shared" si="328"/>
        <v>0</v>
      </c>
      <c r="S449" s="23">
        <v>100</v>
      </c>
      <c r="T449" s="23"/>
      <c r="U449" s="23">
        <v>1100</v>
      </c>
      <c r="V449" s="23"/>
      <c r="W449" s="23">
        <v>3500</v>
      </c>
      <c r="X449" s="23"/>
      <c r="Y449" s="23"/>
      <c r="Z449" s="23"/>
      <c r="AA449" s="23">
        <v>4700</v>
      </c>
      <c r="AB449" s="23">
        <v>4700</v>
      </c>
      <c r="AC449" s="23">
        <v>4700</v>
      </c>
      <c r="AD449" s="112"/>
      <c r="AE449" s="117"/>
    </row>
    <row r="450" spans="1:31" ht="23.25" customHeight="1" x14ac:dyDescent="0.2">
      <c r="A450" s="111"/>
      <c r="B450" s="103" t="s">
        <v>8</v>
      </c>
      <c r="C450" s="19"/>
      <c r="D450" s="20"/>
      <c r="E450" s="20"/>
      <c r="F450" s="19"/>
      <c r="G450" s="23">
        <f t="shared" si="327"/>
        <v>0</v>
      </c>
      <c r="H450" s="28">
        <f t="shared" si="327"/>
        <v>0</v>
      </c>
      <c r="I450" s="29"/>
      <c r="J450" s="29"/>
      <c r="K450" s="29"/>
      <c r="L450" s="29"/>
      <c r="M450" s="29"/>
      <c r="N450" s="29"/>
      <c r="O450" s="29"/>
      <c r="P450" s="28"/>
      <c r="Q450" s="23">
        <f t="shared" si="328"/>
        <v>0</v>
      </c>
      <c r="R450" s="28">
        <f t="shared" si="328"/>
        <v>0</v>
      </c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112"/>
      <c r="AE450" s="117"/>
    </row>
    <row r="451" spans="1:31" ht="23.25" customHeight="1" x14ac:dyDescent="0.2">
      <c r="A451" s="111"/>
      <c r="B451" s="103" t="s">
        <v>9</v>
      </c>
      <c r="C451" s="19"/>
      <c r="D451" s="20"/>
      <c r="E451" s="20"/>
      <c r="F451" s="19"/>
      <c r="G451" s="23">
        <f t="shared" si="327"/>
        <v>0</v>
      </c>
      <c r="H451" s="28">
        <f t="shared" si="327"/>
        <v>0</v>
      </c>
      <c r="I451" s="29"/>
      <c r="J451" s="29"/>
      <c r="K451" s="29"/>
      <c r="L451" s="29"/>
      <c r="M451" s="29"/>
      <c r="N451" s="29"/>
      <c r="O451" s="29"/>
      <c r="P451" s="28"/>
      <c r="Q451" s="23">
        <f t="shared" si="328"/>
        <v>0</v>
      </c>
      <c r="R451" s="28">
        <f t="shared" si="328"/>
        <v>0</v>
      </c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112"/>
      <c r="AE451" s="117"/>
    </row>
    <row r="452" spans="1:31" ht="18.75" customHeight="1" x14ac:dyDescent="0.2">
      <c r="A452" s="111"/>
      <c r="B452" s="104" t="s">
        <v>10</v>
      </c>
      <c r="C452" s="19"/>
      <c r="D452" s="20"/>
      <c r="E452" s="20"/>
      <c r="F452" s="19"/>
      <c r="G452" s="23">
        <f t="shared" si="327"/>
        <v>0</v>
      </c>
      <c r="H452" s="28">
        <f t="shared" si="327"/>
        <v>0</v>
      </c>
      <c r="I452" s="29"/>
      <c r="J452" s="29"/>
      <c r="K452" s="29"/>
      <c r="L452" s="29"/>
      <c r="M452" s="29"/>
      <c r="N452" s="29"/>
      <c r="O452" s="29"/>
      <c r="P452" s="28"/>
      <c r="Q452" s="23">
        <f t="shared" si="328"/>
        <v>0</v>
      </c>
      <c r="R452" s="28">
        <f t="shared" si="328"/>
        <v>0</v>
      </c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112"/>
      <c r="AE452" s="118"/>
    </row>
    <row r="453" spans="1:31" ht="24.6" hidden="1" customHeight="1" x14ac:dyDescent="0.2">
      <c r="A453" s="111" t="s">
        <v>295</v>
      </c>
      <c r="B453" s="103" t="s">
        <v>111</v>
      </c>
      <c r="C453" s="19"/>
      <c r="D453" s="20"/>
      <c r="E453" s="20"/>
      <c r="F453" s="19"/>
      <c r="G453" s="29">
        <f>I453+K453+M453+O453</f>
        <v>13</v>
      </c>
      <c r="H453" s="29">
        <f>J453+L453+N453+P453</f>
        <v>0</v>
      </c>
      <c r="I453" s="23"/>
      <c r="J453" s="23"/>
      <c r="K453" s="23"/>
      <c r="L453" s="23"/>
      <c r="M453" s="29">
        <v>13</v>
      </c>
      <c r="N453" s="23"/>
      <c r="O453" s="23"/>
      <c r="P453" s="28"/>
      <c r="Q453" s="23">
        <f t="shared" si="328"/>
        <v>0</v>
      </c>
      <c r="R453" s="23">
        <f t="shared" si="328"/>
        <v>0</v>
      </c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116" t="s">
        <v>76</v>
      </c>
      <c r="AE453" s="116" t="s">
        <v>400</v>
      </c>
    </row>
    <row r="454" spans="1:31" ht="26.45" hidden="1" customHeight="1" x14ac:dyDescent="0.2">
      <c r="A454" s="111"/>
      <c r="B454" s="103" t="s">
        <v>117</v>
      </c>
      <c r="C454" s="19"/>
      <c r="D454" s="20"/>
      <c r="E454" s="20"/>
      <c r="F454" s="19"/>
      <c r="G454" s="23">
        <f>ROUND(G455/G453,1)</f>
        <v>889.5</v>
      </c>
      <c r="H454" s="23" t="e">
        <f t="shared" ref="H454:AC454" si="329">ROUND(H455/H453,1)</f>
        <v>#DIV/0!</v>
      </c>
      <c r="I454" s="23" t="e">
        <f t="shared" si="329"/>
        <v>#DIV/0!</v>
      </c>
      <c r="J454" s="23" t="e">
        <f t="shared" si="329"/>
        <v>#DIV/0!</v>
      </c>
      <c r="K454" s="23" t="e">
        <f t="shared" si="329"/>
        <v>#DIV/0!</v>
      </c>
      <c r="L454" s="23" t="e">
        <f t="shared" si="329"/>
        <v>#DIV/0!</v>
      </c>
      <c r="M454" s="23">
        <f t="shared" si="329"/>
        <v>0</v>
      </c>
      <c r="N454" s="23" t="e">
        <f t="shared" si="329"/>
        <v>#DIV/0!</v>
      </c>
      <c r="O454" s="23" t="e">
        <f t="shared" si="329"/>
        <v>#DIV/0!</v>
      </c>
      <c r="P454" s="23" t="e">
        <f t="shared" si="329"/>
        <v>#DIV/0!</v>
      </c>
      <c r="Q454" s="23" t="e">
        <f t="shared" si="329"/>
        <v>#DIV/0!</v>
      </c>
      <c r="R454" s="23" t="e">
        <f t="shared" si="329"/>
        <v>#DIV/0!</v>
      </c>
      <c r="S454" s="23" t="e">
        <f t="shared" si="329"/>
        <v>#DIV/0!</v>
      </c>
      <c r="T454" s="23" t="e">
        <f t="shared" si="329"/>
        <v>#DIV/0!</v>
      </c>
      <c r="U454" s="23" t="e">
        <f t="shared" si="329"/>
        <v>#DIV/0!</v>
      </c>
      <c r="V454" s="23" t="e">
        <f t="shared" si="329"/>
        <v>#DIV/0!</v>
      </c>
      <c r="W454" s="23" t="e">
        <f t="shared" si="329"/>
        <v>#DIV/0!</v>
      </c>
      <c r="X454" s="23" t="e">
        <f t="shared" si="329"/>
        <v>#DIV/0!</v>
      </c>
      <c r="Y454" s="23" t="e">
        <f t="shared" si="329"/>
        <v>#DIV/0!</v>
      </c>
      <c r="Z454" s="23" t="e">
        <f t="shared" si="329"/>
        <v>#DIV/0!</v>
      </c>
      <c r="AA454" s="23" t="e">
        <f t="shared" si="329"/>
        <v>#DIV/0!</v>
      </c>
      <c r="AB454" s="23" t="e">
        <f t="shared" si="329"/>
        <v>#DIV/0!</v>
      </c>
      <c r="AC454" s="23" t="e">
        <f t="shared" si="329"/>
        <v>#DIV/0!</v>
      </c>
      <c r="AD454" s="117"/>
      <c r="AE454" s="117"/>
    </row>
    <row r="455" spans="1:31" ht="45" hidden="1" customHeight="1" x14ac:dyDescent="0.2">
      <c r="A455" s="111"/>
      <c r="B455" s="103" t="s">
        <v>101</v>
      </c>
      <c r="C455" s="19"/>
      <c r="D455" s="20"/>
      <c r="E455" s="20"/>
      <c r="F455" s="19"/>
      <c r="G455" s="23">
        <f>SUM(G456:G459)</f>
        <v>11563</v>
      </c>
      <c r="H455" s="23">
        <f t="shared" ref="H455:AC455" si="330">SUM(H456:H459)</f>
        <v>0</v>
      </c>
      <c r="I455" s="23">
        <f t="shared" si="330"/>
        <v>0</v>
      </c>
      <c r="J455" s="23">
        <f t="shared" si="330"/>
        <v>0</v>
      </c>
      <c r="K455" s="23">
        <f t="shared" si="330"/>
        <v>11563</v>
      </c>
      <c r="L455" s="23">
        <f t="shared" si="330"/>
        <v>0</v>
      </c>
      <c r="M455" s="23">
        <f t="shared" si="330"/>
        <v>0</v>
      </c>
      <c r="N455" s="23">
        <f t="shared" si="330"/>
        <v>0</v>
      </c>
      <c r="O455" s="23">
        <f t="shared" si="330"/>
        <v>0</v>
      </c>
      <c r="P455" s="23">
        <f t="shared" si="330"/>
        <v>0</v>
      </c>
      <c r="Q455" s="23">
        <f t="shared" si="330"/>
        <v>0</v>
      </c>
      <c r="R455" s="23">
        <f t="shared" si="330"/>
        <v>0</v>
      </c>
      <c r="S455" s="23">
        <f t="shared" si="330"/>
        <v>0</v>
      </c>
      <c r="T455" s="23">
        <f t="shared" si="330"/>
        <v>0</v>
      </c>
      <c r="U455" s="23">
        <f t="shared" si="330"/>
        <v>0</v>
      </c>
      <c r="V455" s="23">
        <f t="shared" si="330"/>
        <v>0</v>
      </c>
      <c r="W455" s="23">
        <f t="shared" si="330"/>
        <v>0</v>
      </c>
      <c r="X455" s="23">
        <f t="shared" si="330"/>
        <v>0</v>
      </c>
      <c r="Y455" s="23">
        <f t="shared" si="330"/>
        <v>0</v>
      </c>
      <c r="Z455" s="23">
        <f t="shared" si="330"/>
        <v>0</v>
      </c>
      <c r="AA455" s="23">
        <f t="shared" si="330"/>
        <v>0</v>
      </c>
      <c r="AB455" s="23">
        <f t="shared" si="330"/>
        <v>0</v>
      </c>
      <c r="AC455" s="23">
        <f t="shared" si="330"/>
        <v>0</v>
      </c>
      <c r="AD455" s="117"/>
      <c r="AE455" s="117"/>
    </row>
    <row r="456" spans="1:31" ht="13.15" hidden="1" customHeight="1" x14ac:dyDescent="0.2">
      <c r="A456" s="111"/>
      <c r="B456" s="103" t="s">
        <v>17</v>
      </c>
      <c r="C456" s="19">
        <v>136</v>
      </c>
      <c r="D456" s="20" t="s">
        <v>41</v>
      </c>
      <c r="E456" s="20" t="s">
        <v>207</v>
      </c>
      <c r="F456" s="19">
        <v>244</v>
      </c>
      <c r="G456" s="23">
        <f t="shared" ref="G456:H459" si="331">I456+K456+M456+O456</f>
        <v>11563</v>
      </c>
      <c r="H456" s="28">
        <f t="shared" si="331"/>
        <v>0</v>
      </c>
      <c r="I456" s="29"/>
      <c r="J456" s="29"/>
      <c r="K456" s="29">
        <f>14916-3353</f>
        <v>11563</v>
      </c>
      <c r="L456" s="29"/>
      <c r="M456" s="29"/>
      <c r="N456" s="29"/>
      <c r="O456" s="29"/>
      <c r="P456" s="28"/>
      <c r="Q456" s="23">
        <f t="shared" ref="Q456:R459" si="332">S456+U456+W456+Y456</f>
        <v>0</v>
      </c>
      <c r="R456" s="28">
        <f t="shared" si="332"/>
        <v>0</v>
      </c>
      <c r="S456" s="23"/>
      <c r="T456" s="23"/>
      <c r="U456" s="23"/>
      <c r="V456" s="23"/>
      <c r="W456" s="23"/>
      <c r="X456" s="23"/>
      <c r="Y456" s="23"/>
      <c r="Z456" s="23"/>
      <c r="AA456" s="23">
        <v>0</v>
      </c>
      <c r="AB456" s="23">
        <v>0</v>
      </c>
      <c r="AC456" s="23">
        <v>0</v>
      </c>
      <c r="AD456" s="117"/>
      <c r="AE456" s="117"/>
    </row>
    <row r="457" spans="1:31" ht="13.15" hidden="1" customHeight="1" x14ac:dyDescent="0.2">
      <c r="A457" s="111"/>
      <c r="B457" s="103" t="s">
        <v>14</v>
      </c>
      <c r="C457" s="19"/>
      <c r="D457" s="20"/>
      <c r="E457" s="20"/>
      <c r="F457" s="19"/>
      <c r="G457" s="23">
        <f t="shared" si="331"/>
        <v>0</v>
      </c>
      <c r="H457" s="28">
        <f t="shared" si="331"/>
        <v>0</v>
      </c>
      <c r="I457" s="29"/>
      <c r="J457" s="29"/>
      <c r="K457" s="29"/>
      <c r="L457" s="29"/>
      <c r="M457" s="29"/>
      <c r="N457" s="29"/>
      <c r="O457" s="29"/>
      <c r="P457" s="28"/>
      <c r="Q457" s="23">
        <f t="shared" si="332"/>
        <v>0</v>
      </c>
      <c r="R457" s="28">
        <f t="shared" si="332"/>
        <v>0</v>
      </c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117"/>
      <c r="AE457" s="117"/>
    </row>
    <row r="458" spans="1:31" ht="13.15" hidden="1" customHeight="1" x14ac:dyDescent="0.2">
      <c r="A458" s="111"/>
      <c r="B458" s="103" t="s">
        <v>15</v>
      </c>
      <c r="C458" s="19"/>
      <c r="D458" s="20"/>
      <c r="E458" s="20"/>
      <c r="F458" s="19"/>
      <c r="G458" s="23">
        <f t="shared" si="331"/>
        <v>0</v>
      </c>
      <c r="H458" s="28">
        <f t="shared" si="331"/>
        <v>0</v>
      </c>
      <c r="I458" s="29"/>
      <c r="J458" s="29"/>
      <c r="K458" s="29"/>
      <c r="L458" s="29"/>
      <c r="M458" s="29"/>
      <c r="N458" s="29"/>
      <c r="O458" s="29"/>
      <c r="P458" s="28"/>
      <c r="Q458" s="23">
        <f t="shared" si="332"/>
        <v>0</v>
      </c>
      <c r="R458" s="28">
        <f t="shared" si="332"/>
        <v>0</v>
      </c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117"/>
      <c r="AE458" s="117"/>
    </row>
    <row r="459" spans="1:31" ht="13.15" hidden="1" customHeight="1" x14ac:dyDescent="0.2">
      <c r="A459" s="111"/>
      <c r="B459" s="103" t="s">
        <v>12</v>
      </c>
      <c r="C459" s="19"/>
      <c r="D459" s="20"/>
      <c r="E459" s="20"/>
      <c r="F459" s="19"/>
      <c r="G459" s="23">
        <f t="shared" si="331"/>
        <v>0</v>
      </c>
      <c r="H459" s="28">
        <f t="shared" si="331"/>
        <v>0</v>
      </c>
      <c r="I459" s="29"/>
      <c r="J459" s="29"/>
      <c r="K459" s="29"/>
      <c r="L459" s="29"/>
      <c r="M459" s="29"/>
      <c r="N459" s="29"/>
      <c r="O459" s="29"/>
      <c r="P459" s="28"/>
      <c r="Q459" s="23">
        <f t="shared" si="332"/>
        <v>0</v>
      </c>
      <c r="R459" s="28">
        <f t="shared" si="332"/>
        <v>0</v>
      </c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118"/>
      <c r="AE459" s="118"/>
    </row>
    <row r="460" spans="1:31" ht="13.15" customHeight="1" x14ac:dyDescent="0.2">
      <c r="A460" s="111" t="s">
        <v>456</v>
      </c>
      <c r="B460" s="103" t="s">
        <v>143</v>
      </c>
      <c r="C460" s="19"/>
      <c r="D460" s="20"/>
      <c r="E460" s="20"/>
      <c r="F460" s="19"/>
      <c r="G460" s="23">
        <f>I460+K460+M460+O460</f>
        <v>7</v>
      </c>
      <c r="H460" s="23">
        <f>J460+L460+N460+P460</f>
        <v>0</v>
      </c>
      <c r="I460" s="28"/>
      <c r="J460" s="28"/>
      <c r="K460" s="28"/>
      <c r="L460" s="28"/>
      <c r="M460" s="28">
        <v>7</v>
      </c>
      <c r="N460" s="28"/>
      <c r="O460" s="28"/>
      <c r="P460" s="28"/>
      <c r="Q460" s="23">
        <v>6</v>
      </c>
      <c r="R460" s="23">
        <f>T460+V460+X460+Z460</f>
        <v>0</v>
      </c>
      <c r="S460" s="23"/>
      <c r="T460" s="23"/>
      <c r="U460" s="23"/>
      <c r="V460" s="23"/>
      <c r="W460" s="23">
        <v>6</v>
      </c>
      <c r="X460" s="23"/>
      <c r="Y460" s="23"/>
      <c r="Z460" s="23"/>
      <c r="AA460" s="23">
        <v>6</v>
      </c>
      <c r="AB460" s="23">
        <v>6</v>
      </c>
      <c r="AC460" s="23">
        <v>6</v>
      </c>
      <c r="AD460" s="112" t="s">
        <v>314</v>
      </c>
      <c r="AE460" s="116" t="s">
        <v>537</v>
      </c>
    </row>
    <row r="461" spans="1:31" ht="26.45" customHeight="1" x14ac:dyDescent="0.2">
      <c r="A461" s="111"/>
      <c r="B461" s="103" t="s">
        <v>116</v>
      </c>
      <c r="C461" s="19"/>
      <c r="D461" s="20"/>
      <c r="E461" s="20"/>
      <c r="F461" s="19"/>
      <c r="G461" s="23">
        <f>ROUND(G462/G460,1)</f>
        <v>3193.3</v>
      </c>
      <c r="H461" s="23" t="e">
        <f t="shared" ref="H461:AC461" si="333">ROUND(H462/H460,1)</f>
        <v>#DIV/0!</v>
      </c>
      <c r="I461" s="23" t="e">
        <f t="shared" si="333"/>
        <v>#DIV/0!</v>
      </c>
      <c r="J461" s="23" t="e">
        <f t="shared" si="333"/>
        <v>#DIV/0!</v>
      </c>
      <c r="K461" s="23" t="e">
        <f t="shared" si="333"/>
        <v>#DIV/0!</v>
      </c>
      <c r="L461" s="23" t="e">
        <f t="shared" si="333"/>
        <v>#DIV/0!</v>
      </c>
      <c r="M461" s="23">
        <f t="shared" si="333"/>
        <v>958</v>
      </c>
      <c r="N461" s="23" t="e">
        <f t="shared" si="333"/>
        <v>#DIV/0!</v>
      </c>
      <c r="O461" s="23" t="e">
        <f t="shared" si="333"/>
        <v>#DIV/0!</v>
      </c>
      <c r="P461" s="23" t="e">
        <f t="shared" si="333"/>
        <v>#DIV/0!</v>
      </c>
      <c r="Q461" s="23">
        <f t="shared" si="333"/>
        <v>1951.4</v>
      </c>
      <c r="R461" s="23" t="e">
        <f t="shared" si="333"/>
        <v>#DIV/0!</v>
      </c>
      <c r="S461" s="27" t="e">
        <f t="shared" si="333"/>
        <v>#DIV/0!</v>
      </c>
      <c r="T461" s="27" t="e">
        <f t="shared" si="333"/>
        <v>#DIV/0!</v>
      </c>
      <c r="U461" s="27" t="e">
        <f t="shared" si="333"/>
        <v>#DIV/0!</v>
      </c>
      <c r="V461" s="23" t="e">
        <f t="shared" si="333"/>
        <v>#DIV/0!</v>
      </c>
      <c r="W461" s="23">
        <f t="shared" si="333"/>
        <v>1951.4</v>
      </c>
      <c r="X461" s="23" t="e">
        <f t="shared" si="333"/>
        <v>#DIV/0!</v>
      </c>
      <c r="Y461" s="27" t="e">
        <f t="shared" si="333"/>
        <v>#DIV/0!</v>
      </c>
      <c r="Z461" s="23" t="e">
        <f t="shared" si="333"/>
        <v>#DIV/0!</v>
      </c>
      <c r="AA461" s="23">
        <f t="shared" si="333"/>
        <v>0</v>
      </c>
      <c r="AB461" s="23">
        <f t="shared" si="333"/>
        <v>0</v>
      </c>
      <c r="AC461" s="23">
        <f t="shared" si="333"/>
        <v>558.79999999999995</v>
      </c>
      <c r="AD461" s="112"/>
      <c r="AE461" s="117"/>
    </row>
    <row r="462" spans="1:31" ht="42.6" customHeight="1" x14ac:dyDescent="0.2">
      <c r="A462" s="111"/>
      <c r="B462" s="103" t="s">
        <v>105</v>
      </c>
      <c r="C462" s="19"/>
      <c r="D462" s="20"/>
      <c r="E462" s="20"/>
      <c r="F462" s="19"/>
      <c r="G462" s="23">
        <f t="shared" ref="G462:P462" si="334">SUM(G463:G470)</f>
        <v>22353.200000000001</v>
      </c>
      <c r="H462" s="23">
        <f t="shared" si="334"/>
        <v>0</v>
      </c>
      <c r="I462" s="23">
        <f t="shared" si="334"/>
        <v>0</v>
      </c>
      <c r="J462" s="23">
        <f t="shared" si="334"/>
        <v>0</v>
      </c>
      <c r="K462" s="23">
        <f t="shared" si="334"/>
        <v>15647.2</v>
      </c>
      <c r="L462" s="23">
        <f t="shared" si="334"/>
        <v>0</v>
      </c>
      <c r="M462" s="23">
        <f t="shared" si="334"/>
        <v>6706</v>
      </c>
      <c r="N462" s="23">
        <f t="shared" si="334"/>
        <v>0</v>
      </c>
      <c r="O462" s="23">
        <f t="shared" si="334"/>
        <v>0</v>
      </c>
      <c r="P462" s="23">
        <f t="shared" si="334"/>
        <v>0</v>
      </c>
      <c r="Q462" s="23">
        <f>Q463+Q464+Q465+Q466+Q467+Q468+Q469</f>
        <v>11708.099999999999</v>
      </c>
      <c r="R462" s="23">
        <f t="shared" ref="R462:Z462" si="335">SUM(R463:R470)</f>
        <v>0</v>
      </c>
      <c r="S462" s="23">
        <f t="shared" si="335"/>
        <v>0</v>
      </c>
      <c r="T462" s="23">
        <f t="shared" si="335"/>
        <v>0</v>
      </c>
      <c r="U462" s="23">
        <f t="shared" si="335"/>
        <v>0</v>
      </c>
      <c r="V462" s="23">
        <f t="shared" si="335"/>
        <v>0</v>
      </c>
      <c r="W462" s="23">
        <f t="shared" si="335"/>
        <v>11708.099999999999</v>
      </c>
      <c r="X462" s="23">
        <f t="shared" si="335"/>
        <v>0</v>
      </c>
      <c r="Y462" s="23">
        <f t="shared" si="335"/>
        <v>0</v>
      </c>
      <c r="Z462" s="23">
        <f t="shared" si="335"/>
        <v>0</v>
      </c>
      <c r="AA462" s="23">
        <f>AA463+AA466</f>
        <v>0</v>
      </c>
      <c r="AB462" s="23">
        <f>AB463+AB466</f>
        <v>0</v>
      </c>
      <c r="AC462" s="23">
        <f>SUM(AC463:AC470)</f>
        <v>3353</v>
      </c>
      <c r="AD462" s="112"/>
      <c r="AE462" s="117"/>
    </row>
    <row r="463" spans="1:31" ht="13.15" customHeight="1" x14ac:dyDescent="0.2">
      <c r="A463" s="111"/>
      <c r="B463" s="113" t="s">
        <v>17</v>
      </c>
      <c r="C463" s="19">
        <v>136</v>
      </c>
      <c r="D463" s="20" t="s">
        <v>41</v>
      </c>
      <c r="E463" s="20" t="s">
        <v>378</v>
      </c>
      <c r="F463" s="19">
        <v>242</v>
      </c>
      <c r="G463" s="23">
        <f t="shared" ref="G463:G470" si="336">I463+K463+M463+O463</f>
        <v>3353</v>
      </c>
      <c r="H463" s="28">
        <f t="shared" ref="H463:H470" si="337">J463+L463+N463+P463</f>
        <v>0</v>
      </c>
      <c r="I463" s="28"/>
      <c r="J463" s="28"/>
      <c r="K463" s="28"/>
      <c r="L463" s="28"/>
      <c r="M463" s="28">
        <v>3353</v>
      </c>
      <c r="N463" s="28"/>
      <c r="O463" s="28"/>
      <c r="P463" s="28"/>
      <c r="Q463" s="23">
        <f t="shared" ref="Q463:Q470" si="338">S463+U463+W463+Y463</f>
        <v>621.78899999999999</v>
      </c>
      <c r="R463" s="28">
        <f t="shared" ref="R463:R470" si="339">T463+V463+X463+Z463</f>
        <v>0</v>
      </c>
      <c r="S463" s="23"/>
      <c r="T463" s="23"/>
      <c r="U463" s="23"/>
      <c r="V463" s="23"/>
      <c r="W463" s="23">
        <v>621.78899999999999</v>
      </c>
      <c r="X463" s="23"/>
      <c r="Y463" s="23">
        <v>0</v>
      </c>
      <c r="Z463" s="23"/>
      <c r="AA463" s="23">
        <v>0</v>
      </c>
      <c r="AB463" s="23">
        <v>0</v>
      </c>
      <c r="AC463" s="23">
        <v>3353</v>
      </c>
      <c r="AD463" s="112"/>
      <c r="AE463" s="117"/>
    </row>
    <row r="464" spans="1:31" ht="13.15" customHeight="1" x14ac:dyDescent="0.2">
      <c r="A464" s="111"/>
      <c r="B464" s="114"/>
      <c r="C464" s="19">
        <v>136</v>
      </c>
      <c r="D464" s="20" t="s">
        <v>41</v>
      </c>
      <c r="E464" s="20" t="s">
        <v>378</v>
      </c>
      <c r="F464" s="19">
        <v>244</v>
      </c>
      <c r="G464" s="23">
        <f>I464+K464+M464+O464</f>
        <v>3353</v>
      </c>
      <c r="H464" s="28">
        <f>J464+L464+N464+P464</f>
        <v>0</v>
      </c>
      <c r="I464" s="28"/>
      <c r="J464" s="28"/>
      <c r="K464" s="28"/>
      <c r="L464" s="28"/>
      <c r="M464" s="28">
        <v>3353</v>
      </c>
      <c r="N464" s="28"/>
      <c r="O464" s="28"/>
      <c r="P464" s="28"/>
      <c r="Q464" s="23">
        <f t="shared" si="338"/>
        <v>1267.6759999999999</v>
      </c>
      <c r="R464" s="28">
        <f>T464+V464+X464+Z464</f>
        <v>0</v>
      </c>
      <c r="S464" s="23"/>
      <c r="T464" s="23"/>
      <c r="U464" s="23"/>
      <c r="V464" s="23"/>
      <c r="W464" s="23">
        <f>1267.416+0.26</f>
        <v>1267.6759999999999</v>
      </c>
      <c r="X464" s="23"/>
      <c r="Y464" s="23">
        <v>0</v>
      </c>
      <c r="Z464" s="23"/>
      <c r="AA464" s="23">
        <v>3353</v>
      </c>
      <c r="AB464" s="23">
        <v>3353</v>
      </c>
      <c r="AC464" s="23"/>
      <c r="AD464" s="112"/>
      <c r="AE464" s="117"/>
    </row>
    <row r="465" spans="1:31" ht="13.15" customHeight="1" x14ac:dyDescent="0.2">
      <c r="A465" s="111"/>
      <c r="B465" s="115"/>
      <c r="C465" s="19">
        <v>136</v>
      </c>
      <c r="D465" s="20" t="s">
        <v>41</v>
      </c>
      <c r="E465" s="20" t="s">
        <v>515</v>
      </c>
      <c r="F465" s="19">
        <v>540</v>
      </c>
      <c r="G465" s="23"/>
      <c r="H465" s="28"/>
      <c r="I465" s="28"/>
      <c r="J465" s="28"/>
      <c r="K465" s="28"/>
      <c r="L465" s="28"/>
      <c r="M465" s="28"/>
      <c r="N465" s="28"/>
      <c r="O465" s="28"/>
      <c r="P465" s="28"/>
      <c r="Q465" s="23">
        <f t="shared" si="338"/>
        <v>2208.5349999999999</v>
      </c>
      <c r="R465" s="28"/>
      <c r="S465" s="23"/>
      <c r="T465" s="23"/>
      <c r="U465" s="23"/>
      <c r="V465" s="23"/>
      <c r="W465" s="23">
        <v>2208.5349999999999</v>
      </c>
      <c r="X465" s="23"/>
      <c r="Y465" s="23"/>
      <c r="Z465" s="23"/>
      <c r="AA465" s="23"/>
      <c r="AB465" s="23"/>
      <c r="AC465" s="23"/>
      <c r="AD465" s="112"/>
      <c r="AE465" s="117"/>
    </row>
    <row r="466" spans="1:31" ht="13.15" customHeight="1" x14ac:dyDescent="0.2">
      <c r="A466" s="111"/>
      <c r="B466" s="113" t="s">
        <v>14</v>
      </c>
      <c r="C466" s="19">
        <v>136</v>
      </c>
      <c r="D466" s="20" t="s">
        <v>41</v>
      </c>
      <c r="E466" s="20" t="s">
        <v>378</v>
      </c>
      <c r="F466" s="19">
        <v>242</v>
      </c>
      <c r="G466" s="23">
        <f t="shared" si="336"/>
        <v>7823.6</v>
      </c>
      <c r="H466" s="28">
        <f t="shared" si="337"/>
        <v>0</v>
      </c>
      <c r="I466" s="28"/>
      <c r="J466" s="28"/>
      <c r="K466" s="28">
        <v>7823.6</v>
      </c>
      <c r="L466" s="28"/>
      <c r="M466" s="28"/>
      <c r="N466" s="28"/>
      <c r="O466" s="28"/>
      <c r="P466" s="28"/>
      <c r="Q466" s="23">
        <f t="shared" si="338"/>
        <v>1154.751</v>
      </c>
      <c r="R466" s="28">
        <f t="shared" si="339"/>
        <v>0</v>
      </c>
      <c r="S466" s="23"/>
      <c r="T466" s="23"/>
      <c r="U466" s="23"/>
      <c r="V466" s="23"/>
      <c r="W466" s="23">
        <v>1154.751</v>
      </c>
      <c r="X466" s="23"/>
      <c r="Y466" s="23"/>
      <c r="Z466" s="23"/>
      <c r="AA466" s="23"/>
      <c r="AB466" s="23"/>
      <c r="AC466" s="23"/>
      <c r="AD466" s="112"/>
      <c r="AE466" s="117"/>
    </row>
    <row r="467" spans="1:31" ht="13.15" customHeight="1" x14ac:dyDescent="0.2">
      <c r="A467" s="111"/>
      <c r="B467" s="114"/>
      <c r="C467" s="19">
        <v>136</v>
      </c>
      <c r="D467" s="20" t="s">
        <v>41</v>
      </c>
      <c r="E467" s="20" t="s">
        <v>378</v>
      </c>
      <c r="F467" s="19">
        <v>244</v>
      </c>
      <c r="G467" s="23">
        <f>I467+K467+M467+O467</f>
        <v>7823.6</v>
      </c>
      <c r="H467" s="28">
        <f>J467+L467+N467+P467</f>
        <v>0</v>
      </c>
      <c r="I467" s="28"/>
      <c r="J467" s="28"/>
      <c r="K467" s="28">
        <v>7823.6</v>
      </c>
      <c r="L467" s="28"/>
      <c r="M467" s="28"/>
      <c r="N467" s="28"/>
      <c r="O467" s="28"/>
      <c r="P467" s="28"/>
      <c r="Q467" s="23">
        <f t="shared" si="338"/>
        <v>2353.7840000000001</v>
      </c>
      <c r="R467" s="28">
        <f>T467+V467+X467+Z467</f>
        <v>0</v>
      </c>
      <c r="S467" s="23"/>
      <c r="T467" s="23"/>
      <c r="U467" s="23"/>
      <c r="V467" s="23"/>
      <c r="W467" s="23">
        <v>2353.7840000000001</v>
      </c>
      <c r="X467" s="23"/>
      <c r="Y467" s="23"/>
      <c r="Z467" s="23"/>
      <c r="AA467" s="23"/>
      <c r="AB467" s="23"/>
      <c r="AC467" s="23"/>
      <c r="AD467" s="112"/>
      <c r="AE467" s="117"/>
    </row>
    <row r="468" spans="1:31" ht="13.15" customHeight="1" x14ac:dyDescent="0.2">
      <c r="A468" s="111"/>
      <c r="B468" s="115"/>
      <c r="C468" s="19">
        <v>136</v>
      </c>
      <c r="D468" s="20" t="s">
        <v>41</v>
      </c>
      <c r="E468" s="20" t="s">
        <v>515</v>
      </c>
      <c r="F468" s="19">
        <v>540</v>
      </c>
      <c r="G468" s="23"/>
      <c r="H468" s="28"/>
      <c r="I468" s="28"/>
      <c r="J468" s="28"/>
      <c r="K468" s="28"/>
      <c r="L468" s="28"/>
      <c r="M468" s="28"/>
      <c r="N468" s="28"/>
      <c r="O468" s="28"/>
      <c r="P468" s="28"/>
      <c r="Q468" s="23">
        <f t="shared" si="338"/>
        <v>4101.5649999999996</v>
      </c>
      <c r="R468" s="28"/>
      <c r="S468" s="23"/>
      <c r="T468" s="23"/>
      <c r="U468" s="23"/>
      <c r="V468" s="23"/>
      <c r="W468" s="23">
        <v>4101.5649999999996</v>
      </c>
      <c r="X468" s="23"/>
      <c r="Y468" s="23"/>
      <c r="Z468" s="23"/>
      <c r="AA468" s="23"/>
      <c r="AB468" s="23"/>
      <c r="AC468" s="23"/>
      <c r="AD468" s="112"/>
      <c r="AE468" s="117"/>
    </row>
    <row r="469" spans="1:31" ht="13.15" customHeight="1" x14ac:dyDescent="0.2">
      <c r="A469" s="111"/>
      <c r="B469" s="103" t="s">
        <v>15</v>
      </c>
      <c r="C469" s="19"/>
      <c r="D469" s="20"/>
      <c r="E469" s="20"/>
      <c r="F469" s="19"/>
      <c r="G469" s="23">
        <f t="shared" si="336"/>
        <v>0</v>
      </c>
      <c r="H469" s="28">
        <f t="shared" si="337"/>
        <v>0</v>
      </c>
      <c r="I469" s="28"/>
      <c r="J469" s="28"/>
      <c r="K469" s="28"/>
      <c r="L469" s="28"/>
      <c r="M469" s="28"/>
      <c r="N469" s="28"/>
      <c r="O469" s="28"/>
      <c r="P469" s="28"/>
      <c r="Q469" s="23">
        <f t="shared" si="338"/>
        <v>0</v>
      </c>
      <c r="R469" s="28">
        <f t="shared" si="339"/>
        <v>0</v>
      </c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112"/>
      <c r="AE469" s="117"/>
    </row>
    <row r="470" spans="1:31" ht="90" customHeight="1" x14ac:dyDescent="0.2">
      <c r="A470" s="111"/>
      <c r="B470" s="103" t="s">
        <v>12</v>
      </c>
      <c r="C470" s="19"/>
      <c r="D470" s="20"/>
      <c r="E470" s="20"/>
      <c r="F470" s="19"/>
      <c r="G470" s="23">
        <f t="shared" si="336"/>
        <v>0</v>
      </c>
      <c r="H470" s="28">
        <f t="shared" si="337"/>
        <v>0</v>
      </c>
      <c r="I470" s="28"/>
      <c r="J470" s="28"/>
      <c r="K470" s="28"/>
      <c r="L470" s="28"/>
      <c r="M470" s="28"/>
      <c r="N470" s="28"/>
      <c r="O470" s="28"/>
      <c r="P470" s="28"/>
      <c r="Q470" s="23">
        <f t="shared" si="338"/>
        <v>0</v>
      </c>
      <c r="R470" s="28">
        <f t="shared" si="339"/>
        <v>0</v>
      </c>
      <c r="S470" s="23"/>
      <c r="T470" s="23"/>
      <c r="U470" s="23"/>
      <c r="V470" s="23"/>
      <c r="W470" s="23"/>
      <c r="X470" s="23"/>
      <c r="Y470" s="23"/>
      <c r="Z470" s="23"/>
      <c r="AA470" s="23"/>
      <c r="AB470" s="100"/>
      <c r="AC470" s="87"/>
      <c r="AD470" s="112"/>
      <c r="AE470" s="118"/>
    </row>
    <row r="471" spans="1:31" ht="13.15" customHeight="1" x14ac:dyDescent="0.2">
      <c r="A471" s="111" t="s">
        <v>315</v>
      </c>
      <c r="B471" s="103" t="s">
        <v>144</v>
      </c>
      <c r="C471" s="19"/>
      <c r="D471" s="20"/>
      <c r="E471" s="20"/>
      <c r="F471" s="19"/>
      <c r="G471" s="23">
        <f>G479</f>
        <v>0</v>
      </c>
      <c r="H471" s="23">
        <f t="shared" ref="H471:AC471" si="340">H479</f>
        <v>0</v>
      </c>
      <c r="I471" s="23">
        <f t="shared" si="340"/>
        <v>0</v>
      </c>
      <c r="J471" s="23">
        <f t="shared" si="340"/>
        <v>0</v>
      </c>
      <c r="K471" s="23">
        <f t="shared" si="340"/>
        <v>0</v>
      </c>
      <c r="L471" s="23">
        <f t="shared" si="340"/>
        <v>0</v>
      </c>
      <c r="M471" s="23">
        <f t="shared" si="340"/>
        <v>0</v>
      </c>
      <c r="N471" s="23">
        <f t="shared" si="340"/>
        <v>0</v>
      </c>
      <c r="O471" s="23">
        <f t="shared" si="340"/>
        <v>0</v>
      </c>
      <c r="P471" s="23">
        <f t="shared" si="340"/>
        <v>0</v>
      </c>
      <c r="Q471" s="23">
        <f t="shared" si="340"/>
        <v>0</v>
      </c>
      <c r="R471" s="23">
        <f t="shared" si="340"/>
        <v>0</v>
      </c>
      <c r="S471" s="23">
        <f t="shared" si="340"/>
        <v>0</v>
      </c>
      <c r="T471" s="23">
        <f t="shared" si="340"/>
        <v>0</v>
      </c>
      <c r="U471" s="23">
        <f t="shared" si="340"/>
        <v>0</v>
      </c>
      <c r="V471" s="23">
        <f t="shared" si="340"/>
        <v>0</v>
      </c>
      <c r="W471" s="23">
        <f t="shared" si="340"/>
        <v>0</v>
      </c>
      <c r="X471" s="23">
        <f t="shared" si="340"/>
        <v>0</v>
      </c>
      <c r="Y471" s="23">
        <f t="shared" si="340"/>
        <v>0</v>
      </c>
      <c r="Z471" s="23">
        <f t="shared" si="340"/>
        <v>0</v>
      </c>
      <c r="AA471" s="23">
        <f t="shared" si="340"/>
        <v>0</v>
      </c>
      <c r="AB471" s="23">
        <f t="shared" si="340"/>
        <v>0</v>
      </c>
      <c r="AC471" s="23">
        <f t="shared" si="340"/>
        <v>0</v>
      </c>
      <c r="AD471" s="112" t="s">
        <v>319</v>
      </c>
      <c r="AE471" s="112" t="s">
        <v>584</v>
      </c>
    </row>
    <row r="472" spans="1:31" ht="26.45" customHeight="1" x14ac:dyDescent="0.2">
      <c r="A472" s="111"/>
      <c r="B472" s="103" t="s">
        <v>132</v>
      </c>
      <c r="C472" s="19"/>
      <c r="D472" s="20"/>
      <c r="E472" s="20"/>
      <c r="F472" s="19"/>
      <c r="G472" s="23" t="e">
        <f>ROUND(G473/G471,1)</f>
        <v>#DIV/0!</v>
      </c>
      <c r="H472" s="23" t="e">
        <f t="shared" ref="H472:AC472" si="341">ROUND(H473/H471,1)</f>
        <v>#DIV/0!</v>
      </c>
      <c r="I472" s="23" t="e">
        <f t="shared" si="341"/>
        <v>#DIV/0!</v>
      </c>
      <c r="J472" s="23" t="e">
        <f t="shared" si="341"/>
        <v>#DIV/0!</v>
      </c>
      <c r="K472" s="23" t="e">
        <f t="shared" si="341"/>
        <v>#DIV/0!</v>
      </c>
      <c r="L472" s="23" t="e">
        <f t="shared" si="341"/>
        <v>#DIV/0!</v>
      </c>
      <c r="M472" s="23" t="e">
        <f t="shared" si="341"/>
        <v>#DIV/0!</v>
      </c>
      <c r="N472" s="23" t="e">
        <f t="shared" si="341"/>
        <v>#DIV/0!</v>
      </c>
      <c r="O472" s="23" t="e">
        <f t="shared" si="341"/>
        <v>#DIV/0!</v>
      </c>
      <c r="P472" s="23" t="e">
        <f t="shared" si="341"/>
        <v>#DIV/0!</v>
      </c>
      <c r="Q472" s="27" t="e">
        <f t="shared" si="341"/>
        <v>#DIV/0!</v>
      </c>
      <c r="R472" s="27" t="e">
        <f t="shared" si="341"/>
        <v>#DIV/0!</v>
      </c>
      <c r="S472" s="27" t="e">
        <f t="shared" si="341"/>
        <v>#DIV/0!</v>
      </c>
      <c r="T472" s="27" t="e">
        <f t="shared" si="341"/>
        <v>#DIV/0!</v>
      </c>
      <c r="U472" s="27" t="e">
        <f t="shared" si="341"/>
        <v>#DIV/0!</v>
      </c>
      <c r="V472" s="27" t="e">
        <f t="shared" si="341"/>
        <v>#DIV/0!</v>
      </c>
      <c r="W472" s="27" t="e">
        <f t="shared" si="341"/>
        <v>#DIV/0!</v>
      </c>
      <c r="X472" s="27" t="e">
        <f t="shared" si="341"/>
        <v>#DIV/0!</v>
      </c>
      <c r="Y472" s="27" t="e">
        <f t="shared" si="341"/>
        <v>#DIV/0!</v>
      </c>
      <c r="Z472" s="27" t="e">
        <f t="shared" si="341"/>
        <v>#DIV/0!</v>
      </c>
      <c r="AA472" s="27" t="e">
        <f t="shared" si="341"/>
        <v>#DIV/0!</v>
      </c>
      <c r="AB472" s="27" t="e">
        <f t="shared" si="341"/>
        <v>#DIV/0!</v>
      </c>
      <c r="AC472" s="27" t="e">
        <f t="shared" si="341"/>
        <v>#DIV/0!</v>
      </c>
      <c r="AD472" s="112"/>
      <c r="AE472" s="112"/>
    </row>
    <row r="473" spans="1:31" ht="37.15" customHeight="1" x14ac:dyDescent="0.2">
      <c r="A473" s="111"/>
      <c r="B473" s="103" t="s">
        <v>101</v>
      </c>
      <c r="C473" s="19"/>
      <c r="D473" s="20"/>
      <c r="E473" s="20"/>
      <c r="F473" s="19"/>
      <c r="G473" s="41">
        <f t="shared" ref="G473:Q473" si="342">SUM(G474:G478)</f>
        <v>0</v>
      </c>
      <c r="H473" s="49">
        <f t="shared" si="342"/>
        <v>0</v>
      </c>
      <c r="I473" s="41">
        <f t="shared" si="342"/>
        <v>0</v>
      </c>
      <c r="J473" s="41">
        <f t="shared" si="342"/>
        <v>0</v>
      </c>
      <c r="K473" s="41">
        <f t="shared" si="342"/>
        <v>0</v>
      </c>
      <c r="L473" s="41">
        <f t="shared" si="342"/>
        <v>0</v>
      </c>
      <c r="M473" s="41">
        <f t="shared" si="342"/>
        <v>0</v>
      </c>
      <c r="N473" s="41">
        <f t="shared" si="342"/>
        <v>0</v>
      </c>
      <c r="O473" s="41">
        <f t="shared" si="342"/>
        <v>0</v>
      </c>
      <c r="P473" s="49">
        <f t="shared" si="342"/>
        <v>0</v>
      </c>
      <c r="Q473" s="23">
        <f t="shared" si="342"/>
        <v>0</v>
      </c>
      <c r="R473" s="41"/>
      <c r="S473" s="41"/>
      <c r="T473" s="41"/>
      <c r="U473" s="41"/>
      <c r="V473" s="41"/>
      <c r="W473" s="41"/>
      <c r="X473" s="41"/>
      <c r="Y473" s="41"/>
      <c r="Z473" s="41"/>
      <c r="AA473" s="41">
        <f>SUM(AA474:AA478)</f>
        <v>0</v>
      </c>
      <c r="AB473" s="41">
        <f>SUM(AB475:AB478)</f>
        <v>0</v>
      </c>
      <c r="AC473" s="41">
        <f>SUM(AC475:AC478)</f>
        <v>0</v>
      </c>
      <c r="AD473" s="112"/>
      <c r="AE473" s="112"/>
    </row>
    <row r="474" spans="1:31" ht="43.5" customHeight="1" x14ac:dyDescent="0.2">
      <c r="A474" s="111"/>
      <c r="B474" s="113" t="s">
        <v>17</v>
      </c>
      <c r="C474" s="19">
        <f>C483</f>
        <v>136</v>
      </c>
      <c r="D474" s="19" t="str">
        <f>D483</f>
        <v>0702</v>
      </c>
      <c r="E474" s="19" t="str">
        <f>E483</f>
        <v>0710003480</v>
      </c>
      <c r="F474" s="19">
        <f>F483</f>
        <v>244</v>
      </c>
      <c r="G474" s="23">
        <f>G483</f>
        <v>0</v>
      </c>
      <c r="H474" s="23">
        <f t="shared" ref="H474:AC474" si="343">H483</f>
        <v>0</v>
      </c>
      <c r="I474" s="23">
        <f t="shared" si="343"/>
        <v>0</v>
      </c>
      <c r="J474" s="23">
        <f t="shared" si="343"/>
        <v>0</v>
      </c>
      <c r="K474" s="23">
        <f t="shared" si="343"/>
        <v>0</v>
      </c>
      <c r="L474" s="23">
        <f t="shared" si="343"/>
        <v>0</v>
      </c>
      <c r="M474" s="23">
        <f t="shared" si="343"/>
        <v>0</v>
      </c>
      <c r="N474" s="23">
        <f t="shared" si="343"/>
        <v>0</v>
      </c>
      <c r="O474" s="23">
        <f t="shared" si="343"/>
        <v>0</v>
      </c>
      <c r="P474" s="23">
        <f t="shared" si="343"/>
        <v>0</v>
      </c>
      <c r="Q474" s="23">
        <f t="shared" si="343"/>
        <v>0</v>
      </c>
      <c r="R474" s="23">
        <f t="shared" si="343"/>
        <v>0</v>
      </c>
      <c r="S474" s="23">
        <f t="shared" si="343"/>
        <v>0</v>
      </c>
      <c r="T474" s="23">
        <f t="shared" si="343"/>
        <v>0</v>
      </c>
      <c r="U474" s="23">
        <f t="shared" si="343"/>
        <v>0</v>
      </c>
      <c r="V474" s="23">
        <f t="shared" si="343"/>
        <v>0</v>
      </c>
      <c r="W474" s="23">
        <f t="shared" si="343"/>
        <v>0</v>
      </c>
      <c r="X474" s="23">
        <f t="shared" si="343"/>
        <v>0</v>
      </c>
      <c r="Y474" s="23">
        <f t="shared" si="343"/>
        <v>0</v>
      </c>
      <c r="Z474" s="23">
        <f t="shared" si="343"/>
        <v>0</v>
      </c>
      <c r="AA474" s="23">
        <f t="shared" si="343"/>
        <v>0</v>
      </c>
      <c r="AB474" s="23">
        <f t="shared" si="343"/>
        <v>0</v>
      </c>
      <c r="AC474" s="23">
        <f t="shared" si="343"/>
        <v>0</v>
      </c>
      <c r="AD474" s="112"/>
      <c r="AE474" s="112"/>
    </row>
    <row r="475" spans="1:31" ht="13.15" customHeight="1" x14ac:dyDescent="0.2">
      <c r="A475" s="111"/>
      <c r="B475" s="115"/>
      <c r="C475" s="19">
        <f>C482</f>
        <v>136</v>
      </c>
      <c r="D475" s="19" t="str">
        <f>D482</f>
        <v>0702</v>
      </c>
      <c r="E475" s="19" t="str">
        <f>E482</f>
        <v>0710003480</v>
      </c>
      <c r="F475" s="19">
        <f>F482</f>
        <v>622</v>
      </c>
      <c r="G475" s="23">
        <f>G482</f>
        <v>0</v>
      </c>
      <c r="H475" s="23">
        <f t="shared" ref="H475:AC475" si="344">H482</f>
        <v>0</v>
      </c>
      <c r="I475" s="23">
        <f t="shared" si="344"/>
        <v>0</v>
      </c>
      <c r="J475" s="23">
        <f t="shared" si="344"/>
        <v>0</v>
      </c>
      <c r="K475" s="23">
        <f t="shared" si="344"/>
        <v>0</v>
      </c>
      <c r="L475" s="23">
        <f t="shared" si="344"/>
        <v>0</v>
      </c>
      <c r="M475" s="23">
        <f t="shared" si="344"/>
        <v>0</v>
      </c>
      <c r="N475" s="23">
        <f t="shared" si="344"/>
        <v>0</v>
      </c>
      <c r="O475" s="23">
        <f t="shared" si="344"/>
        <v>0</v>
      </c>
      <c r="P475" s="23">
        <f t="shared" si="344"/>
        <v>0</v>
      </c>
      <c r="Q475" s="23">
        <f t="shared" si="344"/>
        <v>0</v>
      </c>
      <c r="R475" s="23">
        <f t="shared" si="344"/>
        <v>0</v>
      </c>
      <c r="S475" s="23">
        <f t="shared" si="344"/>
        <v>0</v>
      </c>
      <c r="T475" s="23">
        <f t="shared" si="344"/>
        <v>0</v>
      </c>
      <c r="U475" s="23">
        <f t="shared" si="344"/>
        <v>0</v>
      </c>
      <c r="V475" s="23">
        <f t="shared" si="344"/>
        <v>0</v>
      </c>
      <c r="W475" s="23">
        <f t="shared" si="344"/>
        <v>0</v>
      </c>
      <c r="X475" s="23">
        <f t="shared" si="344"/>
        <v>0</v>
      </c>
      <c r="Y475" s="23">
        <f t="shared" si="344"/>
        <v>0</v>
      </c>
      <c r="Z475" s="23">
        <f t="shared" si="344"/>
        <v>0</v>
      </c>
      <c r="AA475" s="23">
        <f t="shared" si="344"/>
        <v>0</v>
      </c>
      <c r="AB475" s="23">
        <f t="shared" si="344"/>
        <v>0</v>
      </c>
      <c r="AC475" s="23">
        <f t="shared" si="344"/>
        <v>0</v>
      </c>
      <c r="AD475" s="112"/>
      <c r="AE475" s="112"/>
    </row>
    <row r="476" spans="1:31" ht="13.15" customHeight="1" x14ac:dyDescent="0.2">
      <c r="A476" s="111"/>
      <c r="B476" s="103" t="s">
        <v>14</v>
      </c>
      <c r="C476" s="19"/>
      <c r="D476" s="20"/>
      <c r="E476" s="20"/>
      <c r="F476" s="19"/>
      <c r="G476" s="23">
        <f>G484</f>
        <v>0</v>
      </c>
      <c r="H476" s="23">
        <f t="shared" ref="H476:AC476" si="345">H484</f>
        <v>0</v>
      </c>
      <c r="I476" s="23">
        <f t="shared" si="345"/>
        <v>0</v>
      </c>
      <c r="J476" s="23">
        <f t="shared" si="345"/>
        <v>0</v>
      </c>
      <c r="K476" s="23">
        <f t="shared" si="345"/>
        <v>0</v>
      </c>
      <c r="L476" s="23">
        <f t="shared" si="345"/>
        <v>0</v>
      </c>
      <c r="M476" s="23">
        <f t="shared" si="345"/>
        <v>0</v>
      </c>
      <c r="N476" s="23">
        <f t="shared" si="345"/>
        <v>0</v>
      </c>
      <c r="O476" s="23">
        <f t="shared" si="345"/>
        <v>0</v>
      </c>
      <c r="P476" s="23">
        <f t="shared" si="345"/>
        <v>0</v>
      </c>
      <c r="Q476" s="23">
        <f t="shared" si="345"/>
        <v>0</v>
      </c>
      <c r="R476" s="23">
        <f t="shared" si="345"/>
        <v>0</v>
      </c>
      <c r="S476" s="23">
        <f t="shared" si="345"/>
        <v>0</v>
      </c>
      <c r="T476" s="23">
        <f t="shared" si="345"/>
        <v>0</v>
      </c>
      <c r="U476" s="23">
        <f t="shared" si="345"/>
        <v>0</v>
      </c>
      <c r="V476" s="23">
        <f t="shared" si="345"/>
        <v>0</v>
      </c>
      <c r="W476" s="23">
        <f t="shared" si="345"/>
        <v>0</v>
      </c>
      <c r="X476" s="23">
        <f t="shared" si="345"/>
        <v>0</v>
      </c>
      <c r="Y476" s="23">
        <f t="shared" si="345"/>
        <v>0</v>
      </c>
      <c r="Z476" s="23">
        <f t="shared" si="345"/>
        <v>0</v>
      </c>
      <c r="AA476" s="23">
        <f t="shared" si="345"/>
        <v>0</v>
      </c>
      <c r="AB476" s="23">
        <f t="shared" si="345"/>
        <v>0</v>
      </c>
      <c r="AC476" s="23">
        <f t="shared" si="345"/>
        <v>0</v>
      </c>
      <c r="AD476" s="112"/>
      <c r="AE476" s="112"/>
    </row>
    <row r="477" spans="1:31" ht="13.15" customHeight="1" x14ac:dyDescent="0.2">
      <c r="A477" s="111"/>
      <c r="B477" s="103" t="s">
        <v>15</v>
      </c>
      <c r="C477" s="19"/>
      <c r="D477" s="20"/>
      <c r="E477" s="20"/>
      <c r="F477" s="19"/>
      <c r="G477" s="23">
        <f>G485</f>
        <v>0</v>
      </c>
      <c r="H477" s="23">
        <f t="shared" ref="H477:AC477" si="346">H485</f>
        <v>0</v>
      </c>
      <c r="I477" s="23">
        <f t="shared" si="346"/>
        <v>0</v>
      </c>
      <c r="J477" s="23">
        <f t="shared" si="346"/>
        <v>0</v>
      </c>
      <c r="K477" s="23">
        <f t="shared" si="346"/>
        <v>0</v>
      </c>
      <c r="L477" s="23">
        <f t="shared" si="346"/>
        <v>0</v>
      </c>
      <c r="M477" s="23">
        <f t="shared" si="346"/>
        <v>0</v>
      </c>
      <c r="N477" s="23">
        <f t="shared" si="346"/>
        <v>0</v>
      </c>
      <c r="O477" s="23">
        <f t="shared" si="346"/>
        <v>0</v>
      </c>
      <c r="P477" s="23">
        <f t="shared" si="346"/>
        <v>0</v>
      </c>
      <c r="Q477" s="23">
        <f t="shared" si="346"/>
        <v>0</v>
      </c>
      <c r="R477" s="23">
        <f t="shared" si="346"/>
        <v>0</v>
      </c>
      <c r="S477" s="23">
        <f t="shared" si="346"/>
        <v>0</v>
      </c>
      <c r="T477" s="23">
        <f t="shared" si="346"/>
        <v>0</v>
      </c>
      <c r="U477" s="23">
        <f t="shared" si="346"/>
        <v>0</v>
      </c>
      <c r="V477" s="23">
        <f t="shared" si="346"/>
        <v>0</v>
      </c>
      <c r="W477" s="23">
        <f t="shared" si="346"/>
        <v>0</v>
      </c>
      <c r="X477" s="23">
        <f t="shared" si="346"/>
        <v>0</v>
      </c>
      <c r="Y477" s="23">
        <f t="shared" si="346"/>
        <v>0</v>
      </c>
      <c r="Z477" s="23">
        <f t="shared" si="346"/>
        <v>0</v>
      </c>
      <c r="AA477" s="23">
        <f t="shared" si="346"/>
        <v>0</v>
      </c>
      <c r="AB477" s="23">
        <f t="shared" si="346"/>
        <v>0</v>
      </c>
      <c r="AC477" s="23">
        <f t="shared" si="346"/>
        <v>0</v>
      </c>
      <c r="AD477" s="112"/>
      <c r="AE477" s="112"/>
    </row>
    <row r="478" spans="1:31" ht="88.9" customHeight="1" x14ac:dyDescent="0.2">
      <c r="A478" s="111"/>
      <c r="B478" s="103" t="s">
        <v>12</v>
      </c>
      <c r="C478" s="19"/>
      <c r="D478" s="20"/>
      <c r="E478" s="20"/>
      <c r="F478" s="19"/>
      <c r="G478" s="23">
        <f>G486</f>
        <v>0</v>
      </c>
      <c r="H478" s="23">
        <f t="shared" ref="H478:AC478" si="347">H486</f>
        <v>0</v>
      </c>
      <c r="I478" s="23">
        <f t="shared" si="347"/>
        <v>0</v>
      </c>
      <c r="J478" s="23">
        <f t="shared" si="347"/>
        <v>0</v>
      </c>
      <c r="K478" s="23">
        <f t="shared" si="347"/>
        <v>0</v>
      </c>
      <c r="L478" s="23">
        <f t="shared" si="347"/>
        <v>0</v>
      </c>
      <c r="M478" s="23">
        <f t="shared" si="347"/>
        <v>0</v>
      </c>
      <c r="N478" s="23">
        <f t="shared" si="347"/>
        <v>0</v>
      </c>
      <c r="O478" s="23">
        <f t="shared" si="347"/>
        <v>0</v>
      </c>
      <c r="P478" s="23">
        <f t="shared" si="347"/>
        <v>0</v>
      </c>
      <c r="Q478" s="23">
        <f t="shared" si="347"/>
        <v>0</v>
      </c>
      <c r="R478" s="23">
        <f t="shared" si="347"/>
        <v>0</v>
      </c>
      <c r="S478" s="23">
        <f t="shared" si="347"/>
        <v>0</v>
      </c>
      <c r="T478" s="23">
        <f t="shared" si="347"/>
        <v>0</v>
      </c>
      <c r="U478" s="23">
        <f t="shared" si="347"/>
        <v>0</v>
      </c>
      <c r="V478" s="23">
        <f t="shared" si="347"/>
        <v>0</v>
      </c>
      <c r="W478" s="23">
        <f t="shared" si="347"/>
        <v>0</v>
      </c>
      <c r="X478" s="23">
        <f t="shared" si="347"/>
        <v>0</v>
      </c>
      <c r="Y478" s="23">
        <f t="shared" si="347"/>
        <v>0</v>
      </c>
      <c r="Z478" s="23">
        <f t="shared" si="347"/>
        <v>0</v>
      </c>
      <c r="AA478" s="23">
        <f t="shared" si="347"/>
        <v>0</v>
      </c>
      <c r="AB478" s="23">
        <f t="shared" si="347"/>
        <v>0</v>
      </c>
      <c r="AC478" s="23">
        <f t="shared" si="347"/>
        <v>0</v>
      </c>
      <c r="AD478" s="112"/>
      <c r="AE478" s="112"/>
    </row>
    <row r="479" spans="1:31" ht="13.15" hidden="1" customHeight="1" x14ac:dyDescent="0.2">
      <c r="A479" s="111" t="s">
        <v>301</v>
      </c>
      <c r="B479" s="103" t="s">
        <v>144</v>
      </c>
      <c r="C479" s="19"/>
      <c r="D479" s="20"/>
      <c r="E479" s="20"/>
      <c r="F479" s="19"/>
      <c r="G479" s="23">
        <f>I479+K479+M479+O479</f>
        <v>0</v>
      </c>
      <c r="H479" s="23">
        <f>J479+L479+N479+P479</f>
        <v>0</v>
      </c>
      <c r="I479" s="29"/>
      <c r="J479" s="29"/>
      <c r="K479" s="29">
        <v>0</v>
      </c>
      <c r="L479" s="29"/>
      <c r="M479" s="29">
        <v>0</v>
      </c>
      <c r="N479" s="29"/>
      <c r="O479" s="29">
        <v>0</v>
      </c>
      <c r="P479" s="28"/>
      <c r="Q479" s="23">
        <f>S479+U479+W479+Y479</f>
        <v>0</v>
      </c>
      <c r="R479" s="23">
        <f>T479+V479+X479+Z479</f>
        <v>0</v>
      </c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112" t="s">
        <v>76</v>
      </c>
      <c r="AE479" s="112" t="s">
        <v>338</v>
      </c>
    </row>
    <row r="480" spans="1:31" ht="26.45" hidden="1" customHeight="1" x14ac:dyDescent="0.2">
      <c r="A480" s="111"/>
      <c r="B480" s="103" t="s">
        <v>119</v>
      </c>
      <c r="C480" s="19"/>
      <c r="D480" s="20"/>
      <c r="E480" s="20"/>
      <c r="F480" s="19"/>
      <c r="G480" s="23" t="e">
        <f>ROUND(G481/G479,1)</f>
        <v>#DIV/0!</v>
      </c>
      <c r="H480" s="23" t="e">
        <f t="shared" ref="H480:AC480" si="348">ROUND(H481/H479,1)</f>
        <v>#DIV/0!</v>
      </c>
      <c r="I480" s="23" t="e">
        <f t="shared" si="348"/>
        <v>#DIV/0!</v>
      </c>
      <c r="J480" s="23" t="e">
        <f t="shared" si="348"/>
        <v>#DIV/0!</v>
      </c>
      <c r="K480" s="23" t="e">
        <f t="shared" si="348"/>
        <v>#DIV/0!</v>
      </c>
      <c r="L480" s="23" t="e">
        <f t="shared" si="348"/>
        <v>#DIV/0!</v>
      </c>
      <c r="M480" s="23" t="e">
        <f t="shared" si="348"/>
        <v>#DIV/0!</v>
      </c>
      <c r="N480" s="23" t="e">
        <f t="shared" si="348"/>
        <v>#DIV/0!</v>
      </c>
      <c r="O480" s="23" t="e">
        <f t="shared" si="348"/>
        <v>#DIV/0!</v>
      </c>
      <c r="P480" s="23" t="e">
        <f t="shared" si="348"/>
        <v>#DIV/0!</v>
      </c>
      <c r="Q480" s="23" t="e">
        <f t="shared" si="348"/>
        <v>#DIV/0!</v>
      </c>
      <c r="R480" s="23" t="e">
        <f t="shared" si="348"/>
        <v>#DIV/0!</v>
      </c>
      <c r="S480" s="23" t="e">
        <f t="shared" si="348"/>
        <v>#DIV/0!</v>
      </c>
      <c r="T480" s="23" t="e">
        <f t="shared" si="348"/>
        <v>#DIV/0!</v>
      </c>
      <c r="U480" s="23" t="e">
        <f t="shared" si="348"/>
        <v>#DIV/0!</v>
      </c>
      <c r="V480" s="23" t="e">
        <f t="shared" si="348"/>
        <v>#DIV/0!</v>
      </c>
      <c r="W480" s="23" t="e">
        <f t="shared" si="348"/>
        <v>#DIV/0!</v>
      </c>
      <c r="X480" s="23" t="e">
        <f t="shared" si="348"/>
        <v>#DIV/0!</v>
      </c>
      <c r="Y480" s="23" t="e">
        <f t="shared" si="348"/>
        <v>#DIV/0!</v>
      </c>
      <c r="Z480" s="23" t="e">
        <f t="shared" si="348"/>
        <v>#DIV/0!</v>
      </c>
      <c r="AA480" s="23" t="e">
        <f t="shared" si="348"/>
        <v>#DIV/0!</v>
      </c>
      <c r="AB480" s="23" t="e">
        <f t="shared" si="348"/>
        <v>#DIV/0!</v>
      </c>
      <c r="AC480" s="23" t="e">
        <f t="shared" si="348"/>
        <v>#DIV/0!</v>
      </c>
      <c r="AD480" s="112"/>
      <c r="AE480" s="112"/>
    </row>
    <row r="481" spans="1:31" ht="13.15" hidden="1" customHeight="1" x14ac:dyDescent="0.2">
      <c r="A481" s="111"/>
      <c r="B481" s="103" t="s">
        <v>101</v>
      </c>
      <c r="C481" s="19"/>
      <c r="D481" s="20"/>
      <c r="E481" s="20"/>
      <c r="F481" s="19"/>
      <c r="G481" s="23">
        <f>SUM(G482:G486)</f>
        <v>0</v>
      </c>
      <c r="H481" s="23">
        <f t="shared" ref="H481:AC481" si="349">SUM(H482:H486)</f>
        <v>0</v>
      </c>
      <c r="I481" s="23">
        <f t="shared" si="349"/>
        <v>0</v>
      </c>
      <c r="J481" s="23">
        <f t="shared" si="349"/>
        <v>0</v>
      </c>
      <c r="K481" s="23">
        <f t="shared" si="349"/>
        <v>0</v>
      </c>
      <c r="L481" s="23">
        <f t="shared" si="349"/>
        <v>0</v>
      </c>
      <c r="M481" s="23">
        <f t="shared" si="349"/>
        <v>0</v>
      </c>
      <c r="N481" s="23">
        <f t="shared" si="349"/>
        <v>0</v>
      </c>
      <c r="O481" s="23">
        <f t="shared" si="349"/>
        <v>0</v>
      </c>
      <c r="P481" s="23">
        <f t="shared" si="349"/>
        <v>0</v>
      </c>
      <c r="Q481" s="23">
        <f t="shared" si="349"/>
        <v>0</v>
      </c>
      <c r="R481" s="23">
        <f t="shared" si="349"/>
        <v>0</v>
      </c>
      <c r="S481" s="23">
        <f t="shared" si="349"/>
        <v>0</v>
      </c>
      <c r="T481" s="23">
        <f t="shared" si="349"/>
        <v>0</v>
      </c>
      <c r="U481" s="23">
        <f t="shared" si="349"/>
        <v>0</v>
      </c>
      <c r="V481" s="23">
        <f t="shared" si="349"/>
        <v>0</v>
      </c>
      <c r="W481" s="23">
        <f t="shared" si="349"/>
        <v>0</v>
      </c>
      <c r="X481" s="23">
        <f t="shared" si="349"/>
        <v>0</v>
      </c>
      <c r="Y481" s="23">
        <f t="shared" si="349"/>
        <v>0</v>
      </c>
      <c r="Z481" s="23">
        <f t="shared" si="349"/>
        <v>0</v>
      </c>
      <c r="AA481" s="23">
        <f t="shared" si="349"/>
        <v>0</v>
      </c>
      <c r="AB481" s="23">
        <f t="shared" si="349"/>
        <v>0</v>
      </c>
      <c r="AC481" s="23">
        <f t="shared" si="349"/>
        <v>0</v>
      </c>
      <c r="AD481" s="112"/>
      <c r="AE481" s="112"/>
    </row>
    <row r="482" spans="1:31" ht="13.15" hidden="1" customHeight="1" x14ac:dyDescent="0.2">
      <c r="A482" s="111"/>
      <c r="B482" s="113" t="s">
        <v>17</v>
      </c>
      <c r="C482" s="19">
        <v>136</v>
      </c>
      <c r="D482" s="20" t="s">
        <v>41</v>
      </c>
      <c r="E482" s="20" t="s">
        <v>206</v>
      </c>
      <c r="F482" s="19">
        <v>622</v>
      </c>
      <c r="G482" s="23">
        <f t="shared" ref="G482:H486" si="350">I482+K482+M482+O482</f>
        <v>0</v>
      </c>
      <c r="H482" s="28">
        <f t="shared" si="350"/>
        <v>0</v>
      </c>
      <c r="I482" s="29"/>
      <c r="J482" s="29"/>
      <c r="K482" s="29"/>
      <c r="L482" s="29"/>
      <c r="M482" s="29"/>
      <c r="N482" s="29"/>
      <c r="O482" s="29"/>
      <c r="P482" s="28"/>
      <c r="Q482" s="23">
        <f t="shared" ref="Q482:R486" si="351">S482+U482+W482+Y482</f>
        <v>0</v>
      </c>
      <c r="R482" s="28">
        <f t="shared" si="351"/>
        <v>0</v>
      </c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112"/>
      <c r="AE482" s="112"/>
    </row>
    <row r="483" spans="1:31" ht="13.15" hidden="1" customHeight="1" x14ac:dyDescent="0.2">
      <c r="A483" s="111"/>
      <c r="B483" s="115"/>
      <c r="C483" s="19">
        <v>136</v>
      </c>
      <c r="D483" s="20" t="s">
        <v>41</v>
      </c>
      <c r="E483" s="20" t="s">
        <v>206</v>
      </c>
      <c r="F483" s="19">
        <v>244</v>
      </c>
      <c r="G483" s="23">
        <f t="shared" si="350"/>
        <v>0</v>
      </c>
      <c r="H483" s="28">
        <f t="shared" si="350"/>
        <v>0</v>
      </c>
      <c r="I483" s="29"/>
      <c r="J483" s="29"/>
      <c r="K483" s="29"/>
      <c r="L483" s="29"/>
      <c r="M483" s="29"/>
      <c r="N483" s="29"/>
      <c r="O483" s="29">
        <v>0</v>
      </c>
      <c r="P483" s="28"/>
      <c r="Q483" s="23">
        <f t="shared" si="351"/>
        <v>0</v>
      </c>
      <c r="R483" s="28">
        <f t="shared" si="351"/>
        <v>0</v>
      </c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112"/>
      <c r="AE483" s="112"/>
    </row>
    <row r="484" spans="1:31" hidden="1" x14ac:dyDescent="0.2">
      <c r="A484" s="111"/>
      <c r="B484" s="103" t="s">
        <v>14</v>
      </c>
      <c r="C484" s="19"/>
      <c r="D484" s="20"/>
      <c r="E484" s="20"/>
      <c r="F484" s="19"/>
      <c r="G484" s="23">
        <f t="shared" si="350"/>
        <v>0</v>
      </c>
      <c r="H484" s="28">
        <f t="shared" si="350"/>
        <v>0</v>
      </c>
      <c r="I484" s="29"/>
      <c r="J484" s="29"/>
      <c r="K484" s="29"/>
      <c r="L484" s="29"/>
      <c r="M484" s="29"/>
      <c r="N484" s="29"/>
      <c r="O484" s="29"/>
      <c r="P484" s="28"/>
      <c r="Q484" s="23">
        <f t="shared" si="351"/>
        <v>0</v>
      </c>
      <c r="R484" s="28">
        <f t="shared" si="351"/>
        <v>0</v>
      </c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112"/>
      <c r="AE484" s="112"/>
    </row>
    <row r="485" spans="1:31" hidden="1" x14ac:dyDescent="0.2">
      <c r="A485" s="111"/>
      <c r="B485" s="103" t="s">
        <v>15</v>
      </c>
      <c r="C485" s="19"/>
      <c r="D485" s="20"/>
      <c r="E485" s="20"/>
      <c r="F485" s="19"/>
      <c r="G485" s="23">
        <f t="shared" si="350"/>
        <v>0</v>
      </c>
      <c r="H485" s="28">
        <f t="shared" si="350"/>
        <v>0</v>
      </c>
      <c r="I485" s="29"/>
      <c r="J485" s="29"/>
      <c r="K485" s="29"/>
      <c r="L485" s="29"/>
      <c r="M485" s="29"/>
      <c r="N485" s="29"/>
      <c r="O485" s="29"/>
      <c r="P485" s="28"/>
      <c r="Q485" s="23">
        <f t="shared" si="351"/>
        <v>0</v>
      </c>
      <c r="R485" s="28">
        <f t="shared" si="351"/>
        <v>0</v>
      </c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112"/>
      <c r="AE485" s="112"/>
    </row>
    <row r="486" spans="1:31" hidden="1" x14ac:dyDescent="0.2">
      <c r="A486" s="111"/>
      <c r="B486" s="103" t="s">
        <v>12</v>
      </c>
      <c r="C486" s="19"/>
      <c r="D486" s="20"/>
      <c r="E486" s="20"/>
      <c r="F486" s="19"/>
      <c r="G486" s="23">
        <f t="shared" si="350"/>
        <v>0</v>
      </c>
      <c r="H486" s="28">
        <f t="shared" si="350"/>
        <v>0</v>
      </c>
      <c r="I486" s="29"/>
      <c r="J486" s="29"/>
      <c r="K486" s="29"/>
      <c r="L486" s="29"/>
      <c r="M486" s="29"/>
      <c r="N486" s="29"/>
      <c r="O486" s="29"/>
      <c r="P486" s="28"/>
      <c r="Q486" s="23">
        <f t="shared" si="351"/>
        <v>0</v>
      </c>
      <c r="R486" s="28">
        <f t="shared" si="351"/>
        <v>0</v>
      </c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112"/>
      <c r="AE486" s="112"/>
    </row>
    <row r="487" spans="1:31" ht="26.45" customHeight="1" x14ac:dyDescent="0.2">
      <c r="A487" s="111" t="s">
        <v>471</v>
      </c>
      <c r="B487" s="103" t="s">
        <v>558</v>
      </c>
      <c r="C487" s="19"/>
      <c r="D487" s="20"/>
      <c r="E487" s="20"/>
      <c r="F487" s="19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>
        <v>5</v>
      </c>
      <c r="R487" s="23"/>
      <c r="S487" s="23"/>
      <c r="T487" s="23"/>
      <c r="U487" s="23"/>
      <c r="V487" s="23"/>
      <c r="W487" s="23">
        <v>5</v>
      </c>
      <c r="X487" s="23"/>
      <c r="Y487" s="23"/>
      <c r="Z487" s="23"/>
      <c r="AA487" s="23"/>
      <c r="AB487" s="23"/>
      <c r="AC487" s="23"/>
      <c r="AD487" s="112" t="s">
        <v>472</v>
      </c>
      <c r="AE487" s="112" t="s">
        <v>570</v>
      </c>
    </row>
    <row r="488" spans="1:31" ht="26.45" customHeight="1" x14ac:dyDescent="0.2">
      <c r="A488" s="111"/>
      <c r="B488" s="103" t="s">
        <v>119</v>
      </c>
      <c r="C488" s="19"/>
      <c r="D488" s="20"/>
      <c r="E488" s="20"/>
      <c r="F488" s="19"/>
      <c r="G488" s="23" t="e">
        <f t="shared" ref="G488:AA488" si="352">ROUND(G489/G487,1)</f>
        <v>#DIV/0!</v>
      </c>
      <c r="H488" s="23" t="e">
        <f t="shared" si="352"/>
        <v>#DIV/0!</v>
      </c>
      <c r="I488" s="23" t="e">
        <f t="shared" si="352"/>
        <v>#DIV/0!</v>
      </c>
      <c r="J488" s="23" t="e">
        <f t="shared" si="352"/>
        <v>#DIV/0!</v>
      </c>
      <c r="K488" s="23" t="e">
        <f t="shared" si="352"/>
        <v>#DIV/0!</v>
      </c>
      <c r="L488" s="23" t="e">
        <f t="shared" si="352"/>
        <v>#DIV/0!</v>
      </c>
      <c r="M488" s="23" t="e">
        <f t="shared" si="352"/>
        <v>#DIV/0!</v>
      </c>
      <c r="N488" s="23" t="e">
        <f t="shared" si="352"/>
        <v>#DIV/0!</v>
      </c>
      <c r="O488" s="23" t="e">
        <f t="shared" si="352"/>
        <v>#DIV/0!</v>
      </c>
      <c r="P488" s="23" t="e">
        <f t="shared" si="352"/>
        <v>#DIV/0!</v>
      </c>
      <c r="Q488" s="23">
        <f t="shared" si="352"/>
        <v>676.4</v>
      </c>
      <c r="R488" s="27" t="e">
        <f t="shared" si="352"/>
        <v>#DIV/0!</v>
      </c>
      <c r="S488" s="27" t="e">
        <f t="shared" si="352"/>
        <v>#DIV/0!</v>
      </c>
      <c r="T488" s="27" t="e">
        <f t="shared" si="352"/>
        <v>#DIV/0!</v>
      </c>
      <c r="U488" s="27" t="e">
        <f t="shared" si="352"/>
        <v>#DIV/0!</v>
      </c>
      <c r="V488" s="27" t="e">
        <f t="shared" si="352"/>
        <v>#DIV/0!</v>
      </c>
      <c r="W488" s="23">
        <f t="shared" si="352"/>
        <v>676.4</v>
      </c>
      <c r="X488" s="27" t="e">
        <f t="shared" si="352"/>
        <v>#DIV/0!</v>
      </c>
      <c r="Y488" s="27" t="e">
        <f t="shared" si="352"/>
        <v>#DIV/0!</v>
      </c>
      <c r="Z488" s="27" t="e">
        <f t="shared" si="352"/>
        <v>#DIV/0!</v>
      </c>
      <c r="AA488" s="27" t="e">
        <f t="shared" si="352"/>
        <v>#DIV/0!</v>
      </c>
      <c r="AB488" s="27" t="e">
        <f>ROUND(AB489/AB487,1)</f>
        <v>#DIV/0!</v>
      </c>
      <c r="AC488" s="27" t="e">
        <f>ROUND(AC489/AC487,1)</f>
        <v>#DIV/0!</v>
      </c>
      <c r="AD488" s="112"/>
      <c r="AE488" s="112"/>
    </row>
    <row r="489" spans="1:31" ht="34.9" customHeight="1" x14ac:dyDescent="0.2">
      <c r="A489" s="111"/>
      <c r="B489" s="103" t="s">
        <v>101</v>
      </c>
      <c r="C489" s="19"/>
      <c r="D489" s="20"/>
      <c r="E489" s="20"/>
      <c r="F489" s="19"/>
      <c r="G489" s="23">
        <f t="shared" ref="G489:P489" si="353">SUM(G492:G497)</f>
        <v>0</v>
      </c>
      <c r="H489" s="23">
        <f t="shared" si="353"/>
        <v>0</v>
      </c>
      <c r="I489" s="23">
        <f t="shared" si="353"/>
        <v>0</v>
      </c>
      <c r="J489" s="23">
        <f t="shared" si="353"/>
        <v>0</v>
      </c>
      <c r="K489" s="23">
        <f t="shared" si="353"/>
        <v>0</v>
      </c>
      <c r="L489" s="23">
        <f t="shared" si="353"/>
        <v>0</v>
      </c>
      <c r="M489" s="23">
        <f t="shared" si="353"/>
        <v>0</v>
      </c>
      <c r="N489" s="23">
        <f t="shared" si="353"/>
        <v>0</v>
      </c>
      <c r="O489" s="23">
        <f t="shared" si="353"/>
        <v>0</v>
      </c>
      <c r="P489" s="23">
        <f t="shared" si="353"/>
        <v>0</v>
      </c>
      <c r="Q489" s="23">
        <f>SUM(Q490:R497)</f>
        <v>3381.7611499999998</v>
      </c>
      <c r="R489" s="23">
        <f t="shared" ref="R489:AB489" si="354">SUM(R490:S497)</f>
        <v>0</v>
      </c>
      <c r="S489" s="23">
        <f>SUM(S490:T497)</f>
        <v>0</v>
      </c>
      <c r="T489" s="23">
        <f t="shared" si="354"/>
        <v>0</v>
      </c>
      <c r="U489" s="23">
        <f t="shared" si="354"/>
        <v>0</v>
      </c>
      <c r="V489" s="23">
        <f t="shared" si="354"/>
        <v>3381.7611499999998</v>
      </c>
      <c r="W489" s="23">
        <f>SUM(W490:X497)</f>
        <v>3381.7611499999998</v>
      </c>
      <c r="X489" s="23">
        <f t="shared" si="354"/>
        <v>0</v>
      </c>
      <c r="Y489" s="23">
        <f t="shared" si="354"/>
        <v>0</v>
      </c>
      <c r="Z489" s="23">
        <f t="shared" si="354"/>
        <v>0</v>
      </c>
      <c r="AA489" s="23">
        <f>SUM(AA490:AA497)</f>
        <v>0</v>
      </c>
      <c r="AB489" s="23">
        <f t="shared" si="354"/>
        <v>0</v>
      </c>
      <c r="AC489" s="23">
        <f>SUM(AC492:AC497)</f>
        <v>0</v>
      </c>
      <c r="AD489" s="112"/>
      <c r="AE489" s="112"/>
    </row>
    <row r="490" spans="1:31" ht="18.75" customHeight="1" x14ac:dyDescent="0.2">
      <c r="A490" s="111"/>
      <c r="B490" s="128" t="s">
        <v>17</v>
      </c>
      <c r="C490" s="19">
        <v>136</v>
      </c>
      <c r="D490" s="20" t="s">
        <v>42</v>
      </c>
      <c r="E490" s="20" t="s">
        <v>394</v>
      </c>
      <c r="F490" s="19">
        <v>612</v>
      </c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98">
        <f>Q501+Q517+Q533+Q549+Q565</f>
        <v>258.67265700000002</v>
      </c>
      <c r="R490" s="23">
        <f t="shared" ref="R490:AB490" si="355">R501+R517+R533+R549+R565</f>
        <v>0</v>
      </c>
      <c r="S490" s="23">
        <f t="shared" si="355"/>
        <v>0</v>
      </c>
      <c r="T490" s="23">
        <f t="shared" si="355"/>
        <v>0</v>
      </c>
      <c r="U490" s="23">
        <f t="shared" si="355"/>
        <v>0</v>
      </c>
      <c r="V490" s="23">
        <f t="shared" si="355"/>
        <v>0</v>
      </c>
      <c r="W490" s="23">
        <f t="shared" si="355"/>
        <v>258.67265700000002</v>
      </c>
      <c r="X490" s="23">
        <f t="shared" si="355"/>
        <v>0</v>
      </c>
      <c r="Y490" s="23">
        <f t="shared" si="355"/>
        <v>0</v>
      </c>
      <c r="Z490" s="23">
        <f t="shared" si="355"/>
        <v>0</v>
      </c>
      <c r="AA490" s="23">
        <f t="shared" si="355"/>
        <v>0</v>
      </c>
      <c r="AB490" s="23">
        <f t="shared" si="355"/>
        <v>0</v>
      </c>
      <c r="AC490" s="23"/>
      <c r="AD490" s="112"/>
      <c r="AE490" s="112"/>
    </row>
    <row r="491" spans="1:31" ht="14.25" customHeight="1" x14ac:dyDescent="0.2">
      <c r="A491" s="111"/>
      <c r="B491" s="164"/>
      <c r="C491" s="19">
        <v>136</v>
      </c>
      <c r="D491" s="20" t="s">
        <v>42</v>
      </c>
      <c r="E491" s="20" t="s">
        <v>394</v>
      </c>
      <c r="F491" s="19">
        <v>622</v>
      </c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95">
        <f>Q502+Q518+Q534+Q550+Q566</f>
        <v>226.35493</v>
      </c>
      <c r="R491" s="23">
        <f t="shared" ref="R491:AB491" si="356">R502+R518+R534+R550+R566</f>
        <v>0</v>
      </c>
      <c r="S491" s="23">
        <f t="shared" si="356"/>
        <v>0</v>
      </c>
      <c r="T491" s="23">
        <f t="shared" si="356"/>
        <v>0</v>
      </c>
      <c r="U491" s="23">
        <f t="shared" si="356"/>
        <v>0</v>
      </c>
      <c r="V491" s="23">
        <f t="shared" si="356"/>
        <v>0</v>
      </c>
      <c r="W491" s="23">
        <f t="shared" si="356"/>
        <v>226.35493</v>
      </c>
      <c r="X491" s="23">
        <f t="shared" si="356"/>
        <v>0</v>
      </c>
      <c r="Y491" s="23">
        <f t="shared" si="356"/>
        <v>0</v>
      </c>
      <c r="Z491" s="23">
        <f t="shared" si="356"/>
        <v>0</v>
      </c>
      <c r="AA491" s="23">
        <f t="shared" si="356"/>
        <v>0</v>
      </c>
      <c r="AB491" s="23">
        <f t="shared" si="356"/>
        <v>0</v>
      </c>
      <c r="AC491" s="23"/>
      <c r="AD491" s="112"/>
      <c r="AE491" s="112"/>
    </row>
    <row r="492" spans="1:31" ht="15.75" customHeight="1" x14ac:dyDescent="0.2">
      <c r="A492" s="111"/>
      <c r="B492" s="165"/>
      <c r="C492" s="19">
        <v>136</v>
      </c>
      <c r="D492" s="20" t="s">
        <v>42</v>
      </c>
      <c r="E492" s="20" t="s">
        <v>394</v>
      </c>
      <c r="F492" s="19">
        <v>244</v>
      </c>
      <c r="G492" s="23">
        <f t="shared" ref="G492:P492" si="357">G503+G504+G519+G520+G535+G536+G551+G552+G567+G568</f>
        <v>0</v>
      </c>
      <c r="H492" s="23">
        <f t="shared" si="357"/>
        <v>0</v>
      </c>
      <c r="I492" s="23">
        <f t="shared" si="357"/>
        <v>0</v>
      </c>
      <c r="J492" s="23">
        <f t="shared" si="357"/>
        <v>0</v>
      </c>
      <c r="K492" s="23">
        <f t="shared" si="357"/>
        <v>0</v>
      </c>
      <c r="L492" s="23">
        <f t="shared" si="357"/>
        <v>0</v>
      </c>
      <c r="M492" s="23">
        <f t="shared" si="357"/>
        <v>0</v>
      </c>
      <c r="N492" s="23">
        <f t="shared" si="357"/>
        <v>0</v>
      </c>
      <c r="O492" s="23">
        <f t="shared" si="357"/>
        <v>0</v>
      </c>
      <c r="P492" s="23">
        <f t="shared" si="357"/>
        <v>0</v>
      </c>
      <c r="Q492" s="98">
        <f>Q503+Q519+Q535+Q551+Q567</f>
        <v>534.30733999999995</v>
      </c>
      <c r="R492" s="23">
        <f t="shared" ref="R492:AB492" si="358">R503+R519+R535+R551+R567</f>
        <v>0</v>
      </c>
      <c r="S492" s="23">
        <f t="shared" si="358"/>
        <v>0</v>
      </c>
      <c r="T492" s="23">
        <f t="shared" si="358"/>
        <v>0</v>
      </c>
      <c r="U492" s="23">
        <f t="shared" si="358"/>
        <v>0</v>
      </c>
      <c r="V492" s="23">
        <f t="shared" si="358"/>
        <v>0</v>
      </c>
      <c r="W492" s="23">
        <f t="shared" si="358"/>
        <v>534.30733999999995</v>
      </c>
      <c r="X492" s="23">
        <f t="shared" si="358"/>
        <v>0</v>
      </c>
      <c r="Y492" s="23">
        <f t="shared" si="358"/>
        <v>0</v>
      </c>
      <c r="Z492" s="23">
        <f t="shared" si="358"/>
        <v>0</v>
      </c>
      <c r="AA492" s="23">
        <f t="shared" si="358"/>
        <v>0</v>
      </c>
      <c r="AB492" s="23">
        <f t="shared" si="358"/>
        <v>0</v>
      </c>
      <c r="AC492" s="23">
        <f>AC503+AC504+AC519+AC520+AC535+AC536+AC551+AC552+AC567+AC568</f>
        <v>0</v>
      </c>
      <c r="AD492" s="112"/>
      <c r="AE492" s="112"/>
    </row>
    <row r="493" spans="1:31" ht="19.5" customHeight="1" x14ac:dyDescent="0.2">
      <c r="A493" s="111"/>
      <c r="B493" s="128" t="s">
        <v>14</v>
      </c>
      <c r="C493" s="19">
        <v>136</v>
      </c>
      <c r="D493" s="20" t="s">
        <v>42</v>
      </c>
      <c r="E493" s="20" t="s">
        <v>394</v>
      </c>
      <c r="F493" s="19">
        <v>244</v>
      </c>
      <c r="G493" s="23">
        <f t="shared" ref="G493:P493" si="359">G505+G506+G507+G508+G509+G521+G522+G525+G526+G527+G537+G538+G539+G540+G541+G553+G554+G555+G556+G557+G569+G570+G571+G572+G573</f>
        <v>0</v>
      </c>
      <c r="H493" s="23">
        <f t="shared" si="359"/>
        <v>0</v>
      </c>
      <c r="I493" s="23">
        <f t="shared" si="359"/>
        <v>0</v>
      </c>
      <c r="J493" s="23">
        <f t="shared" si="359"/>
        <v>0</v>
      </c>
      <c r="K493" s="23">
        <f t="shared" si="359"/>
        <v>0</v>
      </c>
      <c r="L493" s="23">
        <f t="shared" si="359"/>
        <v>0</v>
      </c>
      <c r="M493" s="23">
        <f t="shared" si="359"/>
        <v>0</v>
      </c>
      <c r="N493" s="23">
        <f t="shared" si="359"/>
        <v>0</v>
      </c>
      <c r="O493" s="23">
        <f t="shared" si="359"/>
        <v>0</v>
      </c>
      <c r="P493" s="23">
        <f t="shared" si="359"/>
        <v>0</v>
      </c>
      <c r="Q493" s="23">
        <f>Q505+Q521+Q537+Q553+Q569</f>
        <v>1238.3608099999999</v>
      </c>
      <c r="R493" s="23">
        <f t="shared" ref="R493:AB493" si="360">R505+R521+R537+R553+R569</f>
        <v>0</v>
      </c>
      <c r="S493" s="23">
        <f t="shared" si="360"/>
        <v>0</v>
      </c>
      <c r="T493" s="23">
        <f t="shared" si="360"/>
        <v>0</v>
      </c>
      <c r="U493" s="23">
        <f t="shared" si="360"/>
        <v>0</v>
      </c>
      <c r="V493" s="23">
        <f t="shared" si="360"/>
        <v>0</v>
      </c>
      <c r="W493" s="23">
        <f t="shared" si="360"/>
        <v>1238.3608099999999</v>
      </c>
      <c r="X493" s="23">
        <f t="shared" si="360"/>
        <v>0</v>
      </c>
      <c r="Y493" s="23">
        <f t="shared" si="360"/>
        <v>0</v>
      </c>
      <c r="Z493" s="23">
        <f t="shared" si="360"/>
        <v>0</v>
      </c>
      <c r="AA493" s="23">
        <f t="shared" si="360"/>
        <v>0</v>
      </c>
      <c r="AB493" s="23">
        <f t="shared" si="360"/>
        <v>0</v>
      </c>
      <c r="AC493" s="23">
        <f>AC505+AC506+AC507+AC508+AC509+AC521+AC522+AC525+AC526+AC527+AC537+AC538+AC539+AC540+AC541+AC553+AC554+AC555+AC556+AC557+AC569+AC570+AC571+AC572+AC573</f>
        <v>0</v>
      </c>
      <c r="AD493" s="112"/>
      <c r="AE493" s="112"/>
    </row>
    <row r="494" spans="1:31" ht="15" customHeight="1" x14ac:dyDescent="0.2">
      <c r="A494" s="111"/>
      <c r="B494" s="164"/>
      <c r="C494" s="19">
        <v>136</v>
      </c>
      <c r="D494" s="20" t="s">
        <v>42</v>
      </c>
      <c r="E494" s="20" t="s">
        <v>394</v>
      </c>
      <c r="F494" s="19">
        <v>612</v>
      </c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>
        <f>Q510+Q523+Q542+Q558+Q574</f>
        <v>599.48134299999992</v>
      </c>
      <c r="R494" s="23">
        <f t="shared" ref="R494:AB494" si="361">R510+R523+R542+R558+R574</f>
        <v>0</v>
      </c>
      <c r="S494" s="23">
        <f t="shared" si="361"/>
        <v>0</v>
      </c>
      <c r="T494" s="23">
        <f t="shared" si="361"/>
        <v>0</v>
      </c>
      <c r="U494" s="23">
        <f t="shared" si="361"/>
        <v>0</v>
      </c>
      <c r="V494" s="23">
        <f t="shared" si="361"/>
        <v>0</v>
      </c>
      <c r="W494" s="23">
        <f t="shared" si="361"/>
        <v>599.48134299999992</v>
      </c>
      <c r="X494" s="23">
        <f t="shared" si="361"/>
        <v>0</v>
      </c>
      <c r="Y494" s="23">
        <f t="shared" si="361"/>
        <v>0</v>
      </c>
      <c r="Z494" s="23">
        <f t="shared" si="361"/>
        <v>0</v>
      </c>
      <c r="AA494" s="23">
        <f t="shared" si="361"/>
        <v>0</v>
      </c>
      <c r="AB494" s="23">
        <f t="shared" si="361"/>
        <v>0</v>
      </c>
      <c r="AC494" s="23"/>
      <c r="AD494" s="112"/>
      <c r="AE494" s="112"/>
    </row>
    <row r="495" spans="1:31" ht="17.25" customHeight="1" x14ac:dyDescent="0.2">
      <c r="A495" s="111"/>
      <c r="B495" s="165"/>
      <c r="C495" s="19">
        <v>136</v>
      </c>
      <c r="D495" s="20" t="s">
        <v>42</v>
      </c>
      <c r="E495" s="20" t="s">
        <v>394</v>
      </c>
      <c r="F495" s="19">
        <v>622</v>
      </c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>
        <f>Q511+Q524+Q543+Q559+Q575</f>
        <v>524.58407</v>
      </c>
      <c r="R495" s="23">
        <f t="shared" ref="R495:AB495" si="362">R511+R524+R543+R559+R575</f>
        <v>0</v>
      </c>
      <c r="S495" s="23">
        <f t="shared" si="362"/>
        <v>0</v>
      </c>
      <c r="T495" s="23">
        <f t="shared" si="362"/>
        <v>0</v>
      </c>
      <c r="U495" s="23">
        <f t="shared" si="362"/>
        <v>0</v>
      </c>
      <c r="V495" s="23">
        <f t="shared" si="362"/>
        <v>0</v>
      </c>
      <c r="W495" s="23">
        <f t="shared" si="362"/>
        <v>524.58407</v>
      </c>
      <c r="X495" s="23">
        <f t="shared" si="362"/>
        <v>0</v>
      </c>
      <c r="Y495" s="23">
        <f t="shared" si="362"/>
        <v>0</v>
      </c>
      <c r="Z495" s="23">
        <f t="shared" si="362"/>
        <v>0</v>
      </c>
      <c r="AA495" s="23">
        <f t="shared" si="362"/>
        <v>0</v>
      </c>
      <c r="AB495" s="23">
        <f t="shared" si="362"/>
        <v>0</v>
      </c>
      <c r="AC495" s="23"/>
      <c r="AD495" s="112"/>
      <c r="AE495" s="112"/>
    </row>
    <row r="496" spans="1:31" ht="17.25" customHeight="1" x14ac:dyDescent="0.2">
      <c r="A496" s="111"/>
      <c r="B496" s="103" t="s">
        <v>15</v>
      </c>
      <c r="C496" s="19"/>
      <c r="D496" s="20"/>
      <c r="E496" s="20"/>
      <c r="F496" s="19"/>
      <c r="G496" s="23">
        <f t="shared" ref="G496:P496" si="363">G512+G528+G544+G560+G576</f>
        <v>0</v>
      </c>
      <c r="H496" s="23">
        <f t="shared" si="363"/>
        <v>0</v>
      </c>
      <c r="I496" s="23">
        <f t="shared" si="363"/>
        <v>0</v>
      </c>
      <c r="J496" s="23">
        <f t="shared" si="363"/>
        <v>0</v>
      </c>
      <c r="K496" s="23">
        <f t="shared" si="363"/>
        <v>0</v>
      </c>
      <c r="L496" s="23">
        <f t="shared" si="363"/>
        <v>0</v>
      </c>
      <c r="M496" s="23">
        <f t="shared" si="363"/>
        <v>0</v>
      </c>
      <c r="N496" s="23">
        <f t="shared" si="363"/>
        <v>0</v>
      </c>
      <c r="O496" s="23">
        <f t="shared" si="363"/>
        <v>0</v>
      </c>
      <c r="P496" s="23">
        <f t="shared" si="363"/>
        <v>0</v>
      </c>
      <c r="Q496" s="23">
        <f>Q512+Q528+Q544+Q560+Q576</f>
        <v>0</v>
      </c>
      <c r="R496" s="23">
        <f t="shared" ref="R496:AB496" si="364">R512+R528+R544+R560+R576</f>
        <v>0</v>
      </c>
      <c r="S496" s="23">
        <f t="shared" si="364"/>
        <v>0</v>
      </c>
      <c r="T496" s="23">
        <f t="shared" si="364"/>
        <v>0</v>
      </c>
      <c r="U496" s="23">
        <f t="shared" si="364"/>
        <v>0</v>
      </c>
      <c r="V496" s="23">
        <f t="shared" si="364"/>
        <v>0</v>
      </c>
      <c r="W496" s="23">
        <f t="shared" si="364"/>
        <v>0</v>
      </c>
      <c r="X496" s="23">
        <f t="shared" si="364"/>
        <v>0</v>
      </c>
      <c r="Y496" s="23">
        <f t="shared" si="364"/>
        <v>0</v>
      </c>
      <c r="Z496" s="23">
        <f t="shared" si="364"/>
        <v>0</v>
      </c>
      <c r="AA496" s="23">
        <f t="shared" si="364"/>
        <v>0</v>
      </c>
      <c r="AB496" s="23">
        <f t="shared" si="364"/>
        <v>0</v>
      </c>
      <c r="AC496" s="23">
        <f>AC512+AC528+AC544+AC560+AC576</f>
        <v>0</v>
      </c>
      <c r="AD496" s="112"/>
      <c r="AE496" s="112"/>
    </row>
    <row r="497" spans="1:31" ht="18" customHeight="1" x14ac:dyDescent="0.2">
      <c r="A497" s="111"/>
      <c r="B497" s="103" t="s">
        <v>12</v>
      </c>
      <c r="C497" s="19"/>
      <c r="D497" s="20"/>
      <c r="E497" s="20"/>
      <c r="F497" s="19"/>
      <c r="G497" s="23">
        <f t="shared" ref="G497:P497" si="365">G513+G529+G545+G561+G577</f>
        <v>0</v>
      </c>
      <c r="H497" s="23">
        <f t="shared" si="365"/>
        <v>0</v>
      </c>
      <c r="I497" s="23">
        <f t="shared" si="365"/>
        <v>0</v>
      </c>
      <c r="J497" s="23">
        <f t="shared" si="365"/>
        <v>0</v>
      </c>
      <c r="K497" s="23">
        <f t="shared" si="365"/>
        <v>0</v>
      </c>
      <c r="L497" s="23">
        <f t="shared" si="365"/>
        <v>0</v>
      </c>
      <c r="M497" s="23">
        <f t="shared" si="365"/>
        <v>0</v>
      </c>
      <c r="N497" s="23">
        <f t="shared" si="365"/>
        <v>0</v>
      </c>
      <c r="O497" s="23">
        <f t="shared" si="365"/>
        <v>0</v>
      </c>
      <c r="P497" s="23">
        <f t="shared" si="365"/>
        <v>0</v>
      </c>
      <c r="Q497" s="23">
        <f>Q513+Q529+Q545+Q561+Q577</f>
        <v>0</v>
      </c>
      <c r="R497" s="23">
        <f t="shared" ref="R497:AC497" si="366">R513+R529+R545+R561+R577</f>
        <v>0</v>
      </c>
      <c r="S497" s="23">
        <f t="shared" si="366"/>
        <v>0</v>
      </c>
      <c r="T497" s="23">
        <f t="shared" si="366"/>
        <v>0</v>
      </c>
      <c r="U497" s="23">
        <f t="shared" si="366"/>
        <v>0</v>
      </c>
      <c r="V497" s="23">
        <f t="shared" si="366"/>
        <v>0</v>
      </c>
      <c r="W497" s="23">
        <f t="shared" si="366"/>
        <v>0</v>
      </c>
      <c r="X497" s="23">
        <f t="shared" si="366"/>
        <v>0</v>
      </c>
      <c r="Y497" s="23">
        <f t="shared" si="366"/>
        <v>0</v>
      </c>
      <c r="Z497" s="23">
        <f t="shared" si="366"/>
        <v>0</v>
      </c>
      <c r="AA497" s="23">
        <f t="shared" si="366"/>
        <v>0</v>
      </c>
      <c r="AB497" s="23">
        <f t="shared" si="366"/>
        <v>0</v>
      </c>
      <c r="AC497" s="23">
        <f t="shared" si="366"/>
        <v>0</v>
      </c>
      <c r="AD497" s="112"/>
      <c r="AE497" s="112"/>
    </row>
    <row r="498" spans="1:31" ht="26.25" customHeight="1" x14ac:dyDescent="0.2">
      <c r="A498" s="111" t="s">
        <v>523</v>
      </c>
      <c r="B498" s="103" t="s">
        <v>145</v>
      </c>
      <c r="C498" s="19"/>
      <c r="D498" s="20"/>
      <c r="E498" s="20"/>
      <c r="F498" s="19"/>
      <c r="G498" s="23">
        <f>I498+K498+M498+O498</f>
        <v>1</v>
      </c>
      <c r="H498" s="23">
        <f>J498+L498+N498+P498</f>
        <v>0</v>
      </c>
      <c r="I498" s="29"/>
      <c r="J498" s="29"/>
      <c r="K498" s="29">
        <v>1</v>
      </c>
      <c r="L498" s="29"/>
      <c r="M498" s="29"/>
      <c r="N498" s="29"/>
      <c r="O498" s="29"/>
      <c r="P498" s="28"/>
      <c r="Q498" s="23">
        <f>S498+U498+W498+Y498</f>
        <v>1</v>
      </c>
      <c r="R498" s="23">
        <f>T498+V498+X498+Z498</f>
        <v>0</v>
      </c>
      <c r="S498" s="23"/>
      <c r="T498" s="23"/>
      <c r="U498" s="23"/>
      <c r="V498" s="23"/>
      <c r="W498" s="23">
        <v>1</v>
      </c>
      <c r="X498" s="23"/>
      <c r="Y498" s="23"/>
      <c r="Z498" s="23"/>
      <c r="AA498" s="23"/>
      <c r="AB498" s="23"/>
      <c r="AC498" s="23"/>
      <c r="AD498" s="112" t="s">
        <v>524</v>
      </c>
      <c r="AE498" s="112" t="s">
        <v>625</v>
      </c>
    </row>
    <row r="499" spans="1:31" ht="26.45" customHeight="1" x14ac:dyDescent="0.2">
      <c r="A499" s="111"/>
      <c r="B499" s="103" t="s">
        <v>119</v>
      </c>
      <c r="C499" s="19"/>
      <c r="D499" s="20"/>
      <c r="E499" s="20"/>
      <c r="F499" s="19"/>
      <c r="G499" s="23">
        <f>ROUND(G500/G498,1)</f>
        <v>0</v>
      </c>
      <c r="H499" s="23" t="e">
        <f t="shared" ref="H499:AC499" si="367">ROUND(H500/H498,1)</f>
        <v>#DIV/0!</v>
      </c>
      <c r="I499" s="23" t="e">
        <f t="shared" si="367"/>
        <v>#DIV/0!</v>
      </c>
      <c r="J499" s="23" t="e">
        <f t="shared" si="367"/>
        <v>#DIV/0!</v>
      </c>
      <c r="K499" s="23">
        <f t="shared" si="367"/>
        <v>0</v>
      </c>
      <c r="L499" s="23" t="e">
        <f t="shared" si="367"/>
        <v>#DIV/0!</v>
      </c>
      <c r="M499" s="23" t="e">
        <f t="shared" si="367"/>
        <v>#DIV/0!</v>
      </c>
      <c r="N499" s="23" t="e">
        <f t="shared" si="367"/>
        <v>#DIV/0!</v>
      </c>
      <c r="O499" s="23" t="e">
        <f t="shared" si="367"/>
        <v>#DIV/0!</v>
      </c>
      <c r="P499" s="23" t="e">
        <f t="shared" si="367"/>
        <v>#DIV/0!</v>
      </c>
      <c r="Q499" s="23">
        <f>ROUND(Q500/Q498,1)</f>
        <v>387.2</v>
      </c>
      <c r="R499" s="27" t="e">
        <f t="shared" si="367"/>
        <v>#DIV/0!</v>
      </c>
      <c r="S499" s="23" t="e">
        <f>ROUND(S500/S498,1)</f>
        <v>#DIV/0!</v>
      </c>
      <c r="T499" s="27" t="e">
        <f t="shared" si="367"/>
        <v>#DIV/0!</v>
      </c>
      <c r="U499" s="23" t="e">
        <f>ROUND(U500/U498,1)</f>
        <v>#DIV/0!</v>
      </c>
      <c r="V499" s="27" t="e">
        <f t="shared" si="367"/>
        <v>#DIV/0!</v>
      </c>
      <c r="W499" s="23">
        <f>ROUND(W500/W498,1)</f>
        <v>387.2</v>
      </c>
      <c r="X499" s="27" t="e">
        <f t="shared" si="367"/>
        <v>#DIV/0!</v>
      </c>
      <c r="Y499" s="27" t="e">
        <f>ROUND(Y500/Y498,1)</f>
        <v>#DIV/0!</v>
      </c>
      <c r="Z499" s="27" t="e">
        <f t="shared" si="367"/>
        <v>#DIV/0!</v>
      </c>
      <c r="AA499" s="27" t="e">
        <f t="shared" si="367"/>
        <v>#DIV/0!</v>
      </c>
      <c r="AB499" s="27" t="e">
        <f t="shared" si="367"/>
        <v>#DIV/0!</v>
      </c>
      <c r="AC499" s="23" t="e">
        <f t="shared" si="367"/>
        <v>#DIV/0!</v>
      </c>
      <c r="AD499" s="112"/>
      <c r="AE499" s="112"/>
    </row>
    <row r="500" spans="1:31" ht="27.75" customHeight="1" x14ac:dyDescent="0.2">
      <c r="A500" s="111"/>
      <c r="B500" s="103" t="s">
        <v>101</v>
      </c>
      <c r="C500" s="19"/>
      <c r="D500" s="20"/>
      <c r="E500" s="20"/>
      <c r="F500" s="19"/>
      <c r="G500" s="23">
        <f>SUM(G503:G513)</f>
        <v>0</v>
      </c>
      <c r="H500" s="23">
        <f t="shared" ref="H500:P500" si="368">SUM(H503:H513)</f>
        <v>0</v>
      </c>
      <c r="I500" s="23">
        <f t="shared" si="368"/>
        <v>0</v>
      </c>
      <c r="J500" s="23">
        <f t="shared" si="368"/>
        <v>0</v>
      </c>
      <c r="K500" s="23">
        <f t="shared" si="368"/>
        <v>0</v>
      </c>
      <c r="L500" s="23">
        <f t="shared" si="368"/>
        <v>0</v>
      </c>
      <c r="M500" s="23">
        <f t="shared" si="368"/>
        <v>0</v>
      </c>
      <c r="N500" s="23">
        <f t="shared" si="368"/>
        <v>0</v>
      </c>
      <c r="O500" s="23">
        <f t="shared" si="368"/>
        <v>0</v>
      </c>
      <c r="P500" s="23">
        <f t="shared" si="368"/>
        <v>0</v>
      </c>
      <c r="Q500" s="23">
        <f>SUM(Q501:R513)</f>
        <v>387.17400000000004</v>
      </c>
      <c r="R500" s="23">
        <f t="shared" ref="R500:AC500" si="369">SUM(R501:S513)</f>
        <v>0</v>
      </c>
      <c r="S500" s="23">
        <f>SUM(S501:T513)</f>
        <v>0</v>
      </c>
      <c r="T500" s="23">
        <f t="shared" si="369"/>
        <v>0</v>
      </c>
      <c r="U500" s="23">
        <f>SUM(U501:V513)</f>
        <v>0</v>
      </c>
      <c r="V500" s="23">
        <f t="shared" si="369"/>
        <v>387.17400000000004</v>
      </c>
      <c r="W500" s="23">
        <f t="shared" si="369"/>
        <v>387.17400000000004</v>
      </c>
      <c r="X500" s="23">
        <f t="shared" si="369"/>
        <v>0</v>
      </c>
      <c r="Y500" s="23">
        <f t="shared" si="369"/>
        <v>0</v>
      </c>
      <c r="Z500" s="23">
        <f t="shared" si="369"/>
        <v>0</v>
      </c>
      <c r="AA500" s="23">
        <f t="shared" si="369"/>
        <v>0</v>
      </c>
      <c r="AB500" s="23">
        <f t="shared" si="369"/>
        <v>0</v>
      </c>
      <c r="AC500" s="90">
        <f t="shared" si="369"/>
        <v>0</v>
      </c>
      <c r="AD500" s="112"/>
      <c r="AE500" s="112"/>
    </row>
    <row r="501" spans="1:31" ht="27.75" customHeight="1" x14ac:dyDescent="0.2">
      <c r="A501" s="111"/>
      <c r="B501" s="113" t="s">
        <v>17</v>
      </c>
      <c r="C501" s="19">
        <v>136</v>
      </c>
      <c r="D501" s="20" t="s">
        <v>42</v>
      </c>
      <c r="E501" s="20" t="s">
        <v>394</v>
      </c>
      <c r="F501" s="19">
        <v>612</v>
      </c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>
        <f>S501+U501+W501+Y501</f>
        <v>4.5738859999999999</v>
      </c>
      <c r="R501" s="23"/>
      <c r="S501" s="23"/>
      <c r="T501" s="23"/>
      <c r="U501" s="23"/>
      <c r="V501" s="23"/>
      <c r="W501" s="23">
        <v>4.5738859999999999</v>
      </c>
      <c r="X501" s="23"/>
      <c r="Y501" s="23"/>
      <c r="Z501" s="23"/>
      <c r="AA501" s="23"/>
      <c r="AB501" s="23"/>
      <c r="AC501" s="23"/>
      <c r="AD501" s="112"/>
      <c r="AE501" s="112"/>
    </row>
    <row r="502" spans="1:31" ht="27.75" customHeight="1" x14ac:dyDescent="0.2">
      <c r="A502" s="111"/>
      <c r="B502" s="164"/>
      <c r="C502" s="19">
        <v>136</v>
      </c>
      <c r="D502" s="20" t="s">
        <v>42</v>
      </c>
      <c r="E502" s="20" t="s">
        <v>394</v>
      </c>
      <c r="F502" s="19">
        <v>622</v>
      </c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>
        <f>S502+U502+W502+Y502</f>
        <v>51.845820000000003</v>
      </c>
      <c r="R502" s="23"/>
      <c r="S502" s="23"/>
      <c r="T502" s="23"/>
      <c r="U502" s="23"/>
      <c r="V502" s="23"/>
      <c r="W502" s="23">
        <v>51.845820000000003</v>
      </c>
      <c r="X502" s="23"/>
      <c r="Y502" s="23"/>
      <c r="Z502" s="23"/>
      <c r="AA502" s="23"/>
      <c r="AB502" s="23"/>
      <c r="AC502" s="23"/>
      <c r="AD502" s="112"/>
      <c r="AE502" s="112"/>
    </row>
    <row r="503" spans="1:31" ht="27" customHeight="1" x14ac:dyDescent="0.2">
      <c r="A503" s="111"/>
      <c r="B503" s="164"/>
      <c r="C503" s="19">
        <v>136</v>
      </c>
      <c r="D503" s="20" t="s">
        <v>42</v>
      </c>
      <c r="E503" s="19" t="s">
        <v>394</v>
      </c>
      <c r="F503" s="19">
        <v>244</v>
      </c>
      <c r="G503" s="23">
        <f>I503+K503+M503+O503</f>
        <v>0</v>
      </c>
      <c r="H503" s="23">
        <f>J503+L503+N503+P503</f>
        <v>0</v>
      </c>
      <c r="I503" s="29"/>
      <c r="J503" s="29"/>
      <c r="K503" s="29"/>
      <c r="L503" s="29"/>
      <c r="M503" s="29"/>
      <c r="N503" s="29"/>
      <c r="O503" s="29"/>
      <c r="P503" s="28"/>
      <c r="Q503" s="23">
        <f>S503+U503+W503+Y503</f>
        <v>60.28584</v>
      </c>
      <c r="R503" s="23">
        <f>T503+V503+X503+Z503</f>
        <v>0</v>
      </c>
      <c r="S503" s="23"/>
      <c r="T503" s="23"/>
      <c r="U503" s="23"/>
      <c r="V503" s="23"/>
      <c r="W503" s="23">
        <v>60.28584</v>
      </c>
      <c r="X503" s="23"/>
      <c r="Y503" s="23"/>
      <c r="Z503" s="23"/>
      <c r="AA503" s="23"/>
      <c r="AB503" s="23"/>
      <c r="AC503" s="23"/>
      <c r="AD503" s="112"/>
      <c r="AE503" s="112"/>
    </row>
    <row r="504" spans="1:31" ht="30" customHeight="1" x14ac:dyDescent="0.2">
      <c r="A504" s="111"/>
      <c r="B504" s="165"/>
      <c r="C504" s="19">
        <v>136</v>
      </c>
      <c r="D504" s="20" t="s">
        <v>42</v>
      </c>
      <c r="E504" s="19" t="s">
        <v>394</v>
      </c>
      <c r="F504" s="19">
        <v>244</v>
      </c>
      <c r="G504" s="23">
        <f t="shared" ref="G504:G513" si="370">I504+K504+M504+O504</f>
        <v>0</v>
      </c>
      <c r="H504" s="23">
        <f t="shared" ref="H504:H513" si="371">J504+L504+N504+P504</f>
        <v>0</v>
      </c>
      <c r="I504" s="29"/>
      <c r="J504" s="29"/>
      <c r="K504" s="29"/>
      <c r="L504" s="29"/>
      <c r="M504" s="29"/>
      <c r="N504" s="29"/>
      <c r="O504" s="29"/>
      <c r="P504" s="28"/>
      <c r="Q504" s="23">
        <f t="shared" ref="Q504:Q513" si="372">S504+U504+W504+Y504</f>
        <v>0</v>
      </c>
      <c r="R504" s="23">
        <f t="shared" ref="R504:R513" si="373">T504+V504+X504+Z504</f>
        <v>0</v>
      </c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112"/>
      <c r="AE504" s="112"/>
    </row>
    <row r="505" spans="1:31" ht="26.25" customHeight="1" x14ac:dyDescent="0.2">
      <c r="A505" s="111"/>
      <c r="B505" s="113" t="s">
        <v>14</v>
      </c>
      <c r="C505" s="19">
        <v>136</v>
      </c>
      <c r="D505" s="20" t="s">
        <v>42</v>
      </c>
      <c r="E505" s="20" t="s">
        <v>394</v>
      </c>
      <c r="F505" s="19">
        <v>244</v>
      </c>
      <c r="G505" s="23">
        <f t="shared" si="370"/>
        <v>0</v>
      </c>
      <c r="H505" s="23">
        <f t="shared" si="371"/>
        <v>0</v>
      </c>
      <c r="I505" s="23"/>
      <c r="J505" s="23"/>
      <c r="K505" s="23"/>
      <c r="L505" s="23"/>
      <c r="M505" s="23"/>
      <c r="N505" s="23"/>
      <c r="O505" s="23"/>
      <c r="P505" s="28"/>
      <c r="Q505" s="23">
        <f>S505+U505+W505+Y505</f>
        <v>139.71415999999999</v>
      </c>
      <c r="R505" s="23">
        <f t="shared" si="373"/>
        <v>0</v>
      </c>
      <c r="S505" s="23"/>
      <c r="T505" s="23"/>
      <c r="U505" s="23"/>
      <c r="V505" s="23"/>
      <c r="W505" s="23">
        <v>139.71415999999999</v>
      </c>
      <c r="X505" s="23"/>
      <c r="Y505" s="23"/>
      <c r="Z505" s="23"/>
      <c r="AA505" s="23"/>
      <c r="AB505" s="23"/>
      <c r="AC505" s="23"/>
      <c r="AD505" s="112"/>
      <c r="AE505" s="112"/>
    </row>
    <row r="506" spans="1:31" ht="23.25" customHeight="1" x14ac:dyDescent="0.2">
      <c r="A506" s="111"/>
      <c r="B506" s="114"/>
      <c r="C506" s="19">
        <v>136</v>
      </c>
      <c r="D506" s="20" t="s">
        <v>42</v>
      </c>
      <c r="E506" s="20" t="s">
        <v>394</v>
      </c>
      <c r="F506" s="19">
        <v>244</v>
      </c>
      <c r="G506" s="23">
        <f t="shared" si="370"/>
        <v>0</v>
      </c>
      <c r="H506" s="23">
        <f t="shared" si="371"/>
        <v>0</v>
      </c>
      <c r="I506" s="23"/>
      <c r="J506" s="23"/>
      <c r="K506" s="23"/>
      <c r="L506" s="23"/>
      <c r="M506" s="23"/>
      <c r="N506" s="23"/>
      <c r="O506" s="23"/>
      <c r="P506" s="28"/>
      <c r="Q506" s="23">
        <f t="shared" si="372"/>
        <v>0</v>
      </c>
      <c r="R506" s="23">
        <f t="shared" si="373"/>
        <v>0</v>
      </c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112"/>
      <c r="AE506" s="112"/>
    </row>
    <row r="507" spans="1:31" ht="27" customHeight="1" x14ac:dyDescent="0.2">
      <c r="A507" s="111"/>
      <c r="B507" s="114"/>
      <c r="C507" s="19">
        <v>136</v>
      </c>
      <c r="D507" s="20" t="s">
        <v>42</v>
      </c>
      <c r="E507" s="20" t="s">
        <v>394</v>
      </c>
      <c r="F507" s="19">
        <v>244</v>
      </c>
      <c r="G507" s="23">
        <f t="shared" si="370"/>
        <v>0</v>
      </c>
      <c r="H507" s="23">
        <f t="shared" si="371"/>
        <v>0</v>
      </c>
      <c r="I507" s="23"/>
      <c r="J507" s="23"/>
      <c r="K507" s="23"/>
      <c r="L507" s="23"/>
      <c r="M507" s="23"/>
      <c r="N507" s="23"/>
      <c r="O507" s="23"/>
      <c r="P507" s="28"/>
      <c r="Q507" s="23">
        <f t="shared" si="372"/>
        <v>0</v>
      </c>
      <c r="R507" s="23">
        <f t="shared" si="373"/>
        <v>0</v>
      </c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112"/>
      <c r="AE507" s="112"/>
    </row>
    <row r="508" spans="1:31" ht="25.15" customHeight="1" x14ac:dyDescent="0.2">
      <c r="A508" s="111"/>
      <c r="B508" s="114"/>
      <c r="C508" s="19">
        <v>136</v>
      </c>
      <c r="D508" s="20" t="s">
        <v>42</v>
      </c>
      <c r="E508" s="20" t="s">
        <v>394</v>
      </c>
      <c r="F508" s="19">
        <v>244</v>
      </c>
      <c r="G508" s="23">
        <f t="shared" si="370"/>
        <v>0</v>
      </c>
      <c r="H508" s="23">
        <f t="shared" si="371"/>
        <v>0</v>
      </c>
      <c r="I508" s="23"/>
      <c r="J508" s="23"/>
      <c r="K508" s="23"/>
      <c r="L508" s="23"/>
      <c r="M508" s="23"/>
      <c r="N508" s="23"/>
      <c r="O508" s="23"/>
      <c r="P508" s="28"/>
      <c r="Q508" s="23">
        <f t="shared" si="372"/>
        <v>0</v>
      </c>
      <c r="R508" s="23">
        <f t="shared" si="373"/>
        <v>0</v>
      </c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112"/>
      <c r="AE508" s="112"/>
    </row>
    <row r="509" spans="1:31" ht="21.6" customHeight="1" x14ac:dyDescent="0.2">
      <c r="A509" s="111"/>
      <c r="B509" s="114"/>
      <c r="C509" s="19">
        <v>136</v>
      </c>
      <c r="D509" s="20" t="s">
        <v>42</v>
      </c>
      <c r="E509" s="20" t="s">
        <v>394</v>
      </c>
      <c r="F509" s="19">
        <v>244</v>
      </c>
      <c r="G509" s="23">
        <f t="shared" si="370"/>
        <v>0</v>
      </c>
      <c r="H509" s="23">
        <f t="shared" si="371"/>
        <v>0</v>
      </c>
      <c r="I509" s="23"/>
      <c r="J509" s="23"/>
      <c r="K509" s="23"/>
      <c r="L509" s="23"/>
      <c r="M509" s="23"/>
      <c r="N509" s="23"/>
      <c r="O509" s="23"/>
      <c r="P509" s="28"/>
      <c r="Q509" s="23">
        <f t="shared" si="372"/>
        <v>0</v>
      </c>
      <c r="R509" s="23">
        <f t="shared" si="373"/>
        <v>0</v>
      </c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112"/>
      <c r="AE509" s="112"/>
    </row>
    <row r="510" spans="1:31" ht="21.6" customHeight="1" x14ac:dyDescent="0.2">
      <c r="A510" s="111"/>
      <c r="B510" s="166"/>
      <c r="C510" s="19">
        <v>136</v>
      </c>
      <c r="D510" s="20" t="s">
        <v>42</v>
      </c>
      <c r="E510" s="20" t="s">
        <v>394</v>
      </c>
      <c r="F510" s="19">
        <v>612</v>
      </c>
      <c r="G510" s="23"/>
      <c r="H510" s="23"/>
      <c r="I510" s="23"/>
      <c r="J510" s="23"/>
      <c r="K510" s="23"/>
      <c r="L510" s="23"/>
      <c r="M510" s="23"/>
      <c r="N510" s="23"/>
      <c r="O510" s="23"/>
      <c r="P510" s="28"/>
      <c r="Q510" s="23">
        <f t="shared" si="372"/>
        <v>10.600114</v>
      </c>
      <c r="R510" s="23"/>
      <c r="S510" s="23"/>
      <c r="T510" s="23"/>
      <c r="U510" s="23"/>
      <c r="V510" s="23"/>
      <c r="W510" s="23">
        <v>10.600114</v>
      </c>
      <c r="X510" s="23"/>
      <c r="Y510" s="23"/>
      <c r="Z510" s="23"/>
      <c r="AA510" s="23"/>
      <c r="AB510" s="23"/>
      <c r="AC510" s="23"/>
      <c r="AD510" s="112"/>
      <c r="AE510" s="112"/>
    </row>
    <row r="511" spans="1:31" ht="21.6" customHeight="1" x14ac:dyDescent="0.2">
      <c r="A511" s="111"/>
      <c r="B511" s="167"/>
      <c r="C511" s="19">
        <v>136</v>
      </c>
      <c r="D511" s="20" t="s">
        <v>42</v>
      </c>
      <c r="E511" s="20" t="s">
        <v>394</v>
      </c>
      <c r="F511" s="19">
        <v>622</v>
      </c>
      <c r="G511" s="23"/>
      <c r="H511" s="23"/>
      <c r="I511" s="23"/>
      <c r="J511" s="23"/>
      <c r="K511" s="23"/>
      <c r="L511" s="23"/>
      <c r="M511" s="23"/>
      <c r="N511" s="23"/>
      <c r="O511" s="23"/>
      <c r="P511" s="28"/>
      <c r="Q511" s="23">
        <f t="shared" si="372"/>
        <v>120.15418</v>
      </c>
      <c r="R511" s="23"/>
      <c r="S511" s="23"/>
      <c r="T511" s="23"/>
      <c r="U511" s="23"/>
      <c r="V511" s="23"/>
      <c r="W511" s="23">
        <v>120.15418</v>
      </c>
      <c r="X511" s="23"/>
      <c r="Y511" s="23"/>
      <c r="Z511" s="23"/>
      <c r="AA511" s="23"/>
      <c r="AB511" s="23"/>
      <c r="AC511" s="23"/>
      <c r="AD511" s="112"/>
      <c r="AE511" s="112"/>
    </row>
    <row r="512" spans="1:31" ht="22.5" customHeight="1" x14ac:dyDescent="0.2">
      <c r="A512" s="111"/>
      <c r="B512" s="103" t="s">
        <v>15</v>
      </c>
      <c r="C512" s="19"/>
      <c r="D512" s="20"/>
      <c r="E512" s="20"/>
      <c r="F512" s="19"/>
      <c r="G512" s="23">
        <f t="shared" si="370"/>
        <v>0</v>
      </c>
      <c r="H512" s="23">
        <f t="shared" si="371"/>
        <v>0</v>
      </c>
      <c r="I512" s="29"/>
      <c r="J512" s="29"/>
      <c r="K512" s="29"/>
      <c r="L512" s="29"/>
      <c r="M512" s="29"/>
      <c r="N512" s="29"/>
      <c r="O512" s="29"/>
      <c r="P512" s="28"/>
      <c r="Q512" s="23">
        <f t="shared" si="372"/>
        <v>0</v>
      </c>
      <c r="R512" s="23">
        <f t="shared" si="373"/>
        <v>0</v>
      </c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112"/>
      <c r="AE512" s="112"/>
    </row>
    <row r="513" spans="1:31" ht="30" customHeight="1" x14ac:dyDescent="0.2">
      <c r="A513" s="111"/>
      <c r="B513" s="103" t="s">
        <v>12</v>
      </c>
      <c r="C513" s="19"/>
      <c r="D513" s="20"/>
      <c r="E513" s="20"/>
      <c r="F513" s="19"/>
      <c r="G513" s="23">
        <f t="shared" si="370"/>
        <v>0</v>
      </c>
      <c r="H513" s="23">
        <f t="shared" si="371"/>
        <v>0</v>
      </c>
      <c r="I513" s="29"/>
      <c r="J513" s="29"/>
      <c r="K513" s="29"/>
      <c r="L513" s="29"/>
      <c r="M513" s="29"/>
      <c r="N513" s="29"/>
      <c r="O513" s="29"/>
      <c r="P513" s="28"/>
      <c r="Q513" s="23">
        <f t="shared" si="372"/>
        <v>0</v>
      </c>
      <c r="R513" s="23">
        <f t="shared" si="373"/>
        <v>0</v>
      </c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112"/>
      <c r="AE513" s="112"/>
    </row>
    <row r="514" spans="1:31" ht="26.25" customHeight="1" x14ac:dyDescent="0.2">
      <c r="A514" s="111" t="s">
        <v>559</v>
      </c>
      <c r="B514" s="103" t="s">
        <v>145</v>
      </c>
      <c r="C514" s="19"/>
      <c r="D514" s="20"/>
      <c r="E514" s="20"/>
      <c r="F514" s="19"/>
      <c r="G514" s="23">
        <f>I514+K514+M514+O514</f>
        <v>1</v>
      </c>
      <c r="H514" s="23">
        <f>J514+L514+N514+P514</f>
        <v>0</v>
      </c>
      <c r="I514" s="29"/>
      <c r="J514" s="29"/>
      <c r="K514" s="29">
        <v>1</v>
      </c>
      <c r="L514" s="29"/>
      <c r="M514" s="29"/>
      <c r="N514" s="29"/>
      <c r="O514" s="29"/>
      <c r="P514" s="28"/>
      <c r="Q514" s="23">
        <f>S514+U514+W514+Y514</f>
        <v>1</v>
      </c>
      <c r="R514" s="23">
        <f>T514+V514+X514+Z514</f>
        <v>0</v>
      </c>
      <c r="S514" s="23"/>
      <c r="T514" s="23"/>
      <c r="U514" s="23"/>
      <c r="V514" s="23"/>
      <c r="W514" s="23">
        <v>1</v>
      </c>
      <c r="X514" s="23"/>
      <c r="Y514" s="23"/>
      <c r="Z514" s="23"/>
      <c r="AA514" s="23"/>
      <c r="AB514" s="23"/>
      <c r="AC514" s="23"/>
      <c r="AD514" s="112" t="s">
        <v>626</v>
      </c>
      <c r="AE514" s="112" t="s">
        <v>585</v>
      </c>
    </row>
    <row r="515" spans="1:31" ht="26.45" customHeight="1" x14ac:dyDescent="0.2">
      <c r="A515" s="111"/>
      <c r="B515" s="103" t="s">
        <v>119</v>
      </c>
      <c r="C515" s="19"/>
      <c r="D515" s="20"/>
      <c r="E515" s="20"/>
      <c r="F515" s="19"/>
      <c r="G515" s="23">
        <f>ROUND(G516/G514,1)</f>
        <v>0</v>
      </c>
      <c r="H515" s="23" t="e">
        <f t="shared" ref="H515:AC515" si="374">ROUND(H516/H514,1)</f>
        <v>#DIV/0!</v>
      </c>
      <c r="I515" s="23" t="e">
        <f t="shared" si="374"/>
        <v>#DIV/0!</v>
      </c>
      <c r="J515" s="23" t="e">
        <f t="shared" si="374"/>
        <v>#DIV/0!</v>
      </c>
      <c r="K515" s="23">
        <f t="shared" si="374"/>
        <v>0</v>
      </c>
      <c r="L515" s="23" t="e">
        <f t="shared" si="374"/>
        <v>#DIV/0!</v>
      </c>
      <c r="M515" s="23" t="e">
        <f t="shared" si="374"/>
        <v>#DIV/0!</v>
      </c>
      <c r="N515" s="23" t="e">
        <f t="shared" si="374"/>
        <v>#DIV/0!</v>
      </c>
      <c r="O515" s="23" t="e">
        <f t="shared" si="374"/>
        <v>#DIV/0!</v>
      </c>
      <c r="P515" s="23" t="e">
        <f t="shared" si="374"/>
        <v>#DIV/0!</v>
      </c>
      <c r="Q515" s="23">
        <f t="shared" si="374"/>
        <v>252.9</v>
      </c>
      <c r="R515" s="27" t="e">
        <f t="shared" si="374"/>
        <v>#DIV/0!</v>
      </c>
      <c r="S515" s="27" t="e">
        <f t="shared" si="374"/>
        <v>#DIV/0!</v>
      </c>
      <c r="T515" s="27" t="e">
        <f t="shared" si="374"/>
        <v>#DIV/0!</v>
      </c>
      <c r="U515" s="27" t="e">
        <f t="shared" si="374"/>
        <v>#DIV/0!</v>
      </c>
      <c r="V515" s="27" t="e">
        <f t="shared" si="374"/>
        <v>#DIV/0!</v>
      </c>
      <c r="W515" s="23">
        <f t="shared" si="374"/>
        <v>252.9</v>
      </c>
      <c r="X515" s="27" t="e">
        <f t="shared" si="374"/>
        <v>#DIV/0!</v>
      </c>
      <c r="Y515" s="27" t="e">
        <f t="shared" si="374"/>
        <v>#DIV/0!</v>
      </c>
      <c r="Z515" s="27" t="e">
        <f t="shared" si="374"/>
        <v>#DIV/0!</v>
      </c>
      <c r="AA515" s="27" t="e">
        <f t="shared" si="374"/>
        <v>#DIV/0!</v>
      </c>
      <c r="AB515" s="27" t="e">
        <f t="shared" si="374"/>
        <v>#DIV/0!</v>
      </c>
      <c r="AC515" s="23" t="e">
        <f t="shared" si="374"/>
        <v>#DIV/0!</v>
      </c>
      <c r="AD515" s="112"/>
      <c r="AE515" s="112"/>
    </row>
    <row r="516" spans="1:31" ht="37.15" customHeight="1" x14ac:dyDescent="0.2">
      <c r="A516" s="111"/>
      <c r="B516" s="103" t="s">
        <v>101</v>
      </c>
      <c r="C516" s="19"/>
      <c r="D516" s="20"/>
      <c r="E516" s="20"/>
      <c r="F516" s="19"/>
      <c r="G516" s="23">
        <f t="shared" ref="G516:P516" si="375">SUM(G519:G529)</f>
        <v>0</v>
      </c>
      <c r="H516" s="23">
        <f t="shared" si="375"/>
        <v>0</v>
      </c>
      <c r="I516" s="23">
        <f t="shared" si="375"/>
        <v>0</v>
      </c>
      <c r="J516" s="23">
        <f t="shared" si="375"/>
        <v>0</v>
      </c>
      <c r="K516" s="23">
        <f t="shared" si="375"/>
        <v>0</v>
      </c>
      <c r="L516" s="23">
        <f t="shared" si="375"/>
        <v>0</v>
      </c>
      <c r="M516" s="23">
        <f t="shared" si="375"/>
        <v>0</v>
      </c>
      <c r="N516" s="23">
        <f t="shared" si="375"/>
        <v>0</v>
      </c>
      <c r="O516" s="23">
        <f t="shared" si="375"/>
        <v>0</v>
      </c>
      <c r="P516" s="23">
        <f t="shared" si="375"/>
        <v>0</v>
      </c>
      <c r="Q516" s="23">
        <f>SUM(Q517:R529)</f>
        <v>252.86595</v>
      </c>
      <c r="R516" s="23">
        <f t="shared" ref="R516:AB516" si="376">SUM(R517:S529)</f>
        <v>0</v>
      </c>
      <c r="S516" s="23">
        <f t="shared" si="376"/>
        <v>0</v>
      </c>
      <c r="T516" s="23">
        <f t="shared" si="376"/>
        <v>0</v>
      </c>
      <c r="U516" s="23">
        <f t="shared" si="376"/>
        <v>0</v>
      </c>
      <c r="V516" s="23">
        <f t="shared" si="376"/>
        <v>252.86595</v>
      </c>
      <c r="W516" s="23">
        <f>SUM(W517:X529)</f>
        <v>252.86595</v>
      </c>
      <c r="X516" s="23">
        <f t="shared" si="376"/>
        <v>0</v>
      </c>
      <c r="Y516" s="23">
        <f t="shared" si="376"/>
        <v>0</v>
      </c>
      <c r="Z516" s="23">
        <f t="shared" si="376"/>
        <v>0</v>
      </c>
      <c r="AA516" s="23">
        <f t="shared" si="376"/>
        <v>0</v>
      </c>
      <c r="AB516" s="23">
        <f t="shared" si="376"/>
        <v>0</v>
      </c>
      <c r="AC516" s="23">
        <f>SUM(AC519:AC529)</f>
        <v>0</v>
      </c>
      <c r="AD516" s="112"/>
      <c r="AE516" s="112"/>
    </row>
    <row r="517" spans="1:31" ht="21.75" customHeight="1" x14ac:dyDescent="0.2">
      <c r="A517" s="111"/>
      <c r="B517" s="113" t="s">
        <v>17</v>
      </c>
      <c r="C517" s="19">
        <v>136</v>
      </c>
      <c r="D517" s="20" t="s">
        <v>42</v>
      </c>
      <c r="E517" s="20" t="s">
        <v>394</v>
      </c>
      <c r="F517" s="19">
        <v>612</v>
      </c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>
        <f>S517+U517+W517+Y517</f>
        <v>46.077735000000004</v>
      </c>
      <c r="R517" s="23"/>
      <c r="S517" s="23"/>
      <c r="T517" s="23"/>
      <c r="U517" s="23"/>
      <c r="V517" s="23"/>
      <c r="W517" s="23">
        <f>12.91774+33.159995</f>
        <v>46.077735000000004</v>
      </c>
      <c r="X517" s="23"/>
      <c r="Y517" s="23"/>
      <c r="Z517" s="23"/>
      <c r="AA517" s="23"/>
      <c r="AB517" s="23"/>
      <c r="AC517" s="23"/>
      <c r="AD517" s="112"/>
      <c r="AE517" s="112"/>
    </row>
    <row r="518" spans="1:31" ht="24" customHeight="1" x14ac:dyDescent="0.2">
      <c r="A518" s="111"/>
      <c r="B518" s="164"/>
      <c r="C518" s="19">
        <v>136</v>
      </c>
      <c r="D518" s="20" t="s">
        <v>42</v>
      </c>
      <c r="E518" s="20" t="s">
        <v>394</v>
      </c>
      <c r="F518" s="19">
        <v>622</v>
      </c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>
        <f>S518+U518+W518+Y518</f>
        <v>0</v>
      </c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112"/>
      <c r="AE518" s="112"/>
    </row>
    <row r="519" spans="1:31" ht="20.25" customHeight="1" x14ac:dyDescent="0.2">
      <c r="A519" s="111"/>
      <c r="B519" s="164"/>
      <c r="C519" s="19">
        <v>136</v>
      </c>
      <c r="D519" s="20" t="s">
        <v>42</v>
      </c>
      <c r="E519" s="20" t="s">
        <v>394</v>
      </c>
      <c r="F519" s="19">
        <v>244</v>
      </c>
      <c r="G519" s="23">
        <f>I519+K519+M519+O519</f>
        <v>0</v>
      </c>
      <c r="H519" s="23">
        <f>J519+L519+N519+P519</f>
        <v>0</v>
      </c>
      <c r="I519" s="29"/>
      <c r="J519" s="29"/>
      <c r="K519" s="29"/>
      <c r="L519" s="29"/>
      <c r="M519" s="29"/>
      <c r="N519" s="29"/>
      <c r="O519" s="29"/>
      <c r="P519" s="28"/>
      <c r="Q519" s="97">
        <f>S519+U519+W519+Y519</f>
        <v>30.001899999999999</v>
      </c>
      <c r="R519" s="23">
        <f>T519+V519+X519+Z519</f>
        <v>0</v>
      </c>
      <c r="S519" s="23"/>
      <c r="T519" s="23"/>
      <c r="U519" s="23"/>
      <c r="V519" s="23"/>
      <c r="W519" s="23">
        <v>30.001899999999999</v>
      </c>
      <c r="X519" s="23"/>
      <c r="Y519" s="23"/>
      <c r="Z519" s="23"/>
      <c r="AA519" s="23"/>
      <c r="AB519" s="23"/>
      <c r="AC519" s="23"/>
      <c r="AD519" s="112"/>
      <c r="AE519" s="112"/>
    </row>
    <row r="520" spans="1:31" ht="30" customHeight="1" x14ac:dyDescent="0.2">
      <c r="A520" s="111"/>
      <c r="B520" s="165"/>
      <c r="C520" s="19">
        <v>136</v>
      </c>
      <c r="D520" s="20" t="s">
        <v>42</v>
      </c>
      <c r="E520" s="20" t="s">
        <v>394</v>
      </c>
      <c r="F520" s="19">
        <v>244</v>
      </c>
      <c r="G520" s="23">
        <f t="shared" ref="G520:G529" si="377">I520+K520+M520+O520</f>
        <v>0</v>
      </c>
      <c r="H520" s="23">
        <f t="shared" ref="H520:H529" si="378">J520+L520+N520+P520</f>
        <v>0</v>
      </c>
      <c r="I520" s="29"/>
      <c r="J520" s="29"/>
      <c r="K520" s="29"/>
      <c r="L520" s="29"/>
      <c r="M520" s="29"/>
      <c r="N520" s="29"/>
      <c r="O520" s="29"/>
      <c r="P520" s="28"/>
      <c r="Q520" s="23">
        <f t="shared" ref="Q520:Q529" si="379">S520+U520+W520+Y520</f>
        <v>0</v>
      </c>
      <c r="R520" s="23">
        <f t="shared" ref="R520:R529" si="380">T520+V520+X520+Z520</f>
        <v>0</v>
      </c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112"/>
      <c r="AE520" s="112"/>
    </row>
    <row r="521" spans="1:31" ht="26.25" customHeight="1" x14ac:dyDescent="0.2">
      <c r="A521" s="111"/>
      <c r="B521" s="113" t="s">
        <v>14</v>
      </c>
      <c r="C521" s="19">
        <v>136</v>
      </c>
      <c r="D521" s="20" t="s">
        <v>42</v>
      </c>
      <c r="E521" s="20" t="s">
        <v>394</v>
      </c>
      <c r="F521" s="19">
        <v>244</v>
      </c>
      <c r="G521" s="23">
        <f t="shared" si="377"/>
        <v>0</v>
      </c>
      <c r="H521" s="23">
        <f t="shared" si="378"/>
        <v>0</v>
      </c>
      <c r="I521" s="23"/>
      <c r="J521" s="23"/>
      <c r="K521" s="23"/>
      <c r="L521" s="23"/>
      <c r="M521" s="23"/>
      <c r="N521" s="23"/>
      <c r="O521" s="23"/>
      <c r="P521" s="28"/>
      <c r="Q521" s="23">
        <f t="shared" si="379"/>
        <v>69.999809999999997</v>
      </c>
      <c r="R521" s="23">
        <f t="shared" si="380"/>
        <v>0</v>
      </c>
      <c r="S521" s="23"/>
      <c r="T521" s="23"/>
      <c r="U521" s="23"/>
      <c r="V521" s="23"/>
      <c r="W521" s="23">
        <v>69.999809999999997</v>
      </c>
      <c r="X521" s="23"/>
      <c r="Y521" s="23"/>
      <c r="Z521" s="23"/>
      <c r="AA521" s="23"/>
      <c r="AB521" s="23"/>
      <c r="AC521" s="23"/>
      <c r="AD521" s="112"/>
      <c r="AE521" s="112"/>
    </row>
    <row r="522" spans="1:31" ht="24.75" customHeight="1" x14ac:dyDescent="0.2">
      <c r="A522" s="111"/>
      <c r="B522" s="114"/>
      <c r="C522" s="19">
        <v>136</v>
      </c>
      <c r="D522" s="20" t="s">
        <v>42</v>
      </c>
      <c r="E522" s="20" t="s">
        <v>394</v>
      </c>
      <c r="F522" s="19">
        <v>244</v>
      </c>
      <c r="G522" s="23">
        <f t="shared" si="377"/>
        <v>0</v>
      </c>
      <c r="H522" s="23">
        <f t="shared" si="378"/>
        <v>0</v>
      </c>
      <c r="I522" s="23"/>
      <c r="J522" s="23"/>
      <c r="K522" s="23"/>
      <c r="L522" s="23"/>
      <c r="M522" s="23"/>
      <c r="N522" s="23"/>
      <c r="O522" s="23"/>
      <c r="P522" s="28"/>
      <c r="Q522" s="23">
        <f t="shared" si="379"/>
        <v>0</v>
      </c>
      <c r="R522" s="23">
        <f t="shared" si="380"/>
        <v>0</v>
      </c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112"/>
      <c r="AE522" s="112"/>
    </row>
    <row r="523" spans="1:31" ht="22.5" customHeight="1" x14ac:dyDescent="0.2">
      <c r="A523" s="111"/>
      <c r="B523" s="114"/>
      <c r="C523" s="19">
        <v>136</v>
      </c>
      <c r="D523" s="20" t="s">
        <v>42</v>
      </c>
      <c r="E523" s="20" t="s">
        <v>394</v>
      </c>
      <c r="F523" s="19">
        <v>612</v>
      </c>
      <c r="G523" s="23"/>
      <c r="H523" s="23"/>
      <c r="I523" s="23"/>
      <c r="J523" s="23"/>
      <c r="K523" s="23"/>
      <c r="L523" s="23"/>
      <c r="M523" s="23"/>
      <c r="N523" s="23"/>
      <c r="O523" s="23"/>
      <c r="P523" s="28"/>
      <c r="Q523" s="23">
        <f t="shared" si="379"/>
        <v>106.78650499999999</v>
      </c>
      <c r="R523" s="23"/>
      <c r="S523" s="23"/>
      <c r="T523" s="23"/>
      <c r="U523" s="23"/>
      <c r="V523" s="23"/>
      <c r="W523" s="23">
        <f>29.93726+76.849245</f>
        <v>106.78650499999999</v>
      </c>
      <c r="X523" s="23"/>
      <c r="Y523" s="23"/>
      <c r="Z523" s="23"/>
      <c r="AA523" s="23"/>
      <c r="AB523" s="23"/>
      <c r="AC523" s="23"/>
      <c r="AD523" s="112"/>
      <c r="AE523" s="112"/>
    </row>
    <row r="524" spans="1:31" ht="21" customHeight="1" x14ac:dyDescent="0.2">
      <c r="A524" s="111"/>
      <c r="B524" s="114"/>
      <c r="C524" s="19">
        <v>136</v>
      </c>
      <c r="D524" s="20" t="s">
        <v>42</v>
      </c>
      <c r="E524" s="20" t="s">
        <v>394</v>
      </c>
      <c r="F524" s="19">
        <v>622</v>
      </c>
      <c r="G524" s="23"/>
      <c r="H524" s="23"/>
      <c r="I524" s="23"/>
      <c r="J524" s="23"/>
      <c r="K524" s="23"/>
      <c r="L524" s="23"/>
      <c r="M524" s="23"/>
      <c r="N524" s="23"/>
      <c r="O524" s="23"/>
      <c r="P524" s="28"/>
      <c r="Q524" s="23">
        <f t="shared" si="379"/>
        <v>0</v>
      </c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112"/>
      <c r="AE524" s="112"/>
    </row>
    <row r="525" spans="1:31" ht="24" customHeight="1" x14ac:dyDescent="0.2">
      <c r="A525" s="111"/>
      <c r="B525" s="114"/>
      <c r="C525" s="19">
        <v>136</v>
      </c>
      <c r="D525" s="20" t="s">
        <v>42</v>
      </c>
      <c r="E525" s="20" t="s">
        <v>394</v>
      </c>
      <c r="F525" s="19">
        <v>244</v>
      </c>
      <c r="G525" s="23">
        <f t="shared" si="377"/>
        <v>0</v>
      </c>
      <c r="H525" s="23">
        <f t="shared" si="378"/>
        <v>0</v>
      </c>
      <c r="I525" s="23"/>
      <c r="J525" s="23"/>
      <c r="K525" s="23"/>
      <c r="L525" s="23"/>
      <c r="M525" s="23"/>
      <c r="N525" s="23"/>
      <c r="O525" s="23"/>
      <c r="P525" s="28"/>
      <c r="Q525" s="23">
        <f t="shared" si="379"/>
        <v>0</v>
      </c>
      <c r="R525" s="23">
        <f t="shared" si="380"/>
        <v>0</v>
      </c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112"/>
      <c r="AE525" s="112"/>
    </row>
    <row r="526" spans="1:31" ht="25.15" customHeight="1" x14ac:dyDescent="0.2">
      <c r="A526" s="111"/>
      <c r="B526" s="114"/>
      <c r="C526" s="19">
        <v>136</v>
      </c>
      <c r="D526" s="20" t="s">
        <v>42</v>
      </c>
      <c r="E526" s="20" t="s">
        <v>394</v>
      </c>
      <c r="F526" s="19">
        <v>244</v>
      </c>
      <c r="G526" s="23">
        <f t="shared" si="377"/>
        <v>0</v>
      </c>
      <c r="H526" s="23">
        <f t="shared" si="378"/>
        <v>0</v>
      </c>
      <c r="I526" s="23"/>
      <c r="J526" s="23"/>
      <c r="K526" s="23"/>
      <c r="L526" s="23"/>
      <c r="M526" s="23"/>
      <c r="N526" s="23"/>
      <c r="O526" s="23"/>
      <c r="P526" s="28"/>
      <c r="Q526" s="23">
        <f t="shared" si="379"/>
        <v>0</v>
      </c>
      <c r="R526" s="23">
        <f t="shared" si="380"/>
        <v>0</v>
      </c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112"/>
      <c r="AE526" s="112"/>
    </row>
    <row r="527" spans="1:31" ht="21.6" customHeight="1" x14ac:dyDescent="0.2">
      <c r="A527" s="111"/>
      <c r="B527" s="115"/>
      <c r="C527" s="19">
        <v>136</v>
      </c>
      <c r="D527" s="20" t="s">
        <v>42</v>
      </c>
      <c r="E527" s="20" t="s">
        <v>394</v>
      </c>
      <c r="F527" s="19">
        <v>244</v>
      </c>
      <c r="G527" s="23">
        <f t="shared" si="377"/>
        <v>0</v>
      </c>
      <c r="H527" s="23">
        <f t="shared" si="378"/>
        <v>0</v>
      </c>
      <c r="I527" s="23"/>
      <c r="J527" s="23"/>
      <c r="K527" s="23"/>
      <c r="L527" s="23"/>
      <c r="M527" s="23"/>
      <c r="N527" s="23"/>
      <c r="O527" s="23"/>
      <c r="P527" s="28"/>
      <c r="Q527" s="23">
        <f t="shared" si="379"/>
        <v>0</v>
      </c>
      <c r="R527" s="23">
        <f t="shared" si="380"/>
        <v>0</v>
      </c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112"/>
      <c r="AE527" s="112"/>
    </row>
    <row r="528" spans="1:31" ht="19.899999999999999" customHeight="1" x14ac:dyDescent="0.2">
      <c r="A528" s="111"/>
      <c r="B528" s="103" t="s">
        <v>15</v>
      </c>
      <c r="C528" s="19"/>
      <c r="D528" s="20"/>
      <c r="E528" s="20"/>
      <c r="F528" s="19"/>
      <c r="G528" s="23">
        <f t="shared" si="377"/>
        <v>0</v>
      </c>
      <c r="H528" s="23">
        <f t="shared" si="378"/>
        <v>0</v>
      </c>
      <c r="I528" s="29"/>
      <c r="J528" s="29"/>
      <c r="K528" s="29"/>
      <c r="L528" s="29"/>
      <c r="M528" s="29"/>
      <c r="N528" s="29"/>
      <c r="O528" s="29"/>
      <c r="P528" s="28"/>
      <c r="Q528" s="23">
        <f t="shared" si="379"/>
        <v>0</v>
      </c>
      <c r="R528" s="23">
        <f t="shared" si="380"/>
        <v>0</v>
      </c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112"/>
      <c r="AE528" s="112"/>
    </row>
    <row r="529" spans="1:31" ht="22.9" customHeight="1" x14ac:dyDescent="0.2">
      <c r="A529" s="111"/>
      <c r="B529" s="103" t="s">
        <v>12</v>
      </c>
      <c r="C529" s="19"/>
      <c r="D529" s="20"/>
      <c r="E529" s="20"/>
      <c r="F529" s="19"/>
      <c r="G529" s="23">
        <f t="shared" si="377"/>
        <v>0</v>
      </c>
      <c r="H529" s="23">
        <f t="shared" si="378"/>
        <v>0</v>
      </c>
      <c r="I529" s="29"/>
      <c r="J529" s="29"/>
      <c r="K529" s="29"/>
      <c r="L529" s="29"/>
      <c r="M529" s="29"/>
      <c r="N529" s="29"/>
      <c r="O529" s="29"/>
      <c r="P529" s="28"/>
      <c r="Q529" s="23">
        <f t="shared" si="379"/>
        <v>0</v>
      </c>
      <c r="R529" s="23">
        <f t="shared" si="380"/>
        <v>0</v>
      </c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112"/>
      <c r="AE529" s="112"/>
    </row>
    <row r="530" spans="1:31" ht="26.25" customHeight="1" x14ac:dyDescent="0.2">
      <c r="A530" s="111" t="s">
        <v>560</v>
      </c>
      <c r="B530" s="103" t="s">
        <v>145</v>
      </c>
      <c r="C530" s="19"/>
      <c r="D530" s="20"/>
      <c r="E530" s="20"/>
      <c r="F530" s="19"/>
      <c r="G530" s="23">
        <f>I530+K530+M530+O530</f>
        <v>1</v>
      </c>
      <c r="H530" s="23">
        <f>J530+L530+N530+P530</f>
        <v>0</v>
      </c>
      <c r="I530" s="29"/>
      <c r="J530" s="29"/>
      <c r="K530" s="29">
        <v>1</v>
      </c>
      <c r="L530" s="29"/>
      <c r="M530" s="29"/>
      <c r="N530" s="29"/>
      <c r="O530" s="29"/>
      <c r="P530" s="28"/>
      <c r="Q530" s="23">
        <f>S530+U530+W530+Y530</f>
        <v>1</v>
      </c>
      <c r="R530" s="23">
        <f>T530+V530+X530+Z530</f>
        <v>0</v>
      </c>
      <c r="S530" s="23"/>
      <c r="T530" s="23"/>
      <c r="U530" s="23"/>
      <c r="V530" s="23"/>
      <c r="W530" s="23">
        <v>1</v>
      </c>
      <c r="X530" s="23"/>
      <c r="Y530" s="23"/>
      <c r="Z530" s="23"/>
      <c r="AA530" s="23"/>
      <c r="AB530" s="23"/>
      <c r="AC530" s="23"/>
      <c r="AD530" s="112" t="s">
        <v>627</v>
      </c>
      <c r="AE530" s="112" t="s">
        <v>586</v>
      </c>
    </row>
    <row r="531" spans="1:31" ht="35.450000000000003" customHeight="1" x14ac:dyDescent="0.2">
      <c r="A531" s="111"/>
      <c r="B531" s="103" t="s">
        <v>119</v>
      </c>
      <c r="C531" s="19"/>
      <c r="D531" s="20"/>
      <c r="E531" s="20"/>
      <c r="F531" s="19"/>
      <c r="G531" s="23">
        <f>ROUND(G532/G530,1)</f>
        <v>0</v>
      </c>
      <c r="H531" s="23" t="e">
        <f t="shared" ref="H531:AC531" si="381">ROUND(H532/H530,1)</f>
        <v>#DIV/0!</v>
      </c>
      <c r="I531" s="23" t="e">
        <f t="shared" si="381"/>
        <v>#DIV/0!</v>
      </c>
      <c r="J531" s="23" t="e">
        <f t="shared" si="381"/>
        <v>#DIV/0!</v>
      </c>
      <c r="K531" s="23">
        <f t="shared" si="381"/>
        <v>0</v>
      </c>
      <c r="L531" s="23" t="e">
        <f t="shared" si="381"/>
        <v>#DIV/0!</v>
      </c>
      <c r="M531" s="23" t="e">
        <f t="shared" si="381"/>
        <v>#DIV/0!</v>
      </c>
      <c r="N531" s="23" t="e">
        <f t="shared" si="381"/>
        <v>#DIV/0!</v>
      </c>
      <c r="O531" s="23" t="e">
        <f t="shared" si="381"/>
        <v>#DIV/0!</v>
      </c>
      <c r="P531" s="23" t="e">
        <f t="shared" si="381"/>
        <v>#DIV/0!</v>
      </c>
      <c r="Q531" s="23">
        <f t="shared" si="381"/>
        <v>296.60000000000002</v>
      </c>
      <c r="R531" s="27" t="e">
        <f t="shared" si="381"/>
        <v>#DIV/0!</v>
      </c>
      <c r="S531" s="27" t="e">
        <f t="shared" si="381"/>
        <v>#DIV/0!</v>
      </c>
      <c r="T531" s="27" t="e">
        <f t="shared" si="381"/>
        <v>#DIV/0!</v>
      </c>
      <c r="U531" s="27" t="e">
        <f t="shared" si="381"/>
        <v>#DIV/0!</v>
      </c>
      <c r="V531" s="27" t="e">
        <f t="shared" si="381"/>
        <v>#DIV/0!</v>
      </c>
      <c r="W531" s="23">
        <f t="shared" si="381"/>
        <v>296.60000000000002</v>
      </c>
      <c r="X531" s="27" t="e">
        <f t="shared" si="381"/>
        <v>#DIV/0!</v>
      </c>
      <c r="Y531" s="27" t="e">
        <f t="shared" si="381"/>
        <v>#DIV/0!</v>
      </c>
      <c r="Z531" s="27" t="e">
        <f t="shared" si="381"/>
        <v>#DIV/0!</v>
      </c>
      <c r="AA531" s="27" t="e">
        <f t="shared" si="381"/>
        <v>#DIV/0!</v>
      </c>
      <c r="AB531" s="27" t="e">
        <f t="shared" si="381"/>
        <v>#DIV/0!</v>
      </c>
      <c r="AC531" s="23" t="e">
        <f t="shared" si="381"/>
        <v>#DIV/0!</v>
      </c>
      <c r="AD531" s="112"/>
      <c r="AE531" s="112"/>
    </row>
    <row r="532" spans="1:31" ht="40.15" customHeight="1" x14ac:dyDescent="0.2">
      <c r="A532" s="111"/>
      <c r="B532" s="103" t="s">
        <v>101</v>
      </c>
      <c r="C532" s="19"/>
      <c r="D532" s="20"/>
      <c r="E532" s="20"/>
      <c r="F532" s="19"/>
      <c r="G532" s="23">
        <f t="shared" ref="G532:P532" si="382">SUM(G535:G545)</f>
        <v>0</v>
      </c>
      <c r="H532" s="23">
        <f t="shared" si="382"/>
        <v>0</v>
      </c>
      <c r="I532" s="23">
        <f t="shared" si="382"/>
        <v>0</v>
      </c>
      <c r="J532" s="23">
        <f t="shared" si="382"/>
        <v>0</v>
      </c>
      <c r="K532" s="23">
        <f t="shared" si="382"/>
        <v>0</v>
      </c>
      <c r="L532" s="23">
        <f t="shared" si="382"/>
        <v>0</v>
      </c>
      <c r="M532" s="23">
        <f t="shared" si="382"/>
        <v>0</v>
      </c>
      <c r="N532" s="23">
        <f t="shared" si="382"/>
        <v>0</v>
      </c>
      <c r="O532" s="23">
        <f t="shared" si="382"/>
        <v>0</v>
      </c>
      <c r="P532" s="23">
        <f t="shared" si="382"/>
        <v>0</v>
      </c>
      <c r="Q532" s="23">
        <f>SUM(Q533:R545)</f>
        <v>296.59719999999999</v>
      </c>
      <c r="R532" s="23">
        <f t="shared" ref="R532:AB532" si="383">SUM(R533:S545)</f>
        <v>0</v>
      </c>
      <c r="S532" s="23">
        <f t="shared" si="383"/>
        <v>0</v>
      </c>
      <c r="T532" s="23">
        <f t="shared" si="383"/>
        <v>0</v>
      </c>
      <c r="U532" s="23">
        <f t="shared" si="383"/>
        <v>0</v>
      </c>
      <c r="V532" s="23">
        <f t="shared" si="383"/>
        <v>296.59719999999999</v>
      </c>
      <c r="W532" s="23">
        <f t="shared" si="383"/>
        <v>296.59719999999999</v>
      </c>
      <c r="X532" s="23">
        <f t="shared" si="383"/>
        <v>0</v>
      </c>
      <c r="Y532" s="23">
        <f t="shared" si="383"/>
        <v>0</v>
      </c>
      <c r="Z532" s="23">
        <f t="shared" si="383"/>
        <v>0</v>
      </c>
      <c r="AA532" s="23">
        <f t="shared" si="383"/>
        <v>0</v>
      </c>
      <c r="AB532" s="23">
        <f t="shared" si="383"/>
        <v>0</v>
      </c>
      <c r="AC532" s="23">
        <f>SUM(AC535:AC545)</f>
        <v>0</v>
      </c>
      <c r="AD532" s="112"/>
      <c r="AE532" s="112"/>
    </row>
    <row r="533" spans="1:31" ht="25.5" customHeight="1" x14ac:dyDescent="0.2">
      <c r="A533" s="111"/>
      <c r="B533" s="113" t="s">
        <v>17</v>
      </c>
      <c r="C533" s="19">
        <v>136</v>
      </c>
      <c r="D533" s="20" t="s">
        <v>42</v>
      </c>
      <c r="E533" s="20" t="s">
        <v>394</v>
      </c>
      <c r="F533" s="19">
        <v>612</v>
      </c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>
        <f>S533+U533+W533+Y533</f>
        <v>51.121110000000002</v>
      </c>
      <c r="R533" s="23"/>
      <c r="S533" s="23"/>
      <c r="T533" s="23"/>
      <c r="U533" s="23"/>
      <c r="V533" s="23"/>
      <c r="W533" s="23">
        <f>18.08575+33.03536</f>
        <v>51.121110000000002</v>
      </c>
      <c r="X533" s="23"/>
      <c r="Y533" s="23"/>
      <c r="Z533" s="23"/>
      <c r="AA533" s="23"/>
      <c r="AB533" s="23"/>
      <c r="AC533" s="23"/>
      <c r="AD533" s="112"/>
      <c r="AE533" s="112"/>
    </row>
    <row r="534" spans="1:31" ht="25.5" customHeight="1" x14ac:dyDescent="0.2">
      <c r="A534" s="111"/>
      <c r="B534" s="164"/>
      <c r="C534" s="19">
        <v>136</v>
      </c>
      <c r="D534" s="20" t="s">
        <v>42</v>
      </c>
      <c r="E534" s="20" t="s">
        <v>394</v>
      </c>
      <c r="F534" s="19">
        <v>622</v>
      </c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>
        <f>S534+U534+W534+Y534</f>
        <v>8.1385900000000007</v>
      </c>
      <c r="R534" s="23"/>
      <c r="S534" s="23"/>
      <c r="T534" s="23"/>
      <c r="U534" s="23"/>
      <c r="V534" s="23"/>
      <c r="W534" s="23">
        <v>8.1385900000000007</v>
      </c>
      <c r="X534" s="23"/>
      <c r="Y534" s="23"/>
      <c r="Z534" s="23"/>
      <c r="AA534" s="23"/>
      <c r="AB534" s="23"/>
      <c r="AC534" s="23"/>
      <c r="AD534" s="112"/>
      <c r="AE534" s="112"/>
    </row>
    <row r="535" spans="1:31" ht="21" customHeight="1" x14ac:dyDescent="0.2">
      <c r="A535" s="111"/>
      <c r="B535" s="164"/>
      <c r="C535" s="19">
        <v>136</v>
      </c>
      <c r="D535" s="20" t="s">
        <v>42</v>
      </c>
      <c r="E535" s="20" t="s">
        <v>394</v>
      </c>
      <c r="F535" s="19">
        <v>244</v>
      </c>
      <c r="G535" s="23">
        <f>I535+K535+M535+O535</f>
        <v>0</v>
      </c>
      <c r="H535" s="23">
        <f>J535+L535+N535+P535</f>
        <v>0</v>
      </c>
      <c r="I535" s="29"/>
      <c r="J535" s="29"/>
      <c r="K535" s="29"/>
      <c r="L535" s="29"/>
      <c r="M535" s="29"/>
      <c r="N535" s="29"/>
      <c r="O535" s="29"/>
      <c r="P535" s="28"/>
      <c r="Q535" s="98">
        <f>S535+U535+W535+Y535</f>
        <v>30.0016</v>
      </c>
      <c r="R535" s="23">
        <f>T535+V535+X535+Z535</f>
        <v>0</v>
      </c>
      <c r="S535" s="23"/>
      <c r="T535" s="23"/>
      <c r="U535" s="23"/>
      <c r="V535" s="23"/>
      <c r="W535" s="23">
        <v>30.0016</v>
      </c>
      <c r="X535" s="23"/>
      <c r="Y535" s="23"/>
      <c r="Z535" s="23"/>
      <c r="AA535" s="23"/>
      <c r="AB535" s="23"/>
      <c r="AC535" s="23"/>
      <c r="AD535" s="112"/>
      <c r="AE535" s="112"/>
    </row>
    <row r="536" spans="1:31" ht="30" customHeight="1" x14ac:dyDescent="0.2">
      <c r="A536" s="111"/>
      <c r="B536" s="165"/>
      <c r="C536" s="19">
        <v>136</v>
      </c>
      <c r="D536" s="20" t="s">
        <v>42</v>
      </c>
      <c r="E536" s="20" t="s">
        <v>394</v>
      </c>
      <c r="F536" s="19">
        <v>244</v>
      </c>
      <c r="G536" s="23">
        <f t="shared" ref="G536:G545" si="384">I536+K536+M536+O536</f>
        <v>0</v>
      </c>
      <c r="H536" s="23">
        <f t="shared" ref="H536:H545" si="385">J536+L536+N536+P536</f>
        <v>0</v>
      </c>
      <c r="I536" s="29"/>
      <c r="J536" s="29"/>
      <c r="K536" s="29"/>
      <c r="L536" s="29"/>
      <c r="M536" s="29"/>
      <c r="N536" s="29"/>
      <c r="O536" s="29"/>
      <c r="P536" s="28"/>
      <c r="Q536" s="23">
        <f t="shared" ref="Q536:Q545" si="386">S536+U536+W536+Y536</f>
        <v>0</v>
      </c>
      <c r="R536" s="23">
        <f t="shared" ref="R536:R545" si="387">T536+V536+X536+Z536</f>
        <v>0</v>
      </c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112"/>
      <c r="AE536" s="112"/>
    </row>
    <row r="537" spans="1:31" ht="26.25" customHeight="1" x14ac:dyDescent="0.2">
      <c r="A537" s="111"/>
      <c r="B537" s="113" t="s">
        <v>14</v>
      </c>
      <c r="C537" s="19">
        <v>136</v>
      </c>
      <c r="D537" s="20" t="s">
        <v>42</v>
      </c>
      <c r="E537" s="20" t="s">
        <v>394</v>
      </c>
      <c r="F537" s="19">
        <v>244</v>
      </c>
      <c r="G537" s="23">
        <f t="shared" si="384"/>
        <v>0</v>
      </c>
      <c r="H537" s="23">
        <f t="shared" si="385"/>
        <v>0</v>
      </c>
      <c r="I537" s="23"/>
      <c r="J537" s="23"/>
      <c r="K537" s="23"/>
      <c r="L537" s="23"/>
      <c r="M537" s="23"/>
      <c r="N537" s="23"/>
      <c r="O537" s="23"/>
      <c r="P537" s="28"/>
      <c r="Q537" s="23">
        <f t="shared" si="386"/>
        <v>69.999840000000006</v>
      </c>
      <c r="R537" s="23">
        <f t="shared" si="387"/>
        <v>0</v>
      </c>
      <c r="S537" s="23"/>
      <c r="T537" s="23"/>
      <c r="U537" s="23"/>
      <c r="V537" s="23"/>
      <c r="W537" s="23">
        <v>69.999840000000006</v>
      </c>
      <c r="X537" s="23"/>
      <c r="Y537" s="23"/>
      <c r="Z537" s="23"/>
      <c r="AA537" s="23"/>
      <c r="AB537" s="23"/>
      <c r="AC537" s="23"/>
      <c r="AD537" s="112"/>
      <c r="AE537" s="112"/>
    </row>
    <row r="538" spans="1:31" ht="21" customHeight="1" x14ac:dyDescent="0.2">
      <c r="A538" s="111"/>
      <c r="B538" s="114"/>
      <c r="C538" s="19">
        <v>136</v>
      </c>
      <c r="D538" s="20" t="s">
        <v>42</v>
      </c>
      <c r="E538" s="20" t="s">
        <v>394</v>
      </c>
      <c r="F538" s="19">
        <v>244</v>
      </c>
      <c r="G538" s="23">
        <f t="shared" si="384"/>
        <v>0</v>
      </c>
      <c r="H538" s="23">
        <f t="shared" si="385"/>
        <v>0</v>
      </c>
      <c r="I538" s="23"/>
      <c r="J538" s="23"/>
      <c r="K538" s="23"/>
      <c r="L538" s="23"/>
      <c r="M538" s="23"/>
      <c r="N538" s="23"/>
      <c r="O538" s="23"/>
      <c r="P538" s="28"/>
      <c r="Q538" s="23">
        <f t="shared" si="386"/>
        <v>0</v>
      </c>
      <c r="R538" s="23">
        <f t="shared" si="387"/>
        <v>0</v>
      </c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112"/>
      <c r="AE538" s="112"/>
    </row>
    <row r="539" spans="1:31" ht="34.9" customHeight="1" x14ac:dyDescent="0.2">
      <c r="A539" s="111"/>
      <c r="B539" s="114"/>
      <c r="C539" s="19">
        <v>136</v>
      </c>
      <c r="D539" s="20" t="s">
        <v>42</v>
      </c>
      <c r="E539" s="20" t="s">
        <v>394</v>
      </c>
      <c r="F539" s="19">
        <v>244</v>
      </c>
      <c r="G539" s="23">
        <f t="shared" si="384"/>
        <v>0</v>
      </c>
      <c r="H539" s="23">
        <f t="shared" si="385"/>
        <v>0</v>
      </c>
      <c r="I539" s="23"/>
      <c r="J539" s="23"/>
      <c r="K539" s="23"/>
      <c r="L539" s="23"/>
      <c r="M539" s="23"/>
      <c r="N539" s="23"/>
      <c r="O539" s="23"/>
      <c r="P539" s="28"/>
      <c r="Q539" s="23">
        <f t="shared" si="386"/>
        <v>0</v>
      </c>
      <c r="R539" s="23">
        <f t="shared" si="387"/>
        <v>0</v>
      </c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112"/>
      <c r="AE539" s="112"/>
    </row>
    <row r="540" spans="1:31" ht="25.15" customHeight="1" x14ac:dyDescent="0.2">
      <c r="A540" s="111"/>
      <c r="B540" s="114"/>
      <c r="C540" s="19">
        <v>136</v>
      </c>
      <c r="D540" s="20" t="s">
        <v>42</v>
      </c>
      <c r="E540" s="20" t="s">
        <v>394</v>
      </c>
      <c r="F540" s="19">
        <v>244</v>
      </c>
      <c r="G540" s="23">
        <f t="shared" si="384"/>
        <v>0</v>
      </c>
      <c r="H540" s="23">
        <f t="shared" si="385"/>
        <v>0</v>
      </c>
      <c r="I540" s="23"/>
      <c r="J540" s="23"/>
      <c r="K540" s="23"/>
      <c r="L540" s="23"/>
      <c r="M540" s="23"/>
      <c r="N540" s="23"/>
      <c r="O540" s="23"/>
      <c r="P540" s="28"/>
      <c r="Q540" s="23">
        <f t="shared" si="386"/>
        <v>0</v>
      </c>
      <c r="R540" s="23">
        <f t="shared" si="387"/>
        <v>0</v>
      </c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112"/>
      <c r="AE540" s="112"/>
    </row>
    <row r="541" spans="1:31" ht="21.6" customHeight="1" x14ac:dyDescent="0.2">
      <c r="A541" s="111"/>
      <c r="B541" s="114"/>
      <c r="C541" s="19">
        <v>136</v>
      </c>
      <c r="D541" s="20" t="s">
        <v>42</v>
      </c>
      <c r="E541" s="20" t="s">
        <v>394</v>
      </c>
      <c r="F541" s="19">
        <v>244</v>
      </c>
      <c r="G541" s="23">
        <f t="shared" si="384"/>
        <v>0</v>
      </c>
      <c r="H541" s="23">
        <f t="shared" si="385"/>
        <v>0</v>
      </c>
      <c r="I541" s="23"/>
      <c r="J541" s="23"/>
      <c r="K541" s="23"/>
      <c r="L541" s="23"/>
      <c r="M541" s="23"/>
      <c r="N541" s="23"/>
      <c r="O541" s="23"/>
      <c r="P541" s="28"/>
      <c r="Q541" s="23">
        <f t="shared" si="386"/>
        <v>0</v>
      </c>
      <c r="R541" s="23">
        <f t="shared" si="387"/>
        <v>0</v>
      </c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112"/>
      <c r="AE541" s="112"/>
    </row>
    <row r="542" spans="1:31" ht="21.6" customHeight="1" x14ac:dyDescent="0.2">
      <c r="A542" s="111"/>
      <c r="B542" s="166"/>
      <c r="C542" s="19">
        <v>136</v>
      </c>
      <c r="D542" s="20" t="s">
        <v>42</v>
      </c>
      <c r="E542" s="20" t="s">
        <v>394</v>
      </c>
      <c r="F542" s="19">
        <v>612</v>
      </c>
      <c r="G542" s="23"/>
      <c r="H542" s="23"/>
      <c r="I542" s="23"/>
      <c r="J542" s="23"/>
      <c r="K542" s="23"/>
      <c r="L542" s="23"/>
      <c r="M542" s="23"/>
      <c r="N542" s="23"/>
      <c r="O542" s="23"/>
      <c r="P542" s="28"/>
      <c r="Q542" s="23">
        <f t="shared" si="386"/>
        <v>118.47465</v>
      </c>
      <c r="R542" s="23"/>
      <c r="S542" s="23"/>
      <c r="T542" s="23"/>
      <c r="U542" s="23"/>
      <c r="V542" s="23"/>
      <c r="W542" s="23">
        <f>41.91425+76.5604</f>
        <v>118.47465</v>
      </c>
      <c r="X542" s="23"/>
      <c r="Y542" s="23"/>
      <c r="Z542" s="23"/>
      <c r="AA542" s="23"/>
      <c r="AB542" s="23"/>
      <c r="AC542" s="23"/>
      <c r="AD542" s="112"/>
      <c r="AE542" s="112"/>
    </row>
    <row r="543" spans="1:31" ht="21.6" customHeight="1" x14ac:dyDescent="0.2">
      <c r="A543" s="111"/>
      <c r="B543" s="167"/>
      <c r="C543" s="19">
        <v>136</v>
      </c>
      <c r="D543" s="20" t="s">
        <v>42</v>
      </c>
      <c r="E543" s="20" t="s">
        <v>394</v>
      </c>
      <c r="F543" s="19">
        <v>622</v>
      </c>
      <c r="G543" s="23"/>
      <c r="H543" s="23"/>
      <c r="I543" s="23"/>
      <c r="J543" s="23"/>
      <c r="K543" s="23"/>
      <c r="L543" s="23"/>
      <c r="M543" s="23"/>
      <c r="N543" s="23"/>
      <c r="O543" s="23"/>
      <c r="P543" s="28"/>
      <c r="Q543" s="23">
        <f t="shared" si="386"/>
        <v>18.861409999999999</v>
      </c>
      <c r="R543" s="23"/>
      <c r="S543" s="23"/>
      <c r="T543" s="23"/>
      <c r="U543" s="23"/>
      <c r="V543" s="23"/>
      <c r="W543" s="23">
        <v>18.861409999999999</v>
      </c>
      <c r="X543" s="23"/>
      <c r="Y543" s="23"/>
      <c r="Z543" s="23"/>
      <c r="AA543" s="23"/>
      <c r="AB543" s="23"/>
      <c r="AC543" s="23"/>
      <c r="AD543" s="112"/>
      <c r="AE543" s="112"/>
    </row>
    <row r="544" spans="1:31" ht="27" customHeight="1" x14ac:dyDescent="0.2">
      <c r="A544" s="111"/>
      <c r="B544" s="103" t="s">
        <v>15</v>
      </c>
      <c r="C544" s="19"/>
      <c r="D544" s="20"/>
      <c r="E544" s="20"/>
      <c r="F544" s="19"/>
      <c r="G544" s="23">
        <f t="shared" si="384"/>
        <v>0</v>
      </c>
      <c r="H544" s="23">
        <f t="shared" si="385"/>
        <v>0</v>
      </c>
      <c r="I544" s="29"/>
      <c r="J544" s="29"/>
      <c r="K544" s="29"/>
      <c r="L544" s="29"/>
      <c r="M544" s="29"/>
      <c r="N544" s="29"/>
      <c r="O544" s="29"/>
      <c r="P544" s="28"/>
      <c r="Q544" s="23">
        <f t="shared" si="386"/>
        <v>0</v>
      </c>
      <c r="R544" s="23">
        <f t="shared" si="387"/>
        <v>0</v>
      </c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112"/>
      <c r="AE544" s="112"/>
    </row>
    <row r="545" spans="1:31" ht="22.5" customHeight="1" x14ac:dyDescent="0.2">
      <c r="A545" s="111"/>
      <c r="B545" s="103" t="s">
        <v>12</v>
      </c>
      <c r="C545" s="19"/>
      <c r="D545" s="20"/>
      <c r="E545" s="20"/>
      <c r="F545" s="19"/>
      <c r="G545" s="23">
        <f t="shared" si="384"/>
        <v>0</v>
      </c>
      <c r="H545" s="23">
        <f t="shared" si="385"/>
        <v>0</v>
      </c>
      <c r="I545" s="29"/>
      <c r="J545" s="29"/>
      <c r="K545" s="29"/>
      <c r="L545" s="29"/>
      <c r="M545" s="29"/>
      <c r="N545" s="29"/>
      <c r="O545" s="29"/>
      <c r="P545" s="28"/>
      <c r="Q545" s="23">
        <f t="shared" si="386"/>
        <v>0</v>
      </c>
      <c r="R545" s="23">
        <f t="shared" si="387"/>
        <v>0</v>
      </c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112"/>
      <c r="AE545" s="112"/>
    </row>
    <row r="546" spans="1:31" ht="26.25" customHeight="1" x14ac:dyDescent="0.2">
      <c r="A546" s="111" t="s">
        <v>561</v>
      </c>
      <c r="B546" s="103" t="s">
        <v>145</v>
      </c>
      <c r="C546" s="19"/>
      <c r="D546" s="20"/>
      <c r="E546" s="20"/>
      <c r="F546" s="19"/>
      <c r="G546" s="23">
        <f>I546+K546+M546+O546</f>
        <v>1</v>
      </c>
      <c r="H546" s="23">
        <f>J546+L546+N546+P546</f>
        <v>0</v>
      </c>
      <c r="I546" s="29"/>
      <c r="J546" s="29"/>
      <c r="K546" s="29">
        <v>1</v>
      </c>
      <c r="L546" s="29"/>
      <c r="M546" s="29"/>
      <c r="N546" s="29"/>
      <c r="O546" s="29"/>
      <c r="P546" s="28"/>
      <c r="Q546" s="23">
        <f>S546+U546+W546+Y546</f>
        <v>1</v>
      </c>
      <c r="R546" s="23">
        <f>T546+V546+X546+Z546</f>
        <v>0</v>
      </c>
      <c r="S546" s="23"/>
      <c r="T546" s="23"/>
      <c r="U546" s="23"/>
      <c r="V546" s="23"/>
      <c r="W546" s="23">
        <v>1</v>
      </c>
      <c r="X546" s="23"/>
      <c r="Y546" s="23"/>
      <c r="Z546" s="23"/>
      <c r="AA546" s="23"/>
      <c r="AB546" s="23"/>
      <c r="AC546" s="23"/>
      <c r="AD546" s="112" t="s">
        <v>525</v>
      </c>
      <c r="AE546" s="112" t="s">
        <v>628</v>
      </c>
    </row>
    <row r="547" spans="1:31" ht="26.45" customHeight="1" x14ac:dyDescent="0.2">
      <c r="A547" s="111"/>
      <c r="B547" s="103" t="s">
        <v>119</v>
      </c>
      <c r="C547" s="19"/>
      <c r="D547" s="20"/>
      <c r="E547" s="20"/>
      <c r="F547" s="19"/>
      <c r="G547" s="23">
        <f>ROUND(G548/G546,1)</f>
        <v>0</v>
      </c>
      <c r="H547" s="23" t="e">
        <f t="shared" ref="H547:AC547" si="388">ROUND(H548/H546,1)</f>
        <v>#DIV/0!</v>
      </c>
      <c r="I547" s="23" t="e">
        <f t="shared" si="388"/>
        <v>#DIV/0!</v>
      </c>
      <c r="J547" s="23" t="e">
        <f t="shared" si="388"/>
        <v>#DIV/0!</v>
      </c>
      <c r="K547" s="23">
        <f t="shared" si="388"/>
        <v>0</v>
      </c>
      <c r="L547" s="23" t="e">
        <f t="shared" si="388"/>
        <v>#DIV/0!</v>
      </c>
      <c r="M547" s="23" t="e">
        <f t="shared" si="388"/>
        <v>#DIV/0!</v>
      </c>
      <c r="N547" s="23" t="e">
        <f t="shared" si="388"/>
        <v>#DIV/0!</v>
      </c>
      <c r="O547" s="23" t="e">
        <f t="shared" si="388"/>
        <v>#DIV/0!</v>
      </c>
      <c r="P547" s="23" t="e">
        <f t="shared" si="388"/>
        <v>#DIV/0!</v>
      </c>
      <c r="Q547" s="23">
        <f t="shared" si="388"/>
        <v>880</v>
      </c>
      <c r="R547" s="27" t="e">
        <f t="shared" si="388"/>
        <v>#DIV/0!</v>
      </c>
      <c r="S547" s="27" t="e">
        <f t="shared" si="388"/>
        <v>#DIV/0!</v>
      </c>
      <c r="T547" s="27" t="e">
        <f t="shared" si="388"/>
        <v>#DIV/0!</v>
      </c>
      <c r="U547" s="27" t="e">
        <f t="shared" si="388"/>
        <v>#DIV/0!</v>
      </c>
      <c r="V547" s="27" t="e">
        <f t="shared" si="388"/>
        <v>#DIV/0!</v>
      </c>
      <c r="W547" s="23">
        <f t="shared" si="388"/>
        <v>880</v>
      </c>
      <c r="X547" s="27" t="e">
        <f t="shared" si="388"/>
        <v>#DIV/0!</v>
      </c>
      <c r="Y547" s="27" t="e">
        <f t="shared" si="388"/>
        <v>#DIV/0!</v>
      </c>
      <c r="Z547" s="27" t="e">
        <f t="shared" si="388"/>
        <v>#DIV/0!</v>
      </c>
      <c r="AA547" s="27" t="e">
        <f t="shared" si="388"/>
        <v>#DIV/0!</v>
      </c>
      <c r="AB547" s="27" t="e">
        <f t="shared" si="388"/>
        <v>#DIV/0!</v>
      </c>
      <c r="AC547" s="23" t="e">
        <f t="shared" si="388"/>
        <v>#DIV/0!</v>
      </c>
      <c r="AD547" s="112"/>
      <c r="AE547" s="112"/>
    </row>
    <row r="548" spans="1:31" ht="33" customHeight="1" x14ac:dyDescent="0.2">
      <c r="A548" s="111"/>
      <c r="B548" s="103" t="s">
        <v>101</v>
      </c>
      <c r="C548" s="19"/>
      <c r="D548" s="20"/>
      <c r="E548" s="20"/>
      <c r="F548" s="19"/>
      <c r="G548" s="23">
        <f t="shared" ref="G548:P548" si="389">SUM(G551:G561)</f>
        <v>0</v>
      </c>
      <c r="H548" s="23">
        <f t="shared" si="389"/>
        <v>0</v>
      </c>
      <c r="I548" s="23">
        <f t="shared" si="389"/>
        <v>0</v>
      </c>
      <c r="J548" s="23">
        <f t="shared" si="389"/>
        <v>0</v>
      </c>
      <c r="K548" s="23">
        <f t="shared" si="389"/>
        <v>0</v>
      </c>
      <c r="L548" s="23">
        <f t="shared" si="389"/>
        <v>0</v>
      </c>
      <c r="M548" s="23">
        <f t="shared" si="389"/>
        <v>0</v>
      </c>
      <c r="N548" s="23">
        <f t="shared" si="389"/>
        <v>0</v>
      </c>
      <c r="O548" s="23">
        <f t="shared" si="389"/>
        <v>0</v>
      </c>
      <c r="P548" s="23">
        <f t="shared" si="389"/>
        <v>0</v>
      </c>
      <c r="Q548" s="23">
        <f>SUM(Q549:Q561)</f>
        <v>879.95899999999995</v>
      </c>
      <c r="R548" s="23">
        <f t="shared" ref="R548:AB548" si="390">SUM(R549:R561)</f>
        <v>0</v>
      </c>
      <c r="S548" s="23">
        <f t="shared" si="390"/>
        <v>0</v>
      </c>
      <c r="T548" s="23">
        <f t="shared" si="390"/>
        <v>0</v>
      </c>
      <c r="U548" s="23">
        <f t="shared" si="390"/>
        <v>0</v>
      </c>
      <c r="V548" s="23">
        <f t="shared" si="390"/>
        <v>0</v>
      </c>
      <c r="W548" s="23">
        <f t="shared" si="390"/>
        <v>879.95899999999995</v>
      </c>
      <c r="X548" s="23">
        <f t="shared" si="390"/>
        <v>0</v>
      </c>
      <c r="Y548" s="23">
        <f t="shared" si="390"/>
        <v>0</v>
      </c>
      <c r="Z548" s="23">
        <f t="shared" si="390"/>
        <v>0</v>
      </c>
      <c r="AA548" s="23">
        <f t="shared" si="390"/>
        <v>0</v>
      </c>
      <c r="AB548" s="23">
        <f t="shared" si="390"/>
        <v>0</v>
      </c>
      <c r="AC548" s="23">
        <f>SUM(AC551:AC561)</f>
        <v>0</v>
      </c>
      <c r="AD548" s="112"/>
      <c r="AE548" s="112"/>
    </row>
    <row r="549" spans="1:31" ht="24.75" customHeight="1" x14ac:dyDescent="0.2">
      <c r="A549" s="111"/>
      <c r="B549" s="113" t="s">
        <v>17</v>
      </c>
      <c r="C549" s="19">
        <v>136</v>
      </c>
      <c r="D549" s="20" t="s">
        <v>42</v>
      </c>
      <c r="E549" s="20" t="s">
        <v>394</v>
      </c>
      <c r="F549" s="19">
        <v>612</v>
      </c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>
        <f>S549+U549+W549+Y549</f>
        <v>42.200090000000003</v>
      </c>
      <c r="R549" s="23"/>
      <c r="S549" s="23"/>
      <c r="T549" s="23"/>
      <c r="U549" s="23"/>
      <c r="V549" s="23"/>
      <c r="W549" s="23">
        <v>42.200090000000003</v>
      </c>
      <c r="X549" s="23"/>
      <c r="Y549" s="23"/>
      <c r="Z549" s="23"/>
      <c r="AA549" s="23"/>
      <c r="AB549" s="23"/>
      <c r="AC549" s="23"/>
      <c r="AD549" s="112"/>
      <c r="AE549" s="112"/>
    </row>
    <row r="550" spans="1:31" ht="27.75" customHeight="1" x14ac:dyDescent="0.2">
      <c r="A550" s="111"/>
      <c r="B550" s="164"/>
      <c r="C550" s="19">
        <v>136</v>
      </c>
      <c r="D550" s="20" t="s">
        <v>42</v>
      </c>
      <c r="E550" s="20" t="s">
        <v>394</v>
      </c>
      <c r="F550" s="19">
        <v>622</v>
      </c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>
        <f>S550+U550+W550+Y550</f>
        <v>0</v>
      </c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112"/>
      <c r="AE550" s="112"/>
    </row>
    <row r="551" spans="1:31" ht="24.75" customHeight="1" x14ac:dyDescent="0.2">
      <c r="A551" s="111"/>
      <c r="B551" s="164"/>
      <c r="C551" s="19">
        <v>136</v>
      </c>
      <c r="D551" s="20" t="s">
        <v>42</v>
      </c>
      <c r="E551" s="20" t="s">
        <v>394</v>
      </c>
      <c r="F551" s="19">
        <v>244</v>
      </c>
      <c r="G551" s="23">
        <f>I551+K551+M551+O551</f>
        <v>0</v>
      </c>
      <c r="H551" s="23">
        <f>J551+L551+N551+P551</f>
        <v>0</v>
      </c>
      <c r="I551" s="29"/>
      <c r="J551" s="29"/>
      <c r="K551" s="29"/>
      <c r="L551" s="29"/>
      <c r="M551" s="29"/>
      <c r="N551" s="29"/>
      <c r="O551" s="29"/>
      <c r="P551" s="28"/>
      <c r="Q551" s="97">
        <f>S551+U551+W551+Y551</f>
        <v>223.017</v>
      </c>
      <c r="R551" s="23">
        <f>T551+V551+X551+Z551</f>
        <v>0</v>
      </c>
      <c r="S551" s="23"/>
      <c r="T551" s="23"/>
      <c r="U551" s="23"/>
      <c r="V551" s="23"/>
      <c r="W551" s="23">
        <v>223.017</v>
      </c>
      <c r="X551" s="23"/>
      <c r="Y551" s="23"/>
      <c r="Z551" s="23"/>
      <c r="AA551" s="23"/>
      <c r="AB551" s="23"/>
      <c r="AC551" s="23"/>
      <c r="AD551" s="112"/>
      <c r="AE551" s="112"/>
    </row>
    <row r="552" spans="1:31" ht="25.5" customHeight="1" x14ac:dyDescent="0.2">
      <c r="A552" s="111"/>
      <c r="B552" s="165"/>
      <c r="C552" s="19">
        <v>136</v>
      </c>
      <c r="D552" s="20" t="s">
        <v>42</v>
      </c>
      <c r="E552" s="20" t="s">
        <v>394</v>
      </c>
      <c r="F552" s="19">
        <v>244</v>
      </c>
      <c r="G552" s="23">
        <f t="shared" ref="G552:G561" si="391">I552+K552+M552+O552</f>
        <v>0</v>
      </c>
      <c r="H552" s="23">
        <f t="shared" ref="H552:H561" si="392">J552+L552+N552+P552</f>
        <v>0</v>
      </c>
      <c r="I552" s="29"/>
      <c r="J552" s="29"/>
      <c r="K552" s="29"/>
      <c r="L552" s="29"/>
      <c r="M552" s="29"/>
      <c r="N552" s="29"/>
      <c r="O552" s="29"/>
      <c r="P552" s="28"/>
      <c r="Q552" s="23">
        <f>S552+U552+W552+Y552</f>
        <v>0</v>
      </c>
      <c r="R552" s="23">
        <f t="shared" ref="R552:R561" si="393">T552+V552+X552+Z552</f>
        <v>0</v>
      </c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112"/>
      <c r="AE552" s="112"/>
    </row>
    <row r="553" spans="1:31" ht="26.25" customHeight="1" x14ac:dyDescent="0.2">
      <c r="A553" s="111"/>
      <c r="B553" s="113" t="s">
        <v>14</v>
      </c>
      <c r="C553" s="19">
        <v>136</v>
      </c>
      <c r="D553" s="20" t="s">
        <v>42</v>
      </c>
      <c r="E553" s="20" t="s">
        <v>394</v>
      </c>
      <c r="F553" s="19">
        <v>244</v>
      </c>
      <c r="G553" s="23">
        <f t="shared" si="391"/>
        <v>0</v>
      </c>
      <c r="H553" s="23">
        <f t="shared" si="392"/>
        <v>0</v>
      </c>
      <c r="I553" s="23"/>
      <c r="J553" s="23"/>
      <c r="K553" s="23"/>
      <c r="L553" s="23"/>
      <c r="M553" s="23"/>
      <c r="N553" s="23"/>
      <c r="O553" s="23"/>
      <c r="P553" s="28"/>
      <c r="Q553" s="23">
        <f t="shared" ref="Q553:Q561" si="394">S553+U553+W553+Y553</f>
        <v>516.94200000000001</v>
      </c>
      <c r="R553" s="23">
        <f t="shared" si="393"/>
        <v>0</v>
      </c>
      <c r="S553" s="23"/>
      <c r="T553" s="23"/>
      <c r="U553" s="23"/>
      <c r="V553" s="23"/>
      <c r="W553" s="23">
        <v>516.94200000000001</v>
      </c>
      <c r="X553" s="23"/>
      <c r="Y553" s="23"/>
      <c r="Z553" s="23"/>
      <c r="AA553" s="23"/>
      <c r="AB553" s="23"/>
      <c r="AC553" s="23"/>
      <c r="AD553" s="112"/>
      <c r="AE553" s="112"/>
    </row>
    <row r="554" spans="1:31" ht="26.25" customHeight="1" x14ac:dyDescent="0.2">
      <c r="A554" s="111"/>
      <c r="B554" s="114"/>
      <c r="C554" s="19">
        <v>136</v>
      </c>
      <c r="D554" s="20" t="s">
        <v>42</v>
      </c>
      <c r="E554" s="20" t="s">
        <v>394</v>
      </c>
      <c r="F554" s="19">
        <v>244</v>
      </c>
      <c r="G554" s="23">
        <f t="shared" si="391"/>
        <v>0</v>
      </c>
      <c r="H554" s="23">
        <f t="shared" si="392"/>
        <v>0</v>
      </c>
      <c r="I554" s="23"/>
      <c r="J554" s="23"/>
      <c r="K554" s="23"/>
      <c r="L554" s="23"/>
      <c r="M554" s="23"/>
      <c r="N554" s="23"/>
      <c r="O554" s="23"/>
      <c r="P554" s="28"/>
      <c r="Q554" s="23">
        <f t="shared" si="394"/>
        <v>0</v>
      </c>
      <c r="R554" s="23">
        <f t="shared" si="393"/>
        <v>0</v>
      </c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112"/>
      <c r="AE554" s="112"/>
    </row>
    <row r="555" spans="1:31" ht="24.75" customHeight="1" x14ac:dyDescent="0.2">
      <c r="A555" s="111"/>
      <c r="B555" s="114"/>
      <c r="C555" s="19">
        <v>136</v>
      </c>
      <c r="D555" s="20" t="s">
        <v>42</v>
      </c>
      <c r="E555" s="20" t="s">
        <v>394</v>
      </c>
      <c r="F555" s="19">
        <v>244</v>
      </c>
      <c r="G555" s="23">
        <f t="shared" si="391"/>
        <v>0</v>
      </c>
      <c r="H555" s="23">
        <f t="shared" si="392"/>
        <v>0</v>
      </c>
      <c r="I555" s="23"/>
      <c r="J555" s="23"/>
      <c r="K555" s="23"/>
      <c r="L555" s="23"/>
      <c r="M555" s="23"/>
      <c r="N555" s="23"/>
      <c r="O555" s="23"/>
      <c r="P555" s="28"/>
      <c r="Q555" s="23">
        <f t="shared" si="394"/>
        <v>0</v>
      </c>
      <c r="R555" s="23">
        <f t="shared" si="393"/>
        <v>0</v>
      </c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112"/>
      <c r="AE555" s="112"/>
    </row>
    <row r="556" spans="1:31" ht="20.25" customHeight="1" x14ac:dyDescent="0.2">
      <c r="A556" s="111"/>
      <c r="B556" s="114"/>
      <c r="C556" s="19">
        <v>136</v>
      </c>
      <c r="D556" s="20" t="s">
        <v>42</v>
      </c>
      <c r="E556" s="20" t="s">
        <v>394</v>
      </c>
      <c r="F556" s="19">
        <v>244</v>
      </c>
      <c r="G556" s="23">
        <f t="shared" si="391"/>
        <v>0</v>
      </c>
      <c r="H556" s="23">
        <f t="shared" si="392"/>
        <v>0</v>
      </c>
      <c r="I556" s="23"/>
      <c r="J556" s="23"/>
      <c r="K556" s="23"/>
      <c r="L556" s="23"/>
      <c r="M556" s="23"/>
      <c r="N556" s="23"/>
      <c r="O556" s="23"/>
      <c r="P556" s="28"/>
      <c r="Q556" s="23">
        <f t="shared" si="394"/>
        <v>0</v>
      </c>
      <c r="R556" s="23">
        <f t="shared" si="393"/>
        <v>0</v>
      </c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112"/>
      <c r="AE556" s="112"/>
    </row>
    <row r="557" spans="1:31" ht="21.6" customHeight="1" x14ac:dyDescent="0.2">
      <c r="A557" s="111"/>
      <c r="B557" s="114"/>
      <c r="C557" s="19">
        <v>136</v>
      </c>
      <c r="D557" s="20" t="s">
        <v>42</v>
      </c>
      <c r="E557" s="20" t="s">
        <v>394</v>
      </c>
      <c r="F557" s="19">
        <v>244</v>
      </c>
      <c r="G557" s="23">
        <f t="shared" si="391"/>
        <v>0</v>
      </c>
      <c r="H557" s="23">
        <f t="shared" si="392"/>
        <v>0</v>
      </c>
      <c r="I557" s="23"/>
      <c r="J557" s="23"/>
      <c r="K557" s="23"/>
      <c r="L557" s="23"/>
      <c r="M557" s="23"/>
      <c r="N557" s="23"/>
      <c r="O557" s="23"/>
      <c r="P557" s="28"/>
      <c r="Q557" s="23">
        <f t="shared" si="394"/>
        <v>0</v>
      </c>
      <c r="R557" s="23">
        <f t="shared" si="393"/>
        <v>0</v>
      </c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112"/>
      <c r="AE557" s="112"/>
    </row>
    <row r="558" spans="1:31" ht="21.6" customHeight="1" x14ac:dyDescent="0.2">
      <c r="A558" s="111"/>
      <c r="B558" s="166"/>
      <c r="C558" s="19">
        <v>136</v>
      </c>
      <c r="D558" s="20" t="s">
        <v>42</v>
      </c>
      <c r="E558" s="20" t="s">
        <v>394</v>
      </c>
      <c r="F558" s="19">
        <v>612</v>
      </c>
      <c r="G558" s="23"/>
      <c r="H558" s="23"/>
      <c r="I558" s="23"/>
      <c r="J558" s="23"/>
      <c r="K558" s="23"/>
      <c r="L558" s="23"/>
      <c r="M558" s="23"/>
      <c r="N558" s="23"/>
      <c r="O558" s="23"/>
      <c r="P558" s="28"/>
      <c r="Q558" s="23">
        <f t="shared" si="394"/>
        <v>97.799909999999997</v>
      </c>
      <c r="R558" s="23"/>
      <c r="S558" s="23"/>
      <c r="T558" s="23"/>
      <c r="U558" s="23"/>
      <c r="V558" s="23"/>
      <c r="W558" s="23">
        <f>97.79991</f>
        <v>97.799909999999997</v>
      </c>
      <c r="X558" s="23"/>
      <c r="Y558" s="23"/>
      <c r="Z558" s="23"/>
      <c r="AA558" s="23"/>
      <c r="AB558" s="23"/>
      <c r="AC558" s="23"/>
      <c r="AD558" s="112"/>
      <c r="AE558" s="112"/>
    </row>
    <row r="559" spans="1:31" ht="21.6" customHeight="1" x14ac:dyDescent="0.2">
      <c r="A559" s="111"/>
      <c r="B559" s="167"/>
      <c r="C559" s="19">
        <v>136</v>
      </c>
      <c r="D559" s="20" t="s">
        <v>42</v>
      </c>
      <c r="E559" s="20" t="s">
        <v>394</v>
      </c>
      <c r="F559" s="19">
        <v>622</v>
      </c>
      <c r="G559" s="23"/>
      <c r="H559" s="23"/>
      <c r="I559" s="23"/>
      <c r="J559" s="23"/>
      <c r="K559" s="23"/>
      <c r="L559" s="23"/>
      <c r="M559" s="23"/>
      <c r="N559" s="23"/>
      <c r="O559" s="23"/>
      <c r="P559" s="28"/>
      <c r="Q559" s="23">
        <f t="shared" si="394"/>
        <v>0</v>
      </c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112"/>
      <c r="AE559" s="112"/>
    </row>
    <row r="560" spans="1:31" ht="19.5" customHeight="1" x14ac:dyDescent="0.2">
      <c r="A560" s="111"/>
      <c r="B560" s="103" t="s">
        <v>15</v>
      </c>
      <c r="C560" s="19"/>
      <c r="D560" s="20"/>
      <c r="E560" s="20"/>
      <c r="F560" s="19"/>
      <c r="G560" s="23">
        <f t="shared" si="391"/>
        <v>0</v>
      </c>
      <c r="H560" s="23">
        <f t="shared" si="392"/>
        <v>0</v>
      </c>
      <c r="I560" s="29"/>
      <c r="J560" s="29"/>
      <c r="K560" s="29"/>
      <c r="L560" s="29"/>
      <c r="M560" s="29"/>
      <c r="N560" s="29"/>
      <c r="O560" s="29"/>
      <c r="P560" s="28"/>
      <c r="Q560" s="23">
        <f t="shared" si="394"/>
        <v>0</v>
      </c>
      <c r="R560" s="23">
        <f t="shared" si="393"/>
        <v>0</v>
      </c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112"/>
      <c r="AE560" s="112"/>
    </row>
    <row r="561" spans="1:31" ht="21" customHeight="1" x14ac:dyDescent="0.2">
      <c r="A561" s="111"/>
      <c r="B561" s="103" t="s">
        <v>12</v>
      </c>
      <c r="C561" s="19"/>
      <c r="D561" s="20"/>
      <c r="E561" s="20"/>
      <c r="F561" s="19"/>
      <c r="G561" s="23">
        <f t="shared" si="391"/>
        <v>0</v>
      </c>
      <c r="H561" s="23">
        <f t="shared" si="392"/>
        <v>0</v>
      </c>
      <c r="I561" s="29"/>
      <c r="J561" s="29"/>
      <c r="K561" s="29"/>
      <c r="L561" s="29"/>
      <c r="M561" s="29"/>
      <c r="N561" s="29"/>
      <c r="O561" s="29"/>
      <c r="P561" s="28"/>
      <c r="Q561" s="23">
        <f t="shared" si="394"/>
        <v>0</v>
      </c>
      <c r="R561" s="23">
        <f t="shared" si="393"/>
        <v>0</v>
      </c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112"/>
      <c r="AE561" s="112"/>
    </row>
    <row r="562" spans="1:31" ht="26.25" customHeight="1" x14ac:dyDescent="0.2">
      <c r="A562" s="111" t="s">
        <v>562</v>
      </c>
      <c r="B562" s="103" t="s">
        <v>145</v>
      </c>
      <c r="C562" s="19"/>
      <c r="D562" s="20"/>
      <c r="E562" s="20"/>
      <c r="F562" s="19"/>
      <c r="G562" s="23">
        <f>I562+K562+M562+O562</f>
        <v>1</v>
      </c>
      <c r="H562" s="23">
        <f>J562+L562+N562+P562</f>
        <v>0</v>
      </c>
      <c r="I562" s="29"/>
      <c r="J562" s="29"/>
      <c r="K562" s="29">
        <v>1</v>
      </c>
      <c r="L562" s="29"/>
      <c r="M562" s="29"/>
      <c r="N562" s="29"/>
      <c r="O562" s="29"/>
      <c r="P562" s="28"/>
      <c r="Q562" s="23">
        <f>S562+U562+W562+Y562</f>
        <v>1</v>
      </c>
      <c r="R562" s="23">
        <f>T562+V562+X562+Z562</f>
        <v>0</v>
      </c>
      <c r="S562" s="23"/>
      <c r="T562" s="23"/>
      <c r="U562" s="23"/>
      <c r="V562" s="23"/>
      <c r="W562" s="23">
        <v>1</v>
      </c>
      <c r="X562" s="23"/>
      <c r="Y562" s="23"/>
      <c r="Z562" s="23"/>
      <c r="AA562" s="23"/>
      <c r="AB562" s="23"/>
      <c r="AC562" s="23"/>
      <c r="AD562" s="112" t="s">
        <v>525</v>
      </c>
      <c r="AE562" s="116" t="s">
        <v>629</v>
      </c>
    </row>
    <row r="563" spans="1:31" ht="26.45" customHeight="1" x14ac:dyDescent="0.2">
      <c r="A563" s="111"/>
      <c r="B563" s="103" t="s">
        <v>119</v>
      </c>
      <c r="C563" s="19"/>
      <c r="D563" s="20"/>
      <c r="E563" s="20"/>
      <c r="F563" s="19"/>
      <c r="G563" s="23">
        <f>ROUND(G564/G562,1)</f>
        <v>0</v>
      </c>
      <c r="H563" s="23" t="e">
        <f t="shared" ref="H563:AC563" si="395">ROUND(H564/H562,1)</f>
        <v>#DIV/0!</v>
      </c>
      <c r="I563" s="23" t="e">
        <f t="shared" si="395"/>
        <v>#DIV/0!</v>
      </c>
      <c r="J563" s="23" t="e">
        <f t="shared" si="395"/>
        <v>#DIV/0!</v>
      </c>
      <c r="K563" s="23">
        <f t="shared" si="395"/>
        <v>0</v>
      </c>
      <c r="L563" s="23" t="e">
        <f t="shared" si="395"/>
        <v>#DIV/0!</v>
      </c>
      <c r="M563" s="23" t="e">
        <f t="shared" si="395"/>
        <v>#DIV/0!</v>
      </c>
      <c r="N563" s="23" t="e">
        <f t="shared" si="395"/>
        <v>#DIV/0!</v>
      </c>
      <c r="O563" s="23" t="e">
        <f t="shared" si="395"/>
        <v>#DIV/0!</v>
      </c>
      <c r="P563" s="23" t="e">
        <f t="shared" si="395"/>
        <v>#DIV/0!</v>
      </c>
      <c r="Q563" s="23">
        <f t="shared" si="395"/>
        <v>1565.2</v>
      </c>
      <c r="R563" s="27" t="e">
        <f t="shared" si="395"/>
        <v>#DIV/0!</v>
      </c>
      <c r="S563" s="27" t="e">
        <f t="shared" si="395"/>
        <v>#DIV/0!</v>
      </c>
      <c r="T563" s="27" t="e">
        <f t="shared" si="395"/>
        <v>#DIV/0!</v>
      </c>
      <c r="U563" s="27" t="e">
        <f t="shared" si="395"/>
        <v>#DIV/0!</v>
      </c>
      <c r="V563" s="27" t="e">
        <f t="shared" si="395"/>
        <v>#DIV/0!</v>
      </c>
      <c r="W563" s="23">
        <f t="shared" si="395"/>
        <v>1565.2</v>
      </c>
      <c r="X563" s="27" t="e">
        <f t="shared" si="395"/>
        <v>#DIV/0!</v>
      </c>
      <c r="Y563" s="27" t="e">
        <f t="shared" si="395"/>
        <v>#DIV/0!</v>
      </c>
      <c r="Z563" s="27" t="e">
        <f t="shared" si="395"/>
        <v>#DIV/0!</v>
      </c>
      <c r="AA563" s="27" t="e">
        <f>ROUND(AA564/AA562,1)</f>
        <v>#DIV/0!</v>
      </c>
      <c r="AB563" s="27" t="e">
        <f t="shared" si="395"/>
        <v>#DIV/0!</v>
      </c>
      <c r="AC563" s="23" t="e">
        <f t="shared" si="395"/>
        <v>#DIV/0!</v>
      </c>
      <c r="AD563" s="112"/>
      <c r="AE563" s="117"/>
    </row>
    <row r="564" spans="1:31" ht="26.25" customHeight="1" x14ac:dyDescent="0.2">
      <c r="A564" s="111"/>
      <c r="B564" s="103" t="s">
        <v>101</v>
      </c>
      <c r="C564" s="19"/>
      <c r="D564" s="20"/>
      <c r="E564" s="20"/>
      <c r="F564" s="19"/>
      <c r="G564" s="23">
        <f t="shared" ref="G564:P564" si="396">SUM(G567:G577)</f>
        <v>0</v>
      </c>
      <c r="H564" s="23">
        <f t="shared" si="396"/>
        <v>0</v>
      </c>
      <c r="I564" s="23">
        <f t="shared" si="396"/>
        <v>0</v>
      </c>
      <c r="J564" s="23">
        <f t="shared" si="396"/>
        <v>0</v>
      </c>
      <c r="K564" s="23">
        <f t="shared" si="396"/>
        <v>0</v>
      </c>
      <c r="L564" s="23">
        <f t="shared" si="396"/>
        <v>0</v>
      </c>
      <c r="M564" s="23">
        <f t="shared" si="396"/>
        <v>0</v>
      </c>
      <c r="N564" s="23">
        <f t="shared" si="396"/>
        <v>0</v>
      </c>
      <c r="O564" s="23">
        <f t="shared" si="396"/>
        <v>0</v>
      </c>
      <c r="P564" s="23">
        <f t="shared" si="396"/>
        <v>0</v>
      </c>
      <c r="Q564" s="23">
        <f>SUM(Q565:R577)</f>
        <v>1565.165</v>
      </c>
      <c r="R564" s="23">
        <f t="shared" ref="R564:AB564" si="397">SUM(R565:S577)</f>
        <v>0</v>
      </c>
      <c r="S564" s="23">
        <f t="shared" si="397"/>
        <v>0</v>
      </c>
      <c r="T564" s="23">
        <f t="shared" si="397"/>
        <v>0</v>
      </c>
      <c r="U564" s="23">
        <f t="shared" si="397"/>
        <v>0</v>
      </c>
      <c r="V564" s="23">
        <f t="shared" si="397"/>
        <v>1565.165</v>
      </c>
      <c r="W564" s="23">
        <f t="shared" si="397"/>
        <v>1565.165</v>
      </c>
      <c r="X564" s="23">
        <f t="shared" si="397"/>
        <v>0</v>
      </c>
      <c r="Y564" s="23">
        <f t="shared" si="397"/>
        <v>0</v>
      </c>
      <c r="Z564" s="23">
        <f t="shared" si="397"/>
        <v>0</v>
      </c>
      <c r="AA564" s="23">
        <f>SUM(AA565:AA577)</f>
        <v>0</v>
      </c>
      <c r="AB564" s="23">
        <f t="shared" si="397"/>
        <v>0</v>
      </c>
      <c r="AC564" s="23">
        <f>SUM(AC567:AC577)</f>
        <v>0</v>
      </c>
      <c r="AD564" s="112"/>
      <c r="AE564" s="117"/>
    </row>
    <row r="565" spans="1:31" ht="30" customHeight="1" x14ac:dyDescent="0.2">
      <c r="A565" s="111"/>
      <c r="B565" s="113" t="s">
        <v>17</v>
      </c>
      <c r="C565" s="19">
        <v>136</v>
      </c>
      <c r="D565" s="20" t="s">
        <v>42</v>
      </c>
      <c r="E565" s="20" t="s">
        <v>394</v>
      </c>
      <c r="F565" s="19">
        <v>612</v>
      </c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>
        <f>S565+U565+W565+Y565</f>
        <v>114.699836</v>
      </c>
      <c r="R565" s="23"/>
      <c r="S565" s="23"/>
      <c r="T565" s="23"/>
      <c r="U565" s="23"/>
      <c r="V565" s="23"/>
      <c r="W565" s="23">
        <f>60.28584+54.413996</f>
        <v>114.699836</v>
      </c>
      <c r="X565" s="23"/>
      <c r="Y565" s="23"/>
      <c r="Z565" s="23"/>
      <c r="AA565" s="23"/>
      <c r="AB565" s="23"/>
      <c r="AC565" s="23"/>
      <c r="AD565" s="112"/>
      <c r="AE565" s="117"/>
    </row>
    <row r="566" spans="1:31" ht="26.25" customHeight="1" x14ac:dyDescent="0.2">
      <c r="A566" s="111"/>
      <c r="B566" s="164"/>
      <c r="C566" s="19">
        <v>136</v>
      </c>
      <c r="D566" s="20" t="s">
        <v>42</v>
      </c>
      <c r="E566" s="20" t="s">
        <v>394</v>
      </c>
      <c r="F566" s="19">
        <v>622</v>
      </c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>
        <f>S566+U566+W566+Y566</f>
        <v>166.37052</v>
      </c>
      <c r="R566" s="23"/>
      <c r="S566" s="23"/>
      <c r="T566" s="23"/>
      <c r="U566" s="23"/>
      <c r="V566" s="23"/>
      <c r="W566" s="23">
        <v>166.37052</v>
      </c>
      <c r="X566" s="23"/>
      <c r="Y566" s="23"/>
      <c r="Z566" s="23"/>
      <c r="AA566" s="23"/>
      <c r="AB566" s="23"/>
      <c r="AC566" s="23"/>
      <c r="AD566" s="112"/>
      <c r="AE566" s="117"/>
    </row>
    <row r="567" spans="1:31" ht="22.5" customHeight="1" x14ac:dyDescent="0.2">
      <c r="A567" s="111"/>
      <c r="B567" s="164"/>
      <c r="C567" s="19">
        <v>136</v>
      </c>
      <c r="D567" s="20" t="s">
        <v>42</v>
      </c>
      <c r="E567" s="19" t="s">
        <v>394</v>
      </c>
      <c r="F567" s="19">
        <v>244</v>
      </c>
      <c r="G567" s="23">
        <f>I567+K567+M567+O567</f>
        <v>0</v>
      </c>
      <c r="H567" s="23">
        <f>J567+L567+N567+P567</f>
        <v>0</v>
      </c>
      <c r="I567" s="29"/>
      <c r="J567" s="29"/>
      <c r="K567" s="29"/>
      <c r="L567" s="29"/>
      <c r="M567" s="29"/>
      <c r="N567" s="29"/>
      <c r="O567" s="29"/>
      <c r="P567" s="28"/>
      <c r="Q567" s="23">
        <f>S567+U567+W567+Y567</f>
        <v>191.001</v>
      </c>
      <c r="R567" s="23">
        <f>T567+V567+X567+Z567</f>
        <v>0</v>
      </c>
      <c r="S567" s="23"/>
      <c r="T567" s="23"/>
      <c r="U567" s="23"/>
      <c r="V567" s="23"/>
      <c r="W567" s="23">
        <v>191.001</v>
      </c>
      <c r="X567" s="23"/>
      <c r="Y567" s="23"/>
      <c r="Z567" s="23"/>
      <c r="AA567" s="23"/>
      <c r="AB567" s="23"/>
      <c r="AC567" s="23"/>
      <c r="AD567" s="112"/>
      <c r="AE567" s="117"/>
    </row>
    <row r="568" spans="1:31" ht="30" customHeight="1" x14ac:dyDescent="0.2">
      <c r="A568" s="111"/>
      <c r="B568" s="165"/>
      <c r="C568" s="19">
        <v>136</v>
      </c>
      <c r="D568" s="20" t="s">
        <v>42</v>
      </c>
      <c r="E568" s="19" t="s">
        <v>394</v>
      </c>
      <c r="F568" s="19">
        <v>244</v>
      </c>
      <c r="G568" s="23">
        <f t="shared" ref="G568:G577" si="398">I568+K568+M568+O568</f>
        <v>0</v>
      </c>
      <c r="H568" s="23">
        <f t="shared" ref="H568:H577" si="399">J568+L568+N568+P568</f>
        <v>0</v>
      </c>
      <c r="I568" s="29"/>
      <c r="J568" s="29"/>
      <c r="K568" s="29"/>
      <c r="L568" s="29"/>
      <c r="M568" s="29"/>
      <c r="N568" s="29"/>
      <c r="O568" s="29"/>
      <c r="P568" s="28"/>
      <c r="Q568" s="23">
        <f t="shared" ref="Q568:Q577" si="400">S568+U568+W568+Y568</f>
        <v>0</v>
      </c>
      <c r="R568" s="23">
        <f t="shared" ref="R568:R577" si="401">T568+V568+X568+Z568</f>
        <v>0</v>
      </c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112"/>
      <c r="AE568" s="117"/>
    </row>
    <row r="569" spans="1:31" ht="26.25" customHeight="1" x14ac:dyDescent="0.2">
      <c r="A569" s="111"/>
      <c r="B569" s="113" t="s">
        <v>14</v>
      </c>
      <c r="C569" s="19">
        <v>136</v>
      </c>
      <c r="D569" s="20" t="s">
        <v>42</v>
      </c>
      <c r="E569" s="20" t="s">
        <v>394</v>
      </c>
      <c r="F569" s="19">
        <v>244</v>
      </c>
      <c r="G569" s="23">
        <f t="shared" si="398"/>
        <v>0</v>
      </c>
      <c r="H569" s="23">
        <f t="shared" si="399"/>
        <v>0</v>
      </c>
      <c r="I569" s="23"/>
      <c r="J569" s="23"/>
      <c r="K569" s="23"/>
      <c r="L569" s="23"/>
      <c r="M569" s="23"/>
      <c r="N569" s="23"/>
      <c r="O569" s="23"/>
      <c r="P569" s="28"/>
      <c r="Q569" s="23">
        <f t="shared" si="400"/>
        <v>441.70499999999998</v>
      </c>
      <c r="R569" s="23">
        <f t="shared" si="401"/>
        <v>0</v>
      </c>
      <c r="S569" s="23"/>
      <c r="T569" s="23"/>
      <c r="U569" s="23"/>
      <c r="V569" s="23"/>
      <c r="W569" s="23">
        <v>441.70499999999998</v>
      </c>
      <c r="X569" s="23"/>
      <c r="Y569" s="23"/>
      <c r="Z569" s="23"/>
      <c r="AA569" s="23"/>
      <c r="AB569" s="23"/>
      <c r="AC569" s="23"/>
      <c r="AD569" s="112"/>
      <c r="AE569" s="117"/>
    </row>
    <row r="570" spans="1:31" ht="27" customHeight="1" x14ac:dyDescent="0.2">
      <c r="A570" s="111"/>
      <c r="B570" s="114"/>
      <c r="C570" s="19">
        <v>136</v>
      </c>
      <c r="D570" s="20" t="s">
        <v>42</v>
      </c>
      <c r="E570" s="20" t="s">
        <v>394</v>
      </c>
      <c r="F570" s="19">
        <v>244</v>
      </c>
      <c r="G570" s="23">
        <f t="shared" si="398"/>
        <v>0</v>
      </c>
      <c r="H570" s="23">
        <f t="shared" si="399"/>
        <v>0</v>
      </c>
      <c r="I570" s="23"/>
      <c r="J570" s="23"/>
      <c r="K570" s="23"/>
      <c r="L570" s="23"/>
      <c r="M570" s="23"/>
      <c r="N570" s="23"/>
      <c r="O570" s="23"/>
      <c r="P570" s="28"/>
      <c r="Q570" s="23">
        <f t="shared" si="400"/>
        <v>0</v>
      </c>
      <c r="R570" s="23">
        <f t="shared" si="401"/>
        <v>0</v>
      </c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112"/>
      <c r="AE570" s="117"/>
    </row>
    <row r="571" spans="1:31" ht="27" customHeight="1" x14ac:dyDescent="0.2">
      <c r="A571" s="111"/>
      <c r="B571" s="114"/>
      <c r="C571" s="19">
        <v>136</v>
      </c>
      <c r="D571" s="20" t="s">
        <v>42</v>
      </c>
      <c r="E571" s="20" t="s">
        <v>394</v>
      </c>
      <c r="F571" s="19">
        <v>244</v>
      </c>
      <c r="G571" s="23">
        <f t="shared" si="398"/>
        <v>0</v>
      </c>
      <c r="H571" s="23">
        <f t="shared" si="399"/>
        <v>0</v>
      </c>
      <c r="I571" s="23"/>
      <c r="J571" s="23"/>
      <c r="K571" s="23"/>
      <c r="L571" s="23"/>
      <c r="M571" s="23"/>
      <c r="N571" s="23"/>
      <c r="O571" s="23"/>
      <c r="P571" s="28"/>
      <c r="Q571" s="23">
        <f t="shared" si="400"/>
        <v>0</v>
      </c>
      <c r="R571" s="23">
        <f t="shared" si="401"/>
        <v>0</v>
      </c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112"/>
      <c r="AE571" s="117"/>
    </row>
    <row r="572" spans="1:31" ht="25.15" customHeight="1" x14ac:dyDescent="0.2">
      <c r="A572" s="111"/>
      <c r="B572" s="114"/>
      <c r="C572" s="19">
        <v>136</v>
      </c>
      <c r="D572" s="20" t="s">
        <v>42</v>
      </c>
      <c r="E572" s="20" t="s">
        <v>394</v>
      </c>
      <c r="F572" s="19">
        <v>244</v>
      </c>
      <c r="G572" s="23">
        <f t="shared" si="398"/>
        <v>0</v>
      </c>
      <c r="H572" s="23">
        <f t="shared" si="399"/>
        <v>0</v>
      </c>
      <c r="I572" s="23"/>
      <c r="J572" s="23"/>
      <c r="K572" s="23"/>
      <c r="L572" s="23"/>
      <c r="M572" s="23"/>
      <c r="N572" s="23"/>
      <c r="O572" s="23"/>
      <c r="P572" s="28"/>
      <c r="Q572" s="23">
        <f t="shared" si="400"/>
        <v>0</v>
      </c>
      <c r="R572" s="23">
        <f t="shared" si="401"/>
        <v>0</v>
      </c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112"/>
      <c r="AE572" s="117"/>
    </row>
    <row r="573" spans="1:31" ht="21.6" customHeight="1" x14ac:dyDescent="0.2">
      <c r="A573" s="111"/>
      <c r="B573" s="114"/>
      <c r="C573" s="19">
        <v>136</v>
      </c>
      <c r="D573" s="20" t="s">
        <v>42</v>
      </c>
      <c r="E573" s="20" t="s">
        <v>394</v>
      </c>
      <c r="F573" s="19">
        <v>244</v>
      </c>
      <c r="G573" s="23">
        <f t="shared" si="398"/>
        <v>0</v>
      </c>
      <c r="H573" s="23">
        <f t="shared" si="399"/>
        <v>0</v>
      </c>
      <c r="I573" s="23"/>
      <c r="J573" s="23"/>
      <c r="K573" s="23"/>
      <c r="L573" s="23"/>
      <c r="M573" s="23"/>
      <c r="N573" s="23"/>
      <c r="O573" s="23"/>
      <c r="P573" s="28"/>
      <c r="Q573" s="23">
        <f t="shared" si="400"/>
        <v>0</v>
      </c>
      <c r="R573" s="23">
        <f t="shared" si="401"/>
        <v>0</v>
      </c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112"/>
      <c r="AE573" s="117"/>
    </row>
    <row r="574" spans="1:31" ht="21.6" customHeight="1" x14ac:dyDescent="0.2">
      <c r="A574" s="111"/>
      <c r="B574" s="166"/>
      <c r="C574" s="19">
        <v>136</v>
      </c>
      <c r="D574" s="20" t="s">
        <v>42</v>
      </c>
      <c r="E574" s="20" t="s">
        <v>394</v>
      </c>
      <c r="F574" s="19">
        <v>612</v>
      </c>
      <c r="G574" s="23"/>
      <c r="H574" s="23"/>
      <c r="I574" s="23"/>
      <c r="J574" s="23"/>
      <c r="K574" s="23"/>
      <c r="L574" s="23"/>
      <c r="M574" s="23"/>
      <c r="N574" s="23"/>
      <c r="O574" s="23"/>
      <c r="P574" s="28"/>
      <c r="Q574" s="23">
        <f t="shared" si="400"/>
        <v>265.82016399999998</v>
      </c>
      <c r="R574" s="23"/>
      <c r="S574" s="23"/>
      <c r="T574" s="23"/>
      <c r="U574" s="23"/>
      <c r="V574" s="23"/>
      <c r="W574" s="23">
        <f>139.71416+126.106004</f>
        <v>265.82016399999998</v>
      </c>
      <c r="X574" s="23"/>
      <c r="Y574" s="23"/>
      <c r="Z574" s="23"/>
      <c r="AA574" s="23"/>
      <c r="AB574" s="23"/>
      <c r="AC574" s="23"/>
      <c r="AD574" s="112"/>
      <c r="AE574" s="117"/>
    </row>
    <row r="575" spans="1:31" ht="21.6" customHeight="1" x14ac:dyDescent="0.2">
      <c r="A575" s="111"/>
      <c r="B575" s="167"/>
      <c r="C575" s="19">
        <v>136</v>
      </c>
      <c r="D575" s="20" t="s">
        <v>42</v>
      </c>
      <c r="E575" s="20" t="s">
        <v>394</v>
      </c>
      <c r="F575" s="19">
        <v>622</v>
      </c>
      <c r="G575" s="23"/>
      <c r="H575" s="23"/>
      <c r="I575" s="23"/>
      <c r="J575" s="23"/>
      <c r="K575" s="23"/>
      <c r="L575" s="23"/>
      <c r="M575" s="23"/>
      <c r="N575" s="23"/>
      <c r="O575" s="23"/>
      <c r="P575" s="28"/>
      <c r="Q575" s="23">
        <f t="shared" si="400"/>
        <v>385.56848000000002</v>
      </c>
      <c r="R575" s="23"/>
      <c r="S575" s="23"/>
      <c r="T575" s="23"/>
      <c r="U575" s="23"/>
      <c r="V575" s="23"/>
      <c r="W575" s="23">
        <v>385.56848000000002</v>
      </c>
      <c r="X575" s="23"/>
      <c r="Y575" s="23"/>
      <c r="Z575" s="23"/>
      <c r="AA575" s="23"/>
      <c r="AB575" s="23"/>
      <c r="AC575" s="23"/>
      <c r="AD575" s="112"/>
      <c r="AE575" s="117"/>
    </row>
    <row r="576" spans="1:31" ht="26.25" customHeight="1" x14ac:dyDescent="0.2">
      <c r="A576" s="111"/>
      <c r="B576" s="103" t="s">
        <v>15</v>
      </c>
      <c r="C576" s="19"/>
      <c r="D576" s="20"/>
      <c r="E576" s="20"/>
      <c r="F576" s="19"/>
      <c r="G576" s="23">
        <f t="shared" si="398"/>
        <v>0</v>
      </c>
      <c r="H576" s="23">
        <f t="shared" si="399"/>
        <v>0</v>
      </c>
      <c r="I576" s="29"/>
      <c r="J576" s="29"/>
      <c r="K576" s="29"/>
      <c r="L576" s="29"/>
      <c r="M576" s="29"/>
      <c r="N576" s="29"/>
      <c r="O576" s="29"/>
      <c r="P576" s="28"/>
      <c r="Q576" s="23">
        <f t="shared" si="400"/>
        <v>0</v>
      </c>
      <c r="R576" s="23">
        <f t="shared" si="401"/>
        <v>0</v>
      </c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112"/>
      <c r="AE576" s="117"/>
    </row>
    <row r="577" spans="1:31" ht="25.5" customHeight="1" x14ac:dyDescent="0.2">
      <c r="A577" s="111"/>
      <c r="B577" s="103" t="s">
        <v>12</v>
      </c>
      <c r="C577" s="19"/>
      <c r="D577" s="20"/>
      <c r="E577" s="20"/>
      <c r="F577" s="19"/>
      <c r="G577" s="23">
        <f t="shared" si="398"/>
        <v>0</v>
      </c>
      <c r="H577" s="23">
        <f t="shared" si="399"/>
        <v>0</v>
      </c>
      <c r="I577" s="29"/>
      <c r="J577" s="29"/>
      <c r="K577" s="29"/>
      <c r="L577" s="29"/>
      <c r="M577" s="29"/>
      <c r="N577" s="29"/>
      <c r="O577" s="29"/>
      <c r="P577" s="28"/>
      <c r="Q577" s="23">
        <f t="shared" si="400"/>
        <v>0</v>
      </c>
      <c r="R577" s="23">
        <f t="shared" si="401"/>
        <v>0</v>
      </c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112"/>
      <c r="AE577" s="118"/>
    </row>
    <row r="578" spans="1:31" ht="30.75" customHeight="1" x14ac:dyDescent="0.2">
      <c r="A578" s="111" t="s">
        <v>368</v>
      </c>
      <c r="B578" s="103" t="s">
        <v>137</v>
      </c>
      <c r="C578" s="19"/>
      <c r="D578" s="20"/>
      <c r="E578" s="20"/>
      <c r="F578" s="19"/>
      <c r="G578" s="23"/>
      <c r="H578" s="23"/>
      <c r="I578" s="23"/>
      <c r="J578" s="23"/>
      <c r="K578" s="23"/>
      <c r="L578" s="23"/>
      <c r="M578" s="23"/>
      <c r="N578" s="23"/>
      <c r="O578" s="23"/>
      <c r="P578" s="28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112" t="s">
        <v>369</v>
      </c>
      <c r="AE578" s="112" t="s">
        <v>370</v>
      </c>
    </row>
    <row r="579" spans="1:31" ht="28.5" customHeight="1" x14ac:dyDescent="0.2">
      <c r="A579" s="111"/>
      <c r="B579" s="103" t="s">
        <v>119</v>
      </c>
      <c r="C579" s="19"/>
      <c r="D579" s="20"/>
      <c r="E579" s="20"/>
      <c r="F579" s="19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112"/>
      <c r="AE579" s="112"/>
    </row>
    <row r="580" spans="1:31" ht="24" customHeight="1" x14ac:dyDescent="0.2">
      <c r="A580" s="111"/>
      <c r="B580" s="103" t="s">
        <v>101</v>
      </c>
      <c r="C580" s="19"/>
      <c r="D580" s="20"/>
      <c r="E580" s="20"/>
      <c r="F580" s="19"/>
      <c r="G580" s="23">
        <f t="shared" ref="G580:AC580" si="402">SUM(G581:G601)</f>
        <v>19923</v>
      </c>
      <c r="H580" s="23">
        <f t="shared" si="402"/>
        <v>0</v>
      </c>
      <c r="I580" s="23">
        <f t="shared" si="402"/>
        <v>0</v>
      </c>
      <c r="J580" s="23">
        <f t="shared" si="402"/>
        <v>0</v>
      </c>
      <c r="K580" s="23">
        <f t="shared" si="402"/>
        <v>5327</v>
      </c>
      <c r="L580" s="23">
        <f t="shared" si="402"/>
        <v>0</v>
      </c>
      <c r="M580" s="23">
        <f t="shared" si="402"/>
        <v>14006</v>
      </c>
      <c r="N580" s="23">
        <f t="shared" si="402"/>
        <v>0</v>
      </c>
      <c r="O580" s="23">
        <f t="shared" si="402"/>
        <v>590</v>
      </c>
      <c r="P580" s="23">
        <f t="shared" si="402"/>
        <v>0</v>
      </c>
      <c r="Q580" s="23">
        <f>SUM(Q581:Q601)</f>
        <v>34469.384173999999</v>
      </c>
      <c r="R580" s="23">
        <f t="shared" si="402"/>
        <v>0</v>
      </c>
      <c r="S580" s="23">
        <f t="shared" si="402"/>
        <v>14000</v>
      </c>
      <c r="T580" s="23">
        <f t="shared" si="402"/>
        <v>0</v>
      </c>
      <c r="U580" s="23">
        <f t="shared" si="402"/>
        <v>11804.694174</v>
      </c>
      <c r="V580" s="23">
        <f t="shared" si="402"/>
        <v>0</v>
      </c>
      <c r="W580" s="23">
        <f>SUM(W581:W601)</f>
        <v>8664.69</v>
      </c>
      <c r="X580" s="23">
        <f t="shared" si="402"/>
        <v>0</v>
      </c>
      <c r="Y580" s="23">
        <f t="shared" si="402"/>
        <v>0</v>
      </c>
      <c r="Z580" s="23">
        <f t="shared" si="402"/>
        <v>0</v>
      </c>
      <c r="AA580" s="23">
        <f t="shared" si="402"/>
        <v>5977</v>
      </c>
      <c r="AB580" s="23">
        <f t="shared" si="402"/>
        <v>5977</v>
      </c>
      <c r="AC580" s="23">
        <f t="shared" si="402"/>
        <v>5977</v>
      </c>
      <c r="AD580" s="112"/>
      <c r="AE580" s="112"/>
    </row>
    <row r="581" spans="1:31" ht="13.15" customHeight="1" x14ac:dyDescent="0.2">
      <c r="A581" s="111"/>
      <c r="B581" s="113" t="s">
        <v>17</v>
      </c>
      <c r="C581" s="19">
        <v>136</v>
      </c>
      <c r="D581" s="20" t="s">
        <v>41</v>
      </c>
      <c r="E581" s="19" t="s">
        <v>391</v>
      </c>
      <c r="F581" s="19">
        <v>244</v>
      </c>
      <c r="G581" s="23">
        <f t="shared" ref="G581:P581" si="403">G605+G617+G631+G645+G659+G673+G687+G700+G715+G727</f>
        <v>5677</v>
      </c>
      <c r="H581" s="23">
        <f t="shared" si="403"/>
        <v>0</v>
      </c>
      <c r="I581" s="23">
        <f t="shared" si="403"/>
        <v>0</v>
      </c>
      <c r="J581" s="23">
        <f t="shared" si="403"/>
        <v>0</v>
      </c>
      <c r="K581" s="23">
        <f t="shared" si="403"/>
        <v>5177</v>
      </c>
      <c r="L581" s="23">
        <f t="shared" si="403"/>
        <v>0</v>
      </c>
      <c r="M581" s="23">
        <f t="shared" si="403"/>
        <v>0</v>
      </c>
      <c r="N581" s="23">
        <f t="shared" si="403"/>
        <v>0</v>
      </c>
      <c r="O581" s="23">
        <f t="shared" si="403"/>
        <v>500</v>
      </c>
      <c r="P581" s="23">
        <f t="shared" si="403"/>
        <v>0</v>
      </c>
      <c r="Q581" s="23">
        <f>Q700</f>
        <v>416.26900000000001</v>
      </c>
      <c r="R581" s="23">
        <f>R700</f>
        <v>0</v>
      </c>
      <c r="S581" s="23">
        <f>S700</f>
        <v>0</v>
      </c>
      <c r="T581" s="23">
        <f>T700</f>
        <v>0</v>
      </c>
      <c r="U581" s="23">
        <f>U700</f>
        <v>20.643999999999998</v>
      </c>
      <c r="V581" s="23">
        <f t="shared" ref="V581:AB581" si="404">V700</f>
        <v>0</v>
      </c>
      <c r="W581" s="23">
        <f t="shared" si="404"/>
        <v>395.625</v>
      </c>
      <c r="X581" s="23">
        <f t="shared" si="404"/>
        <v>0</v>
      </c>
      <c r="Y581" s="23">
        <f t="shared" si="404"/>
        <v>0</v>
      </c>
      <c r="Z581" s="23">
        <f t="shared" si="404"/>
        <v>0</v>
      </c>
      <c r="AA581" s="23">
        <f t="shared" si="404"/>
        <v>1890</v>
      </c>
      <c r="AB581" s="23">
        <f t="shared" si="404"/>
        <v>1890</v>
      </c>
      <c r="AC581" s="23">
        <f>AC605+AC617+AC631+AC645+AC659+AC673+AC687+AC700+AC715+AC727</f>
        <v>1890</v>
      </c>
      <c r="AD581" s="112"/>
      <c r="AE581" s="112"/>
    </row>
    <row r="582" spans="1:31" ht="15.75" customHeight="1" x14ac:dyDescent="0.2">
      <c r="A582" s="111"/>
      <c r="B582" s="114"/>
      <c r="C582" s="19">
        <v>136</v>
      </c>
      <c r="D582" s="20" t="s">
        <v>41</v>
      </c>
      <c r="E582" s="19" t="s">
        <v>391</v>
      </c>
      <c r="F582" s="19">
        <v>242</v>
      </c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34">
        <f t="shared" ref="Q582:V582" si="405">Q688+Q702</f>
        <v>837.41100000000006</v>
      </c>
      <c r="R582" s="34">
        <f t="shared" si="405"/>
        <v>0</v>
      </c>
      <c r="S582" s="34">
        <f t="shared" si="405"/>
        <v>0</v>
      </c>
      <c r="T582" s="34">
        <f t="shared" si="405"/>
        <v>0</v>
      </c>
      <c r="U582" s="34">
        <f t="shared" si="405"/>
        <v>684.2</v>
      </c>
      <c r="V582" s="34">
        <f t="shared" si="405"/>
        <v>0</v>
      </c>
      <c r="W582" s="34">
        <f t="shared" ref="W582:AB582" si="406">W688+W702</f>
        <v>153.21100000000001</v>
      </c>
      <c r="X582" s="34">
        <f t="shared" si="406"/>
        <v>0</v>
      </c>
      <c r="Y582" s="34">
        <f t="shared" si="406"/>
        <v>0</v>
      </c>
      <c r="Z582" s="34">
        <f t="shared" si="406"/>
        <v>0</v>
      </c>
      <c r="AA582" s="34">
        <f t="shared" si="406"/>
        <v>3287</v>
      </c>
      <c r="AB582" s="34">
        <f t="shared" si="406"/>
        <v>3287</v>
      </c>
      <c r="AC582" s="92">
        <f>AC688</f>
        <v>3287</v>
      </c>
      <c r="AD582" s="112"/>
      <c r="AE582" s="112"/>
    </row>
    <row r="583" spans="1:31" ht="15.75" customHeight="1" x14ac:dyDescent="0.2">
      <c r="A583" s="111"/>
      <c r="B583" s="114"/>
      <c r="C583" s="19">
        <v>136</v>
      </c>
      <c r="D583" s="20" t="s">
        <v>42</v>
      </c>
      <c r="E583" s="20" t="s">
        <v>391</v>
      </c>
      <c r="F583" s="19">
        <v>622</v>
      </c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34">
        <f>Q728+Q792+Q619</f>
        <v>602.8580199999999</v>
      </c>
      <c r="R583" s="34">
        <f t="shared" ref="R583:W583" si="407">R728+R792+R619</f>
        <v>0</v>
      </c>
      <c r="S583" s="34">
        <f t="shared" si="407"/>
        <v>0</v>
      </c>
      <c r="T583" s="34">
        <f t="shared" si="407"/>
        <v>0</v>
      </c>
      <c r="U583" s="34">
        <f t="shared" si="407"/>
        <v>545.53397999999993</v>
      </c>
      <c r="V583" s="34">
        <f t="shared" si="407"/>
        <v>0</v>
      </c>
      <c r="W583" s="34">
        <f t="shared" si="407"/>
        <v>57.324039999999997</v>
      </c>
      <c r="X583" s="34">
        <f>X619+X728+X792</f>
        <v>0</v>
      </c>
      <c r="Y583" s="34">
        <f>Y619+Y728+Y792</f>
        <v>0</v>
      </c>
      <c r="Z583" s="34">
        <f>Z689+Z619+Z728+Z792</f>
        <v>0</v>
      </c>
      <c r="AA583" s="34">
        <f>AA689+AA619+AA728+AA792</f>
        <v>0</v>
      </c>
      <c r="AB583" s="34">
        <f>AB689+AB619+AB728+AB792</f>
        <v>0</v>
      </c>
      <c r="AC583" s="23"/>
      <c r="AD583" s="112"/>
      <c r="AE583" s="112"/>
    </row>
    <row r="584" spans="1:31" ht="15.75" customHeight="1" x14ac:dyDescent="0.2">
      <c r="A584" s="111"/>
      <c r="B584" s="114"/>
      <c r="C584" s="19">
        <v>136</v>
      </c>
      <c r="D584" s="20" t="s">
        <v>42</v>
      </c>
      <c r="E584" s="19" t="s">
        <v>391</v>
      </c>
      <c r="F584" s="19">
        <v>612</v>
      </c>
      <c r="G584" s="23">
        <f t="shared" ref="G584:AC584" si="408">G606+G620+G632+G646+G660+G674+G689+G703+G716+G729</f>
        <v>300</v>
      </c>
      <c r="H584" s="23">
        <f t="shared" si="408"/>
        <v>0</v>
      </c>
      <c r="I584" s="23">
        <f t="shared" si="408"/>
        <v>0</v>
      </c>
      <c r="J584" s="23">
        <f t="shared" si="408"/>
        <v>0</v>
      </c>
      <c r="K584" s="23">
        <f t="shared" si="408"/>
        <v>150</v>
      </c>
      <c r="L584" s="23">
        <f t="shared" si="408"/>
        <v>0</v>
      </c>
      <c r="M584" s="23">
        <f t="shared" si="408"/>
        <v>60</v>
      </c>
      <c r="N584" s="23">
        <f t="shared" si="408"/>
        <v>0</v>
      </c>
      <c r="O584" s="23">
        <f t="shared" si="408"/>
        <v>90</v>
      </c>
      <c r="P584" s="23">
        <f t="shared" si="408"/>
        <v>0</v>
      </c>
      <c r="Q584" s="34">
        <f>Q606+Q620+Q632+Q646+Q660+Q674+Q689+Q703+Q716+Q729+Q753+Q765+Q778+Q793+Q805</f>
        <v>2530.4031799999998</v>
      </c>
      <c r="R584" s="34">
        <f t="shared" si="408"/>
        <v>0</v>
      </c>
      <c r="S584" s="34">
        <f>S620+S689+S703+S729+S793+S805</f>
        <v>0</v>
      </c>
      <c r="T584" s="34">
        <f t="shared" ref="T584:AB584" si="409">T620+T689+T703+T729+T793+T805</f>
        <v>0</v>
      </c>
      <c r="U584" s="34">
        <f t="shared" si="409"/>
        <v>1797.5482139999999</v>
      </c>
      <c r="V584" s="34">
        <f t="shared" si="409"/>
        <v>0</v>
      </c>
      <c r="W584" s="34">
        <f t="shared" si="409"/>
        <v>732.85496599999988</v>
      </c>
      <c r="X584" s="34">
        <f t="shared" si="409"/>
        <v>0</v>
      </c>
      <c r="Y584" s="34">
        <f t="shared" si="409"/>
        <v>0</v>
      </c>
      <c r="Z584" s="34">
        <f t="shared" si="409"/>
        <v>0</v>
      </c>
      <c r="AA584" s="34">
        <f t="shared" si="409"/>
        <v>800</v>
      </c>
      <c r="AB584" s="34">
        <f t="shared" si="409"/>
        <v>800</v>
      </c>
      <c r="AC584" s="23">
        <f t="shared" si="408"/>
        <v>800</v>
      </c>
      <c r="AD584" s="112"/>
      <c r="AE584" s="112"/>
    </row>
    <row r="585" spans="1:31" ht="12.75" customHeight="1" x14ac:dyDescent="0.2">
      <c r="A585" s="111"/>
      <c r="B585" s="114"/>
      <c r="C585" s="19">
        <v>136</v>
      </c>
      <c r="D585" s="20" t="s">
        <v>42</v>
      </c>
      <c r="E585" s="19" t="s">
        <v>391</v>
      </c>
      <c r="F585" s="19">
        <v>244</v>
      </c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34">
        <f>Q701+Q618+Q791+Q804</f>
        <v>572.99857000000009</v>
      </c>
      <c r="R585" s="34">
        <f t="shared" ref="R585:AB585" si="410">R701+R618+R791+R804</f>
        <v>0</v>
      </c>
      <c r="S585" s="34">
        <f t="shared" si="410"/>
        <v>0</v>
      </c>
      <c r="T585" s="34">
        <f t="shared" si="410"/>
        <v>0</v>
      </c>
      <c r="U585" s="34">
        <f t="shared" si="410"/>
        <v>482.57956999999999</v>
      </c>
      <c r="V585" s="34">
        <f t="shared" si="410"/>
        <v>0</v>
      </c>
      <c r="W585" s="34">
        <f t="shared" si="410"/>
        <v>90.418999999999997</v>
      </c>
      <c r="X585" s="34">
        <f t="shared" si="410"/>
        <v>0</v>
      </c>
      <c r="Y585" s="34">
        <f t="shared" si="410"/>
        <v>0</v>
      </c>
      <c r="Z585" s="34">
        <f t="shared" si="410"/>
        <v>0</v>
      </c>
      <c r="AA585" s="34">
        <f t="shared" si="410"/>
        <v>0</v>
      </c>
      <c r="AB585" s="34">
        <f t="shared" si="410"/>
        <v>0</v>
      </c>
      <c r="AC585" s="23"/>
      <c r="AD585" s="112"/>
      <c r="AE585" s="112"/>
    </row>
    <row r="586" spans="1:31" ht="15.75" customHeight="1" x14ac:dyDescent="0.2">
      <c r="A586" s="111"/>
      <c r="B586" s="114"/>
      <c r="C586" s="19">
        <f>C764</f>
        <v>136</v>
      </c>
      <c r="D586" s="19" t="str">
        <f t="shared" ref="D586:P586" si="411">D764</f>
        <v>0709</v>
      </c>
      <c r="E586" s="19" t="str">
        <f t="shared" si="411"/>
        <v>0710074981</v>
      </c>
      <c r="F586" s="19">
        <f t="shared" si="411"/>
        <v>540</v>
      </c>
      <c r="G586" s="19">
        <f t="shared" si="411"/>
        <v>0</v>
      </c>
      <c r="H586" s="19">
        <f t="shared" si="411"/>
        <v>0</v>
      </c>
      <c r="I586" s="19">
        <f t="shared" si="411"/>
        <v>0</v>
      </c>
      <c r="J586" s="19">
        <f t="shared" si="411"/>
        <v>0</v>
      </c>
      <c r="K586" s="19">
        <f t="shared" si="411"/>
        <v>0</v>
      </c>
      <c r="L586" s="19">
        <f t="shared" si="411"/>
        <v>0</v>
      </c>
      <c r="M586" s="19">
        <f t="shared" si="411"/>
        <v>0</v>
      </c>
      <c r="N586" s="19">
        <f t="shared" si="411"/>
        <v>0</v>
      </c>
      <c r="O586" s="19">
        <f t="shared" si="411"/>
        <v>0</v>
      </c>
      <c r="P586" s="19">
        <f t="shared" si="411"/>
        <v>0</v>
      </c>
      <c r="Q586" s="34">
        <f>Q777</f>
        <v>100</v>
      </c>
      <c r="R586" s="34">
        <f t="shared" ref="R586:AC586" si="412">R777</f>
        <v>0</v>
      </c>
      <c r="S586" s="34">
        <f t="shared" si="412"/>
        <v>0</v>
      </c>
      <c r="T586" s="34">
        <f t="shared" si="412"/>
        <v>0</v>
      </c>
      <c r="U586" s="34">
        <f t="shared" si="412"/>
        <v>0</v>
      </c>
      <c r="V586" s="34">
        <f t="shared" si="412"/>
        <v>0</v>
      </c>
      <c r="W586" s="34">
        <f t="shared" si="412"/>
        <v>100</v>
      </c>
      <c r="X586" s="34">
        <f t="shared" si="412"/>
        <v>0</v>
      </c>
      <c r="Y586" s="34">
        <f t="shared" si="412"/>
        <v>0</v>
      </c>
      <c r="Z586" s="34">
        <f t="shared" si="412"/>
        <v>0</v>
      </c>
      <c r="AA586" s="34">
        <f t="shared" si="412"/>
        <v>0</v>
      </c>
      <c r="AB586" s="34">
        <f t="shared" si="412"/>
        <v>0</v>
      </c>
      <c r="AC586" s="51">
        <f t="shared" si="412"/>
        <v>0</v>
      </c>
      <c r="AD586" s="112"/>
      <c r="AE586" s="112"/>
    </row>
    <row r="587" spans="1:31" ht="13.15" customHeight="1" x14ac:dyDescent="0.2">
      <c r="A587" s="111"/>
      <c r="B587" s="114"/>
      <c r="C587" s="19">
        <f>C766</f>
        <v>136</v>
      </c>
      <c r="D587" s="19" t="str">
        <f t="shared" ref="D587:Y587" si="413">D766</f>
        <v>0709</v>
      </c>
      <c r="E587" s="19" t="str">
        <f t="shared" si="413"/>
        <v>0710074982</v>
      </c>
      <c r="F587" s="19">
        <f t="shared" si="413"/>
        <v>540</v>
      </c>
      <c r="G587" s="19">
        <f t="shared" si="413"/>
        <v>0</v>
      </c>
      <c r="H587" s="19">
        <f t="shared" si="413"/>
        <v>0</v>
      </c>
      <c r="I587" s="19">
        <f t="shared" si="413"/>
        <v>0</v>
      </c>
      <c r="J587" s="19">
        <f t="shared" si="413"/>
        <v>0</v>
      </c>
      <c r="K587" s="19">
        <f t="shared" si="413"/>
        <v>0</v>
      </c>
      <c r="L587" s="19">
        <f t="shared" si="413"/>
        <v>0</v>
      </c>
      <c r="M587" s="19">
        <f t="shared" si="413"/>
        <v>0</v>
      </c>
      <c r="N587" s="19">
        <f t="shared" si="413"/>
        <v>0</v>
      </c>
      <c r="O587" s="19">
        <f t="shared" si="413"/>
        <v>0</v>
      </c>
      <c r="P587" s="19">
        <f t="shared" si="413"/>
        <v>0</v>
      </c>
      <c r="Q587" s="93">
        <f t="shared" si="413"/>
        <v>3914.7</v>
      </c>
      <c r="R587" s="93">
        <f t="shared" si="413"/>
        <v>0</v>
      </c>
      <c r="S587" s="93">
        <f t="shared" si="413"/>
        <v>0</v>
      </c>
      <c r="T587" s="93">
        <f t="shared" si="413"/>
        <v>0</v>
      </c>
      <c r="U587" s="93">
        <f t="shared" si="413"/>
        <v>0</v>
      </c>
      <c r="V587" s="93">
        <f t="shared" si="413"/>
        <v>0</v>
      </c>
      <c r="W587" s="34">
        <f>W766</f>
        <v>3914.7</v>
      </c>
      <c r="X587" s="93">
        <f t="shared" si="413"/>
        <v>0</v>
      </c>
      <c r="Y587" s="93">
        <f t="shared" si="413"/>
        <v>0</v>
      </c>
      <c r="Z587" s="93">
        <f>Z766</f>
        <v>0</v>
      </c>
      <c r="AA587" s="93">
        <f>AA766</f>
        <v>0</v>
      </c>
      <c r="AB587" s="93">
        <f>AB766</f>
        <v>0</v>
      </c>
      <c r="AC587" s="23"/>
      <c r="AD587" s="112"/>
      <c r="AE587" s="112"/>
    </row>
    <row r="588" spans="1:31" ht="26.45" customHeight="1" x14ac:dyDescent="0.2">
      <c r="A588" s="111"/>
      <c r="B588" s="114"/>
      <c r="C588" s="19">
        <v>136</v>
      </c>
      <c r="D588" s="20" t="s">
        <v>41</v>
      </c>
      <c r="E588" s="19">
        <v>710003330</v>
      </c>
      <c r="F588" s="19">
        <v>244</v>
      </c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34">
        <f>Q740</f>
        <v>14000</v>
      </c>
      <c r="R588" s="34"/>
      <c r="S588" s="34">
        <f>S740</f>
        <v>14000</v>
      </c>
      <c r="T588" s="34">
        <f t="shared" ref="T588:Y589" si="414">T740</f>
        <v>0</v>
      </c>
      <c r="U588" s="34">
        <f t="shared" si="414"/>
        <v>0</v>
      </c>
      <c r="V588" s="34">
        <f t="shared" si="414"/>
        <v>0</v>
      </c>
      <c r="W588" s="34">
        <f t="shared" si="414"/>
        <v>0</v>
      </c>
      <c r="X588" s="34">
        <f t="shared" si="414"/>
        <v>0</v>
      </c>
      <c r="Y588" s="34">
        <f t="shared" si="414"/>
        <v>0</v>
      </c>
      <c r="Z588" s="34"/>
      <c r="AA588" s="34">
        <v>0</v>
      </c>
      <c r="AB588" s="34">
        <v>0</v>
      </c>
      <c r="AC588" s="23">
        <v>0</v>
      </c>
      <c r="AD588" s="112"/>
      <c r="AE588" s="112"/>
    </row>
    <row r="589" spans="1:31" ht="13.15" customHeight="1" x14ac:dyDescent="0.2">
      <c r="A589" s="111"/>
      <c r="B589" s="115"/>
      <c r="C589" s="19">
        <v>136</v>
      </c>
      <c r="D589" s="20" t="s">
        <v>41</v>
      </c>
      <c r="E589" s="19">
        <v>710003330</v>
      </c>
      <c r="F589" s="19">
        <v>242</v>
      </c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34">
        <f>Q741</f>
        <v>0</v>
      </c>
      <c r="R589" s="34"/>
      <c r="S589" s="34">
        <f>S741</f>
        <v>0</v>
      </c>
      <c r="T589" s="34"/>
      <c r="U589" s="34">
        <f t="shared" si="414"/>
        <v>0</v>
      </c>
      <c r="V589" s="34"/>
      <c r="W589" s="34">
        <f t="shared" si="414"/>
        <v>0</v>
      </c>
      <c r="X589" s="34"/>
      <c r="Y589" s="34">
        <f t="shared" si="414"/>
        <v>0</v>
      </c>
      <c r="Z589" s="34"/>
      <c r="AA589" s="34">
        <v>0</v>
      </c>
      <c r="AB589" s="34">
        <v>0</v>
      </c>
      <c r="AC589" s="23"/>
      <c r="AD589" s="112"/>
      <c r="AE589" s="112"/>
    </row>
    <row r="590" spans="1:31" ht="13.15" customHeight="1" x14ac:dyDescent="0.2">
      <c r="A590" s="111"/>
      <c r="B590" s="113" t="s">
        <v>14</v>
      </c>
      <c r="C590" s="19">
        <v>136</v>
      </c>
      <c r="D590" s="20" t="s">
        <v>41</v>
      </c>
      <c r="E590" s="19" t="s">
        <v>391</v>
      </c>
      <c r="F590" s="19">
        <v>242</v>
      </c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34">
        <f>Q691+Q706</f>
        <v>1940.922</v>
      </c>
      <c r="R590" s="34">
        <f t="shared" ref="R590:AB590" si="415">R691+R706</f>
        <v>0</v>
      </c>
      <c r="S590" s="34">
        <f t="shared" si="415"/>
        <v>0</v>
      </c>
      <c r="T590" s="34">
        <f t="shared" si="415"/>
        <v>0</v>
      </c>
      <c r="U590" s="34">
        <f t="shared" si="415"/>
        <v>1585.8</v>
      </c>
      <c r="V590" s="34">
        <f t="shared" si="415"/>
        <v>0</v>
      </c>
      <c r="W590" s="34">
        <f t="shared" si="415"/>
        <v>355.12200000000001</v>
      </c>
      <c r="X590" s="34">
        <f t="shared" si="415"/>
        <v>0</v>
      </c>
      <c r="Y590" s="34">
        <f t="shared" si="415"/>
        <v>0</v>
      </c>
      <c r="Z590" s="34">
        <f t="shared" si="415"/>
        <v>0</v>
      </c>
      <c r="AA590" s="34">
        <f t="shared" si="415"/>
        <v>0</v>
      </c>
      <c r="AB590" s="34">
        <f t="shared" si="415"/>
        <v>0</v>
      </c>
      <c r="AC590" s="23"/>
      <c r="AD590" s="112"/>
      <c r="AE590" s="112"/>
    </row>
    <row r="591" spans="1:31" ht="13.15" customHeight="1" x14ac:dyDescent="0.2">
      <c r="A591" s="111"/>
      <c r="B591" s="166"/>
      <c r="C591" s="19">
        <v>136</v>
      </c>
      <c r="D591" s="20" t="s">
        <v>42</v>
      </c>
      <c r="E591" s="20" t="s">
        <v>391</v>
      </c>
      <c r="F591" s="19">
        <v>244</v>
      </c>
      <c r="G591" s="23">
        <f t="shared" ref="G591:P591" si="416">G607+G621+G633+G647+G661+G675+G690+G704+G717+G730</f>
        <v>1716</v>
      </c>
      <c r="H591" s="23">
        <f t="shared" si="416"/>
        <v>0</v>
      </c>
      <c r="I591" s="23">
        <f t="shared" si="416"/>
        <v>0</v>
      </c>
      <c r="J591" s="23">
        <f t="shared" si="416"/>
        <v>0</v>
      </c>
      <c r="K591" s="23">
        <f t="shared" si="416"/>
        <v>0</v>
      </c>
      <c r="L591" s="23">
        <f t="shared" si="416"/>
        <v>0</v>
      </c>
      <c r="M591" s="23">
        <f t="shared" si="416"/>
        <v>1716</v>
      </c>
      <c r="N591" s="23">
        <f t="shared" si="416"/>
        <v>0</v>
      </c>
      <c r="O591" s="23">
        <f t="shared" si="416"/>
        <v>0</v>
      </c>
      <c r="P591" s="23">
        <f t="shared" si="416"/>
        <v>0</v>
      </c>
      <c r="Q591" s="34">
        <f>Q705+Q621+Q794+Q806</f>
        <v>1326.998</v>
      </c>
      <c r="R591" s="34">
        <f t="shared" ref="R591:AB591" si="417">R705+R621+R794+R806</f>
        <v>0</v>
      </c>
      <c r="S591" s="34">
        <f t="shared" si="417"/>
        <v>0</v>
      </c>
      <c r="T591" s="34">
        <f t="shared" si="417"/>
        <v>0</v>
      </c>
      <c r="U591" s="34">
        <f t="shared" si="417"/>
        <v>1117.4190000000001</v>
      </c>
      <c r="V591" s="34">
        <f t="shared" si="417"/>
        <v>0</v>
      </c>
      <c r="W591" s="34">
        <f t="shared" si="417"/>
        <v>209.57900000000001</v>
      </c>
      <c r="X591" s="34">
        <f t="shared" si="417"/>
        <v>0</v>
      </c>
      <c r="Y591" s="34">
        <f t="shared" si="417"/>
        <v>0</v>
      </c>
      <c r="Z591" s="34">
        <f t="shared" si="417"/>
        <v>0</v>
      </c>
      <c r="AA591" s="34">
        <f t="shared" si="417"/>
        <v>0</v>
      </c>
      <c r="AB591" s="34">
        <f t="shared" si="417"/>
        <v>0</v>
      </c>
      <c r="AC591" s="23">
        <f>AC607+AC621+AC633+AC647+AC661+AC675+AC690+AC704+AC717+AC730</f>
        <v>0</v>
      </c>
      <c r="AD591" s="112"/>
      <c r="AE591" s="112"/>
    </row>
    <row r="592" spans="1:31" ht="13.15" customHeight="1" x14ac:dyDescent="0.2">
      <c r="A592" s="111"/>
      <c r="B592" s="166"/>
      <c r="C592" s="19">
        <v>136</v>
      </c>
      <c r="D592" s="20" t="s">
        <v>41</v>
      </c>
      <c r="E592" s="19" t="s">
        <v>391</v>
      </c>
      <c r="F592" s="19">
        <v>244</v>
      </c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34">
        <f>Q704</f>
        <v>965.39499999999998</v>
      </c>
      <c r="R592" s="34">
        <f t="shared" ref="R592:AB592" si="418">R704</f>
        <v>0</v>
      </c>
      <c r="S592" s="34">
        <f t="shared" si="418"/>
        <v>0</v>
      </c>
      <c r="T592" s="34">
        <f t="shared" si="418"/>
        <v>0</v>
      </c>
      <c r="U592" s="34">
        <f t="shared" si="418"/>
        <v>140.05500000000001</v>
      </c>
      <c r="V592" s="34">
        <f t="shared" si="418"/>
        <v>0</v>
      </c>
      <c r="W592" s="34">
        <f t="shared" si="418"/>
        <v>825.34</v>
      </c>
      <c r="X592" s="34">
        <f t="shared" si="418"/>
        <v>0</v>
      </c>
      <c r="Y592" s="34">
        <f t="shared" si="418"/>
        <v>0</v>
      </c>
      <c r="Z592" s="34">
        <f t="shared" si="418"/>
        <v>0</v>
      </c>
      <c r="AA592" s="34">
        <f t="shared" si="418"/>
        <v>0</v>
      </c>
      <c r="AB592" s="34">
        <f t="shared" si="418"/>
        <v>0</v>
      </c>
      <c r="AC592" s="23"/>
      <c r="AD592" s="112"/>
      <c r="AE592" s="112"/>
    </row>
    <row r="593" spans="1:31" ht="13.15" customHeight="1" x14ac:dyDescent="0.2">
      <c r="A593" s="111"/>
      <c r="B593" s="166"/>
      <c r="C593" s="19">
        <v>136</v>
      </c>
      <c r="D593" s="20" t="s">
        <v>41</v>
      </c>
      <c r="E593" s="19" t="s">
        <v>391</v>
      </c>
      <c r="F593" s="19">
        <v>242</v>
      </c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34"/>
      <c r="R593" s="34"/>
      <c r="S593" s="34"/>
      <c r="T593" s="34"/>
      <c r="U593" s="34"/>
      <c r="V593" s="34"/>
      <c r="W593" s="34"/>
      <c r="X593" s="34"/>
      <c r="Y593" s="34"/>
      <c r="Z593" s="34"/>
      <c r="AA593" s="34"/>
      <c r="AB593" s="34"/>
      <c r="AC593" s="23"/>
      <c r="AD593" s="112"/>
      <c r="AE593" s="112"/>
    </row>
    <row r="594" spans="1:31" ht="13.15" customHeight="1" x14ac:dyDescent="0.2">
      <c r="A594" s="111"/>
      <c r="B594" s="166"/>
      <c r="C594" s="19">
        <v>136</v>
      </c>
      <c r="D594" s="20" t="s">
        <v>42</v>
      </c>
      <c r="E594" s="20" t="s">
        <v>391</v>
      </c>
      <c r="F594" s="19">
        <v>111</v>
      </c>
      <c r="G594" s="23">
        <f>G634+G648+G662+G676</f>
        <v>207.08500000000001</v>
      </c>
      <c r="H594" s="23">
        <f t="shared" ref="H594:AC594" si="419">H634+H648+H662+H676</f>
        <v>0</v>
      </c>
      <c r="I594" s="23">
        <f t="shared" si="419"/>
        <v>0</v>
      </c>
      <c r="J594" s="23">
        <f t="shared" si="419"/>
        <v>0</v>
      </c>
      <c r="K594" s="23">
        <f t="shared" si="419"/>
        <v>0</v>
      </c>
      <c r="L594" s="23">
        <f t="shared" si="419"/>
        <v>0</v>
      </c>
      <c r="M594" s="23">
        <f t="shared" si="419"/>
        <v>207.08500000000001</v>
      </c>
      <c r="N594" s="23">
        <f t="shared" si="419"/>
        <v>0</v>
      </c>
      <c r="O594" s="23">
        <f t="shared" si="419"/>
        <v>0</v>
      </c>
      <c r="P594" s="23">
        <f t="shared" si="419"/>
        <v>0</v>
      </c>
      <c r="Q594" s="34">
        <f t="shared" si="419"/>
        <v>0</v>
      </c>
      <c r="R594" s="34">
        <f t="shared" si="419"/>
        <v>0</v>
      </c>
      <c r="S594" s="34">
        <f t="shared" si="419"/>
        <v>0</v>
      </c>
      <c r="T594" s="34">
        <f t="shared" si="419"/>
        <v>0</v>
      </c>
      <c r="U594" s="34">
        <f t="shared" si="419"/>
        <v>0</v>
      </c>
      <c r="V594" s="34">
        <f t="shared" si="419"/>
        <v>0</v>
      </c>
      <c r="W594" s="34">
        <f t="shared" si="419"/>
        <v>0</v>
      </c>
      <c r="X594" s="34">
        <f t="shared" si="419"/>
        <v>0</v>
      </c>
      <c r="Y594" s="34">
        <f t="shared" si="419"/>
        <v>0</v>
      </c>
      <c r="Z594" s="34">
        <f t="shared" si="419"/>
        <v>0</v>
      </c>
      <c r="AA594" s="34">
        <f t="shared" si="419"/>
        <v>0</v>
      </c>
      <c r="AB594" s="34">
        <f t="shared" si="419"/>
        <v>0</v>
      </c>
      <c r="AC594" s="23">
        <f t="shared" si="419"/>
        <v>0</v>
      </c>
      <c r="AD594" s="112"/>
      <c r="AE594" s="112"/>
    </row>
    <row r="595" spans="1:31" ht="13.15" customHeight="1" x14ac:dyDescent="0.2">
      <c r="A595" s="111"/>
      <c r="B595" s="166"/>
      <c r="C595" s="19">
        <v>136</v>
      </c>
      <c r="D595" s="20" t="s">
        <v>42</v>
      </c>
      <c r="E595" s="20" t="s">
        <v>391</v>
      </c>
      <c r="F595" s="19">
        <v>112</v>
      </c>
      <c r="G595" s="23">
        <f>G608+G622+G635+G649+G663+G677+G691+G705+G718+G731</f>
        <v>60.374000000000002</v>
      </c>
      <c r="H595" s="23">
        <f t="shared" ref="H595:P595" si="420">H608+H622+H635+H649+H663+H677+H691+H705+H718+H731</f>
        <v>0</v>
      </c>
      <c r="I595" s="23">
        <f t="shared" si="420"/>
        <v>0</v>
      </c>
      <c r="J595" s="23">
        <f t="shared" si="420"/>
        <v>0</v>
      </c>
      <c r="K595" s="23">
        <f t="shared" si="420"/>
        <v>0</v>
      </c>
      <c r="L595" s="23">
        <f t="shared" si="420"/>
        <v>0</v>
      </c>
      <c r="M595" s="23">
        <f t="shared" si="420"/>
        <v>60.374000000000002</v>
      </c>
      <c r="N595" s="23">
        <f t="shared" si="420"/>
        <v>0</v>
      </c>
      <c r="O595" s="23">
        <f t="shared" si="420"/>
        <v>0</v>
      </c>
      <c r="P595" s="23">
        <f t="shared" si="420"/>
        <v>0</v>
      </c>
      <c r="Q595" s="34">
        <f>Q608+Q622+Q635+Q649+Q663+Q677++Q718+Q731</f>
        <v>0</v>
      </c>
      <c r="R595" s="34">
        <f t="shared" ref="R595:AC595" si="421">R608+R622+R635+R649+R663+R677++R718+R731</f>
        <v>0</v>
      </c>
      <c r="S595" s="34">
        <f t="shared" si="421"/>
        <v>0</v>
      </c>
      <c r="T595" s="34">
        <f t="shared" si="421"/>
        <v>0</v>
      </c>
      <c r="U595" s="34">
        <f t="shared" si="421"/>
        <v>0</v>
      </c>
      <c r="V595" s="34">
        <f t="shared" si="421"/>
        <v>0</v>
      </c>
      <c r="W595" s="34">
        <f t="shared" si="421"/>
        <v>0</v>
      </c>
      <c r="X595" s="34">
        <f t="shared" si="421"/>
        <v>0</v>
      </c>
      <c r="Y595" s="34">
        <f t="shared" si="421"/>
        <v>0</v>
      </c>
      <c r="Z595" s="34">
        <f t="shared" si="421"/>
        <v>0</v>
      </c>
      <c r="AA595" s="34">
        <f t="shared" si="421"/>
        <v>0</v>
      </c>
      <c r="AB595" s="34">
        <f t="shared" si="421"/>
        <v>0</v>
      </c>
      <c r="AC595" s="34">
        <f t="shared" si="421"/>
        <v>0</v>
      </c>
      <c r="AD595" s="112"/>
      <c r="AE595" s="112"/>
    </row>
    <row r="596" spans="1:31" ht="13.15" customHeight="1" x14ac:dyDescent="0.2">
      <c r="A596" s="111"/>
      <c r="B596" s="166"/>
      <c r="C596" s="19">
        <v>136</v>
      </c>
      <c r="D596" s="20" t="s">
        <v>42</v>
      </c>
      <c r="E596" s="20" t="s">
        <v>391</v>
      </c>
      <c r="F596" s="19">
        <v>119</v>
      </c>
      <c r="G596" s="23">
        <f>G636+G650+G664+G678</f>
        <v>62.540999999999997</v>
      </c>
      <c r="H596" s="23">
        <f t="shared" ref="H596:AC596" si="422">H636+H650+H664+H678</f>
        <v>0</v>
      </c>
      <c r="I596" s="23">
        <f t="shared" si="422"/>
        <v>0</v>
      </c>
      <c r="J596" s="23">
        <f t="shared" si="422"/>
        <v>0</v>
      </c>
      <c r="K596" s="23">
        <f t="shared" si="422"/>
        <v>0</v>
      </c>
      <c r="L596" s="23">
        <f t="shared" si="422"/>
        <v>0</v>
      </c>
      <c r="M596" s="23">
        <f t="shared" si="422"/>
        <v>62.540999999999997</v>
      </c>
      <c r="N596" s="23">
        <f t="shared" si="422"/>
        <v>0</v>
      </c>
      <c r="O596" s="23">
        <f t="shared" si="422"/>
        <v>0</v>
      </c>
      <c r="P596" s="23">
        <f t="shared" si="422"/>
        <v>0</v>
      </c>
      <c r="Q596" s="34">
        <f t="shared" si="422"/>
        <v>0</v>
      </c>
      <c r="R596" s="34">
        <f t="shared" si="422"/>
        <v>0</v>
      </c>
      <c r="S596" s="34">
        <f t="shared" si="422"/>
        <v>0</v>
      </c>
      <c r="T596" s="34">
        <f t="shared" si="422"/>
        <v>0</v>
      </c>
      <c r="U596" s="34">
        <f t="shared" si="422"/>
        <v>0</v>
      </c>
      <c r="V596" s="34">
        <f t="shared" si="422"/>
        <v>0</v>
      </c>
      <c r="W596" s="34">
        <f t="shared" si="422"/>
        <v>0</v>
      </c>
      <c r="X596" s="34">
        <f t="shared" si="422"/>
        <v>0</v>
      </c>
      <c r="Y596" s="34">
        <f t="shared" si="422"/>
        <v>0</v>
      </c>
      <c r="Z596" s="34">
        <f t="shared" si="422"/>
        <v>0</v>
      </c>
      <c r="AA596" s="34">
        <f t="shared" si="422"/>
        <v>0</v>
      </c>
      <c r="AB596" s="34">
        <f t="shared" si="422"/>
        <v>0</v>
      </c>
      <c r="AC596" s="23">
        <f t="shared" si="422"/>
        <v>0</v>
      </c>
      <c r="AD596" s="112"/>
      <c r="AE596" s="112"/>
    </row>
    <row r="597" spans="1:31" ht="13.15" customHeight="1" x14ac:dyDescent="0.2">
      <c r="A597" s="111"/>
      <c r="B597" s="166"/>
      <c r="C597" s="19">
        <v>136</v>
      </c>
      <c r="D597" s="20" t="s">
        <v>42</v>
      </c>
      <c r="E597" s="20" t="s">
        <v>391</v>
      </c>
      <c r="F597" s="19">
        <v>540</v>
      </c>
      <c r="G597" s="23">
        <f>G609+G623+G637+G651+G665+G679+G692+G707+G719+G732</f>
        <v>6580</v>
      </c>
      <c r="H597" s="23">
        <f t="shared" ref="H597:AC597" si="423">H609+H623+H637+H651+H665+H679+H692+H707+H719+H732</f>
        <v>0</v>
      </c>
      <c r="I597" s="23">
        <f t="shared" si="423"/>
        <v>0</v>
      </c>
      <c r="J597" s="23">
        <f t="shared" si="423"/>
        <v>0</v>
      </c>
      <c r="K597" s="23">
        <f t="shared" si="423"/>
        <v>0</v>
      </c>
      <c r="L597" s="23">
        <f t="shared" si="423"/>
        <v>0</v>
      </c>
      <c r="M597" s="23">
        <f t="shared" si="423"/>
        <v>6580</v>
      </c>
      <c r="N597" s="23">
        <f t="shared" si="423"/>
        <v>0</v>
      </c>
      <c r="O597" s="23">
        <f t="shared" si="423"/>
        <v>0</v>
      </c>
      <c r="P597" s="23">
        <f t="shared" si="423"/>
        <v>0</v>
      </c>
      <c r="Q597" s="34">
        <f t="shared" si="423"/>
        <v>0</v>
      </c>
      <c r="R597" s="34">
        <f t="shared" si="423"/>
        <v>0</v>
      </c>
      <c r="S597" s="34">
        <f t="shared" si="423"/>
        <v>0</v>
      </c>
      <c r="T597" s="34">
        <f t="shared" si="423"/>
        <v>0</v>
      </c>
      <c r="U597" s="34">
        <f t="shared" si="423"/>
        <v>0</v>
      </c>
      <c r="V597" s="34">
        <f t="shared" si="423"/>
        <v>0</v>
      </c>
      <c r="W597" s="34">
        <f t="shared" si="423"/>
        <v>0</v>
      </c>
      <c r="X597" s="34">
        <f t="shared" si="423"/>
        <v>0</v>
      </c>
      <c r="Y597" s="34">
        <f t="shared" si="423"/>
        <v>0</v>
      </c>
      <c r="Z597" s="34">
        <f t="shared" si="423"/>
        <v>0</v>
      </c>
      <c r="AA597" s="34">
        <f t="shared" si="423"/>
        <v>0</v>
      </c>
      <c r="AB597" s="34">
        <f t="shared" si="423"/>
        <v>0</v>
      </c>
      <c r="AC597" s="23">
        <f t="shared" si="423"/>
        <v>0</v>
      </c>
      <c r="AD597" s="112"/>
      <c r="AE597" s="112"/>
    </row>
    <row r="598" spans="1:31" ht="13.15" customHeight="1" x14ac:dyDescent="0.2">
      <c r="A598" s="111"/>
      <c r="B598" s="166"/>
      <c r="C598" s="19">
        <v>136</v>
      </c>
      <c r="D598" s="20" t="s">
        <v>42</v>
      </c>
      <c r="E598" s="20" t="s">
        <v>391</v>
      </c>
      <c r="F598" s="19">
        <v>612</v>
      </c>
      <c r="G598" s="23">
        <f>G610+G624+G638+G652+G666+G680+G693+G708+G720+G733</f>
        <v>2820</v>
      </c>
      <c r="H598" s="23">
        <f t="shared" ref="H598:AC598" si="424">H610+H624+H638+H652+H666+H680+H693+H708+H720+H733</f>
        <v>0</v>
      </c>
      <c r="I598" s="23">
        <f t="shared" si="424"/>
        <v>0</v>
      </c>
      <c r="J598" s="23">
        <f t="shared" si="424"/>
        <v>0</v>
      </c>
      <c r="K598" s="23">
        <f t="shared" si="424"/>
        <v>0</v>
      </c>
      <c r="L598" s="23">
        <f t="shared" si="424"/>
        <v>0</v>
      </c>
      <c r="M598" s="23">
        <f t="shared" si="424"/>
        <v>2820</v>
      </c>
      <c r="N598" s="23">
        <f t="shared" si="424"/>
        <v>0</v>
      </c>
      <c r="O598" s="23">
        <f t="shared" si="424"/>
        <v>0</v>
      </c>
      <c r="P598" s="23">
        <f t="shared" si="424"/>
        <v>0</v>
      </c>
      <c r="Q598" s="34">
        <f t="shared" si="424"/>
        <v>5864.2894239999996</v>
      </c>
      <c r="R598" s="34">
        <f t="shared" si="424"/>
        <v>0</v>
      </c>
      <c r="S598" s="34">
        <f>S624+S693+S708+S733+S797+S809</f>
        <v>0</v>
      </c>
      <c r="T598" s="34">
        <f>T624+T693+T708+T733+T797+T809</f>
        <v>0</v>
      </c>
      <c r="U598" s="34">
        <f>U624+U693+U708+U733</f>
        <v>4166.4493899999998</v>
      </c>
      <c r="V598" s="34">
        <f t="shared" ref="V598:AB598" si="425">V624+V693+V708+V733</f>
        <v>0</v>
      </c>
      <c r="W598" s="34">
        <f t="shared" si="425"/>
        <v>1697.8400339999998</v>
      </c>
      <c r="X598" s="34">
        <f t="shared" si="425"/>
        <v>0</v>
      </c>
      <c r="Y598" s="34">
        <f t="shared" si="425"/>
        <v>0</v>
      </c>
      <c r="Z598" s="34">
        <f t="shared" si="425"/>
        <v>0</v>
      </c>
      <c r="AA598" s="34">
        <f t="shared" si="425"/>
        <v>0</v>
      </c>
      <c r="AB598" s="34">
        <f t="shared" si="425"/>
        <v>0</v>
      </c>
      <c r="AC598" s="23">
        <f t="shared" si="424"/>
        <v>0</v>
      </c>
      <c r="AD598" s="112"/>
      <c r="AE598" s="112"/>
    </row>
    <row r="599" spans="1:31" ht="13.15" customHeight="1" x14ac:dyDescent="0.2">
      <c r="A599" s="111"/>
      <c r="B599" s="167"/>
      <c r="C599" s="19">
        <v>136</v>
      </c>
      <c r="D599" s="20" t="s">
        <v>42</v>
      </c>
      <c r="E599" s="20" t="s">
        <v>391</v>
      </c>
      <c r="F599" s="19">
        <v>622</v>
      </c>
      <c r="G599" s="23">
        <f>G611+G625+G639+G653+G667+G681+G694+G709+G721+G734</f>
        <v>2500</v>
      </c>
      <c r="H599" s="23">
        <f t="shared" ref="H599:AC599" si="426">H611+H625+H639+H653+H667+H681+H694+H709+H721+H734</f>
        <v>0</v>
      </c>
      <c r="I599" s="23">
        <f t="shared" si="426"/>
        <v>0</v>
      </c>
      <c r="J599" s="23">
        <f t="shared" si="426"/>
        <v>0</v>
      </c>
      <c r="K599" s="23">
        <f t="shared" si="426"/>
        <v>0</v>
      </c>
      <c r="L599" s="23">
        <f t="shared" si="426"/>
        <v>0</v>
      </c>
      <c r="M599" s="23">
        <f t="shared" si="426"/>
        <v>2500</v>
      </c>
      <c r="N599" s="23">
        <f t="shared" si="426"/>
        <v>0</v>
      </c>
      <c r="O599" s="23">
        <f t="shared" si="426"/>
        <v>0</v>
      </c>
      <c r="P599" s="23">
        <f t="shared" si="426"/>
        <v>0</v>
      </c>
      <c r="Q599" s="34">
        <f>Q611+Q625+Q639+Q653+Q667+Q681+Q694+Q709+Q721+Q734+Q798</f>
        <v>1397.1399799999999</v>
      </c>
      <c r="R599" s="34">
        <f t="shared" si="426"/>
        <v>0</v>
      </c>
      <c r="S599" s="34">
        <f>S625+S694+S734+S798</f>
        <v>0</v>
      </c>
      <c r="T599" s="34">
        <f t="shared" ref="T599:Y599" si="427">T625+T694+T734+T798</f>
        <v>0</v>
      </c>
      <c r="U599" s="34">
        <f t="shared" si="427"/>
        <v>1264.4650200000001</v>
      </c>
      <c r="V599" s="34">
        <f t="shared" si="427"/>
        <v>0</v>
      </c>
      <c r="W599" s="34">
        <f t="shared" si="427"/>
        <v>132.67496</v>
      </c>
      <c r="X599" s="34">
        <f t="shared" si="427"/>
        <v>0</v>
      </c>
      <c r="Y599" s="34">
        <f t="shared" si="427"/>
        <v>0</v>
      </c>
      <c r="Z599" s="34">
        <f t="shared" si="426"/>
        <v>0</v>
      </c>
      <c r="AA599" s="34">
        <f t="shared" si="426"/>
        <v>0</v>
      </c>
      <c r="AB599" s="34">
        <f t="shared" si="426"/>
        <v>0</v>
      </c>
      <c r="AC599" s="23">
        <f t="shared" si="426"/>
        <v>0</v>
      </c>
      <c r="AD599" s="112"/>
      <c r="AE599" s="112"/>
    </row>
    <row r="600" spans="1:31" x14ac:dyDescent="0.2">
      <c r="A600" s="111"/>
      <c r="B600" s="103" t="s">
        <v>15</v>
      </c>
      <c r="C600" s="19"/>
      <c r="D600" s="20"/>
      <c r="E600" s="20"/>
      <c r="F600" s="19"/>
      <c r="G600" s="23">
        <f>G612+G626+G640+G654+G668+G682+G695+G710+G722+G735</f>
        <v>0</v>
      </c>
      <c r="H600" s="23">
        <f t="shared" ref="H600:AC600" si="428">H612+H626+H640+H654+H668+H682+H695+H710+H722+H735</f>
        <v>0</v>
      </c>
      <c r="I600" s="23">
        <f t="shared" si="428"/>
        <v>0</v>
      </c>
      <c r="J600" s="23">
        <f t="shared" si="428"/>
        <v>0</v>
      </c>
      <c r="K600" s="23">
        <f t="shared" si="428"/>
        <v>0</v>
      </c>
      <c r="L600" s="23">
        <f t="shared" si="428"/>
        <v>0</v>
      </c>
      <c r="M600" s="23">
        <f t="shared" si="428"/>
        <v>0</v>
      </c>
      <c r="N600" s="23">
        <f t="shared" si="428"/>
        <v>0</v>
      </c>
      <c r="O600" s="23">
        <f t="shared" si="428"/>
        <v>0</v>
      </c>
      <c r="P600" s="23">
        <f t="shared" si="428"/>
        <v>0</v>
      </c>
      <c r="Q600" s="34">
        <f t="shared" si="428"/>
        <v>0</v>
      </c>
      <c r="R600" s="34">
        <f t="shared" si="428"/>
        <v>0</v>
      </c>
      <c r="S600" s="34">
        <f t="shared" si="428"/>
        <v>0</v>
      </c>
      <c r="T600" s="34">
        <f t="shared" si="428"/>
        <v>0</v>
      </c>
      <c r="U600" s="34">
        <f t="shared" si="428"/>
        <v>0</v>
      </c>
      <c r="V600" s="34">
        <f t="shared" si="428"/>
        <v>0</v>
      </c>
      <c r="W600" s="34">
        <f t="shared" si="428"/>
        <v>0</v>
      </c>
      <c r="X600" s="34">
        <f t="shared" si="428"/>
        <v>0</v>
      </c>
      <c r="Y600" s="34">
        <f t="shared" si="428"/>
        <v>0</v>
      </c>
      <c r="Z600" s="34">
        <f t="shared" si="428"/>
        <v>0</v>
      </c>
      <c r="AA600" s="34">
        <f t="shared" si="428"/>
        <v>0</v>
      </c>
      <c r="AB600" s="34">
        <f t="shared" si="428"/>
        <v>0</v>
      </c>
      <c r="AC600" s="23">
        <f t="shared" si="428"/>
        <v>0</v>
      </c>
      <c r="AD600" s="112"/>
      <c r="AE600" s="112"/>
    </row>
    <row r="601" spans="1:31" x14ac:dyDescent="0.2">
      <c r="A601" s="111"/>
      <c r="B601" s="103" t="s">
        <v>12</v>
      </c>
      <c r="C601" s="19"/>
      <c r="D601" s="20"/>
      <c r="E601" s="20"/>
      <c r="F601" s="19"/>
      <c r="G601" s="23">
        <f>G613+G627+G641+G655+G669+G683+G696+G711+G723+G736</f>
        <v>0</v>
      </c>
      <c r="H601" s="23">
        <f t="shared" ref="H601:AC601" si="429">H613+H627+H641+H655+H669+H683+H696+H711+H723+H736</f>
        <v>0</v>
      </c>
      <c r="I601" s="23">
        <f t="shared" si="429"/>
        <v>0</v>
      </c>
      <c r="J601" s="23">
        <f t="shared" si="429"/>
        <v>0</v>
      </c>
      <c r="K601" s="23">
        <f t="shared" si="429"/>
        <v>0</v>
      </c>
      <c r="L601" s="23">
        <f t="shared" si="429"/>
        <v>0</v>
      </c>
      <c r="M601" s="23">
        <f t="shared" si="429"/>
        <v>0</v>
      </c>
      <c r="N601" s="23">
        <f t="shared" si="429"/>
        <v>0</v>
      </c>
      <c r="O601" s="23">
        <f t="shared" si="429"/>
        <v>0</v>
      </c>
      <c r="P601" s="23">
        <f t="shared" si="429"/>
        <v>0</v>
      </c>
      <c r="Q601" s="23">
        <f t="shared" si="429"/>
        <v>0</v>
      </c>
      <c r="R601" s="23">
        <f t="shared" si="429"/>
        <v>0</v>
      </c>
      <c r="S601" s="23">
        <f t="shared" si="429"/>
        <v>0</v>
      </c>
      <c r="T601" s="23">
        <f t="shared" si="429"/>
        <v>0</v>
      </c>
      <c r="U601" s="23">
        <f t="shared" si="429"/>
        <v>0</v>
      </c>
      <c r="V601" s="23">
        <f t="shared" si="429"/>
        <v>0</v>
      </c>
      <c r="W601" s="23">
        <f t="shared" si="429"/>
        <v>0</v>
      </c>
      <c r="X601" s="23">
        <f t="shared" si="429"/>
        <v>0</v>
      </c>
      <c r="Y601" s="23">
        <f t="shared" si="429"/>
        <v>0</v>
      </c>
      <c r="Z601" s="23">
        <f t="shared" si="429"/>
        <v>0</v>
      </c>
      <c r="AA601" s="23">
        <f t="shared" si="429"/>
        <v>0</v>
      </c>
      <c r="AB601" s="23">
        <f t="shared" si="429"/>
        <v>0</v>
      </c>
      <c r="AC601" s="23">
        <f t="shared" si="429"/>
        <v>0</v>
      </c>
      <c r="AD601" s="112"/>
      <c r="AE601" s="112"/>
    </row>
    <row r="602" spans="1:31" ht="29.45" hidden="1" customHeight="1" x14ac:dyDescent="0.2">
      <c r="A602" s="111" t="s">
        <v>373</v>
      </c>
      <c r="B602" s="103" t="s">
        <v>379</v>
      </c>
      <c r="C602" s="19"/>
      <c r="D602" s="20"/>
      <c r="E602" s="20"/>
      <c r="F602" s="19"/>
      <c r="G602" s="23">
        <f>I602+K602+M602+O602</f>
        <v>1</v>
      </c>
      <c r="H602" s="23">
        <f>J602+L602+N602+P602</f>
        <v>0</v>
      </c>
      <c r="I602" s="29"/>
      <c r="J602" s="29"/>
      <c r="K602" s="29">
        <v>1</v>
      </c>
      <c r="L602" s="29"/>
      <c r="M602" s="29"/>
      <c r="N602" s="29"/>
      <c r="O602" s="29"/>
      <c r="P602" s="28"/>
      <c r="Q602" s="23">
        <f>S602+U602+W602+Y602</f>
        <v>0</v>
      </c>
      <c r="R602" s="23">
        <f>T602+V602+X602+Z602</f>
        <v>0</v>
      </c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112" t="s">
        <v>76</v>
      </c>
      <c r="AE602" s="112" t="s">
        <v>380</v>
      </c>
    </row>
    <row r="603" spans="1:31" ht="26.45" hidden="1" customHeight="1" x14ac:dyDescent="0.2">
      <c r="A603" s="111"/>
      <c r="B603" s="103" t="s">
        <v>119</v>
      </c>
      <c r="C603" s="19"/>
      <c r="D603" s="20"/>
      <c r="E603" s="20"/>
      <c r="F603" s="19"/>
      <c r="G603" s="23">
        <f>ROUND(G604/G602,1)</f>
        <v>0</v>
      </c>
      <c r="H603" s="23" t="e">
        <f t="shared" ref="H603:AC603" si="430">ROUND(H604/H602,1)</f>
        <v>#DIV/0!</v>
      </c>
      <c r="I603" s="23" t="e">
        <f t="shared" si="430"/>
        <v>#DIV/0!</v>
      </c>
      <c r="J603" s="23" t="e">
        <f t="shared" si="430"/>
        <v>#DIV/0!</v>
      </c>
      <c r="K603" s="23">
        <f t="shared" si="430"/>
        <v>0</v>
      </c>
      <c r="L603" s="23" t="e">
        <f t="shared" si="430"/>
        <v>#DIV/0!</v>
      </c>
      <c r="M603" s="23" t="e">
        <f t="shared" si="430"/>
        <v>#DIV/0!</v>
      </c>
      <c r="N603" s="23" t="e">
        <f t="shared" si="430"/>
        <v>#DIV/0!</v>
      </c>
      <c r="O603" s="23" t="e">
        <f t="shared" si="430"/>
        <v>#DIV/0!</v>
      </c>
      <c r="P603" s="23" t="e">
        <f t="shared" si="430"/>
        <v>#DIV/0!</v>
      </c>
      <c r="Q603" s="23" t="e">
        <f t="shared" si="430"/>
        <v>#DIV/0!</v>
      </c>
      <c r="R603" s="23" t="e">
        <f t="shared" si="430"/>
        <v>#DIV/0!</v>
      </c>
      <c r="S603" s="23" t="e">
        <f t="shared" si="430"/>
        <v>#DIV/0!</v>
      </c>
      <c r="T603" s="23" t="e">
        <f t="shared" si="430"/>
        <v>#DIV/0!</v>
      </c>
      <c r="U603" s="23" t="e">
        <f t="shared" si="430"/>
        <v>#DIV/0!</v>
      </c>
      <c r="V603" s="23" t="e">
        <f t="shared" si="430"/>
        <v>#DIV/0!</v>
      </c>
      <c r="W603" s="23" t="e">
        <f t="shared" si="430"/>
        <v>#DIV/0!</v>
      </c>
      <c r="X603" s="23" t="e">
        <f t="shared" si="430"/>
        <v>#DIV/0!</v>
      </c>
      <c r="Y603" s="23" t="e">
        <f t="shared" si="430"/>
        <v>#DIV/0!</v>
      </c>
      <c r="Z603" s="23" t="e">
        <f t="shared" si="430"/>
        <v>#DIV/0!</v>
      </c>
      <c r="AA603" s="23" t="e">
        <f t="shared" si="430"/>
        <v>#DIV/0!</v>
      </c>
      <c r="AB603" s="23" t="e">
        <f t="shared" si="430"/>
        <v>#DIV/0!</v>
      </c>
      <c r="AC603" s="23" t="e">
        <f t="shared" si="430"/>
        <v>#DIV/0!</v>
      </c>
      <c r="AD603" s="112"/>
      <c r="AE603" s="112"/>
    </row>
    <row r="604" spans="1:31" ht="13.15" hidden="1" customHeight="1" x14ac:dyDescent="0.2">
      <c r="A604" s="111"/>
      <c r="B604" s="103" t="s">
        <v>101</v>
      </c>
      <c r="C604" s="19"/>
      <c r="D604" s="20"/>
      <c r="E604" s="20"/>
      <c r="F604" s="19"/>
      <c r="G604" s="23">
        <f>SUM(G605:G613)</f>
        <v>0</v>
      </c>
      <c r="H604" s="23">
        <f t="shared" ref="H604:AC604" si="431">SUM(H605:H613)</f>
        <v>0</v>
      </c>
      <c r="I604" s="23">
        <f t="shared" si="431"/>
        <v>0</v>
      </c>
      <c r="J604" s="23">
        <f t="shared" si="431"/>
        <v>0</v>
      </c>
      <c r="K604" s="23">
        <f t="shared" si="431"/>
        <v>0</v>
      </c>
      <c r="L604" s="23">
        <f t="shared" si="431"/>
        <v>0</v>
      </c>
      <c r="M604" s="23">
        <f t="shared" si="431"/>
        <v>0</v>
      </c>
      <c r="N604" s="23">
        <f t="shared" si="431"/>
        <v>0</v>
      </c>
      <c r="O604" s="23">
        <f t="shared" si="431"/>
        <v>0</v>
      </c>
      <c r="P604" s="23">
        <f t="shared" si="431"/>
        <v>0</v>
      </c>
      <c r="Q604" s="23">
        <f t="shared" si="431"/>
        <v>0</v>
      </c>
      <c r="R604" s="23">
        <f t="shared" si="431"/>
        <v>0</v>
      </c>
      <c r="S604" s="23">
        <f t="shared" si="431"/>
        <v>0</v>
      </c>
      <c r="T604" s="23">
        <f t="shared" si="431"/>
        <v>0</v>
      </c>
      <c r="U604" s="23">
        <f t="shared" si="431"/>
        <v>0</v>
      </c>
      <c r="V604" s="23">
        <f t="shared" si="431"/>
        <v>0</v>
      </c>
      <c r="W604" s="23">
        <f t="shared" si="431"/>
        <v>0</v>
      </c>
      <c r="X604" s="23">
        <f t="shared" si="431"/>
        <v>0</v>
      </c>
      <c r="Y604" s="23">
        <f t="shared" si="431"/>
        <v>0</v>
      </c>
      <c r="Z604" s="23">
        <f t="shared" si="431"/>
        <v>0</v>
      </c>
      <c r="AA604" s="23">
        <f t="shared" si="431"/>
        <v>0</v>
      </c>
      <c r="AB604" s="23">
        <f t="shared" si="431"/>
        <v>0</v>
      </c>
      <c r="AC604" s="23">
        <f t="shared" si="431"/>
        <v>0</v>
      </c>
      <c r="AD604" s="112"/>
      <c r="AE604" s="112"/>
    </row>
    <row r="605" spans="1:31" ht="13.15" hidden="1" customHeight="1" x14ac:dyDescent="0.2">
      <c r="A605" s="111"/>
      <c r="B605" s="113" t="s">
        <v>17</v>
      </c>
      <c r="C605" s="19">
        <v>136</v>
      </c>
      <c r="D605" s="20" t="s">
        <v>41</v>
      </c>
      <c r="E605" s="19" t="s">
        <v>391</v>
      </c>
      <c r="F605" s="19">
        <v>244</v>
      </c>
      <c r="G605" s="23">
        <f>I605+K605+M605+O605</f>
        <v>0</v>
      </c>
      <c r="H605" s="23">
        <f>J605+L605+N605+P605</f>
        <v>0</v>
      </c>
      <c r="I605" s="29"/>
      <c r="J605" s="29"/>
      <c r="K605" s="29"/>
      <c r="L605" s="29"/>
      <c r="M605" s="29"/>
      <c r="N605" s="29"/>
      <c r="O605" s="29"/>
      <c r="P605" s="28"/>
      <c r="Q605" s="23">
        <f>S605+U605+W605+Y605</f>
        <v>0</v>
      </c>
      <c r="R605" s="23">
        <f>T605+V605+X605+Z605</f>
        <v>0</v>
      </c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112"/>
      <c r="AE605" s="112"/>
    </row>
    <row r="606" spans="1:31" ht="13.15" hidden="1" customHeight="1" x14ac:dyDescent="0.2">
      <c r="A606" s="111"/>
      <c r="B606" s="115"/>
      <c r="C606" s="19">
        <v>136</v>
      </c>
      <c r="D606" s="20" t="s">
        <v>42</v>
      </c>
      <c r="E606" s="19" t="s">
        <v>391</v>
      </c>
      <c r="F606" s="19">
        <v>612</v>
      </c>
      <c r="G606" s="23">
        <f t="shared" ref="G606:G613" si="432">I606+K606+M606+O606</f>
        <v>0</v>
      </c>
      <c r="H606" s="23">
        <f t="shared" ref="H606:H613" si="433">J606+L606+N606+P606</f>
        <v>0</v>
      </c>
      <c r="I606" s="29"/>
      <c r="J606" s="29"/>
      <c r="K606" s="29"/>
      <c r="L606" s="29"/>
      <c r="M606" s="29"/>
      <c r="N606" s="29"/>
      <c r="O606" s="29"/>
      <c r="P606" s="28"/>
      <c r="Q606" s="23">
        <f t="shared" ref="Q606:Q613" si="434">S606+U606+W606+Y606</f>
        <v>0</v>
      </c>
      <c r="R606" s="23">
        <f t="shared" ref="R606:R613" si="435">T606+V606+X606+Z606</f>
        <v>0</v>
      </c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112"/>
      <c r="AE606" s="112"/>
    </row>
    <row r="607" spans="1:31" ht="13.15" hidden="1" customHeight="1" x14ac:dyDescent="0.2">
      <c r="A607" s="111"/>
      <c r="B607" s="113" t="s">
        <v>14</v>
      </c>
      <c r="C607" s="19">
        <v>136</v>
      </c>
      <c r="D607" s="20" t="s">
        <v>42</v>
      </c>
      <c r="E607" s="20" t="s">
        <v>391</v>
      </c>
      <c r="F607" s="19">
        <v>244</v>
      </c>
      <c r="G607" s="23">
        <f t="shared" si="432"/>
        <v>0</v>
      </c>
      <c r="H607" s="23">
        <f t="shared" si="433"/>
        <v>0</v>
      </c>
      <c r="I607" s="23"/>
      <c r="J607" s="23"/>
      <c r="K607" s="23"/>
      <c r="L607" s="23"/>
      <c r="M607" s="23"/>
      <c r="N607" s="23"/>
      <c r="O607" s="23"/>
      <c r="P607" s="28"/>
      <c r="Q607" s="23">
        <f t="shared" si="434"/>
        <v>0</v>
      </c>
      <c r="R607" s="23">
        <f t="shared" si="435"/>
        <v>0</v>
      </c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112"/>
      <c r="AE607" s="112"/>
    </row>
    <row r="608" spans="1:31" ht="13.15" hidden="1" customHeight="1" x14ac:dyDescent="0.2">
      <c r="A608" s="111"/>
      <c r="B608" s="114"/>
      <c r="C608" s="19">
        <v>136</v>
      </c>
      <c r="D608" s="20" t="s">
        <v>42</v>
      </c>
      <c r="E608" s="20" t="s">
        <v>391</v>
      </c>
      <c r="F608" s="19">
        <v>112</v>
      </c>
      <c r="G608" s="23">
        <f t="shared" si="432"/>
        <v>0</v>
      </c>
      <c r="H608" s="23">
        <f t="shared" si="433"/>
        <v>0</v>
      </c>
      <c r="I608" s="23"/>
      <c r="J608" s="23"/>
      <c r="K608" s="23"/>
      <c r="L608" s="23"/>
      <c r="M608" s="23"/>
      <c r="N608" s="23"/>
      <c r="O608" s="23"/>
      <c r="P608" s="28"/>
      <c r="Q608" s="23">
        <f t="shared" si="434"/>
        <v>0</v>
      </c>
      <c r="R608" s="23">
        <f t="shared" si="435"/>
        <v>0</v>
      </c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112"/>
      <c r="AE608" s="112"/>
    </row>
    <row r="609" spans="1:31" ht="13.15" hidden="1" customHeight="1" x14ac:dyDescent="0.2">
      <c r="A609" s="111"/>
      <c r="B609" s="114"/>
      <c r="C609" s="19">
        <v>136</v>
      </c>
      <c r="D609" s="20" t="s">
        <v>42</v>
      </c>
      <c r="E609" s="20" t="s">
        <v>391</v>
      </c>
      <c r="F609" s="19">
        <v>540</v>
      </c>
      <c r="G609" s="23">
        <f t="shared" si="432"/>
        <v>0</v>
      </c>
      <c r="H609" s="23">
        <f t="shared" si="433"/>
        <v>0</v>
      </c>
      <c r="I609" s="23"/>
      <c r="J609" s="23"/>
      <c r="K609" s="23"/>
      <c r="L609" s="23"/>
      <c r="M609" s="23"/>
      <c r="N609" s="23"/>
      <c r="O609" s="23"/>
      <c r="P609" s="28"/>
      <c r="Q609" s="23">
        <f t="shared" si="434"/>
        <v>0</v>
      </c>
      <c r="R609" s="23">
        <f t="shared" si="435"/>
        <v>0</v>
      </c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112"/>
      <c r="AE609" s="112"/>
    </row>
    <row r="610" spans="1:31" ht="13.15" hidden="1" customHeight="1" x14ac:dyDescent="0.2">
      <c r="A610" s="111"/>
      <c r="B610" s="114"/>
      <c r="C610" s="19">
        <v>136</v>
      </c>
      <c r="D610" s="20" t="s">
        <v>42</v>
      </c>
      <c r="E610" s="20" t="s">
        <v>391</v>
      </c>
      <c r="F610" s="19">
        <v>612</v>
      </c>
      <c r="G610" s="23">
        <f t="shared" si="432"/>
        <v>0</v>
      </c>
      <c r="H610" s="23">
        <f t="shared" si="433"/>
        <v>0</v>
      </c>
      <c r="I610" s="23"/>
      <c r="J610" s="23"/>
      <c r="K610" s="23"/>
      <c r="L610" s="23"/>
      <c r="M610" s="23"/>
      <c r="N610" s="23"/>
      <c r="O610" s="23"/>
      <c r="P610" s="28"/>
      <c r="Q610" s="23">
        <f t="shared" si="434"/>
        <v>0</v>
      </c>
      <c r="R610" s="23">
        <f t="shared" si="435"/>
        <v>0</v>
      </c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112"/>
      <c r="AE610" s="112"/>
    </row>
    <row r="611" spans="1:31" ht="13.15" hidden="1" customHeight="1" x14ac:dyDescent="0.2">
      <c r="A611" s="111"/>
      <c r="B611" s="115"/>
      <c r="C611" s="19">
        <v>136</v>
      </c>
      <c r="D611" s="20" t="s">
        <v>42</v>
      </c>
      <c r="E611" s="20" t="s">
        <v>391</v>
      </c>
      <c r="F611" s="19">
        <v>622</v>
      </c>
      <c r="G611" s="23">
        <f t="shared" si="432"/>
        <v>0</v>
      </c>
      <c r="H611" s="23">
        <f t="shared" si="433"/>
        <v>0</v>
      </c>
      <c r="I611" s="23"/>
      <c r="J611" s="23"/>
      <c r="K611" s="23"/>
      <c r="L611" s="23"/>
      <c r="M611" s="23"/>
      <c r="N611" s="23"/>
      <c r="O611" s="23"/>
      <c r="P611" s="28"/>
      <c r="Q611" s="23">
        <f t="shared" si="434"/>
        <v>0</v>
      </c>
      <c r="R611" s="23">
        <f t="shared" si="435"/>
        <v>0</v>
      </c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112"/>
      <c r="AE611" s="112"/>
    </row>
    <row r="612" spans="1:31" hidden="1" x14ac:dyDescent="0.2">
      <c r="A612" s="111"/>
      <c r="B612" s="103" t="s">
        <v>15</v>
      </c>
      <c r="C612" s="19"/>
      <c r="D612" s="20"/>
      <c r="E612" s="20"/>
      <c r="F612" s="19"/>
      <c r="G612" s="23">
        <f t="shared" si="432"/>
        <v>0</v>
      </c>
      <c r="H612" s="23">
        <f t="shared" si="433"/>
        <v>0</v>
      </c>
      <c r="I612" s="29"/>
      <c r="J612" s="29"/>
      <c r="K612" s="29"/>
      <c r="L612" s="29"/>
      <c r="M612" s="29"/>
      <c r="N612" s="29"/>
      <c r="O612" s="29"/>
      <c r="P612" s="28"/>
      <c r="Q612" s="23">
        <f t="shared" si="434"/>
        <v>0</v>
      </c>
      <c r="R612" s="23">
        <f t="shared" si="435"/>
        <v>0</v>
      </c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112"/>
      <c r="AE612" s="112"/>
    </row>
    <row r="613" spans="1:31" hidden="1" x14ac:dyDescent="0.2">
      <c r="A613" s="111"/>
      <c r="B613" s="103" t="s">
        <v>12</v>
      </c>
      <c r="C613" s="19"/>
      <c r="D613" s="20"/>
      <c r="E613" s="20"/>
      <c r="F613" s="19"/>
      <c r="G613" s="23">
        <f t="shared" si="432"/>
        <v>0</v>
      </c>
      <c r="H613" s="23">
        <f t="shared" si="433"/>
        <v>0</v>
      </c>
      <c r="I613" s="29"/>
      <c r="J613" s="29"/>
      <c r="K613" s="29"/>
      <c r="L613" s="29"/>
      <c r="M613" s="29"/>
      <c r="N613" s="29"/>
      <c r="O613" s="29"/>
      <c r="P613" s="28"/>
      <c r="Q613" s="23">
        <f t="shared" si="434"/>
        <v>0</v>
      </c>
      <c r="R613" s="23">
        <f t="shared" si="435"/>
        <v>0</v>
      </c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112"/>
      <c r="AE613" s="112"/>
    </row>
    <row r="614" spans="1:31" ht="35.450000000000003" customHeight="1" x14ac:dyDescent="0.2">
      <c r="A614" s="111" t="s">
        <v>564</v>
      </c>
      <c r="B614" s="103" t="s">
        <v>419</v>
      </c>
      <c r="C614" s="19"/>
      <c r="D614" s="20"/>
      <c r="E614" s="20"/>
      <c r="F614" s="19"/>
      <c r="G614" s="23">
        <f>I614+K614+M614+O614</f>
        <v>2321</v>
      </c>
      <c r="H614" s="23">
        <f>J614+L614+N614+P614</f>
        <v>0</v>
      </c>
      <c r="I614" s="29"/>
      <c r="J614" s="29"/>
      <c r="K614" s="29"/>
      <c r="L614" s="29"/>
      <c r="M614" s="70">
        <v>2121</v>
      </c>
      <c r="N614" s="29"/>
      <c r="O614" s="11">
        <v>200</v>
      </c>
      <c r="P614" s="28"/>
      <c r="Q614" s="23">
        <f>S614+U614+W614+Y614</f>
        <v>200</v>
      </c>
      <c r="R614" s="23">
        <f>T614+V614+X614+Z614</f>
        <v>0</v>
      </c>
      <c r="S614" s="23"/>
      <c r="T614" s="23"/>
      <c r="U614" s="23"/>
      <c r="V614" s="23"/>
      <c r="W614" s="23"/>
      <c r="X614" s="23"/>
      <c r="Y614" s="23">
        <v>200</v>
      </c>
      <c r="Z614" s="23"/>
      <c r="AA614" s="23">
        <v>200</v>
      </c>
      <c r="AB614" s="23">
        <v>200</v>
      </c>
      <c r="AC614" s="23">
        <v>200</v>
      </c>
      <c r="AD614" s="112" t="s">
        <v>587</v>
      </c>
      <c r="AE614" s="112" t="s">
        <v>624</v>
      </c>
    </row>
    <row r="615" spans="1:31" ht="26.45" customHeight="1" x14ac:dyDescent="0.2">
      <c r="A615" s="111"/>
      <c r="B615" s="103" t="s">
        <v>119</v>
      </c>
      <c r="C615" s="19"/>
      <c r="D615" s="20"/>
      <c r="E615" s="20"/>
      <c r="F615" s="19"/>
      <c r="G615" s="23">
        <f>ROUND(G616/G614,1)</f>
        <v>1.6</v>
      </c>
      <c r="H615" s="23" t="e">
        <f t="shared" ref="H615:AC615" si="436">ROUND(H616/H614,1)</f>
        <v>#DIV/0!</v>
      </c>
      <c r="I615" s="23" t="e">
        <f t="shared" si="436"/>
        <v>#DIV/0!</v>
      </c>
      <c r="J615" s="23" t="e">
        <f t="shared" si="436"/>
        <v>#DIV/0!</v>
      </c>
      <c r="K615" s="23" t="e">
        <f t="shared" si="436"/>
        <v>#DIV/0!</v>
      </c>
      <c r="L615" s="23" t="e">
        <f t="shared" si="436"/>
        <v>#DIV/0!</v>
      </c>
      <c r="M615" s="23">
        <f t="shared" si="436"/>
        <v>1.5</v>
      </c>
      <c r="N615" s="23" t="e">
        <f t="shared" si="436"/>
        <v>#DIV/0!</v>
      </c>
      <c r="O615" s="23">
        <f t="shared" si="436"/>
        <v>2.5</v>
      </c>
      <c r="P615" s="23" t="e">
        <f t="shared" si="436"/>
        <v>#DIV/0!</v>
      </c>
      <c r="Q615" s="23">
        <f t="shared" si="436"/>
        <v>9.6</v>
      </c>
      <c r="R615" s="23" t="e">
        <f t="shared" si="436"/>
        <v>#DIV/0!</v>
      </c>
      <c r="S615" s="27" t="e">
        <f t="shared" si="436"/>
        <v>#DIV/0!</v>
      </c>
      <c r="T615" s="27" t="e">
        <f t="shared" si="436"/>
        <v>#DIV/0!</v>
      </c>
      <c r="U615" s="27" t="e">
        <f t="shared" si="436"/>
        <v>#DIV/0!</v>
      </c>
      <c r="V615" s="27" t="e">
        <f t="shared" si="436"/>
        <v>#DIV/0!</v>
      </c>
      <c r="W615" s="27" t="e">
        <f t="shared" si="436"/>
        <v>#DIV/0!</v>
      </c>
      <c r="X615" s="23" t="e">
        <f t="shared" si="436"/>
        <v>#DIV/0!</v>
      </c>
      <c r="Y615" s="23">
        <f t="shared" si="436"/>
        <v>0</v>
      </c>
      <c r="Z615" s="23" t="e">
        <f t="shared" si="436"/>
        <v>#DIV/0!</v>
      </c>
      <c r="AA615" s="23">
        <f t="shared" si="436"/>
        <v>2.5</v>
      </c>
      <c r="AB615" s="23">
        <f t="shared" si="436"/>
        <v>2.5</v>
      </c>
      <c r="AC615" s="23">
        <f t="shared" si="436"/>
        <v>2.5</v>
      </c>
      <c r="AD615" s="112"/>
      <c r="AE615" s="112"/>
    </row>
    <row r="616" spans="1:31" ht="46.15" customHeight="1" x14ac:dyDescent="0.2">
      <c r="A616" s="111"/>
      <c r="B616" s="103" t="s">
        <v>101</v>
      </c>
      <c r="C616" s="19"/>
      <c r="D616" s="20"/>
      <c r="E616" s="20"/>
      <c r="F616" s="19"/>
      <c r="G616" s="23">
        <f t="shared" ref="G616:AC616" si="437">SUM(G617:G627)</f>
        <v>3730</v>
      </c>
      <c r="H616" s="23">
        <f t="shared" si="437"/>
        <v>0</v>
      </c>
      <c r="I616" s="23">
        <f t="shared" si="437"/>
        <v>0</v>
      </c>
      <c r="J616" s="23">
        <f t="shared" si="437"/>
        <v>0</v>
      </c>
      <c r="K616" s="23">
        <f t="shared" si="437"/>
        <v>0</v>
      </c>
      <c r="L616" s="23">
        <f t="shared" si="437"/>
        <v>0</v>
      </c>
      <c r="M616" s="23">
        <f t="shared" si="437"/>
        <v>3230</v>
      </c>
      <c r="N616" s="23">
        <f t="shared" si="437"/>
        <v>0</v>
      </c>
      <c r="O616" s="23">
        <f t="shared" si="437"/>
        <v>500</v>
      </c>
      <c r="P616" s="23">
        <f t="shared" si="437"/>
        <v>0</v>
      </c>
      <c r="Q616" s="23">
        <f t="shared" si="437"/>
        <v>1919.9980039999998</v>
      </c>
      <c r="R616" s="23">
        <f t="shared" si="437"/>
        <v>0</v>
      </c>
      <c r="S616" s="23">
        <f t="shared" si="437"/>
        <v>0</v>
      </c>
      <c r="T616" s="23">
        <f t="shared" si="437"/>
        <v>0</v>
      </c>
      <c r="U616" s="23">
        <f t="shared" si="437"/>
        <v>1152.0990040000001</v>
      </c>
      <c r="V616" s="23">
        <f t="shared" si="437"/>
        <v>0</v>
      </c>
      <c r="W616" s="23">
        <f t="shared" si="437"/>
        <v>767.89899999999989</v>
      </c>
      <c r="X616" s="23">
        <f t="shared" si="437"/>
        <v>0</v>
      </c>
      <c r="Y616" s="23">
        <f t="shared" si="437"/>
        <v>0</v>
      </c>
      <c r="Z616" s="23">
        <f t="shared" si="437"/>
        <v>0</v>
      </c>
      <c r="AA616" s="23">
        <f t="shared" si="437"/>
        <v>500</v>
      </c>
      <c r="AB616" s="23">
        <f t="shared" si="437"/>
        <v>500</v>
      </c>
      <c r="AC616" s="23">
        <f t="shared" si="437"/>
        <v>500</v>
      </c>
      <c r="AD616" s="112"/>
      <c r="AE616" s="112"/>
    </row>
    <row r="617" spans="1:31" ht="13.15" customHeight="1" x14ac:dyDescent="0.2">
      <c r="A617" s="111"/>
      <c r="B617" s="113" t="s">
        <v>17</v>
      </c>
      <c r="C617" s="19">
        <v>136</v>
      </c>
      <c r="D617" s="20" t="s">
        <v>41</v>
      </c>
      <c r="E617" s="19" t="s">
        <v>391</v>
      </c>
      <c r="F617" s="19">
        <v>244</v>
      </c>
      <c r="G617" s="23">
        <f>I617+K617+M617+O617</f>
        <v>500</v>
      </c>
      <c r="H617" s="23">
        <f>J617+L617+N617+P617</f>
        <v>0</v>
      </c>
      <c r="I617" s="29"/>
      <c r="J617" s="29"/>
      <c r="K617" s="29"/>
      <c r="L617" s="29"/>
      <c r="M617" s="29"/>
      <c r="N617" s="29"/>
      <c r="O617" s="29">
        <v>500</v>
      </c>
      <c r="P617" s="28"/>
      <c r="Q617" s="23">
        <f>S617+U617+W617+Y617</f>
        <v>0</v>
      </c>
      <c r="R617" s="23">
        <f>T617+V617+X617+Z617</f>
        <v>0</v>
      </c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112"/>
      <c r="AE617" s="112"/>
    </row>
    <row r="618" spans="1:31" ht="13.15" customHeight="1" x14ac:dyDescent="0.2">
      <c r="A618" s="111"/>
      <c r="B618" s="114"/>
      <c r="C618" s="19">
        <v>136</v>
      </c>
      <c r="D618" s="20" t="s">
        <v>42</v>
      </c>
      <c r="E618" s="19" t="s">
        <v>391</v>
      </c>
      <c r="F618" s="19">
        <v>244</v>
      </c>
      <c r="G618" s="23"/>
      <c r="H618" s="23"/>
      <c r="I618" s="29"/>
      <c r="J618" s="29"/>
      <c r="K618" s="29"/>
      <c r="L618" s="29"/>
      <c r="M618" s="29"/>
      <c r="N618" s="29"/>
      <c r="O618" s="29"/>
      <c r="P618" s="28"/>
      <c r="Q618" s="23">
        <f>S618+U618+W618+Y618</f>
        <v>180</v>
      </c>
      <c r="R618" s="23"/>
      <c r="S618" s="23"/>
      <c r="T618" s="23"/>
      <c r="U618" s="23">
        <v>180</v>
      </c>
      <c r="V618" s="23"/>
      <c r="W618" s="23"/>
      <c r="X618" s="23"/>
      <c r="Y618" s="23"/>
      <c r="Z618" s="23"/>
      <c r="AA618" s="23"/>
      <c r="AB618" s="23"/>
      <c r="AC618" s="23"/>
      <c r="AD618" s="112"/>
      <c r="AE618" s="112"/>
    </row>
    <row r="619" spans="1:31" ht="13.15" customHeight="1" x14ac:dyDescent="0.2">
      <c r="A619" s="111"/>
      <c r="B619" s="114"/>
      <c r="C619" s="19">
        <v>136</v>
      </c>
      <c r="D619" s="20" t="s">
        <v>42</v>
      </c>
      <c r="E619" s="19" t="s">
        <v>391</v>
      </c>
      <c r="F619" s="19">
        <v>622</v>
      </c>
      <c r="G619" s="23"/>
      <c r="H619" s="23"/>
      <c r="I619" s="29"/>
      <c r="J619" s="29"/>
      <c r="K619" s="29"/>
      <c r="L619" s="29"/>
      <c r="M619" s="29"/>
      <c r="N619" s="29"/>
      <c r="O619" s="29"/>
      <c r="P619" s="28"/>
      <c r="Q619" s="95">
        <f>S619+U619+W619+Y619</f>
        <v>96.456999999999994</v>
      </c>
      <c r="R619" s="23"/>
      <c r="S619" s="23"/>
      <c r="T619" s="23"/>
      <c r="U619" s="23">
        <v>60.232999999999997</v>
      </c>
      <c r="V619" s="23"/>
      <c r="W619" s="23">
        <v>36.223999999999997</v>
      </c>
      <c r="X619" s="23"/>
      <c r="Y619" s="23"/>
      <c r="Z619" s="23"/>
      <c r="AA619" s="23"/>
      <c r="AB619" s="23"/>
      <c r="AC619" s="23"/>
      <c r="AD619" s="112"/>
      <c r="AE619" s="112"/>
    </row>
    <row r="620" spans="1:31" ht="13.15" customHeight="1" x14ac:dyDescent="0.2">
      <c r="A620" s="111"/>
      <c r="B620" s="115"/>
      <c r="C620" s="19">
        <v>136</v>
      </c>
      <c r="D620" s="20" t="s">
        <v>42</v>
      </c>
      <c r="E620" s="19" t="s">
        <v>391</v>
      </c>
      <c r="F620" s="19">
        <v>612</v>
      </c>
      <c r="G620" s="23">
        <f t="shared" ref="G620:G625" si="438">I620+K620+M620+O620</f>
        <v>0</v>
      </c>
      <c r="H620" s="23">
        <f t="shared" ref="H620:H625" si="439">J620+L620+N620+P620</f>
        <v>0</v>
      </c>
      <c r="I620" s="29"/>
      <c r="J620" s="29"/>
      <c r="K620" s="29"/>
      <c r="L620" s="29"/>
      <c r="M620" s="29"/>
      <c r="N620" s="29"/>
      <c r="O620" s="29"/>
      <c r="P620" s="28"/>
      <c r="Q620" s="23">
        <f t="shared" ref="Q620:Q626" si="440">S620+U620+W620+Y620</f>
        <v>301.42917999999997</v>
      </c>
      <c r="R620" s="23">
        <f t="shared" ref="R620:R627" si="441">T620+V620+X620+Z620</f>
        <v>0</v>
      </c>
      <c r="S620" s="23"/>
      <c r="T620" s="23"/>
      <c r="U620" s="23">
        <f>19.32161+86.811604</f>
        <v>106.13321400000001</v>
      </c>
      <c r="V620" s="23"/>
      <c r="W620" s="23">
        <f>97.813769+97.482197</f>
        <v>195.29596599999999</v>
      </c>
      <c r="X620" s="23"/>
      <c r="Y620" s="23"/>
      <c r="Z620" s="23"/>
      <c r="AA620" s="23">
        <v>500</v>
      </c>
      <c r="AB620" s="23">
        <v>500</v>
      </c>
      <c r="AC620" s="23">
        <v>500</v>
      </c>
      <c r="AD620" s="112"/>
      <c r="AE620" s="112"/>
    </row>
    <row r="621" spans="1:31" ht="13.15" customHeight="1" x14ac:dyDescent="0.2">
      <c r="A621" s="111"/>
      <c r="B621" s="113" t="s">
        <v>14</v>
      </c>
      <c r="C621" s="19">
        <v>136</v>
      </c>
      <c r="D621" s="20" t="s">
        <v>42</v>
      </c>
      <c r="E621" s="19" t="s">
        <v>391</v>
      </c>
      <c r="F621" s="19">
        <v>244</v>
      </c>
      <c r="G621" s="23">
        <f t="shared" si="438"/>
        <v>0</v>
      </c>
      <c r="H621" s="23">
        <f t="shared" si="439"/>
        <v>0</v>
      </c>
      <c r="I621" s="23"/>
      <c r="J621" s="23"/>
      <c r="K621" s="23"/>
      <c r="L621" s="23"/>
      <c r="M621" s="23"/>
      <c r="N621" s="23"/>
      <c r="O621" s="23"/>
      <c r="P621" s="28"/>
      <c r="Q621" s="23">
        <f t="shared" si="440"/>
        <v>420</v>
      </c>
      <c r="R621" s="23">
        <f t="shared" si="441"/>
        <v>0</v>
      </c>
      <c r="S621" s="23"/>
      <c r="T621" s="23"/>
      <c r="U621" s="23">
        <v>420</v>
      </c>
      <c r="V621" s="23"/>
      <c r="W621" s="23"/>
      <c r="X621" s="23"/>
      <c r="Y621" s="23"/>
      <c r="Z621" s="23"/>
      <c r="AA621" s="23"/>
      <c r="AB621" s="23"/>
      <c r="AC621" s="23"/>
      <c r="AD621" s="112"/>
      <c r="AE621" s="112"/>
    </row>
    <row r="622" spans="1:31" ht="13.15" customHeight="1" x14ac:dyDescent="0.2">
      <c r="A622" s="111"/>
      <c r="B622" s="114"/>
      <c r="C622" s="19">
        <v>136</v>
      </c>
      <c r="D622" s="20" t="s">
        <v>42</v>
      </c>
      <c r="E622" s="20" t="s">
        <v>392</v>
      </c>
      <c r="F622" s="19">
        <v>112</v>
      </c>
      <c r="G622" s="23">
        <f t="shared" si="438"/>
        <v>0</v>
      </c>
      <c r="H622" s="23">
        <f t="shared" si="439"/>
        <v>0</v>
      </c>
      <c r="I622" s="23"/>
      <c r="J622" s="23"/>
      <c r="K622" s="23"/>
      <c r="L622" s="23"/>
      <c r="M622" s="23"/>
      <c r="N622" s="23"/>
      <c r="O622" s="23"/>
      <c r="P622" s="28"/>
      <c r="Q622" s="23">
        <f t="shared" si="440"/>
        <v>0</v>
      </c>
      <c r="R622" s="23">
        <f t="shared" si="441"/>
        <v>0</v>
      </c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112"/>
      <c r="AE622" s="112"/>
    </row>
    <row r="623" spans="1:31" ht="13.15" customHeight="1" x14ac:dyDescent="0.2">
      <c r="A623" s="111"/>
      <c r="B623" s="114"/>
      <c r="C623" s="19">
        <v>136</v>
      </c>
      <c r="D623" s="20" t="s">
        <v>42</v>
      </c>
      <c r="E623" s="20" t="s">
        <v>392</v>
      </c>
      <c r="F623" s="19">
        <v>540</v>
      </c>
      <c r="G623" s="23">
        <f t="shared" si="438"/>
        <v>0</v>
      </c>
      <c r="H623" s="23">
        <f t="shared" si="439"/>
        <v>0</v>
      </c>
      <c r="I623" s="23"/>
      <c r="J623" s="23"/>
      <c r="K623" s="23"/>
      <c r="L623" s="23"/>
      <c r="M623" s="23"/>
      <c r="N623" s="23"/>
      <c r="O623" s="23"/>
      <c r="P623" s="28"/>
      <c r="Q623" s="23">
        <f t="shared" si="440"/>
        <v>0</v>
      </c>
      <c r="R623" s="23">
        <f t="shared" si="441"/>
        <v>0</v>
      </c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112"/>
      <c r="AE623" s="112"/>
    </row>
    <row r="624" spans="1:31" ht="13.15" customHeight="1" x14ac:dyDescent="0.2">
      <c r="A624" s="111"/>
      <c r="B624" s="114"/>
      <c r="C624" s="19">
        <v>136</v>
      </c>
      <c r="D624" s="20" t="s">
        <v>42</v>
      </c>
      <c r="E624" s="20" t="s">
        <v>392</v>
      </c>
      <c r="F624" s="19">
        <v>612</v>
      </c>
      <c r="G624" s="23">
        <f>I624+K624+M624+O624</f>
        <v>730</v>
      </c>
      <c r="H624" s="23">
        <f t="shared" si="439"/>
        <v>0</v>
      </c>
      <c r="I624" s="23"/>
      <c r="J624" s="23"/>
      <c r="K624" s="23"/>
      <c r="L624" s="23"/>
      <c r="M624" s="23">
        <v>730</v>
      </c>
      <c r="N624" s="23"/>
      <c r="O624" s="23"/>
      <c r="P624" s="28"/>
      <c r="Q624" s="23">
        <f t="shared" si="440"/>
        <v>698.5708239999999</v>
      </c>
      <c r="R624" s="23">
        <f t="shared" si="441"/>
        <v>0</v>
      </c>
      <c r="S624" s="23"/>
      <c r="T624" s="23"/>
      <c r="U624" s="23">
        <v>245.96679</v>
      </c>
      <c r="V624" s="23"/>
      <c r="W624" s="23">
        <f>226.686231+225.917803</f>
        <v>452.60403399999996</v>
      </c>
      <c r="X624" s="23"/>
      <c r="Y624" s="23"/>
      <c r="Z624" s="23"/>
      <c r="AA624" s="23"/>
      <c r="AB624" s="23"/>
      <c r="AC624" s="23"/>
      <c r="AD624" s="112"/>
      <c r="AE624" s="112"/>
    </row>
    <row r="625" spans="1:31" ht="13.15" customHeight="1" x14ac:dyDescent="0.2">
      <c r="A625" s="111"/>
      <c r="B625" s="115"/>
      <c r="C625" s="19">
        <v>136</v>
      </c>
      <c r="D625" s="20" t="s">
        <v>42</v>
      </c>
      <c r="E625" s="20" t="s">
        <v>391</v>
      </c>
      <c r="F625" s="19">
        <v>622</v>
      </c>
      <c r="G625" s="23">
        <f t="shared" si="438"/>
        <v>2500</v>
      </c>
      <c r="H625" s="23">
        <f t="shared" si="439"/>
        <v>0</v>
      </c>
      <c r="I625" s="23"/>
      <c r="J625" s="23"/>
      <c r="K625" s="23"/>
      <c r="L625" s="23"/>
      <c r="M625" s="23">
        <v>2500</v>
      </c>
      <c r="N625" s="23"/>
      <c r="O625" s="23"/>
      <c r="P625" s="28"/>
      <c r="Q625" s="23">
        <f t="shared" si="440"/>
        <v>223.541</v>
      </c>
      <c r="R625" s="23">
        <f t="shared" si="441"/>
        <v>0</v>
      </c>
      <c r="S625" s="23"/>
      <c r="T625" s="23"/>
      <c r="U625" s="23">
        <v>139.76599999999999</v>
      </c>
      <c r="V625" s="23"/>
      <c r="W625" s="23">
        <v>83.775000000000006</v>
      </c>
      <c r="X625" s="23"/>
      <c r="Y625" s="23"/>
      <c r="Z625" s="23"/>
      <c r="AA625" s="23"/>
      <c r="AB625" s="23"/>
      <c r="AC625" s="23"/>
      <c r="AD625" s="112"/>
      <c r="AE625" s="112"/>
    </row>
    <row r="626" spans="1:31" ht="13.15" customHeight="1" x14ac:dyDescent="0.2">
      <c r="A626" s="111"/>
      <c r="B626" s="103" t="s">
        <v>15</v>
      </c>
      <c r="C626" s="19"/>
      <c r="D626" s="20"/>
      <c r="E626" s="20"/>
      <c r="F626" s="19"/>
      <c r="G626" s="23">
        <f t="shared" ref="G626:H628" si="442">I626+K626+M626+O626</f>
        <v>0</v>
      </c>
      <c r="H626" s="28">
        <f t="shared" si="442"/>
        <v>0</v>
      </c>
      <c r="I626" s="29"/>
      <c r="J626" s="29"/>
      <c r="K626" s="29"/>
      <c r="L626" s="29"/>
      <c r="M626" s="29"/>
      <c r="N626" s="29"/>
      <c r="O626" s="29"/>
      <c r="P626" s="28"/>
      <c r="Q626" s="23">
        <f t="shared" si="440"/>
        <v>0</v>
      </c>
      <c r="R626" s="28">
        <f t="shared" si="441"/>
        <v>0</v>
      </c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112"/>
      <c r="AE626" s="112"/>
    </row>
    <row r="627" spans="1:31" ht="13.15" customHeight="1" x14ac:dyDescent="0.2">
      <c r="A627" s="111"/>
      <c r="B627" s="103" t="s">
        <v>12</v>
      </c>
      <c r="C627" s="19"/>
      <c r="D627" s="20"/>
      <c r="E627" s="20"/>
      <c r="F627" s="19"/>
      <c r="G627" s="23">
        <f t="shared" si="442"/>
        <v>0</v>
      </c>
      <c r="H627" s="28">
        <f t="shared" si="442"/>
        <v>0</v>
      </c>
      <c r="I627" s="29"/>
      <c r="J627" s="29"/>
      <c r="K627" s="29"/>
      <c r="L627" s="29"/>
      <c r="M627" s="29"/>
      <c r="N627" s="29"/>
      <c r="O627" s="29"/>
      <c r="P627" s="28"/>
      <c r="Q627" s="23">
        <f>S627+U627+W627+Y627</f>
        <v>0</v>
      </c>
      <c r="R627" s="28">
        <f t="shared" si="441"/>
        <v>0</v>
      </c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112"/>
      <c r="AE627" s="112"/>
    </row>
    <row r="628" spans="1:31" ht="25.5" hidden="1" x14ac:dyDescent="0.2">
      <c r="A628" s="111" t="s">
        <v>421</v>
      </c>
      <c r="B628" s="103" t="s">
        <v>401</v>
      </c>
      <c r="C628" s="19"/>
      <c r="D628" s="20"/>
      <c r="E628" s="20"/>
      <c r="F628" s="19"/>
      <c r="G628" s="23">
        <f t="shared" si="442"/>
        <v>8</v>
      </c>
      <c r="H628" s="23">
        <f t="shared" si="442"/>
        <v>0</v>
      </c>
      <c r="I628" s="29"/>
      <c r="J628" s="29"/>
      <c r="K628" s="29">
        <v>8</v>
      </c>
      <c r="L628" s="29"/>
      <c r="M628" s="29"/>
      <c r="N628" s="29"/>
      <c r="O628" s="29"/>
      <c r="P628" s="28"/>
      <c r="Q628" s="23">
        <f>S628+U628+W628+Y628</f>
        <v>0</v>
      </c>
      <c r="R628" s="23">
        <f>T628+V628+X628+Z628</f>
        <v>0</v>
      </c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112" t="s">
        <v>45</v>
      </c>
      <c r="AE628" s="112" t="s">
        <v>402</v>
      </c>
    </row>
    <row r="629" spans="1:31" ht="25.5" hidden="1" x14ac:dyDescent="0.2">
      <c r="A629" s="111"/>
      <c r="B629" s="103" t="s">
        <v>119</v>
      </c>
      <c r="C629" s="19"/>
      <c r="D629" s="20"/>
      <c r="E629" s="20"/>
      <c r="F629" s="19"/>
      <c r="G629" s="23">
        <f>ROUND(G630/G628,1)</f>
        <v>51.9</v>
      </c>
      <c r="H629" s="23" t="e">
        <f t="shared" ref="H629:AC629" si="443">ROUND(H630/H628,1)</f>
        <v>#DIV/0!</v>
      </c>
      <c r="I629" s="23" t="e">
        <f t="shared" si="443"/>
        <v>#DIV/0!</v>
      </c>
      <c r="J629" s="23" t="e">
        <f t="shared" si="443"/>
        <v>#DIV/0!</v>
      </c>
      <c r="K629" s="23">
        <f t="shared" si="443"/>
        <v>0</v>
      </c>
      <c r="L629" s="23" t="e">
        <f t="shared" si="443"/>
        <v>#DIV/0!</v>
      </c>
      <c r="M629" s="23" t="e">
        <f t="shared" si="443"/>
        <v>#DIV/0!</v>
      </c>
      <c r="N629" s="23" t="e">
        <f t="shared" si="443"/>
        <v>#DIV/0!</v>
      </c>
      <c r="O629" s="23" t="e">
        <f t="shared" si="443"/>
        <v>#DIV/0!</v>
      </c>
      <c r="P629" s="23" t="e">
        <f t="shared" si="443"/>
        <v>#DIV/0!</v>
      </c>
      <c r="Q629" s="23" t="e">
        <f t="shared" si="443"/>
        <v>#DIV/0!</v>
      </c>
      <c r="R629" s="23" t="e">
        <f t="shared" si="443"/>
        <v>#DIV/0!</v>
      </c>
      <c r="S629" s="23" t="e">
        <f t="shared" si="443"/>
        <v>#DIV/0!</v>
      </c>
      <c r="T629" s="23" t="e">
        <f t="shared" si="443"/>
        <v>#DIV/0!</v>
      </c>
      <c r="U629" s="23" t="e">
        <f t="shared" si="443"/>
        <v>#DIV/0!</v>
      </c>
      <c r="V629" s="23" t="e">
        <f t="shared" si="443"/>
        <v>#DIV/0!</v>
      </c>
      <c r="W629" s="23" t="e">
        <f t="shared" si="443"/>
        <v>#DIV/0!</v>
      </c>
      <c r="X629" s="23" t="e">
        <f t="shared" si="443"/>
        <v>#DIV/0!</v>
      </c>
      <c r="Y629" s="23" t="e">
        <f t="shared" si="443"/>
        <v>#DIV/0!</v>
      </c>
      <c r="Z629" s="23" t="e">
        <f t="shared" si="443"/>
        <v>#DIV/0!</v>
      </c>
      <c r="AA629" s="23" t="e">
        <f t="shared" si="443"/>
        <v>#DIV/0!</v>
      </c>
      <c r="AB629" s="23" t="e">
        <f t="shared" si="443"/>
        <v>#DIV/0!</v>
      </c>
      <c r="AC629" s="23" t="e">
        <f t="shared" si="443"/>
        <v>#DIV/0!</v>
      </c>
      <c r="AD629" s="112"/>
      <c r="AE629" s="112"/>
    </row>
    <row r="630" spans="1:31" ht="13.15" hidden="1" customHeight="1" x14ac:dyDescent="0.2">
      <c r="A630" s="111"/>
      <c r="B630" s="103" t="s">
        <v>101</v>
      </c>
      <c r="C630" s="19"/>
      <c r="D630" s="20"/>
      <c r="E630" s="20"/>
      <c r="F630" s="19"/>
      <c r="G630" s="23">
        <f>SUM(G631:G641)</f>
        <v>415.1</v>
      </c>
      <c r="H630" s="23">
        <f t="shared" ref="H630:AC630" si="444">SUM(H631:H641)</f>
        <v>0</v>
      </c>
      <c r="I630" s="23">
        <f t="shared" si="444"/>
        <v>0</v>
      </c>
      <c r="J630" s="23">
        <f t="shared" si="444"/>
        <v>0</v>
      </c>
      <c r="K630" s="23">
        <f t="shared" si="444"/>
        <v>0</v>
      </c>
      <c r="L630" s="23">
        <f t="shared" si="444"/>
        <v>0</v>
      </c>
      <c r="M630" s="23">
        <f t="shared" si="444"/>
        <v>415.1</v>
      </c>
      <c r="N630" s="23">
        <f t="shared" si="444"/>
        <v>0</v>
      </c>
      <c r="O630" s="23">
        <f t="shared" si="444"/>
        <v>0</v>
      </c>
      <c r="P630" s="23">
        <f t="shared" si="444"/>
        <v>0</v>
      </c>
      <c r="Q630" s="23">
        <f t="shared" si="444"/>
        <v>0</v>
      </c>
      <c r="R630" s="23">
        <f t="shared" si="444"/>
        <v>0</v>
      </c>
      <c r="S630" s="23">
        <f t="shared" si="444"/>
        <v>0</v>
      </c>
      <c r="T630" s="23">
        <f t="shared" si="444"/>
        <v>0</v>
      </c>
      <c r="U630" s="23">
        <f t="shared" si="444"/>
        <v>0</v>
      </c>
      <c r="V630" s="23">
        <f t="shared" si="444"/>
        <v>0</v>
      </c>
      <c r="W630" s="23">
        <f t="shared" si="444"/>
        <v>0</v>
      </c>
      <c r="X630" s="23">
        <f t="shared" si="444"/>
        <v>0</v>
      </c>
      <c r="Y630" s="23">
        <f t="shared" si="444"/>
        <v>0</v>
      </c>
      <c r="Z630" s="23">
        <f t="shared" si="444"/>
        <v>0</v>
      </c>
      <c r="AA630" s="23">
        <f t="shared" si="444"/>
        <v>0</v>
      </c>
      <c r="AB630" s="23">
        <f t="shared" si="444"/>
        <v>0</v>
      </c>
      <c r="AC630" s="23">
        <f t="shared" si="444"/>
        <v>0</v>
      </c>
      <c r="AD630" s="112"/>
      <c r="AE630" s="112"/>
    </row>
    <row r="631" spans="1:31" ht="26.45" hidden="1" customHeight="1" x14ac:dyDescent="0.2">
      <c r="A631" s="111"/>
      <c r="B631" s="113" t="s">
        <v>17</v>
      </c>
      <c r="C631" s="19">
        <v>136</v>
      </c>
      <c r="D631" s="20" t="s">
        <v>41</v>
      </c>
      <c r="E631" s="19" t="s">
        <v>391</v>
      </c>
      <c r="F631" s="19">
        <v>244</v>
      </c>
      <c r="G631" s="23">
        <f>I631+K631+M631+O631</f>
        <v>0</v>
      </c>
      <c r="H631" s="28">
        <f>J631+L631+N631+P631</f>
        <v>0</v>
      </c>
      <c r="I631" s="29"/>
      <c r="J631" s="29"/>
      <c r="K631" s="29"/>
      <c r="L631" s="29"/>
      <c r="M631" s="29"/>
      <c r="N631" s="29"/>
      <c r="O631" s="29"/>
      <c r="P631" s="28"/>
      <c r="Q631" s="23">
        <f>S631+U631+W631+Y631</f>
        <v>0</v>
      </c>
      <c r="R631" s="28">
        <f>T631+V631+X631+Z631</f>
        <v>0</v>
      </c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112"/>
      <c r="AE631" s="112"/>
    </row>
    <row r="632" spans="1:31" ht="13.15" hidden="1" customHeight="1" x14ac:dyDescent="0.2">
      <c r="A632" s="111"/>
      <c r="B632" s="115"/>
      <c r="C632" s="19">
        <v>136</v>
      </c>
      <c r="D632" s="20" t="s">
        <v>42</v>
      </c>
      <c r="E632" s="19" t="s">
        <v>391</v>
      </c>
      <c r="F632" s="19">
        <v>612</v>
      </c>
      <c r="G632" s="23">
        <f t="shared" ref="G632:G641" si="445">I632+K632+M632+O632</f>
        <v>0</v>
      </c>
      <c r="H632" s="28">
        <f t="shared" ref="H632:H641" si="446">J632+L632+N632+P632</f>
        <v>0</v>
      </c>
      <c r="I632" s="29"/>
      <c r="J632" s="29"/>
      <c r="K632" s="29"/>
      <c r="L632" s="29"/>
      <c r="M632" s="29"/>
      <c r="N632" s="29"/>
      <c r="O632" s="29"/>
      <c r="P632" s="28"/>
      <c r="Q632" s="23">
        <f t="shared" ref="Q632:Q640" si="447">S632+U632+W632+Y632</f>
        <v>0</v>
      </c>
      <c r="R632" s="28">
        <f t="shared" ref="R632:R641" si="448">T632+V632+X632+Z632</f>
        <v>0</v>
      </c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112"/>
      <c r="AE632" s="112"/>
    </row>
    <row r="633" spans="1:31" ht="13.15" hidden="1" customHeight="1" x14ac:dyDescent="0.2">
      <c r="A633" s="111"/>
      <c r="B633" s="113" t="s">
        <v>14</v>
      </c>
      <c r="C633" s="19">
        <v>136</v>
      </c>
      <c r="D633" s="20" t="s">
        <v>42</v>
      </c>
      <c r="E633" s="20" t="s">
        <v>392</v>
      </c>
      <c r="F633" s="19">
        <v>244</v>
      </c>
      <c r="G633" s="23">
        <f t="shared" si="445"/>
        <v>350</v>
      </c>
      <c r="H633" s="28">
        <f t="shared" si="446"/>
        <v>0</v>
      </c>
      <c r="I633" s="23"/>
      <c r="J633" s="23"/>
      <c r="K633" s="23"/>
      <c r="L633" s="23"/>
      <c r="M633" s="23">
        <v>350</v>
      </c>
      <c r="N633" s="23"/>
      <c r="O633" s="23"/>
      <c r="P633" s="28"/>
      <c r="Q633" s="23">
        <f t="shared" si="447"/>
        <v>0</v>
      </c>
      <c r="R633" s="28">
        <f t="shared" si="448"/>
        <v>0</v>
      </c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112"/>
      <c r="AE633" s="112"/>
    </row>
    <row r="634" spans="1:31" ht="13.15" hidden="1" customHeight="1" x14ac:dyDescent="0.2">
      <c r="A634" s="111"/>
      <c r="B634" s="114"/>
      <c r="C634" s="19">
        <v>136</v>
      </c>
      <c r="D634" s="20" t="s">
        <v>42</v>
      </c>
      <c r="E634" s="20" t="s">
        <v>392</v>
      </c>
      <c r="F634" s="19">
        <v>111</v>
      </c>
      <c r="G634" s="23">
        <f t="shared" si="445"/>
        <v>50</v>
      </c>
      <c r="H634" s="28">
        <f t="shared" si="446"/>
        <v>0</v>
      </c>
      <c r="I634" s="23"/>
      <c r="J634" s="23"/>
      <c r="K634" s="23"/>
      <c r="L634" s="23"/>
      <c r="M634" s="23">
        <v>50</v>
      </c>
      <c r="N634" s="23"/>
      <c r="O634" s="23"/>
      <c r="P634" s="28"/>
      <c r="Q634" s="23">
        <f t="shared" si="447"/>
        <v>0</v>
      </c>
      <c r="R634" s="28">
        <f t="shared" si="448"/>
        <v>0</v>
      </c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112"/>
      <c r="AE634" s="112"/>
    </row>
    <row r="635" spans="1:31" ht="13.15" hidden="1" customHeight="1" x14ac:dyDescent="0.2">
      <c r="A635" s="111"/>
      <c r="B635" s="114"/>
      <c r="C635" s="19">
        <v>136</v>
      </c>
      <c r="D635" s="20" t="s">
        <v>42</v>
      </c>
      <c r="E635" s="20" t="s">
        <v>392</v>
      </c>
      <c r="F635" s="19">
        <v>112</v>
      </c>
      <c r="G635" s="23">
        <f t="shared" si="445"/>
        <v>0</v>
      </c>
      <c r="H635" s="28">
        <f t="shared" si="446"/>
        <v>0</v>
      </c>
      <c r="I635" s="23"/>
      <c r="J635" s="23"/>
      <c r="K635" s="23"/>
      <c r="L635" s="23"/>
      <c r="M635" s="23"/>
      <c r="N635" s="23"/>
      <c r="O635" s="23"/>
      <c r="P635" s="28"/>
      <c r="Q635" s="23">
        <f t="shared" si="447"/>
        <v>0</v>
      </c>
      <c r="R635" s="28">
        <f t="shared" si="448"/>
        <v>0</v>
      </c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112"/>
      <c r="AE635" s="112"/>
    </row>
    <row r="636" spans="1:31" ht="13.15" hidden="1" customHeight="1" x14ac:dyDescent="0.2">
      <c r="A636" s="111"/>
      <c r="B636" s="114"/>
      <c r="C636" s="19">
        <v>136</v>
      </c>
      <c r="D636" s="20" t="s">
        <v>42</v>
      </c>
      <c r="E636" s="20" t="s">
        <v>392</v>
      </c>
      <c r="F636" s="19">
        <v>119</v>
      </c>
      <c r="G636" s="23">
        <f t="shared" si="445"/>
        <v>15.1</v>
      </c>
      <c r="H636" s="28">
        <f t="shared" si="446"/>
        <v>0</v>
      </c>
      <c r="I636" s="23"/>
      <c r="J636" s="23"/>
      <c r="K636" s="23"/>
      <c r="L636" s="23"/>
      <c r="M636" s="23">
        <v>15.1</v>
      </c>
      <c r="N636" s="23"/>
      <c r="O636" s="23"/>
      <c r="P636" s="28"/>
      <c r="Q636" s="23">
        <f t="shared" si="447"/>
        <v>0</v>
      </c>
      <c r="R636" s="28">
        <f t="shared" si="448"/>
        <v>0</v>
      </c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112"/>
      <c r="AE636" s="112"/>
    </row>
    <row r="637" spans="1:31" ht="13.15" hidden="1" customHeight="1" x14ac:dyDescent="0.2">
      <c r="A637" s="111"/>
      <c r="B637" s="114"/>
      <c r="C637" s="19">
        <v>136</v>
      </c>
      <c r="D637" s="20" t="s">
        <v>42</v>
      </c>
      <c r="E637" s="20" t="s">
        <v>392</v>
      </c>
      <c r="F637" s="19">
        <v>540</v>
      </c>
      <c r="G637" s="23">
        <f t="shared" si="445"/>
        <v>0</v>
      </c>
      <c r="H637" s="28">
        <f t="shared" si="446"/>
        <v>0</v>
      </c>
      <c r="I637" s="23"/>
      <c r="J637" s="23"/>
      <c r="K637" s="23"/>
      <c r="L637" s="23"/>
      <c r="M637" s="23"/>
      <c r="N637" s="23"/>
      <c r="O637" s="23"/>
      <c r="P637" s="28"/>
      <c r="Q637" s="23">
        <f t="shared" si="447"/>
        <v>0</v>
      </c>
      <c r="R637" s="28">
        <f t="shared" si="448"/>
        <v>0</v>
      </c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112"/>
      <c r="AE637" s="112"/>
    </row>
    <row r="638" spans="1:31" ht="13.15" hidden="1" customHeight="1" x14ac:dyDescent="0.2">
      <c r="A638" s="111"/>
      <c r="B638" s="114"/>
      <c r="C638" s="19">
        <v>136</v>
      </c>
      <c r="D638" s="20" t="s">
        <v>42</v>
      </c>
      <c r="E638" s="20" t="s">
        <v>392</v>
      </c>
      <c r="F638" s="19">
        <v>612</v>
      </c>
      <c r="G638" s="23">
        <f t="shared" si="445"/>
        <v>0</v>
      </c>
      <c r="H638" s="28">
        <f t="shared" si="446"/>
        <v>0</v>
      </c>
      <c r="I638" s="23"/>
      <c r="J638" s="23"/>
      <c r="K638" s="23"/>
      <c r="L638" s="23"/>
      <c r="M638" s="23"/>
      <c r="N638" s="23"/>
      <c r="O638" s="23"/>
      <c r="P638" s="28"/>
      <c r="Q638" s="23">
        <f t="shared" si="447"/>
        <v>0</v>
      </c>
      <c r="R638" s="28">
        <f t="shared" si="448"/>
        <v>0</v>
      </c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112"/>
      <c r="AE638" s="112"/>
    </row>
    <row r="639" spans="1:31" ht="13.15" hidden="1" customHeight="1" x14ac:dyDescent="0.2">
      <c r="A639" s="111"/>
      <c r="B639" s="115"/>
      <c r="C639" s="19">
        <v>136</v>
      </c>
      <c r="D639" s="20" t="s">
        <v>42</v>
      </c>
      <c r="E639" s="20" t="s">
        <v>392</v>
      </c>
      <c r="F639" s="19">
        <v>622</v>
      </c>
      <c r="G639" s="23">
        <f t="shared" si="445"/>
        <v>0</v>
      </c>
      <c r="H639" s="28">
        <f t="shared" si="446"/>
        <v>0</v>
      </c>
      <c r="I639" s="23"/>
      <c r="J639" s="23"/>
      <c r="K639" s="23"/>
      <c r="L639" s="23"/>
      <c r="M639" s="23"/>
      <c r="N639" s="23"/>
      <c r="O639" s="23"/>
      <c r="P639" s="28"/>
      <c r="Q639" s="23">
        <f t="shared" si="447"/>
        <v>0</v>
      </c>
      <c r="R639" s="28">
        <f t="shared" si="448"/>
        <v>0</v>
      </c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112"/>
      <c r="AE639" s="112"/>
    </row>
    <row r="640" spans="1:31" ht="13.15" hidden="1" customHeight="1" x14ac:dyDescent="0.2">
      <c r="A640" s="111"/>
      <c r="B640" s="103" t="s">
        <v>15</v>
      </c>
      <c r="C640" s="19"/>
      <c r="D640" s="20"/>
      <c r="E640" s="20"/>
      <c r="F640" s="19"/>
      <c r="G640" s="23">
        <f t="shared" si="445"/>
        <v>0</v>
      </c>
      <c r="H640" s="28">
        <f t="shared" si="446"/>
        <v>0</v>
      </c>
      <c r="I640" s="29"/>
      <c r="J640" s="29"/>
      <c r="K640" s="29"/>
      <c r="L640" s="29"/>
      <c r="M640" s="29"/>
      <c r="N640" s="29"/>
      <c r="O640" s="29"/>
      <c r="P640" s="28"/>
      <c r="Q640" s="23">
        <f t="shared" si="447"/>
        <v>0</v>
      </c>
      <c r="R640" s="28">
        <f t="shared" si="448"/>
        <v>0</v>
      </c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112"/>
      <c r="AE640" s="112"/>
    </row>
    <row r="641" spans="1:31" ht="13.5" hidden="1" customHeight="1" x14ac:dyDescent="0.2">
      <c r="A641" s="111"/>
      <c r="B641" s="103" t="s">
        <v>12</v>
      </c>
      <c r="C641" s="19"/>
      <c r="D641" s="20"/>
      <c r="E641" s="20"/>
      <c r="F641" s="19"/>
      <c r="G641" s="23">
        <f t="shared" si="445"/>
        <v>0</v>
      </c>
      <c r="H641" s="28">
        <f t="shared" si="446"/>
        <v>0</v>
      </c>
      <c r="I641" s="29"/>
      <c r="J641" s="29"/>
      <c r="K641" s="29"/>
      <c r="L641" s="29"/>
      <c r="M641" s="29"/>
      <c r="N641" s="29"/>
      <c r="O641" s="29"/>
      <c r="P641" s="28"/>
      <c r="Q641" s="23">
        <f>S641+U641+W641+Y641</f>
        <v>0</v>
      </c>
      <c r="R641" s="28">
        <f t="shared" si="448"/>
        <v>0</v>
      </c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112"/>
      <c r="AE641" s="112"/>
    </row>
    <row r="642" spans="1:31" ht="13.5" hidden="1" customHeight="1" x14ac:dyDescent="0.2">
      <c r="A642" s="111" t="s">
        <v>422</v>
      </c>
      <c r="B642" s="103" t="s">
        <v>382</v>
      </c>
      <c r="C642" s="19"/>
      <c r="D642" s="20"/>
      <c r="E642" s="20"/>
      <c r="F642" s="19"/>
      <c r="G642" s="23">
        <f>I642+K642+M642+O642</f>
        <v>1</v>
      </c>
      <c r="H642" s="23">
        <f>J642+L642+N642+P642</f>
        <v>0</v>
      </c>
      <c r="I642" s="29"/>
      <c r="J642" s="29"/>
      <c r="K642" s="29">
        <v>1</v>
      </c>
      <c r="L642" s="29"/>
      <c r="M642" s="29"/>
      <c r="N642" s="29"/>
      <c r="O642" s="29"/>
      <c r="P642" s="28"/>
      <c r="Q642" s="23">
        <f>S642+U642+W642+Y642</f>
        <v>0</v>
      </c>
      <c r="R642" s="23">
        <f>T642+V642+X642+Z642</f>
        <v>0</v>
      </c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112" t="s">
        <v>45</v>
      </c>
      <c r="AE642" s="112" t="s">
        <v>403</v>
      </c>
    </row>
    <row r="643" spans="1:31" ht="25.5" hidden="1" x14ac:dyDescent="0.2">
      <c r="A643" s="111"/>
      <c r="B643" s="103" t="s">
        <v>119</v>
      </c>
      <c r="C643" s="19"/>
      <c r="D643" s="20"/>
      <c r="E643" s="20"/>
      <c r="F643" s="19"/>
      <c r="G643" s="23">
        <f>ROUND(G644/G642,1)</f>
        <v>122.1</v>
      </c>
      <c r="H643" s="23" t="e">
        <f t="shared" ref="H643:AC643" si="449">ROUND(H644/H642,1)</f>
        <v>#DIV/0!</v>
      </c>
      <c r="I643" s="23" t="e">
        <f t="shared" si="449"/>
        <v>#DIV/0!</v>
      </c>
      <c r="J643" s="23" t="e">
        <f t="shared" si="449"/>
        <v>#DIV/0!</v>
      </c>
      <c r="K643" s="23">
        <f t="shared" si="449"/>
        <v>0</v>
      </c>
      <c r="L643" s="23" t="e">
        <f t="shared" si="449"/>
        <v>#DIV/0!</v>
      </c>
      <c r="M643" s="23" t="e">
        <f t="shared" si="449"/>
        <v>#DIV/0!</v>
      </c>
      <c r="N643" s="23" t="e">
        <f t="shared" si="449"/>
        <v>#DIV/0!</v>
      </c>
      <c r="O643" s="23" t="e">
        <f t="shared" si="449"/>
        <v>#DIV/0!</v>
      </c>
      <c r="P643" s="23" t="e">
        <f t="shared" si="449"/>
        <v>#DIV/0!</v>
      </c>
      <c r="Q643" s="23" t="e">
        <f t="shared" si="449"/>
        <v>#DIV/0!</v>
      </c>
      <c r="R643" s="23" t="e">
        <f t="shared" si="449"/>
        <v>#DIV/0!</v>
      </c>
      <c r="S643" s="23" t="e">
        <f t="shared" si="449"/>
        <v>#DIV/0!</v>
      </c>
      <c r="T643" s="23" t="e">
        <f t="shared" si="449"/>
        <v>#DIV/0!</v>
      </c>
      <c r="U643" s="23" t="e">
        <f t="shared" si="449"/>
        <v>#DIV/0!</v>
      </c>
      <c r="V643" s="23" t="e">
        <f t="shared" si="449"/>
        <v>#DIV/0!</v>
      </c>
      <c r="W643" s="23" t="e">
        <f t="shared" si="449"/>
        <v>#DIV/0!</v>
      </c>
      <c r="X643" s="23" t="e">
        <f t="shared" si="449"/>
        <v>#DIV/0!</v>
      </c>
      <c r="Y643" s="23" t="e">
        <f t="shared" si="449"/>
        <v>#DIV/0!</v>
      </c>
      <c r="Z643" s="23" t="e">
        <f t="shared" si="449"/>
        <v>#DIV/0!</v>
      </c>
      <c r="AA643" s="23" t="e">
        <f t="shared" si="449"/>
        <v>#DIV/0!</v>
      </c>
      <c r="AB643" s="23" t="e">
        <f t="shared" si="449"/>
        <v>#DIV/0!</v>
      </c>
      <c r="AC643" s="23" t="e">
        <f t="shared" si="449"/>
        <v>#DIV/0!</v>
      </c>
      <c r="AD643" s="112"/>
      <c r="AE643" s="112"/>
    </row>
    <row r="644" spans="1:31" ht="13.15" hidden="1" customHeight="1" x14ac:dyDescent="0.2">
      <c r="A644" s="111"/>
      <c r="B644" s="103" t="s">
        <v>101</v>
      </c>
      <c r="C644" s="19"/>
      <c r="D644" s="20"/>
      <c r="E644" s="20"/>
      <c r="F644" s="19"/>
      <c r="G644" s="23">
        <f t="shared" ref="G644:AC644" si="450">SUM(G645:G655)</f>
        <v>122.081</v>
      </c>
      <c r="H644" s="23">
        <f t="shared" si="450"/>
        <v>0</v>
      </c>
      <c r="I644" s="23">
        <f t="shared" si="450"/>
        <v>0</v>
      </c>
      <c r="J644" s="23">
        <f t="shared" si="450"/>
        <v>0</v>
      </c>
      <c r="K644" s="23">
        <f t="shared" si="450"/>
        <v>0</v>
      </c>
      <c r="L644" s="23">
        <f t="shared" si="450"/>
        <v>0</v>
      </c>
      <c r="M644" s="23">
        <f t="shared" si="450"/>
        <v>122.081</v>
      </c>
      <c r="N644" s="23">
        <f t="shared" si="450"/>
        <v>0</v>
      </c>
      <c r="O644" s="23">
        <f t="shared" si="450"/>
        <v>0</v>
      </c>
      <c r="P644" s="23">
        <f t="shared" si="450"/>
        <v>0</v>
      </c>
      <c r="Q644" s="23">
        <f t="shared" si="450"/>
        <v>0</v>
      </c>
      <c r="R644" s="23">
        <f t="shared" si="450"/>
        <v>0</v>
      </c>
      <c r="S644" s="23">
        <f t="shared" si="450"/>
        <v>0</v>
      </c>
      <c r="T644" s="23">
        <f t="shared" si="450"/>
        <v>0</v>
      </c>
      <c r="U644" s="23">
        <f t="shared" si="450"/>
        <v>0</v>
      </c>
      <c r="V644" s="23">
        <f t="shared" si="450"/>
        <v>0</v>
      </c>
      <c r="W644" s="23">
        <f t="shared" si="450"/>
        <v>0</v>
      </c>
      <c r="X644" s="23">
        <f t="shared" si="450"/>
        <v>0</v>
      </c>
      <c r="Y644" s="23">
        <f t="shared" si="450"/>
        <v>0</v>
      </c>
      <c r="Z644" s="23">
        <f t="shared" si="450"/>
        <v>0</v>
      </c>
      <c r="AA644" s="23">
        <f t="shared" si="450"/>
        <v>0</v>
      </c>
      <c r="AB644" s="23">
        <f t="shared" si="450"/>
        <v>0</v>
      </c>
      <c r="AC644" s="23">
        <f t="shared" si="450"/>
        <v>0</v>
      </c>
      <c r="AD644" s="112"/>
      <c r="AE644" s="112"/>
    </row>
    <row r="645" spans="1:31" ht="26.45" hidden="1" customHeight="1" x14ac:dyDescent="0.2">
      <c r="A645" s="111"/>
      <c r="B645" s="113" t="s">
        <v>17</v>
      </c>
      <c r="C645" s="19">
        <v>136</v>
      </c>
      <c r="D645" s="20" t="s">
        <v>41</v>
      </c>
      <c r="E645" s="19" t="s">
        <v>391</v>
      </c>
      <c r="F645" s="19">
        <v>244</v>
      </c>
      <c r="G645" s="23">
        <f>I645+K645+M645+O645</f>
        <v>0</v>
      </c>
      <c r="H645" s="28">
        <f t="shared" ref="H645:H655" si="451">J645+L645+N645+P645</f>
        <v>0</v>
      </c>
      <c r="I645" s="29"/>
      <c r="J645" s="29"/>
      <c r="K645" s="29"/>
      <c r="L645" s="29"/>
      <c r="M645" s="29"/>
      <c r="N645" s="29"/>
      <c r="O645" s="29"/>
      <c r="P645" s="28"/>
      <c r="Q645" s="23">
        <f>S645+U645+W645+Y645</f>
        <v>0</v>
      </c>
      <c r="R645" s="28">
        <f t="shared" ref="R645:R655" si="452">T645+V645+X645+Z645</f>
        <v>0</v>
      </c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112"/>
      <c r="AE645" s="112"/>
    </row>
    <row r="646" spans="1:31" ht="13.15" hidden="1" customHeight="1" x14ac:dyDescent="0.2">
      <c r="A646" s="111"/>
      <c r="B646" s="115"/>
      <c r="C646" s="19">
        <v>136</v>
      </c>
      <c r="D646" s="20" t="s">
        <v>42</v>
      </c>
      <c r="E646" s="19" t="s">
        <v>391</v>
      </c>
      <c r="F646" s="19">
        <v>612</v>
      </c>
      <c r="G646" s="23">
        <f t="shared" ref="G646:G655" si="453">I646+K646+M646+O646</f>
        <v>0</v>
      </c>
      <c r="H646" s="28">
        <f t="shared" si="451"/>
        <v>0</v>
      </c>
      <c r="I646" s="29"/>
      <c r="J646" s="29"/>
      <c r="K646" s="29"/>
      <c r="L646" s="29"/>
      <c r="M646" s="29"/>
      <c r="N646" s="29"/>
      <c r="O646" s="29"/>
      <c r="P646" s="28"/>
      <c r="Q646" s="23">
        <f t="shared" ref="Q646:Q655" si="454">S646+U646+W646+Y646</f>
        <v>0</v>
      </c>
      <c r="R646" s="28">
        <f t="shared" si="452"/>
        <v>0</v>
      </c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112"/>
      <c r="AE646" s="112"/>
    </row>
    <row r="647" spans="1:31" ht="13.15" hidden="1" customHeight="1" x14ac:dyDescent="0.2">
      <c r="A647" s="111"/>
      <c r="B647" s="113" t="s">
        <v>14</v>
      </c>
      <c r="C647" s="19">
        <v>136</v>
      </c>
      <c r="D647" s="20" t="s">
        <v>42</v>
      </c>
      <c r="E647" s="20" t="s">
        <v>392</v>
      </c>
      <c r="F647" s="19">
        <v>244</v>
      </c>
      <c r="G647" s="23">
        <f t="shared" si="453"/>
        <v>70</v>
      </c>
      <c r="H647" s="28">
        <f t="shared" si="451"/>
        <v>0</v>
      </c>
      <c r="I647" s="23"/>
      <c r="J647" s="23"/>
      <c r="K647" s="23"/>
      <c r="L647" s="23"/>
      <c r="M647" s="23">
        <v>70</v>
      </c>
      <c r="N647" s="23"/>
      <c r="O647" s="23"/>
      <c r="P647" s="28"/>
      <c r="Q647" s="23">
        <f t="shared" si="454"/>
        <v>0</v>
      </c>
      <c r="R647" s="28">
        <f t="shared" si="452"/>
        <v>0</v>
      </c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112"/>
      <c r="AE647" s="112"/>
    </row>
    <row r="648" spans="1:31" ht="13.15" hidden="1" customHeight="1" x14ac:dyDescent="0.2">
      <c r="A648" s="111"/>
      <c r="B648" s="114"/>
      <c r="C648" s="19">
        <v>136</v>
      </c>
      <c r="D648" s="20" t="s">
        <v>42</v>
      </c>
      <c r="E648" s="20" t="s">
        <v>392</v>
      </c>
      <c r="F648" s="19">
        <v>111</v>
      </c>
      <c r="G648" s="23">
        <f t="shared" si="453"/>
        <v>40</v>
      </c>
      <c r="H648" s="28">
        <f t="shared" si="451"/>
        <v>0</v>
      </c>
      <c r="I648" s="23"/>
      <c r="J648" s="23"/>
      <c r="K648" s="23"/>
      <c r="L648" s="23"/>
      <c r="M648" s="23">
        <v>40</v>
      </c>
      <c r="N648" s="23"/>
      <c r="O648" s="23"/>
      <c r="P648" s="28"/>
      <c r="Q648" s="23">
        <f t="shared" si="454"/>
        <v>0</v>
      </c>
      <c r="R648" s="28">
        <f t="shared" si="452"/>
        <v>0</v>
      </c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112"/>
      <c r="AE648" s="112"/>
    </row>
    <row r="649" spans="1:31" ht="13.15" hidden="1" customHeight="1" x14ac:dyDescent="0.2">
      <c r="A649" s="111"/>
      <c r="B649" s="114"/>
      <c r="C649" s="19">
        <v>136</v>
      </c>
      <c r="D649" s="20" t="s">
        <v>42</v>
      </c>
      <c r="E649" s="20" t="s">
        <v>392</v>
      </c>
      <c r="F649" s="19">
        <v>112</v>
      </c>
      <c r="G649" s="23">
        <f t="shared" si="453"/>
        <v>0</v>
      </c>
      <c r="H649" s="28">
        <f t="shared" si="451"/>
        <v>0</v>
      </c>
      <c r="I649" s="23"/>
      <c r="J649" s="23"/>
      <c r="K649" s="23"/>
      <c r="L649" s="23"/>
      <c r="M649" s="23"/>
      <c r="N649" s="23"/>
      <c r="O649" s="23"/>
      <c r="P649" s="28"/>
      <c r="Q649" s="23">
        <f t="shared" si="454"/>
        <v>0</v>
      </c>
      <c r="R649" s="28">
        <f t="shared" si="452"/>
        <v>0</v>
      </c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112"/>
      <c r="AE649" s="112"/>
    </row>
    <row r="650" spans="1:31" ht="13.15" hidden="1" customHeight="1" x14ac:dyDescent="0.2">
      <c r="A650" s="111"/>
      <c r="B650" s="114"/>
      <c r="C650" s="19">
        <v>136</v>
      </c>
      <c r="D650" s="20" t="s">
        <v>42</v>
      </c>
      <c r="E650" s="20" t="s">
        <v>392</v>
      </c>
      <c r="F650" s="19">
        <v>119</v>
      </c>
      <c r="G650" s="23">
        <f t="shared" si="453"/>
        <v>12.081</v>
      </c>
      <c r="H650" s="28">
        <f t="shared" si="451"/>
        <v>0</v>
      </c>
      <c r="I650" s="23"/>
      <c r="J650" s="23"/>
      <c r="K650" s="23"/>
      <c r="L650" s="23"/>
      <c r="M650" s="23">
        <v>12.081</v>
      </c>
      <c r="N650" s="23"/>
      <c r="O650" s="23"/>
      <c r="P650" s="28"/>
      <c r="Q650" s="23">
        <f t="shared" si="454"/>
        <v>0</v>
      </c>
      <c r="R650" s="28">
        <f t="shared" si="452"/>
        <v>0</v>
      </c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112"/>
      <c r="AE650" s="112"/>
    </row>
    <row r="651" spans="1:31" ht="13.15" hidden="1" customHeight="1" x14ac:dyDescent="0.2">
      <c r="A651" s="111"/>
      <c r="B651" s="114"/>
      <c r="C651" s="19">
        <v>136</v>
      </c>
      <c r="D651" s="20" t="s">
        <v>42</v>
      </c>
      <c r="E651" s="20" t="s">
        <v>392</v>
      </c>
      <c r="F651" s="19">
        <v>540</v>
      </c>
      <c r="G651" s="23">
        <f t="shared" si="453"/>
        <v>0</v>
      </c>
      <c r="H651" s="28">
        <f t="shared" si="451"/>
        <v>0</v>
      </c>
      <c r="I651" s="23"/>
      <c r="J651" s="23"/>
      <c r="K651" s="23"/>
      <c r="L651" s="23"/>
      <c r="M651" s="23"/>
      <c r="N651" s="23"/>
      <c r="O651" s="23"/>
      <c r="P651" s="28"/>
      <c r="Q651" s="23">
        <f t="shared" si="454"/>
        <v>0</v>
      </c>
      <c r="R651" s="28">
        <f t="shared" si="452"/>
        <v>0</v>
      </c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112"/>
      <c r="AE651" s="112"/>
    </row>
    <row r="652" spans="1:31" ht="13.15" hidden="1" customHeight="1" x14ac:dyDescent="0.2">
      <c r="A652" s="111"/>
      <c r="B652" s="114"/>
      <c r="C652" s="19">
        <v>136</v>
      </c>
      <c r="D652" s="20" t="s">
        <v>42</v>
      </c>
      <c r="E652" s="20" t="s">
        <v>392</v>
      </c>
      <c r="F652" s="19">
        <v>612</v>
      </c>
      <c r="G652" s="23">
        <f t="shared" si="453"/>
        <v>0</v>
      </c>
      <c r="H652" s="28">
        <f t="shared" si="451"/>
        <v>0</v>
      </c>
      <c r="I652" s="23"/>
      <c r="J652" s="23"/>
      <c r="K652" s="23"/>
      <c r="L652" s="23"/>
      <c r="M652" s="23"/>
      <c r="N652" s="23"/>
      <c r="O652" s="23"/>
      <c r="P652" s="28"/>
      <c r="Q652" s="23">
        <f t="shared" si="454"/>
        <v>0</v>
      </c>
      <c r="R652" s="28">
        <f t="shared" si="452"/>
        <v>0</v>
      </c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112"/>
      <c r="AE652" s="112"/>
    </row>
    <row r="653" spans="1:31" ht="13.15" hidden="1" customHeight="1" x14ac:dyDescent="0.2">
      <c r="A653" s="111"/>
      <c r="B653" s="115"/>
      <c r="C653" s="19">
        <v>136</v>
      </c>
      <c r="D653" s="20" t="s">
        <v>42</v>
      </c>
      <c r="E653" s="20" t="s">
        <v>392</v>
      </c>
      <c r="F653" s="19">
        <v>622</v>
      </c>
      <c r="G653" s="23">
        <f t="shared" si="453"/>
        <v>0</v>
      </c>
      <c r="H653" s="28">
        <f t="shared" si="451"/>
        <v>0</v>
      </c>
      <c r="I653" s="23"/>
      <c r="J653" s="23"/>
      <c r="K653" s="23"/>
      <c r="L653" s="23"/>
      <c r="M653" s="23"/>
      <c r="N653" s="23"/>
      <c r="O653" s="23"/>
      <c r="P653" s="28"/>
      <c r="Q653" s="23">
        <f t="shared" si="454"/>
        <v>0</v>
      </c>
      <c r="R653" s="28">
        <f t="shared" si="452"/>
        <v>0</v>
      </c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112"/>
      <c r="AE653" s="112"/>
    </row>
    <row r="654" spans="1:31" ht="13.15" hidden="1" customHeight="1" x14ac:dyDescent="0.2">
      <c r="A654" s="111"/>
      <c r="B654" s="103" t="s">
        <v>15</v>
      </c>
      <c r="C654" s="19"/>
      <c r="D654" s="20"/>
      <c r="E654" s="20"/>
      <c r="F654" s="19"/>
      <c r="G654" s="23">
        <f t="shared" si="453"/>
        <v>0</v>
      </c>
      <c r="H654" s="28">
        <f t="shared" si="451"/>
        <v>0</v>
      </c>
      <c r="I654" s="23"/>
      <c r="J654" s="23"/>
      <c r="K654" s="23"/>
      <c r="L654" s="23"/>
      <c r="M654" s="23"/>
      <c r="N654" s="23"/>
      <c r="O654" s="23"/>
      <c r="P654" s="28"/>
      <c r="Q654" s="23">
        <f t="shared" si="454"/>
        <v>0</v>
      </c>
      <c r="R654" s="28">
        <f t="shared" si="452"/>
        <v>0</v>
      </c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112"/>
      <c r="AE654" s="112"/>
    </row>
    <row r="655" spans="1:31" ht="13.5" hidden="1" customHeight="1" x14ac:dyDescent="0.2">
      <c r="A655" s="111"/>
      <c r="B655" s="103" t="s">
        <v>12</v>
      </c>
      <c r="C655" s="19"/>
      <c r="D655" s="20"/>
      <c r="E655" s="20"/>
      <c r="F655" s="19"/>
      <c r="G655" s="23">
        <f t="shared" si="453"/>
        <v>0</v>
      </c>
      <c r="H655" s="28">
        <f t="shared" si="451"/>
        <v>0</v>
      </c>
      <c r="I655" s="29"/>
      <c r="J655" s="29"/>
      <c r="K655" s="29"/>
      <c r="L655" s="29"/>
      <c r="M655" s="29"/>
      <c r="N655" s="29"/>
      <c r="O655" s="29"/>
      <c r="P655" s="28"/>
      <c r="Q655" s="23">
        <f t="shared" si="454"/>
        <v>0</v>
      </c>
      <c r="R655" s="28">
        <f t="shared" si="452"/>
        <v>0</v>
      </c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112"/>
      <c r="AE655" s="112"/>
    </row>
    <row r="656" spans="1:31" hidden="1" x14ac:dyDescent="0.2">
      <c r="A656" s="111" t="s">
        <v>423</v>
      </c>
      <c r="B656" s="103" t="s">
        <v>159</v>
      </c>
      <c r="C656" s="19"/>
      <c r="D656" s="20"/>
      <c r="E656" s="20"/>
      <c r="F656" s="19"/>
      <c r="G656" s="23">
        <f>I656+K656+M656+O656</f>
        <v>2</v>
      </c>
      <c r="H656" s="23">
        <f>J656+L656+N656+P656</f>
        <v>0</v>
      </c>
      <c r="I656" s="29"/>
      <c r="J656" s="29"/>
      <c r="K656" s="29">
        <v>1</v>
      </c>
      <c r="L656" s="29"/>
      <c r="M656" s="29">
        <v>1</v>
      </c>
      <c r="N656" s="29"/>
      <c r="O656" s="29"/>
      <c r="P656" s="28"/>
      <c r="Q656" s="23">
        <f>S656+U656+W656+Y656</f>
        <v>0</v>
      </c>
      <c r="R656" s="23">
        <f>T656+V656+X656+Z656</f>
        <v>0</v>
      </c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112" t="s">
        <v>45</v>
      </c>
      <c r="AE656" s="112" t="s">
        <v>383</v>
      </c>
    </row>
    <row r="657" spans="1:31" ht="25.5" hidden="1" x14ac:dyDescent="0.2">
      <c r="A657" s="111"/>
      <c r="B657" s="103" t="s">
        <v>119</v>
      </c>
      <c r="C657" s="19"/>
      <c r="D657" s="20"/>
      <c r="E657" s="20"/>
      <c r="F657" s="19"/>
      <c r="G657" s="23">
        <f>ROUND(G658/G656,1)</f>
        <v>180.1</v>
      </c>
      <c r="H657" s="23" t="e">
        <f t="shared" ref="H657:AC657" si="455">ROUND(H658/H656,1)</f>
        <v>#DIV/0!</v>
      </c>
      <c r="I657" s="23" t="e">
        <f t="shared" si="455"/>
        <v>#DIV/0!</v>
      </c>
      <c r="J657" s="23" t="e">
        <f t="shared" si="455"/>
        <v>#DIV/0!</v>
      </c>
      <c r="K657" s="23">
        <f t="shared" si="455"/>
        <v>0</v>
      </c>
      <c r="L657" s="23" t="e">
        <f t="shared" si="455"/>
        <v>#DIV/0!</v>
      </c>
      <c r="M657" s="23">
        <f t="shared" si="455"/>
        <v>360.2</v>
      </c>
      <c r="N657" s="23" t="e">
        <f t="shared" si="455"/>
        <v>#DIV/0!</v>
      </c>
      <c r="O657" s="23" t="e">
        <f t="shared" si="455"/>
        <v>#DIV/0!</v>
      </c>
      <c r="P657" s="23" t="e">
        <f t="shared" si="455"/>
        <v>#DIV/0!</v>
      </c>
      <c r="Q657" s="23" t="e">
        <f t="shared" si="455"/>
        <v>#DIV/0!</v>
      </c>
      <c r="R657" s="23" t="e">
        <f t="shared" si="455"/>
        <v>#DIV/0!</v>
      </c>
      <c r="S657" s="23" t="e">
        <f t="shared" si="455"/>
        <v>#DIV/0!</v>
      </c>
      <c r="T657" s="23" t="e">
        <f t="shared" si="455"/>
        <v>#DIV/0!</v>
      </c>
      <c r="U657" s="23" t="e">
        <f t="shared" si="455"/>
        <v>#DIV/0!</v>
      </c>
      <c r="V657" s="23" t="e">
        <f t="shared" si="455"/>
        <v>#DIV/0!</v>
      </c>
      <c r="W657" s="23" t="e">
        <f t="shared" si="455"/>
        <v>#DIV/0!</v>
      </c>
      <c r="X657" s="23" t="e">
        <f t="shared" si="455"/>
        <v>#DIV/0!</v>
      </c>
      <c r="Y657" s="23" t="e">
        <f t="shared" si="455"/>
        <v>#DIV/0!</v>
      </c>
      <c r="Z657" s="23" t="e">
        <f t="shared" si="455"/>
        <v>#DIV/0!</v>
      </c>
      <c r="AA657" s="23" t="e">
        <f t="shared" si="455"/>
        <v>#DIV/0!</v>
      </c>
      <c r="AB657" s="23" t="e">
        <f t="shared" si="455"/>
        <v>#DIV/0!</v>
      </c>
      <c r="AC657" s="23" t="e">
        <f t="shared" si="455"/>
        <v>#DIV/0!</v>
      </c>
      <c r="AD657" s="112"/>
      <c r="AE657" s="112"/>
    </row>
    <row r="658" spans="1:31" ht="13.15" hidden="1" customHeight="1" x14ac:dyDescent="0.2">
      <c r="A658" s="111"/>
      <c r="B658" s="103" t="s">
        <v>101</v>
      </c>
      <c r="C658" s="19"/>
      <c r="D658" s="20"/>
      <c r="E658" s="20"/>
      <c r="F658" s="19"/>
      <c r="G658" s="23">
        <f t="shared" ref="G658:AC658" si="456">SUM(G659:G669)</f>
        <v>360.2</v>
      </c>
      <c r="H658" s="23">
        <f t="shared" si="456"/>
        <v>0</v>
      </c>
      <c r="I658" s="23">
        <f t="shared" si="456"/>
        <v>0</v>
      </c>
      <c r="J658" s="23">
        <f t="shared" si="456"/>
        <v>0</v>
      </c>
      <c r="K658" s="23">
        <f t="shared" si="456"/>
        <v>0</v>
      </c>
      <c r="L658" s="23">
        <f t="shared" si="456"/>
        <v>0</v>
      </c>
      <c r="M658" s="23">
        <f t="shared" si="456"/>
        <v>360.2</v>
      </c>
      <c r="N658" s="23">
        <f t="shared" si="456"/>
        <v>0</v>
      </c>
      <c r="O658" s="23">
        <f t="shared" si="456"/>
        <v>0</v>
      </c>
      <c r="P658" s="23">
        <f t="shared" si="456"/>
        <v>0</v>
      </c>
      <c r="Q658" s="23">
        <f t="shared" si="456"/>
        <v>0</v>
      </c>
      <c r="R658" s="23">
        <f t="shared" si="456"/>
        <v>0</v>
      </c>
      <c r="S658" s="23">
        <f t="shared" si="456"/>
        <v>0</v>
      </c>
      <c r="T658" s="23">
        <f t="shared" si="456"/>
        <v>0</v>
      </c>
      <c r="U658" s="23">
        <f t="shared" si="456"/>
        <v>0</v>
      </c>
      <c r="V658" s="23">
        <f t="shared" si="456"/>
        <v>0</v>
      </c>
      <c r="W658" s="23">
        <f t="shared" si="456"/>
        <v>0</v>
      </c>
      <c r="X658" s="23">
        <f t="shared" si="456"/>
        <v>0</v>
      </c>
      <c r="Y658" s="23">
        <f t="shared" si="456"/>
        <v>0</v>
      </c>
      <c r="Z658" s="23">
        <f t="shared" si="456"/>
        <v>0</v>
      </c>
      <c r="AA658" s="23">
        <f t="shared" si="456"/>
        <v>0</v>
      </c>
      <c r="AB658" s="23">
        <f t="shared" si="456"/>
        <v>0</v>
      </c>
      <c r="AC658" s="23">
        <f t="shared" si="456"/>
        <v>0</v>
      </c>
      <c r="AD658" s="112"/>
      <c r="AE658" s="112"/>
    </row>
    <row r="659" spans="1:31" ht="26.45" hidden="1" customHeight="1" x14ac:dyDescent="0.2">
      <c r="A659" s="111"/>
      <c r="B659" s="113" t="s">
        <v>17</v>
      </c>
      <c r="C659" s="19">
        <v>136</v>
      </c>
      <c r="D659" s="20" t="s">
        <v>41</v>
      </c>
      <c r="E659" s="19" t="s">
        <v>391</v>
      </c>
      <c r="F659" s="19">
        <v>244</v>
      </c>
      <c r="G659" s="23">
        <f>I659+K659+M659+O659</f>
        <v>0</v>
      </c>
      <c r="H659" s="28">
        <f t="shared" ref="H659:H669" si="457">J659+L659+N659+P659</f>
        <v>0</v>
      </c>
      <c r="I659" s="29"/>
      <c r="J659" s="29"/>
      <c r="K659" s="29"/>
      <c r="L659" s="29"/>
      <c r="M659" s="29"/>
      <c r="N659" s="29"/>
      <c r="O659" s="29"/>
      <c r="P659" s="28"/>
      <c r="Q659" s="23">
        <f>S659+U659+W659+Y659</f>
        <v>0</v>
      </c>
      <c r="R659" s="28">
        <f t="shared" ref="R659:R669" si="458">T659+V659+X659+Z659</f>
        <v>0</v>
      </c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112"/>
      <c r="AE659" s="112"/>
    </row>
    <row r="660" spans="1:31" ht="13.15" hidden="1" customHeight="1" x14ac:dyDescent="0.2">
      <c r="A660" s="111"/>
      <c r="B660" s="115"/>
      <c r="C660" s="19">
        <v>136</v>
      </c>
      <c r="D660" s="20" t="s">
        <v>42</v>
      </c>
      <c r="E660" s="19" t="s">
        <v>391</v>
      </c>
      <c r="F660" s="19">
        <v>612</v>
      </c>
      <c r="G660" s="23">
        <f t="shared" ref="G660:G669" si="459">I660+K660+M660+O660</f>
        <v>0</v>
      </c>
      <c r="H660" s="28">
        <f t="shared" si="457"/>
        <v>0</v>
      </c>
      <c r="I660" s="29"/>
      <c r="J660" s="29"/>
      <c r="K660" s="29"/>
      <c r="L660" s="29"/>
      <c r="M660" s="29"/>
      <c r="N660" s="29"/>
      <c r="O660" s="29"/>
      <c r="P660" s="28"/>
      <c r="Q660" s="23">
        <f t="shared" ref="Q660:Q669" si="460">S660+U660+W660+Y660</f>
        <v>0</v>
      </c>
      <c r="R660" s="28">
        <f t="shared" si="458"/>
        <v>0</v>
      </c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112"/>
      <c r="AE660" s="112"/>
    </row>
    <row r="661" spans="1:31" ht="13.15" hidden="1" customHeight="1" x14ac:dyDescent="0.2">
      <c r="A661" s="111"/>
      <c r="B661" s="113" t="s">
        <v>14</v>
      </c>
      <c r="C661" s="19">
        <v>136</v>
      </c>
      <c r="D661" s="20" t="s">
        <v>42</v>
      </c>
      <c r="E661" s="20" t="s">
        <v>392</v>
      </c>
      <c r="F661" s="19">
        <v>244</v>
      </c>
      <c r="G661" s="23">
        <f t="shared" si="459"/>
        <v>230</v>
      </c>
      <c r="H661" s="28">
        <f t="shared" si="457"/>
        <v>0</v>
      </c>
      <c r="I661" s="23"/>
      <c r="J661" s="23"/>
      <c r="K661" s="23"/>
      <c r="L661" s="23"/>
      <c r="M661" s="23">
        <v>230</v>
      </c>
      <c r="N661" s="23"/>
      <c r="O661" s="23"/>
      <c r="P661" s="28"/>
      <c r="Q661" s="23">
        <f t="shared" si="460"/>
        <v>0</v>
      </c>
      <c r="R661" s="28">
        <f t="shared" si="458"/>
        <v>0</v>
      </c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112"/>
      <c r="AE661" s="112"/>
    </row>
    <row r="662" spans="1:31" ht="13.15" hidden="1" customHeight="1" x14ac:dyDescent="0.2">
      <c r="A662" s="111"/>
      <c r="B662" s="114"/>
      <c r="C662" s="19">
        <v>136</v>
      </c>
      <c r="D662" s="20" t="s">
        <v>42</v>
      </c>
      <c r="E662" s="20" t="s">
        <v>392</v>
      </c>
      <c r="F662" s="19">
        <v>111</v>
      </c>
      <c r="G662" s="23">
        <f t="shared" si="459"/>
        <v>100</v>
      </c>
      <c r="H662" s="28">
        <f t="shared" si="457"/>
        <v>0</v>
      </c>
      <c r="I662" s="23"/>
      <c r="J662" s="23"/>
      <c r="K662" s="23"/>
      <c r="L662" s="23"/>
      <c r="M662" s="23">
        <v>100</v>
      </c>
      <c r="N662" s="23"/>
      <c r="O662" s="23"/>
      <c r="P662" s="28"/>
      <c r="Q662" s="23">
        <f t="shared" si="460"/>
        <v>0</v>
      </c>
      <c r="R662" s="28">
        <f t="shared" si="458"/>
        <v>0</v>
      </c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112"/>
      <c r="AE662" s="112"/>
    </row>
    <row r="663" spans="1:31" ht="13.15" hidden="1" customHeight="1" x14ac:dyDescent="0.2">
      <c r="A663" s="111"/>
      <c r="B663" s="114"/>
      <c r="C663" s="19">
        <v>136</v>
      </c>
      <c r="D663" s="20" t="s">
        <v>42</v>
      </c>
      <c r="E663" s="20" t="s">
        <v>392</v>
      </c>
      <c r="F663" s="19">
        <v>112</v>
      </c>
      <c r="G663" s="23">
        <f t="shared" si="459"/>
        <v>0</v>
      </c>
      <c r="H663" s="28">
        <f t="shared" si="457"/>
        <v>0</v>
      </c>
      <c r="I663" s="23"/>
      <c r="J663" s="23"/>
      <c r="K663" s="23"/>
      <c r="L663" s="23"/>
      <c r="M663" s="23"/>
      <c r="N663" s="23"/>
      <c r="O663" s="23"/>
      <c r="P663" s="28"/>
      <c r="Q663" s="23">
        <f t="shared" si="460"/>
        <v>0</v>
      </c>
      <c r="R663" s="28">
        <f t="shared" si="458"/>
        <v>0</v>
      </c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112"/>
      <c r="AE663" s="112"/>
    </row>
    <row r="664" spans="1:31" ht="13.15" hidden="1" customHeight="1" x14ac:dyDescent="0.2">
      <c r="A664" s="111"/>
      <c r="B664" s="114"/>
      <c r="C664" s="19">
        <v>136</v>
      </c>
      <c r="D664" s="20" t="s">
        <v>42</v>
      </c>
      <c r="E664" s="20" t="s">
        <v>392</v>
      </c>
      <c r="F664" s="19">
        <v>119</v>
      </c>
      <c r="G664" s="23">
        <f t="shared" si="459"/>
        <v>30.2</v>
      </c>
      <c r="H664" s="28">
        <f t="shared" si="457"/>
        <v>0</v>
      </c>
      <c r="I664" s="23"/>
      <c r="J664" s="23"/>
      <c r="K664" s="23"/>
      <c r="L664" s="23"/>
      <c r="M664" s="23">
        <v>30.2</v>
      </c>
      <c r="N664" s="23"/>
      <c r="O664" s="23"/>
      <c r="P664" s="28"/>
      <c r="Q664" s="23">
        <f t="shared" si="460"/>
        <v>0</v>
      </c>
      <c r="R664" s="28">
        <f t="shared" si="458"/>
        <v>0</v>
      </c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112"/>
      <c r="AE664" s="112"/>
    </row>
    <row r="665" spans="1:31" ht="13.15" hidden="1" customHeight="1" x14ac:dyDescent="0.2">
      <c r="A665" s="111"/>
      <c r="B665" s="114"/>
      <c r="C665" s="19">
        <v>136</v>
      </c>
      <c r="D665" s="20" t="s">
        <v>42</v>
      </c>
      <c r="E665" s="20" t="s">
        <v>392</v>
      </c>
      <c r="F665" s="19">
        <v>540</v>
      </c>
      <c r="G665" s="23">
        <f t="shared" si="459"/>
        <v>0</v>
      </c>
      <c r="H665" s="28">
        <f t="shared" si="457"/>
        <v>0</v>
      </c>
      <c r="I665" s="23"/>
      <c r="J665" s="23"/>
      <c r="K665" s="23"/>
      <c r="L665" s="23"/>
      <c r="M665" s="23"/>
      <c r="N665" s="23"/>
      <c r="O665" s="23"/>
      <c r="P665" s="28"/>
      <c r="Q665" s="23">
        <f t="shared" si="460"/>
        <v>0</v>
      </c>
      <c r="R665" s="28">
        <f t="shared" si="458"/>
        <v>0</v>
      </c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112"/>
      <c r="AE665" s="112"/>
    </row>
    <row r="666" spans="1:31" ht="13.15" hidden="1" customHeight="1" x14ac:dyDescent="0.2">
      <c r="A666" s="111"/>
      <c r="B666" s="114"/>
      <c r="C666" s="19">
        <v>136</v>
      </c>
      <c r="D666" s="20" t="s">
        <v>42</v>
      </c>
      <c r="E666" s="20" t="s">
        <v>392</v>
      </c>
      <c r="F666" s="19">
        <v>612</v>
      </c>
      <c r="G666" s="23">
        <f t="shared" si="459"/>
        <v>0</v>
      </c>
      <c r="H666" s="28">
        <f t="shared" si="457"/>
        <v>0</v>
      </c>
      <c r="I666" s="23"/>
      <c r="J666" s="23"/>
      <c r="K666" s="23"/>
      <c r="L666" s="23"/>
      <c r="M666" s="23"/>
      <c r="N666" s="23"/>
      <c r="O666" s="23"/>
      <c r="P666" s="28"/>
      <c r="Q666" s="23">
        <f t="shared" si="460"/>
        <v>0</v>
      </c>
      <c r="R666" s="28">
        <f t="shared" si="458"/>
        <v>0</v>
      </c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112"/>
      <c r="AE666" s="112"/>
    </row>
    <row r="667" spans="1:31" ht="13.15" hidden="1" customHeight="1" x14ac:dyDescent="0.2">
      <c r="A667" s="111"/>
      <c r="B667" s="115"/>
      <c r="C667" s="19">
        <v>136</v>
      </c>
      <c r="D667" s="20" t="s">
        <v>42</v>
      </c>
      <c r="E667" s="20" t="s">
        <v>392</v>
      </c>
      <c r="F667" s="19">
        <v>622</v>
      </c>
      <c r="G667" s="23">
        <f t="shared" si="459"/>
        <v>0</v>
      </c>
      <c r="H667" s="28">
        <f t="shared" si="457"/>
        <v>0</v>
      </c>
      <c r="I667" s="23"/>
      <c r="J667" s="23"/>
      <c r="K667" s="23"/>
      <c r="L667" s="23"/>
      <c r="M667" s="23"/>
      <c r="N667" s="23"/>
      <c r="O667" s="23"/>
      <c r="P667" s="28"/>
      <c r="Q667" s="23">
        <f t="shared" si="460"/>
        <v>0</v>
      </c>
      <c r="R667" s="28">
        <f t="shared" si="458"/>
        <v>0</v>
      </c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112"/>
      <c r="AE667" s="112"/>
    </row>
    <row r="668" spans="1:31" ht="13.15" hidden="1" customHeight="1" x14ac:dyDescent="0.2">
      <c r="A668" s="111"/>
      <c r="B668" s="103" t="s">
        <v>15</v>
      </c>
      <c r="C668" s="19"/>
      <c r="D668" s="20"/>
      <c r="E668" s="20"/>
      <c r="F668" s="19"/>
      <c r="G668" s="23">
        <f t="shared" si="459"/>
        <v>0</v>
      </c>
      <c r="H668" s="28">
        <f t="shared" si="457"/>
        <v>0</v>
      </c>
      <c r="I668" s="29"/>
      <c r="J668" s="29"/>
      <c r="K668" s="29"/>
      <c r="L668" s="29"/>
      <c r="M668" s="29"/>
      <c r="N668" s="29"/>
      <c r="O668" s="29"/>
      <c r="P668" s="28"/>
      <c r="Q668" s="23">
        <f t="shared" si="460"/>
        <v>0</v>
      </c>
      <c r="R668" s="28">
        <f t="shared" si="458"/>
        <v>0</v>
      </c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112"/>
      <c r="AE668" s="112"/>
    </row>
    <row r="669" spans="1:31" ht="13.5" hidden="1" customHeight="1" x14ac:dyDescent="0.2">
      <c r="A669" s="111"/>
      <c r="B669" s="103" t="s">
        <v>12</v>
      </c>
      <c r="C669" s="19"/>
      <c r="D669" s="20"/>
      <c r="E669" s="20"/>
      <c r="F669" s="19"/>
      <c r="G669" s="23">
        <f t="shared" si="459"/>
        <v>0</v>
      </c>
      <c r="H669" s="28">
        <f t="shared" si="457"/>
        <v>0</v>
      </c>
      <c r="I669" s="29"/>
      <c r="J669" s="29"/>
      <c r="K669" s="29"/>
      <c r="L669" s="29"/>
      <c r="M669" s="29"/>
      <c r="N669" s="29"/>
      <c r="O669" s="29"/>
      <c r="P669" s="28"/>
      <c r="Q669" s="23">
        <f t="shared" si="460"/>
        <v>0</v>
      </c>
      <c r="R669" s="28">
        <f t="shared" si="458"/>
        <v>0</v>
      </c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112"/>
      <c r="AE669" s="112"/>
    </row>
    <row r="670" spans="1:31" hidden="1" x14ac:dyDescent="0.2">
      <c r="A670" s="140" t="s">
        <v>374</v>
      </c>
      <c r="B670" s="103" t="s">
        <v>145</v>
      </c>
      <c r="C670" s="19"/>
      <c r="D670" s="20"/>
      <c r="E670" s="20"/>
      <c r="F670" s="19"/>
      <c r="G670" s="23">
        <f>I670+K670+M670+O670</f>
        <v>2</v>
      </c>
      <c r="H670" s="23">
        <f>J670+L670+N670+P670</f>
        <v>0</v>
      </c>
      <c r="I670" s="29"/>
      <c r="J670" s="29"/>
      <c r="K670" s="29">
        <v>1</v>
      </c>
      <c r="L670" s="29"/>
      <c r="M670" s="29">
        <v>1</v>
      </c>
      <c r="N670" s="29"/>
      <c r="O670" s="29"/>
      <c r="P670" s="28"/>
      <c r="Q670" s="23">
        <f>S670+U670+W670+Y670</f>
        <v>0</v>
      </c>
      <c r="R670" s="23">
        <f>T670+V670+X670+Z670</f>
        <v>0</v>
      </c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112" t="s">
        <v>45</v>
      </c>
      <c r="AE670" s="112" t="s">
        <v>404</v>
      </c>
    </row>
    <row r="671" spans="1:31" ht="25.5" hidden="1" x14ac:dyDescent="0.2">
      <c r="A671" s="111"/>
      <c r="B671" s="103" t="s">
        <v>119</v>
      </c>
      <c r="C671" s="19"/>
      <c r="D671" s="20"/>
      <c r="E671" s="20"/>
      <c r="F671" s="19"/>
      <c r="G671" s="23">
        <f>ROUND(G672/G670,1)</f>
        <v>51.3</v>
      </c>
      <c r="H671" s="23" t="e">
        <f t="shared" ref="H671:AC671" si="461">ROUND(H672/H670,1)</f>
        <v>#DIV/0!</v>
      </c>
      <c r="I671" s="23" t="e">
        <f t="shared" si="461"/>
        <v>#DIV/0!</v>
      </c>
      <c r="J671" s="23" t="e">
        <f t="shared" si="461"/>
        <v>#DIV/0!</v>
      </c>
      <c r="K671" s="23">
        <f t="shared" si="461"/>
        <v>0</v>
      </c>
      <c r="L671" s="23" t="e">
        <f t="shared" si="461"/>
        <v>#DIV/0!</v>
      </c>
      <c r="M671" s="23">
        <f t="shared" si="461"/>
        <v>102.6</v>
      </c>
      <c r="N671" s="23" t="e">
        <f t="shared" si="461"/>
        <v>#DIV/0!</v>
      </c>
      <c r="O671" s="23" t="e">
        <f t="shared" si="461"/>
        <v>#DIV/0!</v>
      </c>
      <c r="P671" s="23" t="e">
        <f t="shared" si="461"/>
        <v>#DIV/0!</v>
      </c>
      <c r="Q671" s="23" t="e">
        <f t="shared" si="461"/>
        <v>#DIV/0!</v>
      </c>
      <c r="R671" s="23" t="e">
        <f t="shared" si="461"/>
        <v>#DIV/0!</v>
      </c>
      <c r="S671" s="23" t="e">
        <f t="shared" si="461"/>
        <v>#DIV/0!</v>
      </c>
      <c r="T671" s="23" t="e">
        <f t="shared" si="461"/>
        <v>#DIV/0!</v>
      </c>
      <c r="U671" s="23" t="e">
        <f t="shared" si="461"/>
        <v>#DIV/0!</v>
      </c>
      <c r="V671" s="23" t="e">
        <f t="shared" si="461"/>
        <v>#DIV/0!</v>
      </c>
      <c r="W671" s="23" t="e">
        <f t="shared" si="461"/>
        <v>#DIV/0!</v>
      </c>
      <c r="X671" s="23" t="e">
        <f t="shared" si="461"/>
        <v>#DIV/0!</v>
      </c>
      <c r="Y671" s="23" t="e">
        <f t="shared" si="461"/>
        <v>#DIV/0!</v>
      </c>
      <c r="Z671" s="23" t="e">
        <f t="shared" si="461"/>
        <v>#DIV/0!</v>
      </c>
      <c r="AA671" s="23" t="e">
        <f t="shared" si="461"/>
        <v>#DIV/0!</v>
      </c>
      <c r="AB671" s="23" t="e">
        <f t="shared" si="461"/>
        <v>#DIV/0!</v>
      </c>
      <c r="AC671" s="23" t="e">
        <f t="shared" si="461"/>
        <v>#DIV/0!</v>
      </c>
      <c r="AD671" s="112"/>
      <c r="AE671" s="112"/>
    </row>
    <row r="672" spans="1:31" ht="13.15" hidden="1" customHeight="1" x14ac:dyDescent="0.2">
      <c r="A672" s="111"/>
      <c r="B672" s="103" t="s">
        <v>101</v>
      </c>
      <c r="C672" s="19"/>
      <c r="D672" s="20"/>
      <c r="E672" s="20"/>
      <c r="F672" s="19"/>
      <c r="G672" s="23">
        <f t="shared" ref="G672:AC672" si="462">SUM(G673:G683)</f>
        <v>102.619</v>
      </c>
      <c r="H672" s="23">
        <f t="shared" si="462"/>
        <v>0</v>
      </c>
      <c r="I672" s="23">
        <f t="shared" si="462"/>
        <v>0</v>
      </c>
      <c r="J672" s="23">
        <f t="shared" si="462"/>
        <v>0</v>
      </c>
      <c r="K672" s="23">
        <f t="shared" si="462"/>
        <v>0</v>
      </c>
      <c r="L672" s="23">
        <f t="shared" si="462"/>
        <v>0</v>
      </c>
      <c r="M672" s="23">
        <f t="shared" si="462"/>
        <v>102.619</v>
      </c>
      <c r="N672" s="23">
        <f t="shared" si="462"/>
        <v>0</v>
      </c>
      <c r="O672" s="23">
        <f t="shared" si="462"/>
        <v>0</v>
      </c>
      <c r="P672" s="23">
        <f t="shared" si="462"/>
        <v>0</v>
      </c>
      <c r="Q672" s="23">
        <f t="shared" si="462"/>
        <v>0</v>
      </c>
      <c r="R672" s="23">
        <f t="shared" si="462"/>
        <v>0</v>
      </c>
      <c r="S672" s="23">
        <f t="shared" si="462"/>
        <v>0</v>
      </c>
      <c r="T672" s="23">
        <f t="shared" si="462"/>
        <v>0</v>
      </c>
      <c r="U672" s="23">
        <f t="shared" si="462"/>
        <v>0</v>
      </c>
      <c r="V672" s="23">
        <f t="shared" si="462"/>
        <v>0</v>
      </c>
      <c r="W672" s="23">
        <f t="shared" si="462"/>
        <v>0</v>
      </c>
      <c r="X672" s="23">
        <f t="shared" si="462"/>
        <v>0</v>
      </c>
      <c r="Y672" s="23">
        <f t="shared" si="462"/>
        <v>0</v>
      </c>
      <c r="Z672" s="23">
        <f t="shared" si="462"/>
        <v>0</v>
      </c>
      <c r="AA672" s="23">
        <f t="shared" si="462"/>
        <v>0</v>
      </c>
      <c r="AB672" s="23">
        <f t="shared" si="462"/>
        <v>0</v>
      </c>
      <c r="AC672" s="23">
        <f t="shared" si="462"/>
        <v>0</v>
      </c>
      <c r="AD672" s="112"/>
      <c r="AE672" s="112"/>
    </row>
    <row r="673" spans="1:31" ht="26.45" hidden="1" customHeight="1" x14ac:dyDescent="0.2">
      <c r="A673" s="111"/>
      <c r="B673" s="113" t="s">
        <v>17</v>
      </c>
      <c r="C673" s="19">
        <v>136</v>
      </c>
      <c r="D673" s="20" t="s">
        <v>41</v>
      </c>
      <c r="E673" s="19" t="s">
        <v>391</v>
      </c>
      <c r="F673" s="19">
        <v>244</v>
      </c>
      <c r="G673" s="23">
        <f>I673+K673+M673+O673</f>
        <v>0</v>
      </c>
      <c r="H673" s="28">
        <f t="shared" ref="H673:H683" si="463">J673+L673+N673+P673</f>
        <v>0</v>
      </c>
      <c r="I673" s="29"/>
      <c r="J673" s="29"/>
      <c r="K673" s="29"/>
      <c r="L673" s="29"/>
      <c r="M673" s="29"/>
      <c r="N673" s="29"/>
      <c r="O673" s="29"/>
      <c r="P673" s="28"/>
      <c r="Q673" s="23">
        <f>S673+U673+W673+Y673</f>
        <v>0</v>
      </c>
      <c r="R673" s="28">
        <f t="shared" ref="R673:R683" si="464">T673+V673+X673+Z673</f>
        <v>0</v>
      </c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112"/>
      <c r="AE673" s="112"/>
    </row>
    <row r="674" spans="1:31" ht="13.15" hidden="1" customHeight="1" x14ac:dyDescent="0.2">
      <c r="A674" s="111"/>
      <c r="B674" s="115"/>
      <c r="C674" s="19">
        <v>136</v>
      </c>
      <c r="D674" s="20" t="s">
        <v>42</v>
      </c>
      <c r="E674" s="19" t="s">
        <v>391</v>
      </c>
      <c r="F674" s="19">
        <v>612</v>
      </c>
      <c r="G674" s="23">
        <f t="shared" ref="G674:G683" si="465">I674+K674+M674+O674</f>
        <v>0</v>
      </c>
      <c r="H674" s="28">
        <f t="shared" si="463"/>
        <v>0</v>
      </c>
      <c r="I674" s="29"/>
      <c r="J674" s="29"/>
      <c r="K674" s="29"/>
      <c r="L674" s="29"/>
      <c r="M674" s="29"/>
      <c r="N674" s="29"/>
      <c r="O674" s="29"/>
      <c r="P674" s="28"/>
      <c r="Q674" s="23">
        <f t="shared" ref="Q674:Q683" si="466">S674+U674+W674+Y674</f>
        <v>0</v>
      </c>
      <c r="R674" s="28">
        <f t="shared" si="464"/>
        <v>0</v>
      </c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112"/>
      <c r="AE674" s="112"/>
    </row>
    <row r="675" spans="1:31" ht="13.15" hidden="1" customHeight="1" x14ac:dyDescent="0.2">
      <c r="A675" s="111"/>
      <c r="B675" s="113" t="s">
        <v>14</v>
      </c>
      <c r="C675" s="19">
        <v>136</v>
      </c>
      <c r="D675" s="20" t="s">
        <v>42</v>
      </c>
      <c r="E675" s="20" t="s">
        <v>392</v>
      </c>
      <c r="F675" s="19">
        <v>244</v>
      </c>
      <c r="G675" s="23">
        <f t="shared" si="465"/>
        <v>20</v>
      </c>
      <c r="H675" s="28">
        <f t="shared" si="463"/>
        <v>0</v>
      </c>
      <c r="I675" s="23"/>
      <c r="J675" s="23"/>
      <c r="K675" s="23"/>
      <c r="L675" s="23"/>
      <c r="M675" s="23">
        <v>20</v>
      </c>
      <c r="N675" s="23"/>
      <c r="O675" s="23"/>
      <c r="P675" s="28"/>
      <c r="Q675" s="23">
        <f t="shared" si="466"/>
        <v>0</v>
      </c>
      <c r="R675" s="28">
        <f t="shared" si="464"/>
        <v>0</v>
      </c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112"/>
      <c r="AE675" s="112"/>
    </row>
    <row r="676" spans="1:31" ht="13.15" hidden="1" customHeight="1" x14ac:dyDescent="0.2">
      <c r="A676" s="111"/>
      <c r="B676" s="114"/>
      <c r="C676" s="19">
        <v>136</v>
      </c>
      <c r="D676" s="20" t="s">
        <v>42</v>
      </c>
      <c r="E676" s="20" t="s">
        <v>392</v>
      </c>
      <c r="F676" s="19">
        <v>111</v>
      </c>
      <c r="G676" s="23">
        <f t="shared" si="465"/>
        <v>17.085000000000001</v>
      </c>
      <c r="H676" s="28">
        <f t="shared" si="463"/>
        <v>0</v>
      </c>
      <c r="I676" s="23"/>
      <c r="J676" s="23"/>
      <c r="K676" s="23"/>
      <c r="L676" s="23"/>
      <c r="M676" s="23">
        <v>17.085000000000001</v>
      </c>
      <c r="N676" s="23"/>
      <c r="O676" s="23"/>
      <c r="P676" s="28"/>
      <c r="Q676" s="23">
        <f t="shared" si="466"/>
        <v>0</v>
      </c>
      <c r="R676" s="28">
        <f t="shared" si="464"/>
        <v>0</v>
      </c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112"/>
      <c r="AE676" s="112"/>
    </row>
    <row r="677" spans="1:31" ht="13.15" hidden="1" customHeight="1" x14ac:dyDescent="0.2">
      <c r="A677" s="111"/>
      <c r="B677" s="114"/>
      <c r="C677" s="19">
        <v>136</v>
      </c>
      <c r="D677" s="20" t="s">
        <v>42</v>
      </c>
      <c r="E677" s="20" t="s">
        <v>392</v>
      </c>
      <c r="F677" s="19">
        <v>112</v>
      </c>
      <c r="G677" s="23">
        <f t="shared" si="465"/>
        <v>60.374000000000002</v>
      </c>
      <c r="H677" s="28">
        <f t="shared" si="463"/>
        <v>0</v>
      </c>
      <c r="I677" s="23"/>
      <c r="J677" s="23"/>
      <c r="K677" s="23"/>
      <c r="L677" s="23"/>
      <c r="M677" s="23">
        <v>60.374000000000002</v>
      </c>
      <c r="N677" s="23"/>
      <c r="O677" s="23"/>
      <c r="P677" s="28"/>
      <c r="Q677" s="23">
        <f t="shared" si="466"/>
        <v>0</v>
      </c>
      <c r="R677" s="28">
        <f t="shared" si="464"/>
        <v>0</v>
      </c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112"/>
      <c r="AE677" s="112"/>
    </row>
    <row r="678" spans="1:31" ht="13.15" hidden="1" customHeight="1" x14ac:dyDescent="0.2">
      <c r="A678" s="111"/>
      <c r="B678" s="114"/>
      <c r="C678" s="19">
        <v>136</v>
      </c>
      <c r="D678" s="20" t="s">
        <v>42</v>
      </c>
      <c r="E678" s="20" t="s">
        <v>392</v>
      </c>
      <c r="F678" s="19">
        <v>119</v>
      </c>
      <c r="G678" s="23">
        <f t="shared" si="465"/>
        <v>5.16</v>
      </c>
      <c r="H678" s="28">
        <f t="shared" si="463"/>
        <v>0</v>
      </c>
      <c r="I678" s="23"/>
      <c r="J678" s="23"/>
      <c r="K678" s="23"/>
      <c r="L678" s="23"/>
      <c r="M678" s="23">
        <v>5.16</v>
      </c>
      <c r="N678" s="23"/>
      <c r="O678" s="23"/>
      <c r="P678" s="28"/>
      <c r="Q678" s="23">
        <f t="shared" si="466"/>
        <v>0</v>
      </c>
      <c r="R678" s="28">
        <f t="shared" si="464"/>
        <v>0</v>
      </c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112"/>
      <c r="AE678" s="112"/>
    </row>
    <row r="679" spans="1:31" ht="13.15" hidden="1" customHeight="1" x14ac:dyDescent="0.2">
      <c r="A679" s="111"/>
      <c r="B679" s="114"/>
      <c r="C679" s="19">
        <v>136</v>
      </c>
      <c r="D679" s="20" t="s">
        <v>42</v>
      </c>
      <c r="E679" s="20" t="s">
        <v>392</v>
      </c>
      <c r="F679" s="19">
        <v>540</v>
      </c>
      <c r="G679" s="23">
        <f t="shared" si="465"/>
        <v>0</v>
      </c>
      <c r="H679" s="28">
        <f t="shared" si="463"/>
        <v>0</v>
      </c>
      <c r="I679" s="23"/>
      <c r="J679" s="23"/>
      <c r="K679" s="23"/>
      <c r="L679" s="23"/>
      <c r="M679" s="23"/>
      <c r="N679" s="23"/>
      <c r="O679" s="23"/>
      <c r="P679" s="28"/>
      <c r="Q679" s="23">
        <f t="shared" si="466"/>
        <v>0</v>
      </c>
      <c r="R679" s="28">
        <f t="shared" si="464"/>
        <v>0</v>
      </c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112"/>
      <c r="AE679" s="112"/>
    </row>
    <row r="680" spans="1:31" ht="13.15" hidden="1" customHeight="1" x14ac:dyDescent="0.2">
      <c r="A680" s="111"/>
      <c r="B680" s="114"/>
      <c r="C680" s="19">
        <v>136</v>
      </c>
      <c r="D680" s="20" t="s">
        <v>42</v>
      </c>
      <c r="E680" s="20" t="s">
        <v>392</v>
      </c>
      <c r="F680" s="19">
        <v>612</v>
      </c>
      <c r="G680" s="23">
        <f t="shared" si="465"/>
        <v>0</v>
      </c>
      <c r="H680" s="28">
        <f t="shared" si="463"/>
        <v>0</v>
      </c>
      <c r="I680" s="23"/>
      <c r="J680" s="23"/>
      <c r="K680" s="23"/>
      <c r="L680" s="23"/>
      <c r="M680" s="23"/>
      <c r="N680" s="23"/>
      <c r="O680" s="23"/>
      <c r="P680" s="28"/>
      <c r="Q680" s="23">
        <f t="shared" si="466"/>
        <v>0</v>
      </c>
      <c r="R680" s="28">
        <f t="shared" si="464"/>
        <v>0</v>
      </c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112"/>
      <c r="AE680" s="112"/>
    </row>
    <row r="681" spans="1:31" ht="13.15" hidden="1" customHeight="1" x14ac:dyDescent="0.2">
      <c r="A681" s="111"/>
      <c r="B681" s="115"/>
      <c r="C681" s="19">
        <v>136</v>
      </c>
      <c r="D681" s="20" t="s">
        <v>42</v>
      </c>
      <c r="E681" s="20" t="s">
        <v>392</v>
      </c>
      <c r="F681" s="19">
        <v>622</v>
      </c>
      <c r="G681" s="23">
        <f t="shared" si="465"/>
        <v>0</v>
      </c>
      <c r="H681" s="28">
        <f t="shared" si="463"/>
        <v>0</v>
      </c>
      <c r="I681" s="23"/>
      <c r="J681" s="23"/>
      <c r="K681" s="23"/>
      <c r="L681" s="23"/>
      <c r="M681" s="23"/>
      <c r="N681" s="23"/>
      <c r="O681" s="23"/>
      <c r="P681" s="28"/>
      <c r="Q681" s="23">
        <f t="shared" si="466"/>
        <v>0</v>
      </c>
      <c r="R681" s="28">
        <f t="shared" si="464"/>
        <v>0</v>
      </c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112"/>
      <c r="AE681" s="112"/>
    </row>
    <row r="682" spans="1:31" ht="13.5" hidden="1" customHeight="1" x14ac:dyDescent="0.2">
      <c r="A682" s="111"/>
      <c r="B682" s="103" t="s">
        <v>15</v>
      </c>
      <c r="C682" s="19"/>
      <c r="D682" s="20"/>
      <c r="E682" s="20"/>
      <c r="F682" s="19"/>
      <c r="G682" s="23">
        <f t="shared" si="465"/>
        <v>0</v>
      </c>
      <c r="H682" s="28">
        <f t="shared" si="463"/>
        <v>0</v>
      </c>
      <c r="I682" s="29"/>
      <c r="J682" s="29"/>
      <c r="K682" s="29"/>
      <c r="L682" s="29"/>
      <c r="M682" s="29"/>
      <c r="N682" s="29"/>
      <c r="O682" s="29"/>
      <c r="P682" s="28"/>
      <c r="Q682" s="23">
        <f t="shared" si="466"/>
        <v>0</v>
      </c>
      <c r="R682" s="28">
        <f t="shared" si="464"/>
        <v>0</v>
      </c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112"/>
      <c r="AE682" s="112"/>
    </row>
    <row r="683" spans="1:31" hidden="1" x14ac:dyDescent="0.2">
      <c r="A683" s="111"/>
      <c r="B683" s="103" t="s">
        <v>12</v>
      </c>
      <c r="C683" s="19"/>
      <c r="D683" s="20"/>
      <c r="E683" s="20"/>
      <c r="F683" s="19"/>
      <c r="G683" s="23">
        <f t="shared" si="465"/>
        <v>0</v>
      </c>
      <c r="H683" s="28">
        <f t="shared" si="463"/>
        <v>0</v>
      </c>
      <c r="I683" s="29"/>
      <c r="J683" s="29"/>
      <c r="K683" s="29"/>
      <c r="L683" s="29"/>
      <c r="M683" s="29"/>
      <c r="N683" s="29"/>
      <c r="O683" s="29"/>
      <c r="P683" s="28"/>
      <c r="Q683" s="23">
        <f t="shared" si="466"/>
        <v>0</v>
      </c>
      <c r="R683" s="28">
        <f t="shared" si="464"/>
        <v>0</v>
      </c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112"/>
      <c r="AE683" s="112"/>
    </row>
    <row r="684" spans="1:31" ht="18.600000000000001" customHeight="1" x14ac:dyDescent="0.2">
      <c r="A684" s="111" t="s">
        <v>527</v>
      </c>
      <c r="B684" s="103" t="s">
        <v>528</v>
      </c>
      <c r="C684" s="19"/>
      <c r="D684" s="20"/>
      <c r="E684" s="20"/>
      <c r="F684" s="19"/>
      <c r="G684" s="23">
        <f>I684+K684+M684+O684</f>
        <v>17</v>
      </c>
      <c r="H684" s="23">
        <f>J684+L684+N684+P684</f>
        <v>0</v>
      </c>
      <c r="I684" s="29"/>
      <c r="J684" s="29"/>
      <c r="K684" s="29"/>
      <c r="L684" s="29"/>
      <c r="M684" s="29">
        <v>17</v>
      </c>
      <c r="N684" s="29"/>
      <c r="O684" s="29"/>
      <c r="P684" s="28"/>
      <c r="Q684" s="23">
        <f>S684+U684+W684+Y684</f>
        <v>17</v>
      </c>
      <c r="R684" s="23">
        <f>T684+V684+X684+Z684</f>
        <v>0</v>
      </c>
      <c r="S684" s="23"/>
      <c r="T684" s="23"/>
      <c r="U684" s="23">
        <v>17</v>
      </c>
      <c r="V684" s="23"/>
      <c r="W684" s="23"/>
      <c r="X684" s="23"/>
      <c r="Y684" s="23"/>
      <c r="Z684" s="23"/>
      <c r="AA684" s="23">
        <v>17</v>
      </c>
      <c r="AB684" s="23">
        <v>17</v>
      </c>
      <c r="AC684" s="23">
        <v>17</v>
      </c>
      <c r="AD684" s="112" t="s">
        <v>489</v>
      </c>
      <c r="AE684" s="112" t="s">
        <v>588</v>
      </c>
    </row>
    <row r="685" spans="1:31" ht="25.15" customHeight="1" x14ac:dyDescent="0.2">
      <c r="A685" s="111"/>
      <c r="B685" s="103" t="s">
        <v>119</v>
      </c>
      <c r="C685" s="19"/>
      <c r="D685" s="20"/>
      <c r="E685" s="20"/>
      <c r="F685" s="19"/>
      <c r="G685" s="23">
        <f>ROUND(G686/G684,1)</f>
        <v>644.5</v>
      </c>
      <c r="H685" s="23" t="e">
        <f t="shared" ref="H685:AC685" si="467">ROUND(H686/H684,1)</f>
        <v>#DIV/0!</v>
      </c>
      <c r="I685" s="23" t="e">
        <f t="shared" si="467"/>
        <v>#DIV/0!</v>
      </c>
      <c r="J685" s="23" t="e">
        <f t="shared" si="467"/>
        <v>#DIV/0!</v>
      </c>
      <c r="K685" s="23" t="e">
        <f t="shared" si="467"/>
        <v>#DIV/0!</v>
      </c>
      <c r="L685" s="23" t="e">
        <f t="shared" si="467"/>
        <v>#DIV/0!</v>
      </c>
      <c r="M685" s="23">
        <f t="shared" si="467"/>
        <v>451.2</v>
      </c>
      <c r="N685" s="23" t="e">
        <f t="shared" si="467"/>
        <v>#DIV/0!</v>
      </c>
      <c r="O685" s="23" t="e">
        <f t="shared" si="467"/>
        <v>#DIV/0!</v>
      </c>
      <c r="P685" s="23" t="e">
        <f t="shared" si="467"/>
        <v>#DIV/0!</v>
      </c>
      <c r="Q685" s="23">
        <f t="shared" si="467"/>
        <v>478.5</v>
      </c>
      <c r="R685" s="23" t="e">
        <f t="shared" si="467"/>
        <v>#DIV/0!</v>
      </c>
      <c r="S685" s="27" t="e">
        <f t="shared" si="467"/>
        <v>#DIV/0!</v>
      </c>
      <c r="T685" s="23" t="e">
        <f t="shared" si="467"/>
        <v>#DIV/0!</v>
      </c>
      <c r="U685" s="23">
        <f t="shared" si="467"/>
        <v>417.1</v>
      </c>
      <c r="V685" s="23" t="e">
        <f t="shared" si="467"/>
        <v>#DIV/0!</v>
      </c>
      <c r="W685" s="27" t="e">
        <f t="shared" si="467"/>
        <v>#DIV/0!</v>
      </c>
      <c r="X685" s="27" t="e">
        <f t="shared" si="467"/>
        <v>#DIV/0!</v>
      </c>
      <c r="Y685" s="27" t="e">
        <f t="shared" si="467"/>
        <v>#DIV/0!</v>
      </c>
      <c r="Z685" s="23" t="e">
        <f t="shared" si="467"/>
        <v>#DIV/0!</v>
      </c>
      <c r="AA685" s="23">
        <f t="shared" si="467"/>
        <v>193.4</v>
      </c>
      <c r="AB685" s="23">
        <f t="shared" si="467"/>
        <v>193.4</v>
      </c>
      <c r="AC685" s="23">
        <f t="shared" si="467"/>
        <v>193.4</v>
      </c>
      <c r="AD685" s="112"/>
      <c r="AE685" s="112"/>
    </row>
    <row r="686" spans="1:31" ht="26.45" customHeight="1" x14ac:dyDescent="0.2">
      <c r="A686" s="111"/>
      <c r="B686" s="103" t="s">
        <v>101</v>
      </c>
      <c r="C686" s="19"/>
      <c r="D686" s="20"/>
      <c r="E686" s="20"/>
      <c r="F686" s="19"/>
      <c r="G686" s="23">
        <f t="shared" ref="G686:AC686" si="468">SUM(G687:G696)</f>
        <v>10957</v>
      </c>
      <c r="H686" s="23">
        <f t="shared" si="468"/>
        <v>0</v>
      </c>
      <c r="I686" s="23">
        <f t="shared" si="468"/>
        <v>0</v>
      </c>
      <c r="J686" s="23">
        <f t="shared" si="468"/>
        <v>0</v>
      </c>
      <c r="K686" s="23">
        <f t="shared" si="468"/>
        <v>3287</v>
      </c>
      <c r="L686" s="23">
        <f t="shared" si="468"/>
        <v>0</v>
      </c>
      <c r="M686" s="23">
        <f t="shared" si="468"/>
        <v>7670</v>
      </c>
      <c r="N686" s="23">
        <f t="shared" si="468"/>
        <v>0</v>
      </c>
      <c r="O686" s="23">
        <f t="shared" si="468"/>
        <v>0</v>
      </c>
      <c r="P686" s="23">
        <f t="shared" si="468"/>
        <v>0</v>
      </c>
      <c r="Q686" s="23">
        <f>SUM(Q687:Q696)</f>
        <v>8134.6985000000004</v>
      </c>
      <c r="R686" s="23">
        <f t="shared" si="468"/>
        <v>0</v>
      </c>
      <c r="S686" s="23">
        <f t="shared" si="468"/>
        <v>0</v>
      </c>
      <c r="T686" s="23">
        <f t="shared" si="468"/>
        <v>0</v>
      </c>
      <c r="U686" s="23">
        <f t="shared" si="468"/>
        <v>7091.2994999999992</v>
      </c>
      <c r="V686" s="23">
        <f t="shared" si="468"/>
        <v>0</v>
      </c>
      <c r="W686" s="23">
        <f t="shared" si="468"/>
        <v>1043.3990000000001</v>
      </c>
      <c r="X686" s="23">
        <f t="shared" si="468"/>
        <v>0</v>
      </c>
      <c r="Y686" s="23">
        <f t="shared" si="468"/>
        <v>0</v>
      </c>
      <c r="Z686" s="23">
        <f t="shared" si="468"/>
        <v>0</v>
      </c>
      <c r="AA686" s="23">
        <f t="shared" si="468"/>
        <v>3287</v>
      </c>
      <c r="AB686" s="23">
        <f t="shared" si="468"/>
        <v>3287</v>
      </c>
      <c r="AC686" s="23">
        <f t="shared" si="468"/>
        <v>3287</v>
      </c>
      <c r="AD686" s="112"/>
      <c r="AE686" s="112"/>
    </row>
    <row r="687" spans="1:31" ht="13.15" customHeight="1" x14ac:dyDescent="0.2">
      <c r="A687" s="111"/>
      <c r="B687" s="113" t="s">
        <v>17</v>
      </c>
      <c r="C687" s="19">
        <v>136</v>
      </c>
      <c r="D687" s="20" t="s">
        <v>41</v>
      </c>
      <c r="E687" s="19" t="s">
        <v>391</v>
      </c>
      <c r="F687" s="19">
        <v>244</v>
      </c>
      <c r="G687" s="23">
        <f>I687+K687+M687+O687</f>
        <v>3287</v>
      </c>
      <c r="H687" s="28">
        <f t="shared" ref="H687:H696" si="469">J687+L687+N687+P687</f>
        <v>0</v>
      </c>
      <c r="I687" s="29"/>
      <c r="J687" s="29"/>
      <c r="K687" s="29">
        <v>3287</v>
      </c>
      <c r="L687" s="29"/>
      <c r="M687" s="29"/>
      <c r="N687" s="29"/>
      <c r="O687" s="29"/>
      <c r="P687" s="28"/>
      <c r="Q687" s="23">
        <f>S687+U687+W687+Y687</f>
        <v>0</v>
      </c>
      <c r="R687" s="28">
        <f t="shared" ref="R687:R696" si="470">T687+V687+X687+Z687</f>
        <v>0</v>
      </c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112"/>
      <c r="AE687" s="112"/>
    </row>
    <row r="688" spans="1:31" ht="13.15" customHeight="1" x14ac:dyDescent="0.2">
      <c r="A688" s="111"/>
      <c r="B688" s="114"/>
      <c r="C688" s="19">
        <v>136</v>
      </c>
      <c r="D688" s="20" t="s">
        <v>41</v>
      </c>
      <c r="E688" s="19" t="s">
        <v>391</v>
      </c>
      <c r="F688" s="19">
        <v>242</v>
      </c>
      <c r="G688" s="23"/>
      <c r="H688" s="28"/>
      <c r="I688" s="29"/>
      <c r="J688" s="29"/>
      <c r="K688" s="29"/>
      <c r="L688" s="29"/>
      <c r="M688" s="29"/>
      <c r="N688" s="29"/>
      <c r="O688" s="29"/>
      <c r="P688" s="28"/>
      <c r="Q688" s="23">
        <f>S688+U688+W688+Y688</f>
        <v>684.2</v>
      </c>
      <c r="R688" s="28"/>
      <c r="S688" s="23"/>
      <c r="T688" s="23"/>
      <c r="U688" s="23">
        <v>684.2</v>
      </c>
      <c r="V688" s="23"/>
      <c r="W688" s="23"/>
      <c r="X688" s="23"/>
      <c r="Y688" s="23"/>
      <c r="Z688" s="23"/>
      <c r="AA688" s="23">
        <v>3287</v>
      </c>
      <c r="AB688" s="23">
        <v>3287</v>
      </c>
      <c r="AC688" s="23">
        <v>3287</v>
      </c>
      <c r="AD688" s="112"/>
      <c r="AE688" s="112"/>
    </row>
    <row r="689" spans="1:31" ht="13.15" customHeight="1" x14ac:dyDescent="0.2">
      <c r="A689" s="111"/>
      <c r="B689" s="115"/>
      <c r="C689" s="19">
        <v>136</v>
      </c>
      <c r="D689" s="20" t="s">
        <v>42</v>
      </c>
      <c r="E689" s="19" t="s">
        <v>391</v>
      </c>
      <c r="F689" s="19">
        <v>612</v>
      </c>
      <c r="G689" s="23">
        <f t="shared" ref="G689:G696" si="471">I689+K689+M689+O689</f>
        <v>0</v>
      </c>
      <c r="H689" s="28">
        <f t="shared" si="469"/>
        <v>0</v>
      </c>
      <c r="I689" s="29"/>
      <c r="J689" s="29"/>
      <c r="K689" s="29"/>
      <c r="L689" s="29"/>
      <c r="M689" s="29"/>
      <c r="N689" s="29"/>
      <c r="O689" s="29"/>
      <c r="P689" s="28"/>
      <c r="Q689" s="23">
        <f t="shared" ref="Q689:Q696" si="472">S689+U689+W689+Y689</f>
        <v>1767.7909999999999</v>
      </c>
      <c r="R689" s="28">
        <f t="shared" si="470"/>
        <v>0</v>
      </c>
      <c r="S689" s="23"/>
      <c r="T689" s="23"/>
      <c r="U689" s="23">
        <v>1453.28</v>
      </c>
      <c r="V689" s="23"/>
      <c r="W689" s="23">
        <v>314.51100000000002</v>
      </c>
      <c r="X689" s="23"/>
      <c r="Y689" s="23"/>
      <c r="Z689" s="23"/>
      <c r="AA689" s="23"/>
      <c r="AB689" s="23"/>
      <c r="AC689" s="23"/>
      <c r="AD689" s="112"/>
      <c r="AE689" s="112"/>
    </row>
    <row r="690" spans="1:31" ht="13.15" customHeight="1" x14ac:dyDescent="0.2">
      <c r="A690" s="111"/>
      <c r="B690" s="113" t="s">
        <v>14</v>
      </c>
      <c r="C690" s="19">
        <v>136</v>
      </c>
      <c r="D690" s="20" t="s">
        <v>42</v>
      </c>
      <c r="E690" s="20" t="s">
        <v>391</v>
      </c>
      <c r="F690" s="19">
        <v>244</v>
      </c>
      <c r="G690" s="23">
        <f t="shared" si="471"/>
        <v>0</v>
      </c>
      <c r="H690" s="28">
        <f t="shared" si="469"/>
        <v>0</v>
      </c>
      <c r="I690" s="23"/>
      <c r="J690" s="23"/>
      <c r="K690" s="23"/>
      <c r="L690" s="23"/>
      <c r="M690" s="23"/>
      <c r="N690" s="23"/>
      <c r="O690" s="23"/>
      <c r="P690" s="28"/>
      <c r="Q690" s="23">
        <f t="shared" si="472"/>
        <v>0</v>
      </c>
      <c r="R690" s="28">
        <f t="shared" si="470"/>
        <v>0</v>
      </c>
      <c r="S690" s="23"/>
      <c r="T690" s="23"/>
      <c r="U690" s="23"/>
      <c r="V690" s="23"/>
      <c r="W690" s="23"/>
      <c r="X690" s="23"/>
      <c r="Y690" s="23"/>
      <c r="Z690" s="23"/>
      <c r="AA690" s="23"/>
      <c r="AB690" s="23"/>
      <c r="AC690" s="23"/>
      <c r="AD690" s="112"/>
      <c r="AE690" s="112"/>
    </row>
    <row r="691" spans="1:31" ht="13.15" customHeight="1" x14ac:dyDescent="0.2">
      <c r="A691" s="111"/>
      <c r="B691" s="114"/>
      <c r="C691" s="19">
        <v>136</v>
      </c>
      <c r="D691" s="20" t="s">
        <v>41</v>
      </c>
      <c r="E691" s="19" t="s">
        <v>391</v>
      </c>
      <c r="F691" s="19">
        <v>242</v>
      </c>
      <c r="G691" s="23">
        <f t="shared" si="471"/>
        <v>0</v>
      </c>
      <c r="H691" s="28">
        <f t="shared" si="469"/>
        <v>0</v>
      </c>
      <c r="I691" s="23"/>
      <c r="J691" s="23"/>
      <c r="K691" s="23"/>
      <c r="L691" s="23"/>
      <c r="M691" s="23"/>
      <c r="N691" s="23"/>
      <c r="O691" s="23"/>
      <c r="P691" s="28"/>
      <c r="Q691" s="23">
        <f t="shared" si="472"/>
        <v>1585.8</v>
      </c>
      <c r="R691" s="28">
        <f t="shared" si="470"/>
        <v>0</v>
      </c>
      <c r="S691" s="23"/>
      <c r="T691" s="23"/>
      <c r="U691" s="23">
        <v>1585.8</v>
      </c>
      <c r="V691" s="23"/>
      <c r="W691" s="23"/>
      <c r="X691" s="23"/>
      <c r="Y691" s="23"/>
      <c r="Z691" s="23"/>
      <c r="AA691" s="23"/>
      <c r="AB691" s="23"/>
      <c r="AC691" s="23"/>
      <c r="AD691" s="112"/>
      <c r="AE691" s="112"/>
    </row>
    <row r="692" spans="1:31" ht="13.15" customHeight="1" x14ac:dyDescent="0.2">
      <c r="A692" s="111"/>
      <c r="B692" s="114"/>
      <c r="C692" s="19">
        <v>136</v>
      </c>
      <c r="D692" s="20" t="s">
        <v>42</v>
      </c>
      <c r="E692" s="20" t="s">
        <v>392</v>
      </c>
      <c r="F692" s="19">
        <v>540</v>
      </c>
      <c r="G692" s="23">
        <f t="shared" si="471"/>
        <v>6460</v>
      </c>
      <c r="H692" s="28">
        <f t="shared" si="469"/>
        <v>0</v>
      </c>
      <c r="I692" s="23"/>
      <c r="J692" s="23"/>
      <c r="K692" s="23"/>
      <c r="L692" s="23"/>
      <c r="M692" s="23">
        <v>6460</v>
      </c>
      <c r="N692" s="23"/>
      <c r="O692" s="23"/>
      <c r="P692" s="28"/>
      <c r="Q692" s="23">
        <f t="shared" si="472"/>
        <v>0</v>
      </c>
      <c r="R692" s="28">
        <f t="shared" si="470"/>
        <v>0</v>
      </c>
      <c r="S692" s="23"/>
      <c r="T692" s="23"/>
      <c r="U692" s="23"/>
      <c r="V692" s="23"/>
      <c r="W692" s="23"/>
      <c r="X692" s="23"/>
      <c r="Y692" s="23"/>
      <c r="Z692" s="23"/>
      <c r="AA692" s="23"/>
      <c r="AB692" s="23"/>
      <c r="AC692" s="23"/>
      <c r="AD692" s="112"/>
      <c r="AE692" s="112"/>
    </row>
    <row r="693" spans="1:31" ht="13.15" customHeight="1" x14ac:dyDescent="0.2">
      <c r="A693" s="111"/>
      <c r="B693" s="114"/>
      <c r="C693" s="19">
        <v>136</v>
      </c>
      <c r="D693" s="20" t="s">
        <v>42</v>
      </c>
      <c r="E693" s="19" t="s">
        <v>391</v>
      </c>
      <c r="F693" s="19">
        <v>612</v>
      </c>
      <c r="G693" s="23">
        <f t="shared" si="471"/>
        <v>1210</v>
      </c>
      <c r="H693" s="28">
        <f t="shared" si="469"/>
        <v>0</v>
      </c>
      <c r="I693" s="23"/>
      <c r="J693" s="23"/>
      <c r="K693" s="23"/>
      <c r="L693" s="23"/>
      <c r="M693" s="23">
        <v>1210</v>
      </c>
      <c r="N693" s="23"/>
      <c r="O693" s="23"/>
      <c r="P693" s="28"/>
      <c r="Q693" s="23">
        <f t="shared" si="472"/>
        <v>4096.9075000000003</v>
      </c>
      <c r="R693" s="28">
        <f t="shared" si="470"/>
        <v>0</v>
      </c>
      <c r="S693" s="23"/>
      <c r="T693" s="23"/>
      <c r="U693" s="23">
        <v>3368.0194999999999</v>
      </c>
      <c r="V693" s="23"/>
      <c r="W693" s="23">
        <v>728.88800000000003</v>
      </c>
      <c r="X693" s="23"/>
      <c r="Y693" s="23"/>
      <c r="Z693" s="23"/>
      <c r="AA693" s="23"/>
      <c r="AB693" s="23"/>
      <c r="AC693" s="23"/>
      <c r="AD693" s="112"/>
      <c r="AE693" s="112"/>
    </row>
    <row r="694" spans="1:31" ht="13.5" customHeight="1" x14ac:dyDescent="0.2">
      <c r="A694" s="111"/>
      <c r="B694" s="115"/>
      <c r="C694" s="19">
        <v>136</v>
      </c>
      <c r="D694" s="20" t="s">
        <v>42</v>
      </c>
      <c r="E694" s="20" t="s">
        <v>392</v>
      </c>
      <c r="F694" s="19">
        <v>622</v>
      </c>
      <c r="G694" s="23">
        <f t="shared" si="471"/>
        <v>0</v>
      </c>
      <c r="H694" s="28">
        <f t="shared" si="469"/>
        <v>0</v>
      </c>
      <c r="I694" s="23"/>
      <c r="J694" s="23"/>
      <c r="K694" s="23"/>
      <c r="L694" s="23"/>
      <c r="M694" s="23"/>
      <c r="N694" s="23"/>
      <c r="O694" s="23"/>
      <c r="P694" s="28"/>
      <c r="Q694" s="23">
        <f t="shared" si="472"/>
        <v>0</v>
      </c>
      <c r="R694" s="28">
        <f t="shared" si="470"/>
        <v>0</v>
      </c>
      <c r="S694" s="23"/>
      <c r="T694" s="23"/>
      <c r="U694" s="23"/>
      <c r="V694" s="23"/>
      <c r="W694" s="23"/>
      <c r="X694" s="23"/>
      <c r="Y694" s="23"/>
      <c r="Z694" s="23"/>
      <c r="AA694" s="23"/>
      <c r="AB694" s="23"/>
      <c r="AC694" s="23"/>
      <c r="AD694" s="112"/>
      <c r="AE694" s="112"/>
    </row>
    <row r="695" spans="1:31" x14ac:dyDescent="0.2">
      <c r="A695" s="111"/>
      <c r="B695" s="103" t="s">
        <v>15</v>
      </c>
      <c r="C695" s="19"/>
      <c r="D695" s="20"/>
      <c r="E695" s="20"/>
      <c r="F695" s="19"/>
      <c r="G695" s="23">
        <f t="shared" si="471"/>
        <v>0</v>
      </c>
      <c r="H695" s="28">
        <f t="shared" si="469"/>
        <v>0</v>
      </c>
      <c r="I695" s="29"/>
      <c r="J695" s="29"/>
      <c r="K695" s="29"/>
      <c r="L695" s="29"/>
      <c r="M695" s="29"/>
      <c r="N695" s="29"/>
      <c r="O695" s="29"/>
      <c r="P695" s="28"/>
      <c r="Q695" s="23">
        <f t="shared" si="472"/>
        <v>0</v>
      </c>
      <c r="R695" s="28">
        <f t="shared" si="470"/>
        <v>0</v>
      </c>
      <c r="S695" s="23"/>
      <c r="T695" s="23"/>
      <c r="U695" s="23"/>
      <c r="V695" s="23"/>
      <c r="W695" s="23"/>
      <c r="X695" s="23"/>
      <c r="Y695" s="23"/>
      <c r="Z695" s="23"/>
      <c r="AA695" s="23"/>
      <c r="AB695" s="23"/>
      <c r="AC695" s="23"/>
      <c r="AD695" s="112"/>
      <c r="AE695" s="112"/>
    </row>
    <row r="696" spans="1:31" ht="81" customHeight="1" x14ac:dyDescent="0.2">
      <c r="A696" s="111"/>
      <c r="B696" s="103" t="s">
        <v>12</v>
      </c>
      <c r="C696" s="19"/>
      <c r="D696" s="20"/>
      <c r="E696" s="20"/>
      <c r="F696" s="19"/>
      <c r="G696" s="23">
        <f t="shared" si="471"/>
        <v>0</v>
      </c>
      <c r="H696" s="28">
        <f t="shared" si="469"/>
        <v>0</v>
      </c>
      <c r="I696" s="29"/>
      <c r="J696" s="29"/>
      <c r="K696" s="29"/>
      <c r="L696" s="29"/>
      <c r="M696" s="29"/>
      <c r="N696" s="29"/>
      <c r="O696" s="29"/>
      <c r="P696" s="28"/>
      <c r="Q696" s="23">
        <f t="shared" si="472"/>
        <v>0</v>
      </c>
      <c r="R696" s="28">
        <f t="shared" si="470"/>
        <v>0</v>
      </c>
      <c r="S696" s="23"/>
      <c r="T696" s="23"/>
      <c r="U696" s="23"/>
      <c r="V696" s="23"/>
      <c r="W696" s="23"/>
      <c r="X696" s="23"/>
      <c r="Y696" s="23"/>
      <c r="Z696" s="23"/>
      <c r="AA696" s="23"/>
      <c r="AB696" s="23"/>
      <c r="AC696" s="23"/>
      <c r="AD696" s="112"/>
      <c r="AE696" s="112"/>
    </row>
    <row r="697" spans="1:31" x14ac:dyDescent="0.2">
      <c r="A697" s="111" t="s">
        <v>526</v>
      </c>
      <c r="B697" s="103" t="s">
        <v>138</v>
      </c>
      <c r="C697" s="19"/>
      <c r="D697" s="20"/>
      <c r="E697" s="20"/>
      <c r="F697" s="19"/>
      <c r="G697" s="23">
        <f>I697+K697+M697+O697</f>
        <v>1</v>
      </c>
      <c r="H697" s="23">
        <f>J697+L697+N697+P697</f>
        <v>0</v>
      </c>
      <c r="I697" s="29"/>
      <c r="J697" s="29"/>
      <c r="K697" s="29"/>
      <c r="L697" s="29"/>
      <c r="M697" s="29"/>
      <c r="N697" s="29"/>
      <c r="O697" s="29">
        <v>1</v>
      </c>
      <c r="P697" s="28"/>
      <c r="Q697" s="23">
        <f>S697+U697+W697+Y697</f>
        <v>0</v>
      </c>
      <c r="R697" s="23">
        <f>T697+V697+X697+Z697</f>
        <v>0</v>
      </c>
      <c r="S697" s="23"/>
      <c r="T697" s="23"/>
      <c r="U697" s="23">
        <v>0</v>
      </c>
      <c r="V697" s="23"/>
      <c r="W697" s="23"/>
      <c r="X697" s="23"/>
      <c r="Y697" s="23"/>
      <c r="Z697" s="23"/>
      <c r="AA697" s="23">
        <v>1</v>
      </c>
      <c r="AB697" s="23">
        <v>1</v>
      </c>
      <c r="AC697" s="53">
        <v>1</v>
      </c>
      <c r="AD697" s="112" t="s">
        <v>76</v>
      </c>
      <c r="AE697" s="112" t="s">
        <v>405</v>
      </c>
    </row>
    <row r="698" spans="1:31" ht="26.45" customHeight="1" x14ac:dyDescent="0.2">
      <c r="A698" s="111"/>
      <c r="B698" s="103" t="s">
        <v>119</v>
      </c>
      <c r="C698" s="19"/>
      <c r="D698" s="20"/>
      <c r="E698" s="20"/>
      <c r="F698" s="19"/>
      <c r="G698" s="23">
        <f>ROUND(G699/G697,1)</f>
        <v>2936</v>
      </c>
      <c r="H698" s="23" t="e">
        <f t="shared" ref="H698:AC698" si="473">ROUND(H699/H697,1)</f>
        <v>#DIV/0!</v>
      </c>
      <c r="I698" s="23" t="e">
        <f t="shared" si="473"/>
        <v>#DIV/0!</v>
      </c>
      <c r="J698" s="23" t="e">
        <f t="shared" si="473"/>
        <v>#DIV/0!</v>
      </c>
      <c r="K698" s="23" t="e">
        <f t="shared" si="473"/>
        <v>#DIV/0!</v>
      </c>
      <c r="L698" s="23" t="e">
        <f t="shared" si="473"/>
        <v>#DIV/0!</v>
      </c>
      <c r="M698" s="23" t="e">
        <f t="shared" si="473"/>
        <v>#DIV/0!</v>
      </c>
      <c r="N698" s="23" t="e">
        <f t="shared" si="473"/>
        <v>#DIV/0!</v>
      </c>
      <c r="O698" s="23">
        <f t="shared" si="473"/>
        <v>0</v>
      </c>
      <c r="P698" s="23" t="e">
        <f t="shared" si="473"/>
        <v>#DIV/0!</v>
      </c>
      <c r="Q698" s="27" t="e">
        <f t="shared" si="473"/>
        <v>#DIV/0!</v>
      </c>
      <c r="R698" s="27" t="e">
        <f t="shared" si="473"/>
        <v>#DIV/0!</v>
      </c>
      <c r="S698" s="27" t="e">
        <f t="shared" si="473"/>
        <v>#DIV/0!</v>
      </c>
      <c r="T698" s="27" t="e">
        <f t="shared" si="473"/>
        <v>#DIV/0!</v>
      </c>
      <c r="U698" s="27" t="e">
        <f t="shared" si="473"/>
        <v>#DIV/0!</v>
      </c>
      <c r="V698" s="23" t="e">
        <f t="shared" si="473"/>
        <v>#DIV/0!</v>
      </c>
      <c r="W698" s="27" t="e">
        <f t="shared" si="473"/>
        <v>#DIV/0!</v>
      </c>
      <c r="X698" s="23" t="e">
        <f t="shared" si="473"/>
        <v>#DIV/0!</v>
      </c>
      <c r="Y698" s="27" t="e">
        <f t="shared" si="473"/>
        <v>#DIV/0!</v>
      </c>
      <c r="Z698" s="23" t="e">
        <f t="shared" si="473"/>
        <v>#DIV/0!</v>
      </c>
      <c r="AA698" s="23">
        <f t="shared" si="473"/>
        <v>1890</v>
      </c>
      <c r="AB698" s="23">
        <f t="shared" si="473"/>
        <v>1890</v>
      </c>
      <c r="AC698" s="53">
        <f t="shared" si="473"/>
        <v>1890</v>
      </c>
      <c r="AD698" s="112"/>
      <c r="AE698" s="112"/>
    </row>
    <row r="699" spans="1:31" ht="38.450000000000003" customHeight="1" x14ac:dyDescent="0.2">
      <c r="A699" s="111"/>
      <c r="B699" s="103" t="s">
        <v>101</v>
      </c>
      <c r="C699" s="19"/>
      <c r="D699" s="20"/>
      <c r="E699" s="20"/>
      <c r="F699" s="19"/>
      <c r="G699" s="23">
        <f t="shared" ref="G699:AC699" si="474">SUM(G700:G711)</f>
        <v>2936</v>
      </c>
      <c r="H699" s="23">
        <f t="shared" si="474"/>
        <v>0</v>
      </c>
      <c r="I699" s="23">
        <f t="shared" si="474"/>
        <v>0</v>
      </c>
      <c r="J699" s="23">
        <f t="shared" si="474"/>
        <v>0</v>
      </c>
      <c r="K699" s="23">
        <f t="shared" si="474"/>
        <v>1890</v>
      </c>
      <c r="L699" s="23">
        <f t="shared" si="474"/>
        <v>0</v>
      </c>
      <c r="M699" s="23">
        <f t="shared" si="474"/>
        <v>1046</v>
      </c>
      <c r="N699" s="23">
        <f t="shared" si="474"/>
        <v>0</v>
      </c>
      <c r="O699" s="23">
        <f t="shared" si="474"/>
        <v>0</v>
      </c>
      <c r="P699" s="23">
        <f t="shared" si="474"/>
        <v>0</v>
      </c>
      <c r="Q699" s="23">
        <f t="shared" si="474"/>
        <v>3919.9930999999997</v>
      </c>
      <c r="R699" s="23">
        <f t="shared" si="474"/>
        <v>0</v>
      </c>
      <c r="S699" s="23">
        <f t="shared" si="474"/>
        <v>0</v>
      </c>
      <c r="T699" s="23">
        <f t="shared" si="474"/>
        <v>0</v>
      </c>
      <c r="U699" s="23">
        <f t="shared" si="474"/>
        <v>1851.2970999999998</v>
      </c>
      <c r="V699" s="23">
        <f t="shared" si="474"/>
        <v>0</v>
      </c>
      <c r="W699" s="23">
        <f t="shared" si="474"/>
        <v>2068.6959999999999</v>
      </c>
      <c r="X699" s="23">
        <f t="shared" si="474"/>
        <v>0</v>
      </c>
      <c r="Y699" s="23">
        <f t="shared" si="474"/>
        <v>0</v>
      </c>
      <c r="Z699" s="23">
        <f t="shared" si="474"/>
        <v>0</v>
      </c>
      <c r="AA699" s="23">
        <f t="shared" si="474"/>
        <v>1890</v>
      </c>
      <c r="AB699" s="23">
        <f t="shared" si="474"/>
        <v>1890</v>
      </c>
      <c r="AC699" s="53">
        <f t="shared" si="474"/>
        <v>1890</v>
      </c>
      <c r="AD699" s="112"/>
      <c r="AE699" s="112"/>
    </row>
    <row r="700" spans="1:31" ht="13.15" customHeight="1" x14ac:dyDescent="0.2">
      <c r="A700" s="111"/>
      <c r="B700" s="113" t="s">
        <v>17</v>
      </c>
      <c r="C700" s="19">
        <v>136</v>
      </c>
      <c r="D700" s="20" t="s">
        <v>41</v>
      </c>
      <c r="E700" s="19" t="s">
        <v>391</v>
      </c>
      <c r="F700" s="19">
        <v>244</v>
      </c>
      <c r="G700" s="23">
        <f>I700+K700+M700+O700</f>
        <v>1890</v>
      </c>
      <c r="H700" s="28">
        <f t="shared" ref="H700:H711" si="475">J700+L700+N700+P700</f>
        <v>0</v>
      </c>
      <c r="I700" s="29"/>
      <c r="J700" s="29"/>
      <c r="K700" s="29">
        <v>1890</v>
      </c>
      <c r="L700" s="29"/>
      <c r="M700" s="29"/>
      <c r="N700" s="29"/>
      <c r="O700" s="29"/>
      <c r="P700" s="28"/>
      <c r="Q700" s="23">
        <f>S700+U700+W700+Y700</f>
        <v>416.26900000000001</v>
      </c>
      <c r="R700" s="28">
        <f t="shared" ref="R700:R711" si="476">T700+V700+X700+Z700</f>
        <v>0</v>
      </c>
      <c r="S700" s="23"/>
      <c r="T700" s="23"/>
      <c r="U700" s="23">
        <v>20.643999999999998</v>
      </c>
      <c r="V700" s="23"/>
      <c r="W700" s="23">
        <v>395.625</v>
      </c>
      <c r="X700" s="23"/>
      <c r="Y700" s="23"/>
      <c r="Z700" s="23"/>
      <c r="AA700" s="23">
        <v>1890</v>
      </c>
      <c r="AB700" s="23">
        <v>1890</v>
      </c>
      <c r="AC700" s="53">
        <v>1890</v>
      </c>
      <c r="AD700" s="112"/>
      <c r="AE700" s="112"/>
    </row>
    <row r="701" spans="1:31" ht="13.15" customHeight="1" x14ac:dyDescent="0.2">
      <c r="A701" s="111"/>
      <c r="B701" s="114"/>
      <c r="C701" s="19">
        <v>136</v>
      </c>
      <c r="D701" s="20" t="s">
        <v>42</v>
      </c>
      <c r="E701" s="19" t="s">
        <v>391</v>
      </c>
      <c r="F701" s="19">
        <v>244</v>
      </c>
      <c r="G701" s="23"/>
      <c r="H701" s="28"/>
      <c r="I701" s="29"/>
      <c r="J701" s="29"/>
      <c r="K701" s="29"/>
      <c r="L701" s="29"/>
      <c r="M701" s="29"/>
      <c r="N701" s="29"/>
      <c r="O701" s="29"/>
      <c r="P701" s="28"/>
      <c r="Q701" s="23">
        <f t="shared" ref="Q701:Q711" si="477">S701+U701+W701+Y701</f>
        <v>271.60000000000002</v>
      </c>
      <c r="R701" s="28"/>
      <c r="S701" s="23"/>
      <c r="T701" s="23"/>
      <c r="U701" s="23">
        <v>271.60000000000002</v>
      </c>
      <c r="V701" s="23"/>
      <c r="W701" s="23"/>
      <c r="X701" s="23"/>
      <c r="Y701" s="23"/>
      <c r="Z701" s="23"/>
      <c r="AA701" s="23"/>
      <c r="AB701" s="23"/>
      <c r="AC701" s="53"/>
      <c r="AD701" s="112"/>
      <c r="AE701" s="112"/>
    </row>
    <row r="702" spans="1:31" ht="13.15" customHeight="1" x14ac:dyDescent="0.2">
      <c r="A702" s="111"/>
      <c r="B702" s="114"/>
      <c r="C702" s="19">
        <v>136</v>
      </c>
      <c r="D702" s="20" t="s">
        <v>41</v>
      </c>
      <c r="E702" s="19" t="s">
        <v>391</v>
      </c>
      <c r="F702" s="19">
        <v>242</v>
      </c>
      <c r="G702" s="23"/>
      <c r="H702" s="28"/>
      <c r="I702" s="29"/>
      <c r="J702" s="29"/>
      <c r="K702" s="29"/>
      <c r="L702" s="29"/>
      <c r="M702" s="29"/>
      <c r="N702" s="29"/>
      <c r="O702" s="29"/>
      <c r="P702" s="28"/>
      <c r="Q702" s="23">
        <f t="shared" si="477"/>
        <v>153.21100000000001</v>
      </c>
      <c r="R702" s="28"/>
      <c r="S702" s="23"/>
      <c r="T702" s="23"/>
      <c r="U702" s="23"/>
      <c r="V702" s="23"/>
      <c r="W702" s="23">
        <v>153.21100000000001</v>
      </c>
      <c r="X702" s="23"/>
      <c r="Y702" s="23"/>
      <c r="Z702" s="23"/>
      <c r="AA702" s="23"/>
      <c r="AB702" s="23"/>
      <c r="AC702" s="53"/>
      <c r="AD702" s="112"/>
      <c r="AE702" s="112"/>
    </row>
    <row r="703" spans="1:31" ht="13.15" customHeight="1" x14ac:dyDescent="0.2">
      <c r="A703" s="111"/>
      <c r="B703" s="115"/>
      <c r="C703" s="19">
        <v>136</v>
      </c>
      <c r="D703" s="20" t="s">
        <v>42</v>
      </c>
      <c r="E703" s="19" t="s">
        <v>391</v>
      </c>
      <c r="F703" s="19">
        <v>612</v>
      </c>
      <c r="G703" s="23">
        <f t="shared" ref="G703:G711" si="478">I703+K703+M703+O703</f>
        <v>0</v>
      </c>
      <c r="H703" s="28">
        <f t="shared" si="475"/>
        <v>0</v>
      </c>
      <c r="I703" s="29"/>
      <c r="J703" s="29"/>
      <c r="K703" s="29"/>
      <c r="L703" s="29"/>
      <c r="M703" s="29"/>
      <c r="N703" s="29"/>
      <c r="O703" s="29"/>
      <c r="P703" s="28"/>
      <c r="Q703" s="23">
        <f t="shared" si="477"/>
        <v>340.613</v>
      </c>
      <c r="R703" s="28">
        <f t="shared" si="476"/>
        <v>0</v>
      </c>
      <c r="S703" s="23"/>
      <c r="T703" s="23"/>
      <c r="U703" s="23">
        <f>145.996+92.139</f>
        <v>238.13499999999999</v>
      </c>
      <c r="V703" s="23"/>
      <c r="W703" s="23">
        <f>43.903+58.575</f>
        <v>102.47800000000001</v>
      </c>
      <c r="X703" s="23"/>
      <c r="Y703" s="23"/>
      <c r="Z703" s="23"/>
      <c r="AA703" s="23"/>
      <c r="AB703" s="23"/>
      <c r="AC703" s="53"/>
      <c r="AD703" s="112"/>
      <c r="AE703" s="112"/>
    </row>
    <row r="704" spans="1:31" ht="13.15" customHeight="1" x14ac:dyDescent="0.2">
      <c r="A704" s="111"/>
      <c r="B704" s="113" t="s">
        <v>14</v>
      </c>
      <c r="C704" s="19">
        <v>136</v>
      </c>
      <c r="D704" s="20" t="s">
        <v>41</v>
      </c>
      <c r="E704" s="19" t="s">
        <v>391</v>
      </c>
      <c r="F704" s="19">
        <v>244</v>
      </c>
      <c r="G704" s="23">
        <f t="shared" si="478"/>
        <v>1046</v>
      </c>
      <c r="H704" s="28">
        <f t="shared" si="475"/>
        <v>0</v>
      </c>
      <c r="I704" s="23"/>
      <c r="J704" s="23"/>
      <c r="K704" s="23"/>
      <c r="L704" s="23"/>
      <c r="M704" s="23">
        <v>1046</v>
      </c>
      <c r="N704" s="23"/>
      <c r="O704" s="23"/>
      <c r="P704" s="28"/>
      <c r="Q704" s="23">
        <f t="shared" si="477"/>
        <v>965.39499999999998</v>
      </c>
      <c r="R704" s="28">
        <f t="shared" si="476"/>
        <v>0</v>
      </c>
      <c r="S704" s="23"/>
      <c r="T704" s="23"/>
      <c r="U704" s="23">
        <v>140.05500000000001</v>
      </c>
      <c r="V704" s="23"/>
      <c r="W704" s="23">
        <v>825.34</v>
      </c>
      <c r="X704" s="23"/>
      <c r="Y704" s="23"/>
      <c r="Z704" s="23"/>
      <c r="AA704" s="23"/>
      <c r="AB704" s="23"/>
      <c r="AC704" s="53"/>
      <c r="AD704" s="112"/>
      <c r="AE704" s="112"/>
    </row>
    <row r="705" spans="1:31" ht="13.15" customHeight="1" x14ac:dyDescent="0.2">
      <c r="A705" s="111"/>
      <c r="B705" s="114"/>
      <c r="C705" s="19">
        <v>136</v>
      </c>
      <c r="D705" s="20" t="s">
        <v>42</v>
      </c>
      <c r="E705" s="19" t="s">
        <v>391</v>
      </c>
      <c r="F705" s="19">
        <v>244</v>
      </c>
      <c r="G705" s="23">
        <f t="shared" si="478"/>
        <v>0</v>
      </c>
      <c r="H705" s="28">
        <f t="shared" si="475"/>
        <v>0</v>
      </c>
      <c r="I705" s="23"/>
      <c r="J705" s="23"/>
      <c r="K705" s="23"/>
      <c r="L705" s="23"/>
      <c r="M705" s="23"/>
      <c r="N705" s="23"/>
      <c r="O705" s="23"/>
      <c r="P705" s="28"/>
      <c r="Q705" s="23">
        <f t="shared" si="477"/>
        <v>628.4</v>
      </c>
      <c r="R705" s="28">
        <f t="shared" si="476"/>
        <v>0</v>
      </c>
      <c r="S705" s="23"/>
      <c r="T705" s="23"/>
      <c r="U705" s="23">
        <v>628.4</v>
      </c>
      <c r="V705" s="23"/>
      <c r="W705" s="23"/>
      <c r="X705" s="23"/>
      <c r="Y705" s="23"/>
      <c r="Z705" s="23"/>
      <c r="AA705" s="23"/>
      <c r="AB705" s="23"/>
      <c r="AC705" s="53"/>
      <c r="AD705" s="112"/>
      <c r="AE705" s="112"/>
    </row>
    <row r="706" spans="1:31" ht="13.15" customHeight="1" x14ac:dyDescent="0.2">
      <c r="A706" s="111"/>
      <c r="B706" s="114"/>
      <c r="C706" s="19">
        <v>136</v>
      </c>
      <c r="D706" s="20" t="s">
        <v>41</v>
      </c>
      <c r="E706" s="19" t="s">
        <v>391</v>
      </c>
      <c r="F706" s="19">
        <v>242</v>
      </c>
      <c r="G706" s="23"/>
      <c r="H706" s="28"/>
      <c r="I706" s="23"/>
      <c r="J706" s="23"/>
      <c r="K706" s="23"/>
      <c r="L706" s="23"/>
      <c r="M706" s="23"/>
      <c r="N706" s="23"/>
      <c r="O706" s="23"/>
      <c r="P706" s="28"/>
      <c r="Q706" s="23">
        <f t="shared" si="477"/>
        <v>355.12200000000001</v>
      </c>
      <c r="R706" s="28"/>
      <c r="S706" s="23"/>
      <c r="T706" s="23"/>
      <c r="U706" s="23"/>
      <c r="V706" s="23"/>
      <c r="W706" s="23">
        <v>355.12200000000001</v>
      </c>
      <c r="X706" s="23"/>
      <c r="Y706" s="23"/>
      <c r="Z706" s="23"/>
      <c r="AA706" s="23"/>
      <c r="AB706" s="23"/>
      <c r="AC706" s="53"/>
      <c r="AD706" s="112"/>
      <c r="AE706" s="112"/>
    </row>
    <row r="707" spans="1:31" ht="13.15" customHeight="1" x14ac:dyDescent="0.2">
      <c r="A707" s="111"/>
      <c r="B707" s="114"/>
      <c r="C707" s="19">
        <v>136</v>
      </c>
      <c r="D707" s="20" t="s">
        <v>42</v>
      </c>
      <c r="E707" s="20" t="s">
        <v>392</v>
      </c>
      <c r="F707" s="19">
        <v>540</v>
      </c>
      <c r="G707" s="23">
        <f t="shared" si="478"/>
        <v>0</v>
      </c>
      <c r="H707" s="28">
        <f t="shared" si="475"/>
        <v>0</v>
      </c>
      <c r="I707" s="23"/>
      <c r="J707" s="23"/>
      <c r="K707" s="23"/>
      <c r="L707" s="23"/>
      <c r="M707" s="23"/>
      <c r="N707" s="23"/>
      <c r="O707" s="23"/>
      <c r="P707" s="28"/>
      <c r="Q707" s="23">
        <f t="shared" si="477"/>
        <v>0</v>
      </c>
      <c r="R707" s="28">
        <f t="shared" si="476"/>
        <v>0</v>
      </c>
      <c r="S707" s="23"/>
      <c r="T707" s="23"/>
      <c r="U707" s="23"/>
      <c r="V707" s="23"/>
      <c r="W707" s="23"/>
      <c r="X707" s="23"/>
      <c r="Y707" s="23"/>
      <c r="Z707" s="23"/>
      <c r="AA707" s="23"/>
      <c r="AB707" s="23"/>
      <c r="AC707" s="53"/>
      <c r="AD707" s="112"/>
      <c r="AE707" s="112"/>
    </row>
    <row r="708" spans="1:31" ht="13.15" customHeight="1" x14ac:dyDescent="0.2">
      <c r="A708" s="111"/>
      <c r="B708" s="114"/>
      <c r="C708" s="19">
        <v>136</v>
      </c>
      <c r="D708" s="20" t="s">
        <v>42</v>
      </c>
      <c r="E708" s="19" t="s">
        <v>391</v>
      </c>
      <c r="F708" s="19">
        <v>612</v>
      </c>
      <c r="G708" s="23">
        <f t="shared" si="478"/>
        <v>0</v>
      </c>
      <c r="H708" s="28">
        <f t="shared" si="475"/>
        <v>0</v>
      </c>
      <c r="I708" s="23"/>
      <c r="J708" s="23"/>
      <c r="K708" s="23"/>
      <c r="L708" s="23"/>
      <c r="M708" s="23"/>
      <c r="N708" s="23"/>
      <c r="O708" s="23"/>
      <c r="P708" s="28"/>
      <c r="Q708" s="23">
        <f t="shared" si="477"/>
        <v>789.38310000000001</v>
      </c>
      <c r="R708" s="28">
        <f t="shared" si="476"/>
        <v>0</v>
      </c>
      <c r="S708" s="23"/>
      <c r="T708" s="23"/>
      <c r="U708" s="23">
        <f>338.9281+213.535</f>
        <v>552.46309999999994</v>
      </c>
      <c r="V708" s="23"/>
      <c r="W708" s="23">
        <f>101.171+135.749</f>
        <v>236.92000000000002</v>
      </c>
      <c r="X708" s="23"/>
      <c r="Y708" s="23"/>
      <c r="Z708" s="23"/>
      <c r="AA708" s="23"/>
      <c r="AB708" s="23"/>
      <c r="AC708" s="53"/>
      <c r="AD708" s="112"/>
      <c r="AE708" s="112"/>
    </row>
    <row r="709" spans="1:31" ht="13.5" customHeight="1" x14ac:dyDescent="0.2">
      <c r="A709" s="111"/>
      <c r="B709" s="115"/>
      <c r="C709" s="19">
        <v>136</v>
      </c>
      <c r="D709" s="20" t="s">
        <v>42</v>
      </c>
      <c r="E709" s="20" t="s">
        <v>392</v>
      </c>
      <c r="F709" s="19">
        <v>622</v>
      </c>
      <c r="G709" s="23">
        <f t="shared" si="478"/>
        <v>0</v>
      </c>
      <c r="H709" s="28">
        <f t="shared" si="475"/>
        <v>0</v>
      </c>
      <c r="I709" s="23"/>
      <c r="J709" s="23"/>
      <c r="K709" s="23"/>
      <c r="L709" s="23"/>
      <c r="M709" s="23"/>
      <c r="N709" s="23"/>
      <c r="O709" s="23"/>
      <c r="P709" s="28"/>
      <c r="Q709" s="23">
        <f t="shared" si="477"/>
        <v>0</v>
      </c>
      <c r="R709" s="28">
        <f t="shared" si="476"/>
        <v>0</v>
      </c>
      <c r="S709" s="23"/>
      <c r="T709" s="23"/>
      <c r="U709" s="23"/>
      <c r="V709" s="23"/>
      <c r="W709" s="23"/>
      <c r="X709" s="23"/>
      <c r="Y709" s="23"/>
      <c r="Z709" s="23"/>
      <c r="AA709" s="23"/>
      <c r="AB709" s="23"/>
      <c r="AC709" s="53"/>
      <c r="AD709" s="112"/>
      <c r="AE709" s="112"/>
    </row>
    <row r="710" spans="1:31" x14ac:dyDescent="0.2">
      <c r="A710" s="111"/>
      <c r="B710" s="103" t="s">
        <v>15</v>
      </c>
      <c r="C710" s="19"/>
      <c r="D710" s="20"/>
      <c r="E710" s="20"/>
      <c r="F710" s="19"/>
      <c r="G710" s="23">
        <f t="shared" si="478"/>
        <v>0</v>
      </c>
      <c r="H710" s="28">
        <f t="shared" si="475"/>
        <v>0</v>
      </c>
      <c r="I710" s="29"/>
      <c r="J710" s="29"/>
      <c r="K710" s="29"/>
      <c r="L710" s="29"/>
      <c r="M710" s="29"/>
      <c r="N710" s="29"/>
      <c r="O710" s="29"/>
      <c r="P710" s="28"/>
      <c r="Q710" s="23">
        <f t="shared" si="477"/>
        <v>0</v>
      </c>
      <c r="R710" s="28">
        <f t="shared" si="476"/>
        <v>0</v>
      </c>
      <c r="S710" s="23"/>
      <c r="T710" s="23"/>
      <c r="U710" s="23"/>
      <c r="V710" s="23"/>
      <c r="W710" s="23"/>
      <c r="X710" s="23"/>
      <c r="Y710" s="23"/>
      <c r="Z710" s="23"/>
      <c r="AA710" s="23"/>
      <c r="AB710" s="23"/>
      <c r="AC710" s="53"/>
      <c r="AD710" s="112"/>
      <c r="AE710" s="112"/>
    </row>
    <row r="711" spans="1:31" x14ac:dyDescent="0.2">
      <c r="A711" s="111"/>
      <c r="B711" s="103" t="s">
        <v>12</v>
      </c>
      <c r="C711" s="19"/>
      <c r="D711" s="20"/>
      <c r="E711" s="20"/>
      <c r="F711" s="19"/>
      <c r="G711" s="23">
        <f t="shared" si="478"/>
        <v>0</v>
      </c>
      <c r="H711" s="28">
        <f t="shared" si="475"/>
        <v>0</v>
      </c>
      <c r="I711" s="29"/>
      <c r="J711" s="29"/>
      <c r="K711" s="29"/>
      <c r="L711" s="29"/>
      <c r="M711" s="29"/>
      <c r="N711" s="29"/>
      <c r="O711" s="29"/>
      <c r="P711" s="28"/>
      <c r="Q711" s="23">
        <f t="shared" si="477"/>
        <v>0</v>
      </c>
      <c r="R711" s="28">
        <f t="shared" si="476"/>
        <v>0</v>
      </c>
      <c r="S711" s="23"/>
      <c r="T711" s="23"/>
      <c r="U711" s="23"/>
      <c r="V711" s="23"/>
      <c r="W711" s="23"/>
      <c r="X711" s="23"/>
      <c r="Y711" s="23"/>
      <c r="Z711" s="23"/>
      <c r="AA711" s="23"/>
      <c r="AB711" s="23"/>
      <c r="AC711" s="53"/>
      <c r="AD711" s="112"/>
      <c r="AE711" s="112"/>
    </row>
    <row r="712" spans="1:31" ht="13.15" hidden="1" customHeight="1" x14ac:dyDescent="0.2">
      <c r="A712" s="111" t="s">
        <v>375</v>
      </c>
      <c r="B712" s="103" t="s">
        <v>406</v>
      </c>
      <c r="C712" s="19"/>
      <c r="D712" s="20"/>
      <c r="E712" s="20"/>
      <c r="F712" s="19"/>
      <c r="G712" s="23">
        <f>I712+K712+M712+O712</f>
        <v>4</v>
      </c>
      <c r="H712" s="23">
        <f>J712+L712+N712+P712</f>
        <v>0</v>
      </c>
      <c r="I712" s="29"/>
      <c r="J712" s="29"/>
      <c r="K712" s="29"/>
      <c r="L712" s="29"/>
      <c r="M712" s="29">
        <v>4</v>
      </c>
      <c r="N712" s="29"/>
      <c r="O712" s="29"/>
      <c r="P712" s="28"/>
      <c r="Q712" s="23">
        <f>S712+U712+W712+Y712</f>
        <v>0</v>
      </c>
      <c r="R712" s="23">
        <f>T712+V712+X712+Z712</f>
        <v>0</v>
      </c>
      <c r="S712" s="23"/>
      <c r="T712" s="23"/>
      <c r="U712" s="23"/>
      <c r="V712" s="23"/>
      <c r="W712" s="23"/>
      <c r="X712" s="23"/>
      <c r="Y712" s="23"/>
      <c r="Z712" s="23"/>
      <c r="AA712" s="23"/>
      <c r="AB712" s="23"/>
      <c r="AC712" s="23"/>
      <c r="AD712" s="112" t="s">
        <v>420</v>
      </c>
      <c r="AE712" s="112" t="s">
        <v>381</v>
      </c>
    </row>
    <row r="713" spans="1:31" ht="26.45" hidden="1" customHeight="1" x14ac:dyDescent="0.2">
      <c r="A713" s="111"/>
      <c r="B713" s="103" t="s">
        <v>119</v>
      </c>
      <c r="C713" s="19"/>
      <c r="D713" s="20"/>
      <c r="E713" s="20"/>
      <c r="F713" s="19"/>
      <c r="G713" s="23">
        <f>ROUND(G714/G712,1)</f>
        <v>250</v>
      </c>
      <c r="H713" s="23" t="e">
        <f t="shared" ref="H713:AC713" si="479">ROUND(H714/H712,1)</f>
        <v>#DIV/0!</v>
      </c>
      <c r="I713" s="23" t="e">
        <f t="shared" si="479"/>
        <v>#DIV/0!</v>
      </c>
      <c r="J713" s="23" t="e">
        <f t="shared" si="479"/>
        <v>#DIV/0!</v>
      </c>
      <c r="K713" s="23" t="e">
        <f t="shared" si="479"/>
        <v>#DIV/0!</v>
      </c>
      <c r="L713" s="23" t="e">
        <f t="shared" si="479"/>
        <v>#DIV/0!</v>
      </c>
      <c r="M713" s="23">
        <f t="shared" si="479"/>
        <v>250</v>
      </c>
      <c r="N713" s="23" t="e">
        <f t="shared" si="479"/>
        <v>#DIV/0!</v>
      </c>
      <c r="O713" s="23" t="e">
        <f t="shared" si="479"/>
        <v>#DIV/0!</v>
      </c>
      <c r="P713" s="23" t="e">
        <f t="shared" si="479"/>
        <v>#DIV/0!</v>
      </c>
      <c r="Q713" s="23" t="e">
        <f t="shared" si="479"/>
        <v>#DIV/0!</v>
      </c>
      <c r="R713" s="23" t="e">
        <f t="shared" si="479"/>
        <v>#DIV/0!</v>
      </c>
      <c r="S713" s="23" t="e">
        <f t="shared" si="479"/>
        <v>#DIV/0!</v>
      </c>
      <c r="T713" s="23" t="e">
        <f t="shared" si="479"/>
        <v>#DIV/0!</v>
      </c>
      <c r="U713" s="23" t="e">
        <f t="shared" si="479"/>
        <v>#DIV/0!</v>
      </c>
      <c r="V713" s="23" t="e">
        <f t="shared" si="479"/>
        <v>#DIV/0!</v>
      </c>
      <c r="W713" s="23" t="e">
        <f t="shared" si="479"/>
        <v>#DIV/0!</v>
      </c>
      <c r="X713" s="23" t="e">
        <f t="shared" si="479"/>
        <v>#DIV/0!</v>
      </c>
      <c r="Y713" s="23" t="e">
        <f t="shared" si="479"/>
        <v>#DIV/0!</v>
      </c>
      <c r="Z713" s="23" t="e">
        <f t="shared" si="479"/>
        <v>#DIV/0!</v>
      </c>
      <c r="AA713" s="23" t="e">
        <f t="shared" si="479"/>
        <v>#DIV/0!</v>
      </c>
      <c r="AB713" s="23" t="e">
        <f t="shared" si="479"/>
        <v>#DIV/0!</v>
      </c>
      <c r="AC713" s="23" t="e">
        <f t="shared" si="479"/>
        <v>#DIV/0!</v>
      </c>
      <c r="AD713" s="112"/>
      <c r="AE713" s="112"/>
    </row>
    <row r="714" spans="1:31" ht="13.15" hidden="1" customHeight="1" x14ac:dyDescent="0.2">
      <c r="A714" s="111"/>
      <c r="B714" s="103" t="s">
        <v>101</v>
      </c>
      <c r="C714" s="19"/>
      <c r="D714" s="20"/>
      <c r="E714" s="20"/>
      <c r="F714" s="19"/>
      <c r="G714" s="23">
        <f t="shared" ref="G714:AC714" si="480">SUM(G715:G723)</f>
        <v>1000</v>
      </c>
      <c r="H714" s="23">
        <f t="shared" si="480"/>
        <v>0</v>
      </c>
      <c r="I714" s="23">
        <f t="shared" si="480"/>
        <v>0</v>
      </c>
      <c r="J714" s="23">
        <f t="shared" si="480"/>
        <v>0</v>
      </c>
      <c r="K714" s="23">
        <f t="shared" si="480"/>
        <v>0</v>
      </c>
      <c r="L714" s="23">
        <f t="shared" si="480"/>
        <v>0</v>
      </c>
      <c r="M714" s="23">
        <f t="shared" si="480"/>
        <v>1000</v>
      </c>
      <c r="N714" s="23">
        <f t="shared" si="480"/>
        <v>0</v>
      </c>
      <c r="O714" s="23">
        <f t="shared" si="480"/>
        <v>0</v>
      </c>
      <c r="P714" s="23">
        <f t="shared" si="480"/>
        <v>0</v>
      </c>
      <c r="Q714" s="23">
        <f t="shared" si="480"/>
        <v>0</v>
      </c>
      <c r="R714" s="23">
        <f t="shared" si="480"/>
        <v>0</v>
      </c>
      <c r="S714" s="23">
        <f t="shared" si="480"/>
        <v>0</v>
      </c>
      <c r="T714" s="23">
        <f t="shared" si="480"/>
        <v>0</v>
      </c>
      <c r="U714" s="23">
        <f t="shared" si="480"/>
        <v>0</v>
      </c>
      <c r="V714" s="23">
        <f t="shared" si="480"/>
        <v>0</v>
      </c>
      <c r="W714" s="23">
        <f t="shared" si="480"/>
        <v>0</v>
      </c>
      <c r="X714" s="23">
        <f t="shared" si="480"/>
        <v>0</v>
      </c>
      <c r="Y714" s="23">
        <f t="shared" si="480"/>
        <v>0</v>
      </c>
      <c r="Z714" s="23">
        <f t="shared" si="480"/>
        <v>0</v>
      </c>
      <c r="AA714" s="23">
        <f t="shared" si="480"/>
        <v>0</v>
      </c>
      <c r="AB714" s="23">
        <f t="shared" si="480"/>
        <v>0</v>
      </c>
      <c r="AC714" s="23">
        <f t="shared" si="480"/>
        <v>0</v>
      </c>
      <c r="AD714" s="112"/>
      <c r="AE714" s="112"/>
    </row>
    <row r="715" spans="1:31" ht="13.15" hidden="1" customHeight="1" x14ac:dyDescent="0.2">
      <c r="A715" s="111"/>
      <c r="B715" s="113" t="s">
        <v>17</v>
      </c>
      <c r="C715" s="19">
        <v>136</v>
      </c>
      <c r="D715" s="20" t="s">
        <v>41</v>
      </c>
      <c r="E715" s="19" t="s">
        <v>391</v>
      </c>
      <c r="F715" s="19">
        <v>244</v>
      </c>
      <c r="G715" s="23">
        <f>I715+K715+M715+O715</f>
        <v>0</v>
      </c>
      <c r="H715" s="28">
        <f t="shared" ref="H715:H723" si="481">J715+L715+N715+P715</f>
        <v>0</v>
      </c>
      <c r="I715" s="29"/>
      <c r="J715" s="29"/>
      <c r="K715" s="29"/>
      <c r="L715" s="29"/>
      <c r="M715" s="29"/>
      <c r="N715" s="29"/>
      <c r="O715" s="29"/>
      <c r="P715" s="28"/>
      <c r="Q715" s="23">
        <f>S715+U715+W715+Y715</f>
        <v>0</v>
      </c>
      <c r="R715" s="28">
        <f t="shared" ref="R715:R723" si="482">T715+V715+X715+Z715</f>
        <v>0</v>
      </c>
      <c r="S715" s="23"/>
      <c r="T715" s="23"/>
      <c r="U715" s="23"/>
      <c r="V715" s="23"/>
      <c r="W715" s="23"/>
      <c r="X715" s="23"/>
      <c r="Y715" s="23"/>
      <c r="Z715" s="23"/>
      <c r="AA715" s="23"/>
      <c r="AB715" s="23"/>
      <c r="AC715" s="23"/>
      <c r="AD715" s="112"/>
      <c r="AE715" s="112"/>
    </row>
    <row r="716" spans="1:31" ht="13.15" hidden="1" customHeight="1" x14ac:dyDescent="0.2">
      <c r="A716" s="111"/>
      <c r="B716" s="115"/>
      <c r="C716" s="19">
        <v>136</v>
      </c>
      <c r="D716" s="20" t="s">
        <v>42</v>
      </c>
      <c r="E716" s="19" t="s">
        <v>391</v>
      </c>
      <c r="F716" s="19">
        <v>612</v>
      </c>
      <c r="G716" s="23">
        <f t="shared" ref="G716:G723" si="483">I716+K716+M716+O716</f>
        <v>0</v>
      </c>
      <c r="H716" s="28">
        <f t="shared" si="481"/>
        <v>0</v>
      </c>
      <c r="I716" s="29"/>
      <c r="J716" s="29"/>
      <c r="K716" s="29"/>
      <c r="L716" s="29"/>
      <c r="M716" s="29"/>
      <c r="N716" s="29"/>
      <c r="O716" s="29"/>
      <c r="P716" s="28"/>
      <c r="Q716" s="23">
        <f t="shared" ref="Q716:Q722" si="484">S716+U716+W716+Y716</f>
        <v>0</v>
      </c>
      <c r="R716" s="28">
        <f t="shared" si="482"/>
        <v>0</v>
      </c>
      <c r="S716" s="23"/>
      <c r="T716" s="23"/>
      <c r="U716" s="23"/>
      <c r="V716" s="23"/>
      <c r="W716" s="23"/>
      <c r="X716" s="23"/>
      <c r="Y716" s="23"/>
      <c r="Z716" s="23"/>
      <c r="AA716" s="23"/>
      <c r="AB716" s="23"/>
      <c r="AC716" s="23"/>
      <c r="AD716" s="112"/>
      <c r="AE716" s="112"/>
    </row>
    <row r="717" spans="1:31" ht="13.15" hidden="1" customHeight="1" x14ac:dyDescent="0.2">
      <c r="A717" s="111"/>
      <c r="B717" s="113" t="s">
        <v>14</v>
      </c>
      <c r="C717" s="19">
        <v>136</v>
      </c>
      <c r="D717" s="20" t="s">
        <v>42</v>
      </c>
      <c r="E717" s="20" t="s">
        <v>392</v>
      </c>
      <c r="F717" s="19">
        <v>244</v>
      </c>
      <c r="G717" s="23">
        <f t="shared" si="483"/>
        <v>0</v>
      </c>
      <c r="H717" s="28">
        <f t="shared" si="481"/>
        <v>0</v>
      </c>
      <c r="I717" s="23"/>
      <c r="J717" s="23"/>
      <c r="K717" s="23"/>
      <c r="L717" s="23"/>
      <c r="M717" s="23"/>
      <c r="N717" s="23"/>
      <c r="O717" s="23"/>
      <c r="P717" s="28"/>
      <c r="Q717" s="23">
        <f t="shared" si="484"/>
        <v>0</v>
      </c>
      <c r="R717" s="28">
        <f t="shared" si="482"/>
        <v>0</v>
      </c>
      <c r="S717" s="23"/>
      <c r="T717" s="23"/>
      <c r="U717" s="23"/>
      <c r="V717" s="23"/>
      <c r="W717" s="23"/>
      <c r="X717" s="23"/>
      <c r="Y717" s="23"/>
      <c r="Z717" s="23"/>
      <c r="AA717" s="23"/>
      <c r="AB717" s="23"/>
      <c r="AC717" s="23"/>
      <c r="AD717" s="112"/>
      <c r="AE717" s="112"/>
    </row>
    <row r="718" spans="1:31" ht="13.15" hidden="1" customHeight="1" x14ac:dyDescent="0.2">
      <c r="A718" s="111"/>
      <c r="B718" s="114"/>
      <c r="C718" s="19">
        <v>136</v>
      </c>
      <c r="D718" s="20" t="s">
        <v>42</v>
      </c>
      <c r="E718" s="20" t="s">
        <v>392</v>
      </c>
      <c r="F718" s="19">
        <v>112</v>
      </c>
      <c r="G718" s="23">
        <f t="shared" si="483"/>
        <v>0</v>
      </c>
      <c r="H718" s="28">
        <f t="shared" si="481"/>
        <v>0</v>
      </c>
      <c r="I718" s="23"/>
      <c r="J718" s="23"/>
      <c r="K718" s="23"/>
      <c r="L718" s="23"/>
      <c r="M718" s="23"/>
      <c r="N718" s="23"/>
      <c r="O718" s="23"/>
      <c r="P718" s="28"/>
      <c r="Q718" s="23">
        <f t="shared" si="484"/>
        <v>0</v>
      </c>
      <c r="R718" s="28">
        <f t="shared" si="482"/>
        <v>0</v>
      </c>
      <c r="S718" s="23"/>
      <c r="T718" s="23"/>
      <c r="U718" s="23"/>
      <c r="V718" s="23"/>
      <c r="W718" s="23"/>
      <c r="X718" s="23"/>
      <c r="Y718" s="23"/>
      <c r="Z718" s="23"/>
      <c r="AA718" s="23"/>
      <c r="AB718" s="23"/>
      <c r="AC718" s="23"/>
      <c r="AD718" s="112"/>
      <c r="AE718" s="112"/>
    </row>
    <row r="719" spans="1:31" ht="13.15" hidden="1" customHeight="1" x14ac:dyDescent="0.2">
      <c r="A719" s="111"/>
      <c r="B719" s="114"/>
      <c r="C719" s="19">
        <v>136</v>
      </c>
      <c r="D719" s="20" t="s">
        <v>42</v>
      </c>
      <c r="E719" s="20" t="s">
        <v>392</v>
      </c>
      <c r="F719" s="19">
        <v>540</v>
      </c>
      <c r="G719" s="23">
        <f t="shared" si="483"/>
        <v>120</v>
      </c>
      <c r="H719" s="28">
        <f t="shared" si="481"/>
        <v>0</v>
      </c>
      <c r="I719" s="23"/>
      <c r="J719" s="23"/>
      <c r="K719" s="23"/>
      <c r="L719" s="23"/>
      <c r="M719" s="23">
        <v>120</v>
      </c>
      <c r="N719" s="23"/>
      <c r="O719" s="23"/>
      <c r="P719" s="28"/>
      <c r="Q719" s="23">
        <f t="shared" si="484"/>
        <v>0</v>
      </c>
      <c r="R719" s="28">
        <f t="shared" si="482"/>
        <v>0</v>
      </c>
      <c r="S719" s="23"/>
      <c r="T719" s="23"/>
      <c r="U719" s="23"/>
      <c r="V719" s="23"/>
      <c r="W719" s="23"/>
      <c r="X719" s="23"/>
      <c r="Y719" s="23"/>
      <c r="Z719" s="23"/>
      <c r="AA719" s="23"/>
      <c r="AB719" s="23"/>
      <c r="AC719" s="23"/>
      <c r="AD719" s="112"/>
      <c r="AE719" s="112"/>
    </row>
    <row r="720" spans="1:31" ht="13.15" hidden="1" customHeight="1" x14ac:dyDescent="0.2">
      <c r="A720" s="111"/>
      <c r="B720" s="114"/>
      <c r="C720" s="19">
        <v>136</v>
      </c>
      <c r="D720" s="20" t="s">
        <v>42</v>
      </c>
      <c r="E720" s="20" t="s">
        <v>392</v>
      </c>
      <c r="F720" s="19">
        <v>612</v>
      </c>
      <c r="G720" s="23">
        <f t="shared" si="483"/>
        <v>880</v>
      </c>
      <c r="H720" s="28">
        <f t="shared" si="481"/>
        <v>0</v>
      </c>
      <c r="I720" s="23"/>
      <c r="J720" s="23"/>
      <c r="K720" s="23"/>
      <c r="L720" s="23"/>
      <c r="M720" s="23">
        <v>880</v>
      </c>
      <c r="N720" s="23"/>
      <c r="O720" s="23"/>
      <c r="P720" s="28"/>
      <c r="Q720" s="23">
        <f t="shared" si="484"/>
        <v>0</v>
      </c>
      <c r="R720" s="28">
        <f t="shared" si="482"/>
        <v>0</v>
      </c>
      <c r="S720" s="23"/>
      <c r="T720" s="23"/>
      <c r="U720" s="23"/>
      <c r="V720" s="23"/>
      <c r="W720" s="23"/>
      <c r="X720" s="23"/>
      <c r="Y720" s="23"/>
      <c r="Z720" s="23"/>
      <c r="AA720" s="23"/>
      <c r="AB720" s="23"/>
      <c r="AC720" s="23"/>
      <c r="AD720" s="112"/>
      <c r="AE720" s="112"/>
    </row>
    <row r="721" spans="1:31" ht="13.5" hidden="1" customHeight="1" x14ac:dyDescent="0.2">
      <c r="A721" s="111"/>
      <c r="B721" s="115"/>
      <c r="C721" s="19">
        <v>136</v>
      </c>
      <c r="D721" s="20" t="s">
        <v>42</v>
      </c>
      <c r="E721" s="20" t="s">
        <v>392</v>
      </c>
      <c r="F721" s="19">
        <v>622</v>
      </c>
      <c r="G721" s="23">
        <f t="shared" si="483"/>
        <v>0</v>
      </c>
      <c r="H721" s="28">
        <f t="shared" si="481"/>
        <v>0</v>
      </c>
      <c r="I721" s="23"/>
      <c r="J721" s="23"/>
      <c r="K721" s="23"/>
      <c r="L721" s="23"/>
      <c r="M721" s="23"/>
      <c r="N721" s="23"/>
      <c r="O721" s="23"/>
      <c r="P721" s="28"/>
      <c r="Q721" s="23">
        <f t="shared" si="484"/>
        <v>0</v>
      </c>
      <c r="R721" s="28">
        <f t="shared" si="482"/>
        <v>0</v>
      </c>
      <c r="S721" s="23"/>
      <c r="T721" s="23"/>
      <c r="U721" s="23"/>
      <c r="V721" s="23"/>
      <c r="W721" s="23"/>
      <c r="X721" s="23"/>
      <c r="Y721" s="23"/>
      <c r="Z721" s="23"/>
      <c r="AA721" s="23"/>
      <c r="AB721" s="23"/>
      <c r="AC721" s="23"/>
      <c r="AD721" s="112"/>
      <c r="AE721" s="112"/>
    </row>
    <row r="722" spans="1:31" hidden="1" x14ac:dyDescent="0.2">
      <c r="A722" s="111"/>
      <c r="B722" s="103" t="s">
        <v>15</v>
      </c>
      <c r="C722" s="19"/>
      <c r="D722" s="20"/>
      <c r="E722" s="20"/>
      <c r="F722" s="19"/>
      <c r="G722" s="23">
        <f t="shared" si="483"/>
        <v>0</v>
      </c>
      <c r="H722" s="28">
        <f t="shared" si="481"/>
        <v>0</v>
      </c>
      <c r="I722" s="29"/>
      <c r="J722" s="29"/>
      <c r="K722" s="29"/>
      <c r="L722" s="29"/>
      <c r="M722" s="29"/>
      <c r="N722" s="29"/>
      <c r="O722" s="29"/>
      <c r="P722" s="28"/>
      <c r="Q722" s="23">
        <f t="shared" si="484"/>
        <v>0</v>
      </c>
      <c r="R722" s="28">
        <f t="shared" si="482"/>
        <v>0</v>
      </c>
      <c r="S722" s="23"/>
      <c r="T722" s="23"/>
      <c r="U722" s="23"/>
      <c r="V722" s="23"/>
      <c r="W722" s="23"/>
      <c r="X722" s="23"/>
      <c r="Y722" s="23"/>
      <c r="Z722" s="23"/>
      <c r="AA722" s="23"/>
      <c r="AB722" s="23"/>
      <c r="AC722" s="23"/>
      <c r="AD722" s="112"/>
      <c r="AE722" s="112"/>
    </row>
    <row r="723" spans="1:31" hidden="1" x14ac:dyDescent="0.2">
      <c r="A723" s="111"/>
      <c r="B723" s="103" t="s">
        <v>12</v>
      </c>
      <c r="C723" s="19"/>
      <c r="D723" s="20"/>
      <c r="E723" s="20"/>
      <c r="F723" s="19"/>
      <c r="G723" s="23">
        <f t="shared" si="483"/>
        <v>0</v>
      </c>
      <c r="H723" s="28">
        <f t="shared" si="481"/>
        <v>0</v>
      </c>
      <c r="I723" s="29"/>
      <c r="J723" s="29"/>
      <c r="K723" s="29"/>
      <c r="L723" s="29"/>
      <c r="M723" s="29"/>
      <c r="N723" s="29"/>
      <c r="O723" s="29"/>
      <c r="P723" s="28"/>
      <c r="Q723" s="23">
        <f>S723+U723+W723+Y723</f>
        <v>0</v>
      </c>
      <c r="R723" s="28">
        <f t="shared" si="482"/>
        <v>0</v>
      </c>
      <c r="S723" s="23"/>
      <c r="T723" s="23"/>
      <c r="U723" s="23"/>
      <c r="V723" s="23"/>
      <c r="W723" s="23"/>
      <c r="X723" s="23"/>
      <c r="Y723" s="23"/>
      <c r="Z723" s="23"/>
      <c r="AA723" s="23"/>
      <c r="AB723" s="23"/>
      <c r="AC723" s="23"/>
      <c r="AD723" s="112"/>
      <c r="AE723" s="112"/>
    </row>
    <row r="724" spans="1:31" ht="13.15" customHeight="1" x14ac:dyDescent="0.2">
      <c r="A724" s="111" t="s">
        <v>531</v>
      </c>
      <c r="B724" s="103" t="s">
        <v>145</v>
      </c>
      <c r="C724" s="19"/>
      <c r="D724" s="20"/>
      <c r="E724" s="20"/>
      <c r="F724" s="19"/>
      <c r="G724" s="23">
        <f>I724+K724+M724+O724</f>
        <v>3</v>
      </c>
      <c r="H724" s="23">
        <f>J724+L724+N724+P724</f>
        <v>0</v>
      </c>
      <c r="I724" s="29"/>
      <c r="J724" s="29"/>
      <c r="K724" s="29">
        <v>1</v>
      </c>
      <c r="L724" s="29"/>
      <c r="M724" s="29">
        <v>1</v>
      </c>
      <c r="N724" s="29"/>
      <c r="O724" s="29">
        <v>1</v>
      </c>
      <c r="P724" s="28"/>
      <c r="Q724" s="23">
        <f>S724+U724+W724+Y724</f>
        <v>0</v>
      </c>
      <c r="R724" s="23">
        <f>T724+V724+X724+Z724</f>
        <v>0</v>
      </c>
      <c r="S724" s="23"/>
      <c r="T724" s="23"/>
      <c r="U724" s="23">
        <v>0</v>
      </c>
      <c r="V724" s="23"/>
      <c r="W724" s="23">
        <v>0</v>
      </c>
      <c r="X724" s="23"/>
      <c r="Y724" s="23">
        <v>0</v>
      </c>
      <c r="Z724" s="23"/>
      <c r="AA724" s="23">
        <v>1</v>
      </c>
      <c r="AB724" s="23">
        <v>1</v>
      </c>
      <c r="AC724" s="23">
        <v>1</v>
      </c>
      <c r="AD724" s="112" t="s">
        <v>490</v>
      </c>
      <c r="AE724" s="112" t="s">
        <v>589</v>
      </c>
    </row>
    <row r="725" spans="1:31" ht="26.45" customHeight="1" x14ac:dyDescent="0.2">
      <c r="A725" s="111"/>
      <c r="B725" s="103" t="s">
        <v>119</v>
      </c>
      <c r="C725" s="19"/>
      <c r="D725" s="20"/>
      <c r="E725" s="20"/>
      <c r="F725" s="19"/>
      <c r="G725" s="23">
        <f>ROUND(G726/G724,1)</f>
        <v>100</v>
      </c>
      <c r="H725" s="23" t="e">
        <f t="shared" ref="H725:AC725" si="485">ROUND(H726/H724,1)</f>
        <v>#DIV/0!</v>
      </c>
      <c r="I725" s="23" t="e">
        <f t="shared" si="485"/>
        <v>#DIV/0!</v>
      </c>
      <c r="J725" s="23" t="e">
        <f t="shared" si="485"/>
        <v>#DIV/0!</v>
      </c>
      <c r="K725" s="23">
        <f t="shared" si="485"/>
        <v>150</v>
      </c>
      <c r="L725" s="23" t="e">
        <f t="shared" si="485"/>
        <v>#DIV/0!</v>
      </c>
      <c r="M725" s="23">
        <f t="shared" si="485"/>
        <v>60</v>
      </c>
      <c r="N725" s="23" t="e">
        <f t="shared" si="485"/>
        <v>#DIV/0!</v>
      </c>
      <c r="O725" s="23">
        <f t="shared" si="485"/>
        <v>90</v>
      </c>
      <c r="P725" s="23" t="e">
        <f t="shared" si="485"/>
        <v>#DIV/0!</v>
      </c>
      <c r="Q725" s="27" t="e">
        <f>ROUND(Q726/Q724,1)</f>
        <v>#DIV/0!</v>
      </c>
      <c r="R725" s="27" t="e">
        <f t="shared" si="485"/>
        <v>#DIV/0!</v>
      </c>
      <c r="S725" s="27" t="e">
        <f t="shared" si="485"/>
        <v>#DIV/0!</v>
      </c>
      <c r="T725" s="27" t="e">
        <f t="shared" si="485"/>
        <v>#DIV/0!</v>
      </c>
      <c r="U725" s="27" t="e">
        <f t="shared" si="485"/>
        <v>#DIV/0!</v>
      </c>
      <c r="V725" s="27" t="e">
        <f t="shared" si="485"/>
        <v>#DIV/0!</v>
      </c>
      <c r="W725" s="27" t="e">
        <f t="shared" si="485"/>
        <v>#DIV/0!</v>
      </c>
      <c r="X725" s="27" t="e">
        <f t="shared" si="485"/>
        <v>#DIV/0!</v>
      </c>
      <c r="Y725" s="27" t="e">
        <f t="shared" si="485"/>
        <v>#DIV/0!</v>
      </c>
      <c r="Z725" s="23" t="e">
        <f t="shared" si="485"/>
        <v>#DIV/0!</v>
      </c>
      <c r="AA725" s="23">
        <f t="shared" si="485"/>
        <v>300</v>
      </c>
      <c r="AB725" s="23">
        <f t="shared" si="485"/>
        <v>0</v>
      </c>
      <c r="AC725" s="23">
        <f t="shared" si="485"/>
        <v>300</v>
      </c>
      <c r="AD725" s="112"/>
      <c r="AE725" s="112"/>
    </row>
    <row r="726" spans="1:31" ht="41.45" customHeight="1" x14ac:dyDescent="0.2">
      <c r="A726" s="111"/>
      <c r="B726" s="103" t="s">
        <v>101</v>
      </c>
      <c r="C726" s="19"/>
      <c r="D726" s="20"/>
      <c r="E726" s="20"/>
      <c r="F726" s="19"/>
      <c r="G726" s="23">
        <f t="shared" ref="G726:AC726" si="486">SUM(G727:G736)</f>
        <v>300</v>
      </c>
      <c r="H726" s="23">
        <f t="shared" si="486"/>
        <v>0</v>
      </c>
      <c r="I726" s="23">
        <f t="shared" si="486"/>
        <v>0</v>
      </c>
      <c r="J726" s="23">
        <f t="shared" si="486"/>
        <v>0</v>
      </c>
      <c r="K726" s="23">
        <f t="shared" si="486"/>
        <v>150</v>
      </c>
      <c r="L726" s="23">
        <f t="shared" si="486"/>
        <v>0</v>
      </c>
      <c r="M726" s="23">
        <f t="shared" si="486"/>
        <v>60</v>
      </c>
      <c r="N726" s="23">
        <f t="shared" si="486"/>
        <v>0</v>
      </c>
      <c r="O726" s="23">
        <f t="shared" si="486"/>
        <v>90</v>
      </c>
      <c r="P726" s="23">
        <f t="shared" si="486"/>
        <v>0</v>
      </c>
      <c r="Q726" s="23">
        <f t="shared" si="486"/>
        <v>469.99799999999999</v>
      </c>
      <c r="R726" s="23">
        <f t="shared" si="486"/>
        <v>0</v>
      </c>
      <c r="S726" s="23">
        <f t="shared" si="486"/>
        <v>0</v>
      </c>
      <c r="T726" s="23">
        <f t="shared" si="486"/>
        <v>0</v>
      </c>
      <c r="U726" s="23">
        <f t="shared" si="486"/>
        <v>0</v>
      </c>
      <c r="V726" s="23">
        <f t="shared" si="486"/>
        <v>0</v>
      </c>
      <c r="W726" s="23">
        <f t="shared" si="486"/>
        <v>469.99799999999999</v>
      </c>
      <c r="X726" s="23">
        <f t="shared" si="486"/>
        <v>0</v>
      </c>
      <c r="Y726" s="23">
        <f t="shared" si="486"/>
        <v>0</v>
      </c>
      <c r="Z726" s="23">
        <f t="shared" si="486"/>
        <v>0</v>
      </c>
      <c r="AA726" s="23">
        <f t="shared" si="486"/>
        <v>300</v>
      </c>
      <c r="AB726" s="23"/>
      <c r="AC726" s="23">
        <f t="shared" si="486"/>
        <v>300</v>
      </c>
      <c r="AD726" s="112"/>
      <c r="AE726" s="112"/>
    </row>
    <row r="727" spans="1:31" ht="13.15" customHeight="1" x14ac:dyDescent="0.2">
      <c r="A727" s="111"/>
      <c r="B727" s="113" t="s">
        <v>17</v>
      </c>
      <c r="C727" s="19">
        <v>136</v>
      </c>
      <c r="D727" s="20" t="s">
        <v>41</v>
      </c>
      <c r="E727" s="19" t="s">
        <v>391</v>
      </c>
      <c r="F727" s="19">
        <v>244</v>
      </c>
      <c r="G727" s="23">
        <f>I727+K727+M727+O727</f>
        <v>0</v>
      </c>
      <c r="H727" s="28">
        <f t="shared" ref="H727:H736" si="487">J727+L727+N727+P727</f>
        <v>0</v>
      </c>
      <c r="I727" s="29"/>
      <c r="J727" s="29"/>
      <c r="K727" s="29"/>
      <c r="L727" s="29"/>
      <c r="M727" s="29"/>
      <c r="N727" s="29"/>
      <c r="O727" s="29"/>
      <c r="P727" s="28"/>
      <c r="Q727" s="23">
        <f>S727+U727+W727+Y727</f>
        <v>0</v>
      </c>
      <c r="R727" s="28">
        <f t="shared" ref="R727:R736" si="488">T727+V727+X727+Z727</f>
        <v>0</v>
      </c>
      <c r="S727" s="23"/>
      <c r="T727" s="23"/>
      <c r="U727" s="23"/>
      <c r="V727" s="23"/>
      <c r="W727" s="23"/>
      <c r="X727" s="23"/>
      <c r="Y727" s="23"/>
      <c r="Z727" s="23"/>
      <c r="AA727" s="23"/>
      <c r="AB727" s="23"/>
      <c r="AC727" s="23"/>
      <c r="AD727" s="112"/>
      <c r="AE727" s="112"/>
    </row>
    <row r="728" spans="1:31" ht="13.15" customHeight="1" x14ac:dyDescent="0.2">
      <c r="A728" s="111"/>
      <c r="B728" s="114"/>
      <c r="C728" s="19">
        <v>136</v>
      </c>
      <c r="D728" s="20" t="s">
        <v>42</v>
      </c>
      <c r="E728" s="19" t="s">
        <v>391</v>
      </c>
      <c r="F728" s="19">
        <v>622</v>
      </c>
      <c r="G728" s="23"/>
      <c r="H728" s="28"/>
      <c r="I728" s="29"/>
      <c r="J728" s="29"/>
      <c r="K728" s="29"/>
      <c r="L728" s="29"/>
      <c r="M728" s="29"/>
      <c r="N728" s="29"/>
      <c r="O728" s="29"/>
      <c r="P728" s="28"/>
      <c r="Q728" s="23">
        <f>S728+U728+W728+Y728</f>
        <v>21.10004</v>
      </c>
      <c r="R728" s="28"/>
      <c r="S728" s="23"/>
      <c r="T728" s="23"/>
      <c r="U728" s="23"/>
      <c r="V728" s="23"/>
      <c r="W728" s="23">
        <v>21.10004</v>
      </c>
      <c r="X728" s="23"/>
      <c r="Y728" s="23"/>
      <c r="Z728" s="23"/>
      <c r="AA728" s="23"/>
      <c r="AB728" s="23"/>
      <c r="AC728" s="23"/>
      <c r="AD728" s="112"/>
      <c r="AE728" s="112"/>
    </row>
    <row r="729" spans="1:31" ht="13.15" customHeight="1" x14ac:dyDescent="0.2">
      <c r="A729" s="111"/>
      <c r="B729" s="115"/>
      <c r="C729" s="19">
        <v>136</v>
      </c>
      <c r="D729" s="20" t="s">
        <v>42</v>
      </c>
      <c r="E729" s="19" t="s">
        <v>391</v>
      </c>
      <c r="F729" s="19">
        <v>612</v>
      </c>
      <c r="G729" s="23">
        <f t="shared" ref="G729:G736" si="489">I729+K729+M729+O729</f>
        <v>300</v>
      </c>
      <c r="H729" s="28">
        <f t="shared" si="487"/>
        <v>0</v>
      </c>
      <c r="I729" s="29"/>
      <c r="J729" s="29"/>
      <c r="K729" s="29">
        <v>150</v>
      </c>
      <c r="L729" s="29"/>
      <c r="M729" s="29">
        <v>60</v>
      </c>
      <c r="N729" s="29"/>
      <c r="O729" s="29">
        <v>90</v>
      </c>
      <c r="P729" s="28"/>
      <c r="Q729" s="23">
        <f t="shared" ref="Q729:Q736" si="490">S729+U729+W729+Y729</f>
        <v>120.57</v>
      </c>
      <c r="R729" s="28">
        <f t="shared" si="488"/>
        <v>0</v>
      </c>
      <c r="S729" s="23"/>
      <c r="T729" s="23"/>
      <c r="U729" s="23"/>
      <c r="V729" s="23"/>
      <c r="W729" s="23">
        <f>30.142+90.428</f>
        <v>120.57</v>
      </c>
      <c r="X729" s="23"/>
      <c r="Y729" s="23"/>
      <c r="Z729" s="23"/>
      <c r="AA729" s="23">
        <v>300</v>
      </c>
      <c r="AB729" s="23">
        <v>300</v>
      </c>
      <c r="AC729" s="23">
        <v>300</v>
      </c>
      <c r="AD729" s="112"/>
      <c r="AE729" s="112"/>
    </row>
    <row r="730" spans="1:31" ht="13.15" customHeight="1" x14ac:dyDescent="0.2">
      <c r="A730" s="111"/>
      <c r="B730" s="113" t="s">
        <v>14</v>
      </c>
      <c r="C730" s="19">
        <v>136</v>
      </c>
      <c r="D730" s="20" t="s">
        <v>42</v>
      </c>
      <c r="E730" s="20" t="s">
        <v>392</v>
      </c>
      <c r="F730" s="19">
        <v>244</v>
      </c>
      <c r="G730" s="23">
        <f t="shared" si="489"/>
        <v>0</v>
      </c>
      <c r="H730" s="28">
        <f t="shared" si="487"/>
        <v>0</v>
      </c>
      <c r="I730" s="23"/>
      <c r="J730" s="23"/>
      <c r="K730" s="23"/>
      <c r="L730" s="23"/>
      <c r="M730" s="23"/>
      <c r="N730" s="23"/>
      <c r="O730" s="23"/>
      <c r="P730" s="28"/>
      <c r="Q730" s="23">
        <f t="shared" si="490"/>
        <v>0</v>
      </c>
      <c r="R730" s="28">
        <f t="shared" si="488"/>
        <v>0</v>
      </c>
      <c r="S730" s="23"/>
      <c r="T730" s="23"/>
      <c r="U730" s="23"/>
      <c r="V730" s="23"/>
      <c r="W730" s="23"/>
      <c r="X730" s="23"/>
      <c r="Y730" s="23"/>
      <c r="Z730" s="23"/>
      <c r="AA730" s="23"/>
      <c r="AB730" s="23"/>
      <c r="AC730" s="23"/>
      <c r="AD730" s="112"/>
      <c r="AE730" s="112"/>
    </row>
    <row r="731" spans="1:31" ht="13.15" customHeight="1" x14ac:dyDescent="0.2">
      <c r="A731" s="111"/>
      <c r="B731" s="114"/>
      <c r="C731" s="19">
        <v>136</v>
      </c>
      <c r="D731" s="20" t="s">
        <v>42</v>
      </c>
      <c r="E731" s="20" t="s">
        <v>392</v>
      </c>
      <c r="F731" s="19">
        <v>112</v>
      </c>
      <c r="G731" s="23">
        <f t="shared" si="489"/>
        <v>0</v>
      </c>
      <c r="H731" s="28">
        <f t="shared" si="487"/>
        <v>0</v>
      </c>
      <c r="I731" s="23"/>
      <c r="J731" s="23"/>
      <c r="K731" s="23"/>
      <c r="L731" s="23"/>
      <c r="M731" s="23"/>
      <c r="N731" s="23"/>
      <c r="O731" s="23"/>
      <c r="P731" s="28"/>
      <c r="Q731" s="23">
        <f t="shared" si="490"/>
        <v>0</v>
      </c>
      <c r="R731" s="28">
        <f t="shared" si="488"/>
        <v>0</v>
      </c>
      <c r="S731" s="23"/>
      <c r="T731" s="23"/>
      <c r="U731" s="23"/>
      <c r="V731" s="23"/>
      <c r="W731" s="23"/>
      <c r="X731" s="23"/>
      <c r="Y731" s="23"/>
      <c r="Z731" s="23"/>
      <c r="AA731" s="23"/>
      <c r="AB731" s="23"/>
      <c r="AC731" s="23"/>
      <c r="AD731" s="112"/>
      <c r="AE731" s="112"/>
    </row>
    <row r="732" spans="1:31" ht="13.15" customHeight="1" x14ac:dyDescent="0.2">
      <c r="A732" s="111"/>
      <c r="B732" s="114"/>
      <c r="C732" s="19">
        <v>136</v>
      </c>
      <c r="D732" s="20" t="s">
        <v>42</v>
      </c>
      <c r="E732" s="20" t="s">
        <v>392</v>
      </c>
      <c r="F732" s="19">
        <v>540</v>
      </c>
      <c r="G732" s="23">
        <f t="shared" si="489"/>
        <v>0</v>
      </c>
      <c r="H732" s="28">
        <f t="shared" si="487"/>
        <v>0</v>
      </c>
      <c r="I732" s="23"/>
      <c r="J732" s="23"/>
      <c r="K732" s="23"/>
      <c r="L732" s="23"/>
      <c r="M732" s="23"/>
      <c r="N732" s="23"/>
      <c r="O732" s="23"/>
      <c r="P732" s="28"/>
      <c r="Q732" s="23">
        <f t="shared" si="490"/>
        <v>0</v>
      </c>
      <c r="R732" s="28">
        <f t="shared" si="488"/>
        <v>0</v>
      </c>
      <c r="S732" s="23"/>
      <c r="T732" s="23"/>
      <c r="U732" s="23"/>
      <c r="V732" s="23"/>
      <c r="W732" s="23"/>
      <c r="X732" s="23"/>
      <c r="Y732" s="23"/>
      <c r="Z732" s="23"/>
      <c r="AA732" s="23"/>
      <c r="AB732" s="23"/>
      <c r="AC732" s="23"/>
      <c r="AD732" s="112"/>
      <c r="AE732" s="112"/>
    </row>
    <row r="733" spans="1:31" ht="13.15" customHeight="1" x14ac:dyDescent="0.2">
      <c r="A733" s="111"/>
      <c r="B733" s="114"/>
      <c r="C733" s="19">
        <v>136</v>
      </c>
      <c r="D733" s="20" t="s">
        <v>42</v>
      </c>
      <c r="E733" s="20" t="s">
        <v>392</v>
      </c>
      <c r="F733" s="19">
        <v>612</v>
      </c>
      <c r="G733" s="23">
        <f t="shared" si="489"/>
        <v>0</v>
      </c>
      <c r="H733" s="28">
        <f t="shared" si="487"/>
        <v>0</v>
      </c>
      <c r="I733" s="23"/>
      <c r="J733" s="23"/>
      <c r="K733" s="23"/>
      <c r="L733" s="23"/>
      <c r="M733" s="23"/>
      <c r="N733" s="23"/>
      <c r="O733" s="23"/>
      <c r="P733" s="28"/>
      <c r="Q733" s="23">
        <f t="shared" si="490"/>
        <v>279.428</v>
      </c>
      <c r="R733" s="28">
        <f t="shared" si="488"/>
        <v>0</v>
      </c>
      <c r="S733" s="23"/>
      <c r="T733" s="23"/>
      <c r="U733" s="23"/>
      <c r="V733" s="23"/>
      <c r="W733" s="23">
        <f>69.857+209.571</f>
        <v>279.428</v>
      </c>
      <c r="X733" s="23"/>
      <c r="Y733" s="23"/>
      <c r="Z733" s="23"/>
      <c r="AA733" s="23"/>
      <c r="AB733" s="23"/>
      <c r="AC733" s="23"/>
      <c r="AD733" s="112"/>
      <c r="AE733" s="112"/>
    </row>
    <row r="734" spans="1:31" ht="13.5" customHeight="1" x14ac:dyDescent="0.2">
      <c r="A734" s="111"/>
      <c r="B734" s="115"/>
      <c r="C734" s="19">
        <v>136</v>
      </c>
      <c r="D734" s="20" t="s">
        <v>42</v>
      </c>
      <c r="E734" s="19" t="s">
        <v>391</v>
      </c>
      <c r="F734" s="19">
        <v>622</v>
      </c>
      <c r="G734" s="23">
        <f t="shared" si="489"/>
        <v>0</v>
      </c>
      <c r="H734" s="28">
        <f t="shared" si="487"/>
        <v>0</v>
      </c>
      <c r="I734" s="23"/>
      <c r="J734" s="23"/>
      <c r="K734" s="23"/>
      <c r="L734" s="23"/>
      <c r="M734" s="23"/>
      <c r="N734" s="23"/>
      <c r="O734" s="23"/>
      <c r="P734" s="28"/>
      <c r="Q734" s="23">
        <f t="shared" si="490"/>
        <v>48.89996</v>
      </c>
      <c r="R734" s="28">
        <f t="shared" si="488"/>
        <v>0</v>
      </c>
      <c r="S734" s="23"/>
      <c r="T734" s="23"/>
      <c r="U734" s="23"/>
      <c r="V734" s="23"/>
      <c r="W734" s="23">
        <v>48.89996</v>
      </c>
      <c r="X734" s="23"/>
      <c r="Y734" s="23"/>
      <c r="Z734" s="23"/>
      <c r="AA734" s="23"/>
      <c r="AB734" s="23"/>
      <c r="AC734" s="23"/>
      <c r="AD734" s="112"/>
      <c r="AE734" s="112"/>
    </row>
    <row r="735" spans="1:31" x14ac:dyDescent="0.2">
      <c r="A735" s="111"/>
      <c r="B735" s="103" t="s">
        <v>15</v>
      </c>
      <c r="C735" s="19"/>
      <c r="D735" s="20"/>
      <c r="E735" s="20"/>
      <c r="F735" s="19"/>
      <c r="G735" s="23">
        <f t="shared" si="489"/>
        <v>0</v>
      </c>
      <c r="H735" s="28">
        <f t="shared" si="487"/>
        <v>0</v>
      </c>
      <c r="I735" s="29"/>
      <c r="J735" s="29"/>
      <c r="K735" s="29"/>
      <c r="L735" s="29"/>
      <c r="M735" s="29"/>
      <c r="N735" s="29"/>
      <c r="O735" s="29"/>
      <c r="P735" s="28"/>
      <c r="Q735" s="23">
        <f t="shared" si="490"/>
        <v>0</v>
      </c>
      <c r="R735" s="28">
        <f t="shared" si="488"/>
        <v>0</v>
      </c>
      <c r="S735" s="23"/>
      <c r="T735" s="23"/>
      <c r="U735" s="23"/>
      <c r="V735" s="23"/>
      <c r="W735" s="23"/>
      <c r="X735" s="23"/>
      <c r="Y735" s="23"/>
      <c r="Z735" s="23"/>
      <c r="AA735" s="23"/>
      <c r="AB735" s="23"/>
      <c r="AC735" s="23"/>
      <c r="AD735" s="112"/>
      <c r="AE735" s="112"/>
    </row>
    <row r="736" spans="1:31" x14ac:dyDescent="0.2">
      <c r="A736" s="111"/>
      <c r="B736" s="103" t="s">
        <v>12</v>
      </c>
      <c r="C736" s="19"/>
      <c r="D736" s="20"/>
      <c r="E736" s="20"/>
      <c r="F736" s="19"/>
      <c r="G736" s="23">
        <f t="shared" si="489"/>
        <v>0</v>
      </c>
      <c r="H736" s="28">
        <f t="shared" si="487"/>
        <v>0</v>
      </c>
      <c r="I736" s="29"/>
      <c r="J736" s="29"/>
      <c r="K736" s="29"/>
      <c r="L736" s="29"/>
      <c r="M736" s="29"/>
      <c r="N736" s="29"/>
      <c r="O736" s="29"/>
      <c r="P736" s="28"/>
      <c r="Q736" s="23">
        <f t="shared" si="490"/>
        <v>0</v>
      </c>
      <c r="R736" s="28">
        <f t="shared" si="488"/>
        <v>0</v>
      </c>
      <c r="S736" s="23"/>
      <c r="T736" s="23"/>
      <c r="U736" s="23"/>
      <c r="V736" s="23"/>
      <c r="W736" s="23"/>
      <c r="X736" s="23"/>
      <c r="Y736" s="23"/>
      <c r="Z736" s="23"/>
      <c r="AA736" s="23"/>
      <c r="AB736" s="23"/>
      <c r="AC736" s="23"/>
      <c r="AD736" s="112"/>
      <c r="AE736" s="112"/>
    </row>
    <row r="737" spans="1:31" ht="13.15" customHeight="1" x14ac:dyDescent="0.2">
      <c r="A737" s="123" t="s">
        <v>457</v>
      </c>
      <c r="B737" s="103" t="s">
        <v>437</v>
      </c>
      <c r="C737" s="19"/>
      <c r="D737" s="20"/>
      <c r="E737" s="20"/>
      <c r="F737" s="19"/>
      <c r="G737" s="23">
        <f>I737+K737+M737+O737</f>
        <v>0</v>
      </c>
      <c r="H737" s="23">
        <f>J737+L737+N737+P737</f>
        <v>0</v>
      </c>
      <c r="I737" s="29"/>
      <c r="J737" s="29"/>
      <c r="K737" s="29">
        <v>0</v>
      </c>
      <c r="L737" s="29"/>
      <c r="M737" s="29">
        <v>0</v>
      </c>
      <c r="N737" s="29"/>
      <c r="O737" s="29"/>
      <c r="P737" s="28"/>
      <c r="Q737" s="23">
        <v>28000</v>
      </c>
      <c r="R737" s="23">
        <f>T737+V737+X737+Z737</f>
        <v>0</v>
      </c>
      <c r="S737" s="23">
        <v>28000</v>
      </c>
      <c r="T737" s="23"/>
      <c r="U737" s="23"/>
      <c r="V737" s="23"/>
      <c r="W737" s="23"/>
      <c r="X737" s="23"/>
      <c r="Y737" s="23"/>
      <c r="Z737" s="23"/>
      <c r="AA737" s="23"/>
      <c r="AB737" s="23"/>
      <c r="AC737" s="23"/>
      <c r="AD737" s="112" t="s">
        <v>600</v>
      </c>
      <c r="AE737" s="112" t="s">
        <v>590</v>
      </c>
    </row>
    <row r="738" spans="1:31" ht="13.15" customHeight="1" x14ac:dyDescent="0.2">
      <c r="A738" s="114"/>
      <c r="B738" s="103" t="s">
        <v>119</v>
      </c>
      <c r="C738" s="19"/>
      <c r="D738" s="20"/>
      <c r="E738" s="20"/>
      <c r="F738" s="19"/>
      <c r="G738" s="23" t="e">
        <f>ROUND(G739/G737,1)</f>
        <v>#DIV/0!</v>
      </c>
      <c r="H738" s="23" t="e">
        <f t="shared" ref="H738:P738" si="491">ROUND(H739/H737,1)</f>
        <v>#DIV/0!</v>
      </c>
      <c r="I738" s="23" t="e">
        <f t="shared" si="491"/>
        <v>#DIV/0!</v>
      </c>
      <c r="J738" s="23" t="e">
        <f t="shared" si="491"/>
        <v>#DIV/0!</v>
      </c>
      <c r="K738" s="23" t="e">
        <f t="shared" si="491"/>
        <v>#DIV/0!</v>
      </c>
      <c r="L738" s="23" t="e">
        <f t="shared" si="491"/>
        <v>#DIV/0!</v>
      </c>
      <c r="M738" s="23" t="e">
        <f t="shared" si="491"/>
        <v>#DIV/0!</v>
      </c>
      <c r="N738" s="23" t="e">
        <f t="shared" si="491"/>
        <v>#DIV/0!</v>
      </c>
      <c r="O738" s="23" t="e">
        <f t="shared" si="491"/>
        <v>#DIV/0!</v>
      </c>
      <c r="P738" s="23" t="e">
        <f t="shared" si="491"/>
        <v>#DIV/0!</v>
      </c>
      <c r="Q738" s="23">
        <v>0.5</v>
      </c>
      <c r="R738" s="23" t="e">
        <f t="shared" ref="R738:AC738" si="492">ROUND(R739/R737,1)</f>
        <v>#DIV/0!</v>
      </c>
      <c r="S738" s="23">
        <v>0.5</v>
      </c>
      <c r="T738" s="23" t="e">
        <f t="shared" si="492"/>
        <v>#DIV/0!</v>
      </c>
      <c r="U738" s="27" t="e">
        <f t="shared" si="492"/>
        <v>#DIV/0!</v>
      </c>
      <c r="V738" s="27" t="e">
        <f t="shared" si="492"/>
        <v>#DIV/0!</v>
      </c>
      <c r="W738" s="27" t="e">
        <f t="shared" si="492"/>
        <v>#DIV/0!</v>
      </c>
      <c r="X738" s="27" t="e">
        <f t="shared" si="492"/>
        <v>#DIV/0!</v>
      </c>
      <c r="Y738" s="27" t="e">
        <f t="shared" si="492"/>
        <v>#DIV/0!</v>
      </c>
      <c r="Z738" s="27" t="e">
        <f t="shared" si="492"/>
        <v>#DIV/0!</v>
      </c>
      <c r="AA738" s="27" t="e">
        <f t="shared" si="492"/>
        <v>#DIV/0!</v>
      </c>
      <c r="AB738" s="27" t="e">
        <f t="shared" si="492"/>
        <v>#DIV/0!</v>
      </c>
      <c r="AC738" s="27" t="e">
        <f t="shared" si="492"/>
        <v>#DIV/0!</v>
      </c>
      <c r="AD738" s="112"/>
      <c r="AE738" s="112"/>
    </row>
    <row r="739" spans="1:31" ht="42.6" customHeight="1" x14ac:dyDescent="0.2">
      <c r="A739" s="114"/>
      <c r="B739" s="103" t="s">
        <v>101</v>
      </c>
      <c r="C739" s="19"/>
      <c r="D739" s="20"/>
      <c r="E739" s="20"/>
      <c r="F739" s="19"/>
      <c r="G739" s="23">
        <f t="shared" ref="G739:AC739" si="493">SUM(G740:G748)</f>
        <v>0</v>
      </c>
      <c r="H739" s="23">
        <f t="shared" si="493"/>
        <v>0</v>
      </c>
      <c r="I739" s="23">
        <f t="shared" si="493"/>
        <v>0</v>
      </c>
      <c r="J739" s="23">
        <f t="shared" si="493"/>
        <v>0</v>
      </c>
      <c r="K739" s="23">
        <f t="shared" si="493"/>
        <v>0</v>
      </c>
      <c r="L739" s="23">
        <f t="shared" si="493"/>
        <v>0</v>
      </c>
      <c r="M739" s="23">
        <f t="shared" si="493"/>
        <v>0</v>
      </c>
      <c r="N739" s="23">
        <f t="shared" si="493"/>
        <v>0</v>
      </c>
      <c r="O739" s="23">
        <f t="shared" si="493"/>
        <v>0</v>
      </c>
      <c r="P739" s="23">
        <f t="shared" si="493"/>
        <v>0</v>
      </c>
      <c r="Q739" s="23">
        <f t="shared" si="493"/>
        <v>14000</v>
      </c>
      <c r="R739" s="23">
        <f t="shared" si="493"/>
        <v>0</v>
      </c>
      <c r="S739" s="23">
        <f t="shared" si="493"/>
        <v>14000</v>
      </c>
      <c r="T739" s="23">
        <f t="shared" si="493"/>
        <v>0</v>
      </c>
      <c r="U739" s="23">
        <f t="shared" si="493"/>
        <v>0</v>
      </c>
      <c r="V739" s="23">
        <f t="shared" si="493"/>
        <v>0</v>
      </c>
      <c r="W739" s="23">
        <f t="shared" si="493"/>
        <v>0</v>
      </c>
      <c r="X739" s="23">
        <f t="shared" si="493"/>
        <v>0</v>
      </c>
      <c r="Y739" s="23">
        <f t="shared" si="493"/>
        <v>0</v>
      </c>
      <c r="Z739" s="23">
        <f t="shared" si="493"/>
        <v>0</v>
      </c>
      <c r="AA739" s="23">
        <f t="shared" si="493"/>
        <v>0</v>
      </c>
      <c r="AB739" s="23">
        <f t="shared" si="493"/>
        <v>0</v>
      </c>
      <c r="AC739" s="23">
        <f t="shared" si="493"/>
        <v>0</v>
      </c>
      <c r="AD739" s="112"/>
      <c r="AE739" s="112"/>
    </row>
    <row r="740" spans="1:31" ht="13.15" customHeight="1" x14ac:dyDescent="0.2">
      <c r="A740" s="114"/>
      <c r="B740" s="113" t="s">
        <v>17</v>
      </c>
      <c r="C740" s="19">
        <v>136</v>
      </c>
      <c r="D740" s="20" t="s">
        <v>41</v>
      </c>
      <c r="E740" s="19">
        <v>710003330</v>
      </c>
      <c r="F740" s="19">
        <v>244</v>
      </c>
      <c r="G740" s="23">
        <f>I740+K740+M740+O740</f>
        <v>0</v>
      </c>
      <c r="H740" s="28">
        <f t="shared" ref="H740:H748" si="494">J740+L740+N740+P740</f>
        <v>0</v>
      </c>
      <c r="I740" s="29"/>
      <c r="J740" s="29"/>
      <c r="K740" s="29"/>
      <c r="L740" s="29"/>
      <c r="M740" s="29"/>
      <c r="N740" s="29"/>
      <c r="O740" s="29"/>
      <c r="P740" s="28"/>
      <c r="Q740" s="23">
        <f>S740+U740+W740+Y740</f>
        <v>14000</v>
      </c>
      <c r="R740" s="28">
        <f t="shared" ref="R740:R748" si="495">T740+V740+X740+Z740</f>
        <v>0</v>
      </c>
      <c r="S740" s="23">
        <v>14000</v>
      </c>
      <c r="T740" s="23"/>
      <c r="U740" s="23"/>
      <c r="V740" s="23"/>
      <c r="W740" s="23"/>
      <c r="X740" s="23"/>
      <c r="Y740" s="23"/>
      <c r="Z740" s="23"/>
      <c r="AA740" s="23">
        <v>0</v>
      </c>
      <c r="AB740" s="23">
        <v>0</v>
      </c>
      <c r="AC740" s="23">
        <v>0</v>
      </c>
      <c r="AD740" s="112"/>
      <c r="AE740" s="112"/>
    </row>
    <row r="741" spans="1:31" ht="33.75" customHeight="1" x14ac:dyDescent="0.2">
      <c r="A741" s="114"/>
      <c r="B741" s="115"/>
      <c r="C741" s="19">
        <v>136</v>
      </c>
      <c r="D741" s="20" t="s">
        <v>41</v>
      </c>
      <c r="E741" s="19">
        <v>710003330</v>
      </c>
      <c r="F741" s="19">
        <v>242</v>
      </c>
      <c r="G741" s="23">
        <f t="shared" ref="G741:G748" si="496">I741+K741+M741+O741</f>
        <v>0</v>
      </c>
      <c r="H741" s="28">
        <f t="shared" si="494"/>
        <v>0</v>
      </c>
      <c r="I741" s="29"/>
      <c r="J741" s="29"/>
      <c r="K741" s="29"/>
      <c r="L741" s="29"/>
      <c r="M741" s="29"/>
      <c r="N741" s="29"/>
      <c r="O741" s="29"/>
      <c r="P741" s="28"/>
      <c r="Q741" s="23">
        <f t="shared" ref="Q741:Q748" si="497">S741+U741+W741+Y741</f>
        <v>0</v>
      </c>
      <c r="R741" s="28">
        <f t="shared" si="495"/>
        <v>0</v>
      </c>
      <c r="S741" s="23"/>
      <c r="T741" s="23"/>
      <c r="U741" s="23"/>
      <c r="V741" s="23"/>
      <c r="W741" s="23"/>
      <c r="X741" s="23"/>
      <c r="Y741" s="23"/>
      <c r="Z741" s="23"/>
      <c r="AA741" s="23"/>
      <c r="AB741" s="23"/>
      <c r="AC741" s="23"/>
      <c r="AD741" s="112"/>
      <c r="AE741" s="112"/>
    </row>
    <row r="742" spans="1:31" ht="29.45" customHeight="1" x14ac:dyDescent="0.2">
      <c r="A742" s="114"/>
      <c r="B742" s="113" t="s">
        <v>14</v>
      </c>
      <c r="C742" s="19"/>
      <c r="D742" s="20"/>
      <c r="E742" s="20"/>
      <c r="F742" s="19"/>
      <c r="G742" s="23">
        <f t="shared" si="496"/>
        <v>0</v>
      </c>
      <c r="H742" s="28">
        <f t="shared" si="494"/>
        <v>0</v>
      </c>
      <c r="I742" s="23"/>
      <c r="J742" s="23"/>
      <c r="K742" s="23"/>
      <c r="L742" s="23"/>
      <c r="M742" s="23"/>
      <c r="N742" s="23"/>
      <c r="O742" s="23"/>
      <c r="P742" s="28"/>
      <c r="Q742" s="23">
        <f t="shared" si="497"/>
        <v>0</v>
      </c>
      <c r="R742" s="28">
        <f t="shared" si="495"/>
        <v>0</v>
      </c>
      <c r="S742" s="23"/>
      <c r="T742" s="23"/>
      <c r="U742" s="23"/>
      <c r="V742" s="23"/>
      <c r="W742" s="23"/>
      <c r="X742" s="23"/>
      <c r="Y742" s="23"/>
      <c r="Z742" s="23"/>
      <c r="AA742" s="23"/>
      <c r="AB742" s="23"/>
      <c r="AC742" s="23"/>
      <c r="AD742" s="112"/>
      <c r="AE742" s="112"/>
    </row>
    <row r="743" spans="1:31" ht="26.45" customHeight="1" x14ac:dyDescent="0.2">
      <c r="A743" s="114"/>
      <c r="B743" s="114"/>
      <c r="C743" s="19"/>
      <c r="D743" s="20"/>
      <c r="E743" s="20"/>
      <c r="F743" s="19"/>
      <c r="G743" s="23">
        <f t="shared" si="496"/>
        <v>0</v>
      </c>
      <c r="H743" s="28">
        <f t="shared" si="494"/>
        <v>0</v>
      </c>
      <c r="I743" s="23"/>
      <c r="J743" s="23"/>
      <c r="K743" s="23"/>
      <c r="L743" s="23"/>
      <c r="M743" s="23"/>
      <c r="N743" s="23"/>
      <c r="O743" s="23"/>
      <c r="P743" s="28"/>
      <c r="Q743" s="23">
        <f t="shared" si="497"/>
        <v>0</v>
      </c>
      <c r="R743" s="28">
        <f t="shared" si="495"/>
        <v>0</v>
      </c>
      <c r="S743" s="23"/>
      <c r="T743" s="23"/>
      <c r="U743" s="23"/>
      <c r="V743" s="23"/>
      <c r="W743" s="23"/>
      <c r="X743" s="23"/>
      <c r="Y743" s="23"/>
      <c r="Z743" s="23"/>
      <c r="AA743" s="23"/>
      <c r="AB743" s="23"/>
      <c r="AC743" s="23"/>
      <c r="AD743" s="112"/>
      <c r="AE743" s="112"/>
    </row>
    <row r="744" spans="1:31" ht="26.45" customHeight="1" x14ac:dyDescent="0.2">
      <c r="A744" s="114"/>
      <c r="B744" s="114"/>
      <c r="C744" s="19"/>
      <c r="D744" s="20"/>
      <c r="E744" s="20"/>
      <c r="F744" s="19"/>
      <c r="G744" s="23">
        <f t="shared" si="496"/>
        <v>0</v>
      </c>
      <c r="H744" s="28">
        <f t="shared" si="494"/>
        <v>0</v>
      </c>
      <c r="I744" s="23"/>
      <c r="J744" s="23"/>
      <c r="K744" s="23"/>
      <c r="L744" s="23"/>
      <c r="M744" s="23"/>
      <c r="N744" s="23"/>
      <c r="O744" s="23"/>
      <c r="P744" s="28"/>
      <c r="Q744" s="23">
        <f t="shared" si="497"/>
        <v>0</v>
      </c>
      <c r="R744" s="28">
        <f t="shared" si="495"/>
        <v>0</v>
      </c>
      <c r="S744" s="23"/>
      <c r="T744" s="23"/>
      <c r="U744" s="23"/>
      <c r="V744" s="23"/>
      <c r="W744" s="23"/>
      <c r="X744" s="23"/>
      <c r="Y744" s="23"/>
      <c r="Z744" s="23"/>
      <c r="AA744" s="23"/>
      <c r="AB744" s="23"/>
      <c r="AC744" s="23"/>
      <c r="AD744" s="112"/>
      <c r="AE744" s="112"/>
    </row>
    <row r="745" spans="1:31" ht="27.75" customHeight="1" x14ac:dyDescent="0.2">
      <c r="A745" s="114"/>
      <c r="B745" s="114"/>
      <c r="C745" s="19"/>
      <c r="D745" s="20"/>
      <c r="E745" s="20"/>
      <c r="F745" s="19"/>
      <c r="G745" s="23">
        <f t="shared" si="496"/>
        <v>0</v>
      </c>
      <c r="H745" s="28">
        <f t="shared" si="494"/>
        <v>0</v>
      </c>
      <c r="I745" s="23"/>
      <c r="J745" s="23"/>
      <c r="K745" s="23"/>
      <c r="L745" s="23"/>
      <c r="M745" s="23"/>
      <c r="N745" s="23"/>
      <c r="O745" s="23"/>
      <c r="P745" s="28"/>
      <c r="Q745" s="23">
        <f t="shared" si="497"/>
        <v>0</v>
      </c>
      <c r="R745" s="28">
        <f t="shared" si="495"/>
        <v>0</v>
      </c>
      <c r="S745" s="23"/>
      <c r="T745" s="23"/>
      <c r="U745" s="23"/>
      <c r="V745" s="23"/>
      <c r="W745" s="23"/>
      <c r="X745" s="23"/>
      <c r="Y745" s="23"/>
      <c r="Z745" s="23"/>
      <c r="AA745" s="23"/>
      <c r="AB745" s="23"/>
      <c r="AC745" s="23"/>
      <c r="AD745" s="112"/>
      <c r="AE745" s="112"/>
    </row>
    <row r="746" spans="1:31" ht="19.5" customHeight="1" x14ac:dyDescent="0.2">
      <c r="A746" s="114"/>
      <c r="B746" s="115"/>
      <c r="C746" s="19"/>
      <c r="D746" s="20"/>
      <c r="E746" s="20"/>
      <c r="F746" s="19"/>
      <c r="G746" s="23">
        <f t="shared" si="496"/>
        <v>0</v>
      </c>
      <c r="H746" s="28">
        <f t="shared" si="494"/>
        <v>0</v>
      </c>
      <c r="I746" s="23"/>
      <c r="J746" s="23"/>
      <c r="K746" s="23"/>
      <c r="L746" s="23"/>
      <c r="M746" s="23"/>
      <c r="N746" s="23"/>
      <c r="O746" s="23"/>
      <c r="P746" s="28"/>
      <c r="Q746" s="23">
        <f t="shared" si="497"/>
        <v>0</v>
      </c>
      <c r="R746" s="28">
        <f t="shared" si="495"/>
        <v>0</v>
      </c>
      <c r="S746" s="23"/>
      <c r="T746" s="23"/>
      <c r="U746" s="23"/>
      <c r="V746" s="23"/>
      <c r="W746" s="23"/>
      <c r="X746" s="23"/>
      <c r="Y746" s="23"/>
      <c r="Z746" s="23"/>
      <c r="AA746" s="23"/>
      <c r="AB746" s="23"/>
      <c r="AC746" s="23"/>
      <c r="AD746" s="112"/>
      <c r="AE746" s="112"/>
    </row>
    <row r="747" spans="1:31" x14ac:dyDescent="0.2">
      <c r="A747" s="114"/>
      <c r="B747" s="103" t="s">
        <v>15</v>
      </c>
      <c r="C747" s="19"/>
      <c r="D747" s="20"/>
      <c r="E747" s="20"/>
      <c r="F747" s="19"/>
      <c r="G747" s="23">
        <f t="shared" si="496"/>
        <v>0</v>
      </c>
      <c r="H747" s="28">
        <f t="shared" si="494"/>
        <v>0</v>
      </c>
      <c r="I747" s="29"/>
      <c r="J747" s="29"/>
      <c r="K747" s="29"/>
      <c r="L747" s="29"/>
      <c r="M747" s="29"/>
      <c r="N747" s="29"/>
      <c r="O747" s="29"/>
      <c r="P747" s="28"/>
      <c r="Q747" s="23">
        <f t="shared" si="497"/>
        <v>0</v>
      </c>
      <c r="R747" s="28">
        <f t="shared" si="495"/>
        <v>0</v>
      </c>
      <c r="S747" s="23"/>
      <c r="T747" s="23"/>
      <c r="U747" s="23"/>
      <c r="V747" s="23"/>
      <c r="W747" s="23"/>
      <c r="X747" s="23"/>
      <c r="Y747" s="23"/>
      <c r="Z747" s="23"/>
      <c r="AA747" s="23"/>
      <c r="AB747" s="23"/>
      <c r="AC747" s="23"/>
      <c r="AD747" s="112"/>
      <c r="AE747" s="112"/>
    </row>
    <row r="748" spans="1:31" x14ac:dyDescent="0.2">
      <c r="A748" s="115"/>
      <c r="B748" s="103" t="s">
        <v>12</v>
      </c>
      <c r="C748" s="19"/>
      <c r="D748" s="20"/>
      <c r="E748" s="20"/>
      <c r="F748" s="19"/>
      <c r="G748" s="23">
        <f t="shared" si="496"/>
        <v>0</v>
      </c>
      <c r="H748" s="28">
        <f t="shared" si="494"/>
        <v>0</v>
      </c>
      <c r="I748" s="29"/>
      <c r="J748" s="29"/>
      <c r="K748" s="29"/>
      <c r="L748" s="29"/>
      <c r="M748" s="29"/>
      <c r="N748" s="29"/>
      <c r="O748" s="29"/>
      <c r="P748" s="28"/>
      <c r="Q748" s="23">
        <f t="shared" si="497"/>
        <v>0</v>
      </c>
      <c r="R748" s="28">
        <f t="shared" si="495"/>
        <v>0</v>
      </c>
      <c r="S748" s="23"/>
      <c r="T748" s="23"/>
      <c r="U748" s="23"/>
      <c r="V748" s="23"/>
      <c r="W748" s="23"/>
      <c r="X748" s="23"/>
      <c r="Y748" s="23"/>
      <c r="Z748" s="23"/>
      <c r="AA748" s="23"/>
      <c r="AB748" s="23"/>
      <c r="AC748" s="23"/>
      <c r="AD748" s="112"/>
      <c r="AE748" s="112"/>
    </row>
    <row r="749" spans="1:31" ht="13.15" hidden="1" customHeight="1" x14ac:dyDescent="0.2">
      <c r="A749" s="111" t="s">
        <v>529</v>
      </c>
      <c r="B749" s="103" t="s">
        <v>145</v>
      </c>
      <c r="C749" s="19"/>
      <c r="D749" s="20"/>
      <c r="E749" s="20"/>
      <c r="F749" s="19"/>
      <c r="G749" s="23">
        <f>I749+K749+M749+O749</f>
        <v>3</v>
      </c>
      <c r="H749" s="23">
        <f>J749+L749+N749+P749</f>
        <v>0</v>
      </c>
      <c r="I749" s="29"/>
      <c r="J749" s="29"/>
      <c r="K749" s="29">
        <v>1</v>
      </c>
      <c r="L749" s="29"/>
      <c r="M749" s="29">
        <v>1</v>
      </c>
      <c r="N749" s="29"/>
      <c r="O749" s="29">
        <v>1</v>
      </c>
      <c r="P749" s="28"/>
      <c r="Q749" s="23">
        <f>S749+U749+W749+Y749</f>
        <v>0</v>
      </c>
      <c r="R749" s="23">
        <f>T749+V749+X749+Z749</f>
        <v>0</v>
      </c>
      <c r="S749" s="23"/>
      <c r="T749" s="23"/>
      <c r="U749" s="23">
        <v>0</v>
      </c>
      <c r="V749" s="23"/>
      <c r="W749" s="23">
        <v>0</v>
      </c>
      <c r="X749" s="23"/>
      <c r="Y749" s="23">
        <v>0</v>
      </c>
      <c r="Z749" s="23"/>
      <c r="AA749" s="23">
        <v>3</v>
      </c>
      <c r="AB749" s="23">
        <v>3</v>
      </c>
      <c r="AC749" s="23">
        <v>1</v>
      </c>
      <c r="AD749" s="112" t="s">
        <v>530</v>
      </c>
      <c r="AE749" s="112" t="s">
        <v>556</v>
      </c>
    </row>
    <row r="750" spans="1:31" ht="26.45" hidden="1" customHeight="1" x14ac:dyDescent="0.2">
      <c r="A750" s="111"/>
      <c r="B750" s="103" t="s">
        <v>119</v>
      </c>
      <c r="C750" s="19"/>
      <c r="D750" s="20"/>
      <c r="E750" s="20"/>
      <c r="F750" s="19"/>
      <c r="G750" s="23">
        <f>ROUND(G751/G749,1)</f>
        <v>100</v>
      </c>
      <c r="H750" s="23" t="e">
        <f t="shared" ref="H750:P750" si="498">ROUND(H751/H749,1)</f>
        <v>#DIV/0!</v>
      </c>
      <c r="I750" s="23" t="e">
        <f t="shared" si="498"/>
        <v>#DIV/0!</v>
      </c>
      <c r="J750" s="23" t="e">
        <f t="shared" si="498"/>
        <v>#DIV/0!</v>
      </c>
      <c r="K750" s="23">
        <f t="shared" si="498"/>
        <v>150</v>
      </c>
      <c r="L750" s="23" t="e">
        <f t="shared" si="498"/>
        <v>#DIV/0!</v>
      </c>
      <c r="M750" s="23">
        <f t="shared" si="498"/>
        <v>60</v>
      </c>
      <c r="N750" s="23" t="e">
        <f t="shared" si="498"/>
        <v>#DIV/0!</v>
      </c>
      <c r="O750" s="23">
        <f t="shared" si="498"/>
        <v>90</v>
      </c>
      <c r="P750" s="23" t="e">
        <f t="shared" si="498"/>
        <v>#DIV/0!</v>
      </c>
      <c r="Q750" s="23" t="e">
        <f>ROUND(Q751/Q749,1)</f>
        <v>#DIV/0!</v>
      </c>
      <c r="R750" s="23" t="e">
        <f t="shared" ref="R750:AC750" si="499">ROUND(R751/R749,1)</f>
        <v>#DIV/0!</v>
      </c>
      <c r="S750" s="27" t="e">
        <f t="shared" si="499"/>
        <v>#DIV/0!</v>
      </c>
      <c r="T750" s="23" t="e">
        <f t="shared" si="499"/>
        <v>#DIV/0!</v>
      </c>
      <c r="U750" s="23" t="e">
        <f t="shared" si="499"/>
        <v>#DIV/0!</v>
      </c>
      <c r="V750" s="23" t="e">
        <f t="shared" si="499"/>
        <v>#DIV/0!</v>
      </c>
      <c r="W750" s="23" t="e">
        <f t="shared" si="499"/>
        <v>#DIV/0!</v>
      </c>
      <c r="X750" s="23" t="e">
        <f t="shared" si="499"/>
        <v>#DIV/0!</v>
      </c>
      <c r="Y750" s="23" t="e">
        <f t="shared" si="499"/>
        <v>#DIV/0!</v>
      </c>
      <c r="Z750" s="23" t="e">
        <f t="shared" si="499"/>
        <v>#DIV/0!</v>
      </c>
      <c r="AA750" s="23">
        <f t="shared" si="499"/>
        <v>0</v>
      </c>
      <c r="AB750" s="23">
        <f t="shared" si="499"/>
        <v>0</v>
      </c>
      <c r="AC750" s="23">
        <f t="shared" si="499"/>
        <v>300</v>
      </c>
      <c r="AD750" s="112"/>
      <c r="AE750" s="112"/>
    </row>
    <row r="751" spans="1:31" ht="41.45" hidden="1" customHeight="1" x14ac:dyDescent="0.2">
      <c r="A751" s="111"/>
      <c r="B751" s="103" t="s">
        <v>101</v>
      </c>
      <c r="C751" s="19"/>
      <c r="D751" s="20"/>
      <c r="E751" s="20"/>
      <c r="F751" s="19"/>
      <c r="G751" s="23">
        <f t="shared" ref="G751:AC751" si="500">SUM(G752:G760)</f>
        <v>300</v>
      </c>
      <c r="H751" s="23">
        <f t="shared" si="500"/>
        <v>0</v>
      </c>
      <c r="I751" s="23">
        <f t="shared" si="500"/>
        <v>0</v>
      </c>
      <c r="J751" s="23">
        <f t="shared" si="500"/>
        <v>0</v>
      </c>
      <c r="K751" s="23">
        <f t="shared" si="500"/>
        <v>150</v>
      </c>
      <c r="L751" s="23">
        <f t="shared" si="500"/>
        <v>0</v>
      </c>
      <c r="M751" s="23">
        <f t="shared" si="500"/>
        <v>60</v>
      </c>
      <c r="N751" s="23">
        <f t="shared" si="500"/>
        <v>0</v>
      </c>
      <c r="O751" s="23">
        <f t="shared" si="500"/>
        <v>90</v>
      </c>
      <c r="P751" s="23">
        <f t="shared" si="500"/>
        <v>0</v>
      </c>
      <c r="Q751" s="23">
        <f t="shared" si="500"/>
        <v>0</v>
      </c>
      <c r="R751" s="23">
        <f t="shared" si="500"/>
        <v>0</v>
      </c>
      <c r="S751" s="23">
        <f t="shared" si="500"/>
        <v>0</v>
      </c>
      <c r="T751" s="23">
        <f t="shared" si="500"/>
        <v>0</v>
      </c>
      <c r="U751" s="23">
        <f t="shared" si="500"/>
        <v>0</v>
      </c>
      <c r="V751" s="23">
        <f t="shared" si="500"/>
        <v>0</v>
      </c>
      <c r="W751" s="23">
        <f t="shared" si="500"/>
        <v>0</v>
      </c>
      <c r="X751" s="23">
        <f t="shared" si="500"/>
        <v>0</v>
      </c>
      <c r="Y751" s="23">
        <f t="shared" si="500"/>
        <v>0</v>
      </c>
      <c r="Z751" s="23">
        <f t="shared" si="500"/>
        <v>0</v>
      </c>
      <c r="AA751" s="23">
        <f t="shared" si="500"/>
        <v>0</v>
      </c>
      <c r="AB751" s="23">
        <f t="shared" si="500"/>
        <v>0</v>
      </c>
      <c r="AC751" s="23">
        <f t="shared" si="500"/>
        <v>300</v>
      </c>
      <c r="AD751" s="112"/>
      <c r="AE751" s="112"/>
    </row>
    <row r="752" spans="1:31" ht="13.15" hidden="1" customHeight="1" x14ac:dyDescent="0.2">
      <c r="A752" s="111"/>
      <c r="B752" s="113" t="s">
        <v>17</v>
      </c>
      <c r="C752" s="19">
        <v>136</v>
      </c>
      <c r="D752" s="20" t="s">
        <v>41</v>
      </c>
      <c r="E752" s="19" t="s">
        <v>391</v>
      </c>
      <c r="F752" s="19">
        <v>244</v>
      </c>
      <c r="G752" s="23">
        <f>I752+K752+M752+O752</f>
        <v>0</v>
      </c>
      <c r="H752" s="28">
        <f t="shared" ref="H752:H760" si="501">J752+L752+N752+P752</f>
        <v>0</v>
      </c>
      <c r="I752" s="29"/>
      <c r="J752" s="29"/>
      <c r="K752" s="29"/>
      <c r="L752" s="29"/>
      <c r="M752" s="29"/>
      <c r="N752" s="29"/>
      <c r="O752" s="29"/>
      <c r="P752" s="28"/>
      <c r="Q752" s="23">
        <f>S752+U752+W752+Y752</f>
        <v>0</v>
      </c>
      <c r="R752" s="28">
        <f t="shared" ref="R752:R760" si="502">T752+V752+X752+Z752</f>
        <v>0</v>
      </c>
      <c r="S752" s="23"/>
      <c r="T752" s="23"/>
      <c r="U752" s="23"/>
      <c r="V752" s="23"/>
      <c r="W752" s="23"/>
      <c r="X752" s="23"/>
      <c r="Y752" s="23"/>
      <c r="Z752" s="23"/>
      <c r="AA752" s="23"/>
      <c r="AB752" s="23"/>
      <c r="AC752" s="23"/>
      <c r="AD752" s="112"/>
      <c r="AE752" s="112"/>
    </row>
    <row r="753" spans="1:31" ht="13.15" hidden="1" customHeight="1" x14ac:dyDescent="0.2">
      <c r="A753" s="111"/>
      <c r="B753" s="115"/>
      <c r="C753" s="19">
        <v>136</v>
      </c>
      <c r="D753" s="20" t="s">
        <v>42</v>
      </c>
      <c r="E753" s="19" t="s">
        <v>391</v>
      </c>
      <c r="F753" s="19">
        <v>612</v>
      </c>
      <c r="G753" s="23">
        <f t="shared" ref="G753:G760" si="503">I753+K753+M753+O753</f>
        <v>300</v>
      </c>
      <c r="H753" s="28">
        <f t="shared" si="501"/>
        <v>0</v>
      </c>
      <c r="I753" s="29"/>
      <c r="J753" s="29"/>
      <c r="K753" s="29">
        <v>150</v>
      </c>
      <c r="L753" s="29"/>
      <c r="M753" s="29">
        <v>60</v>
      </c>
      <c r="N753" s="29"/>
      <c r="O753" s="29">
        <v>90</v>
      </c>
      <c r="P753" s="28"/>
      <c r="Q753" s="23">
        <f t="shared" ref="Q753:Q760" si="504">S753+U753+W753+Y753</f>
        <v>0</v>
      </c>
      <c r="R753" s="28">
        <f t="shared" si="502"/>
        <v>0</v>
      </c>
      <c r="S753" s="23"/>
      <c r="T753" s="23"/>
      <c r="U753" s="23"/>
      <c r="V753" s="23"/>
      <c r="W753" s="23"/>
      <c r="X753" s="23"/>
      <c r="Y753" s="23"/>
      <c r="Z753" s="23"/>
      <c r="AA753" s="23"/>
      <c r="AB753" s="23"/>
      <c r="AC753" s="23">
        <v>300</v>
      </c>
      <c r="AD753" s="112"/>
      <c r="AE753" s="112"/>
    </row>
    <row r="754" spans="1:31" ht="13.15" hidden="1" customHeight="1" x14ac:dyDescent="0.2">
      <c r="A754" s="111"/>
      <c r="B754" s="113" t="s">
        <v>14</v>
      </c>
      <c r="C754" s="19">
        <v>136</v>
      </c>
      <c r="D754" s="20" t="s">
        <v>42</v>
      </c>
      <c r="E754" s="20" t="s">
        <v>392</v>
      </c>
      <c r="F754" s="19">
        <v>244</v>
      </c>
      <c r="G754" s="23">
        <f t="shared" si="503"/>
        <v>0</v>
      </c>
      <c r="H754" s="28">
        <f t="shared" si="501"/>
        <v>0</v>
      </c>
      <c r="I754" s="23"/>
      <c r="J754" s="23"/>
      <c r="K754" s="23"/>
      <c r="L754" s="23"/>
      <c r="M754" s="23"/>
      <c r="N754" s="23"/>
      <c r="O754" s="23"/>
      <c r="P754" s="28"/>
      <c r="Q754" s="23">
        <f t="shared" si="504"/>
        <v>0</v>
      </c>
      <c r="R754" s="28">
        <f t="shared" si="502"/>
        <v>0</v>
      </c>
      <c r="S754" s="23"/>
      <c r="T754" s="23"/>
      <c r="U754" s="23"/>
      <c r="V754" s="23"/>
      <c r="W754" s="23"/>
      <c r="X754" s="23"/>
      <c r="Y754" s="23"/>
      <c r="Z754" s="23"/>
      <c r="AA754" s="23"/>
      <c r="AB754" s="23"/>
      <c r="AC754" s="23"/>
      <c r="AD754" s="112"/>
      <c r="AE754" s="112"/>
    </row>
    <row r="755" spans="1:31" ht="13.15" hidden="1" customHeight="1" x14ac:dyDescent="0.2">
      <c r="A755" s="111"/>
      <c r="B755" s="114"/>
      <c r="C755" s="19">
        <v>136</v>
      </c>
      <c r="D755" s="20" t="s">
        <v>42</v>
      </c>
      <c r="E755" s="20" t="s">
        <v>392</v>
      </c>
      <c r="F755" s="19">
        <v>112</v>
      </c>
      <c r="G755" s="23">
        <f t="shared" si="503"/>
        <v>0</v>
      </c>
      <c r="H755" s="28">
        <f t="shared" si="501"/>
        <v>0</v>
      </c>
      <c r="I755" s="23"/>
      <c r="J755" s="23"/>
      <c r="K755" s="23"/>
      <c r="L755" s="23"/>
      <c r="M755" s="23"/>
      <c r="N755" s="23"/>
      <c r="O755" s="23"/>
      <c r="P755" s="28"/>
      <c r="Q755" s="23">
        <f t="shared" si="504"/>
        <v>0</v>
      </c>
      <c r="R755" s="28">
        <f t="shared" si="502"/>
        <v>0</v>
      </c>
      <c r="S755" s="23"/>
      <c r="T755" s="23"/>
      <c r="U755" s="23"/>
      <c r="V755" s="23"/>
      <c r="W755" s="23"/>
      <c r="X755" s="23"/>
      <c r="Y755" s="23"/>
      <c r="Z755" s="23"/>
      <c r="AA755" s="23"/>
      <c r="AB755" s="23"/>
      <c r="AC755" s="23"/>
      <c r="AD755" s="112"/>
      <c r="AE755" s="112"/>
    </row>
    <row r="756" spans="1:31" ht="13.15" hidden="1" customHeight="1" x14ac:dyDescent="0.2">
      <c r="A756" s="111"/>
      <c r="B756" s="114"/>
      <c r="C756" s="19">
        <v>136</v>
      </c>
      <c r="D756" s="20" t="s">
        <v>42</v>
      </c>
      <c r="E756" s="20" t="s">
        <v>392</v>
      </c>
      <c r="F756" s="19">
        <v>540</v>
      </c>
      <c r="G756" s="23">
        <f t="shared" si="503"/>
        <v>0</v>
      </c>
      <c r="H756" s="28">
        <f t="shared" si="501"/>
        <v>0</v>
      </c>
      <c r="I756" s="23"/>
      <c r="J756" s="23"/>
      <c r="K756" s="23"/>
      <c r="L756" s="23"/>
      <c r="M756" s="23"/>
      <c r="N756" s="23"/>
      <c r="O756" s="23"/>
      <c r="P756" s="28"/>
      <c r="Q756" s="23">
        <f t="shared" si="504"/>
        <v>0</v>
      </c>
      <c r="R756" s="28">
        <f t="shared" si="502"/>
        <v>0</v>
      </c>
      <c r="S756" s="23"/>
      <c r="T756" s="23"/>
      <c r="U756" s="23"/>
      <c r="V756" s="23"/>
      <c r="W756" s="23"/>
      <c r="X756" s="23"/>
      <c r="Y756" s="23"/>
      <c r="Z756" s="23"/>
      <c r="AA756" s="23"/>
      <c r="AB756" s="23"/>
      <c r="AC756" s="23"/>
      <c r="AD756" s="112"/>
      <c r="AE756" s="112"/>
    </row>
    <row r="757" spans="1:31" ht="13.15" hidden="1" customHeight="1" x14ac:dyDescent="0.2">
      <c r="A757" s="111"/>
      <c r="B757" s="114"/>
      <c r="C757" s="19">
        <v>136</v>
      </c>
      <c r="D757" s="20" t="s">
        <v>42</v>
      </c>
      <c r="E757" s="20" t="s">
        <v>392</v>
      </c>
      <c r="F757" s="19">
        <v>612</v>
      </c>
      <c r="G757" s="23">
        <f t="shared" si="503"/>
        <v>0</v>
      </c>
      <c r="H757" s="28">
        <f t="shared" si="501"/>
        <v>0</v>
      </c>
      <c r="I757" s="23"/>
      <c r="J757" s="23"/>
      <c r="K757" s="23"/>
      <c r="L757" s="23"/>
      <c r="M757" s="23"/>
      <c r="N757" s="23"/>
      <c r="O757" s="23"/>
      <c r="P757" s="28"/>
      <c r="Q757" s="23">
        <f t="shared" si="504"/>
        <v>0</v>
      </c>
      <c r="R757" s="28">
        <f t="shared" si="502"/>
        <v>0</v>
      </c>
      <c r="S757" s="23"/>
      <c r="T757" s="23"/>
      <c r="U757" s="23"/>
      <c r="V757" s="23"/>
      <c r="W757" s="23"/>
      <c r="X757" s="23"/>
      <c r="Y757" s="23"/>
      <c r="Z757" s="23"/>
      <c r="AA757" s="23"/>
      <c r="AB757" s="23"/>
      <c r="AC757" s="23"/>
      <c r="AD757" s="112"/>
      <c r="AE757" s="112"/>
    </row>
    <row r="758" spans="1:31" ht="13.5" hidden="1" customHeight="1" x14ac:dyDescent="0.2">
      <c r="A758" s="111"/>
      <c r="B758" s="115"/>
      <c r="C758" s="19">
        <v>136</v>
      </c>
      <c r="D758" s="20" t="s">
        <v>42</v>
      </c>
      <c r="E758" s="20" t="s">
        <v>392</v>
      </c>
      <c r="F758" s="19">
        <v>622</v>
      </c>
      <c r="G758" s="23">
        <f t="shared" si="503"/>
        <v>0</v>
      </c>
      <c r="H758" s="28">
        <f t="shared" si="501"/>
        <v>0</v>
      </c>
      <c r="I758" s="23"/>
      <c r="J758" s="23"/>
      <c r="K758" s="23"/>
      <c r="L758" s="23"/>
      <c r="M758" s="23"/>
      <c r="N758" s="23"/>
      <c r="O758" s="23"/>
      <c r="P758" s="28"/>
      <c r="Q758" s="23">
        <f t="shared" si="504"/>
        <v>0</v>
      </c>
      <c r="R758" s="28">
        <f t="shared" si="502"/>
        <v>0</v>
      </c>
      <c r="S758" s="23"/>
      <c r="T758" s="23"/>
      <c r="U758" s="23"/>
      <c r="V758" s="23"/>
      <c r="W758" s="23"/>
      <c r="X758" s="23"/>
      <c r="Y758" s="23"/>
      <c r="Z758" s="23"/>
      <c r="AA758" s="23"/>
      <c r="AB758" s="23"/>
      <c r="AC758" s="23"/>
      <c r="AD758" s="112"/>
      <c r="AE758" s="112"/>
    </row>
    <row r="759" spans="1:31" hidden="1" x14ac:dyDescent="0.2">
      <c r="A759" s="111"/>
      <c r="B759" s="103" t="s">
        <v>15</v>
      </c>
      <c r="C759" s="19"/>
      <c r="D759" s="20"/>
      <c r="E759" s="20"/>
      <c r="F759" s="19"/>
      <c r="G759" s="23">
        <f t="shared" si="503"/>
        <v>0</v>
      </c>
      <c r="H759" s="28">
        <f t="shared" si="501"/>
        <v>0</v>
      </c>
      <c r="I759" s="29"/>
      <c r="J759" s="29"/>
      <c r="K759" s="29"/>
      <c r="L759" s="29"/>
      <c r="M759" s="29"/>
      <c r="N759" s="29"/>
      <c r="O759" s="29"/>
      <c r="P759" s="28"/>
      <c r="Q759" s="23">
        <f t="shared" si="504"/>
        <v>0</v>
      </c>
      <c r="R759" s="28">
        <f t="shared" si="502"/>
        <v>0</v>
      </c>
      <c r="S759" s="23"/>
      <c r="T759" s="23"/>
      <c r="U759" s="23"/>
      <c r="V759" s="23"/>
      <c r="W759" s="23"/>
      <c r="X759" s="23"/>
      <c r="Y759" s="23"/>
      <c r="Z759" s="23"/>
      <c r="AA759" s="23"/>
      <c r="AB759" s="23"/>
      <c r="AC759" s="23"/>
      <c r="AD759" s="112"/>
      <c r="AE759" s="112"/>
    </row>
    <row r="760" spans="1:31" ht="133.9" hidden="1" customHeight="1" x14ac:dyDescent="0.2">
      <c r="A760" s="111"/>
      <c r="B760" s="103" t="s">
        <v>12</v>
      </c>
      <c r="C760" s="19"/>
      <c r="D760" s="20"/>
      <c r="E760" s="20"/>
      <c r="F760" s="19"/>
      <c r="G760" s="23">
        <f t="shared" si="503"/>
        <v>0</v>
      </c>
      <c r="H760" s="28">
        <f t="shared" si="501"/>
        <v>0</v>
      </c>
      <c r="I760" s="29"/>
      <c r="J760" s="29"/>
      <c r="K760" s="29"/>
      <c r="L760" s="29"/>
      <c r="M760" s="29"/>
      <c r="N760" s="29"/>
      <c r="O760" s="29"/>
      <c r="P760" s="28"/>
      <c r="Q760" s="23">
        <f t="shared" si="504"/>
        <v>0</v>
      </c>
      <c r="R760" s="28">
        <f t="shared" si="502"/>
        <v>0</v>
      </c>
      <c r="S760" s="23"/>
      <c r="T760" s="23"/>
      <c r="U760" s="23"/>
      <c r="V760" s="23"/>
      <c r="W760" s="23"/>
      <c r="X760" s="23"/>
      <c r="Y760" s="23"/>
      <c r="Z760" s="23"/>
      <c r="AA760" s="23"/>
      <c r="AB760" s="23"/>
      <c r="AC760" s="23"/>
      <c r="AD760" s="112"/>
      <c r="AE760" s="112"/>
    </row>
    <row r="761" spans="1:31" ht="13.15" customHeight="1" x14ac:dyDescent="0.2">
      <c r="A761" s="113" t="s">
        <v>605</v>
      </c>
      <c r="B761" s="103" t="s">
        <v>145</v>
      </c>
      <c r="C761" s="19"/>
      <c r="D761" s="20"/>
      <c r="E761" s="20"/>
      <c r="F761" s="19"/>
      <c r="G761" s="23">
        <f>I761+K761+M761+O761</f>
        <v>3</v>
      </c>
      <c r="H761" s="23">
        <f>J761+L761+N761+P761</f>
        <v>0</v>
      </c>
      <c r="I761" s="29"/>
      <c r="J761" s="29"/>
      <c r="K761" s="29">
        <v>1</v>
      </c>
      <c r="L761" s="29"/>
      <c r="M761" s="29">
        <v>1</v>
      </c>
      <c r="N761" s="29"/>
      <c r="O761" s="29">
        <v>1</v>
      </c>
      <c r="P761" s="28"/>
      <c r="Q761" s="23">
        <f>S761+U761+W761+Y761</f>
        <v>1</v>
      </c>
      <c r="R761" s="23">
        <f>T761+V761+X761+Z761</f>
        <v>0</v>
      </c>
      <c r="S761" s="23"/>
      <c r="T761" s="23"/>
      <c r="U761" s="23">
        <v>0</v>
      </c>
      <c r="V761" s="23"/>
      <c r="W761" s="23">
        <v>1</v>
      </c>
      <c r="X761" s="23"/>
      <c r="Y761" s="23">
        <v>0</v>
      </c>
      <c r="Z761" s="23"/>
      <c r="AA761" s="23">
        <v>0</v>
      </c>
      <c r="AB761" s="23">
        <v>0</v>
      </c>
      <c r="AC761" s="23">
        <v>1</v>
      </c>
      <c r="AD761" s="116" t="s">
        <v>601</v>
      </c>
      <c r="AE761" s="116" t="s">
        <v>602</v>
      </c>
    </row>
    <row r="762" spans="1:31" ht="26.45" customHeight="1" x14ac:dyDescent="0.2">
      <c r="A762" s="114"/>
      <c r="B762" s="103" t="s">
        <v>119</v>
      </c>
      <c r="C762" s="19"/>
      <c r="D762" s="20"/>
      <c r="E762" s="20"/>
      <c r="F762" s="19"/>
      <c r="G762" s="23">
        <f>ROUND(G763/G761,1)</f>
        <v>100</v>
      </c>
      <c r="H762" s="23" t="e">
        <f t="shared" ref="H762:P762" si="505">ROUND(H763/H761,1)</f>
        <v>#DIV/0!</v>
      </c>
      <c r="I762" s="23" t="e">
        <f t="shared" si="505"/>
        <v>#DIV/0!</v>
      </c>
      <c r="J762" s="23" t="e">
        <f t="shared" si="505"/>
        <v>#DIV/0!</v>
      </c>
      <c r="K762" s="23">
        <f t="shared" si="505"/>
        <v>150</v>
      </c>
      <c r="L762" s="23" t="e">
        <f t="shared" si="505"/>
        <v>#DIV/0!</v>
      </c>
      <c r="M762" s="23">
        <f t="shared" si="505"/>
        <v>60</v>
      </c>
      <c r="N762" s="23" t="e">
        <f t="shared" si="505"/>
        <v>#DIV/0!</v>
      </c>
      <c r="O762" s="23">
        <f t="shared" si="505"/>
        <v>90</v>
      </c>
      <c r="P762" s="23" t="e">
        <f t="shared" si="505"/>
        <v>#DIV/0!</v>
      </c>
      <c r="Q762" s="23">
        <f>ROUND(Q763/Q761,1)</f>
        <v>3914.7</v>
      </c>
      <c r="R762" s="23" t="e">
        <f t="shared" ref="R762:AC762" si="506">ROUND(R763/R761,1)</f>
        <v>#DIV/0!</v>
      </c>
      <c r="S762" s="27" t="e">
        <f t="shared" si="506"/>
        <v>#DIV/0!</v>
      </c>
      <c r="T762" s="23" t="e">
        <f t="shared" si="506"/>
        <v>#DIV/0!</v>
      </c>
      <c r="U762" s="27" t="e">
        <f t="shared" si="506"/>
        <v>#DIV/0!</v>
      </c>
      <c r="V762" s="27" t="e">
        <f t="shared" si="506"/>
        <v>#DIV/0!</v>
      </c>
      <c r="W762" s="23">
        <f t="shared" si="506"/>
        <v>3914.7</v>
      </c>
      <c r="X762" s="27" t="e">
        <f t="shared" si="506"/>
        <v>#DIV/0!</v>
      </c>
      <c r="Y762" s="27" t="e">
        <f t="shared" si="506"/>
        <v>#DIV/0!</v>
      </c>
      <c r="Z762" s="23" t="e">
        <f t="shared" si="506"/>
        <v>#DIV/0!</v>
      </c>
      <c r="AA762" s="27" t="e">
        <f t="shared" si="506"/>
        <v>#DIV/0!</v>
      </c>
      <c r="AB762" s="27" t="e">
        <f t="shared" si="506"/>
        <v>#DIV/0!</v>
      </c>
      <c r="AC762" s="23">
        <f t="shared" si="506"/>
        <v>300</v>
      </c>
      <c r="AD762" s="117"/>
      <c r="AE762" s="117"/>
    </row>
    <row r="763" spans="1:31" ht="41.45" customHeight="1" x14ac:dyDescent="0.2">
      <c r="A763" s="114"/>
      <c r="B763" s="103" t="s">
        <v>101</v>
      </c>
      <c r="C763" s="19"/>
      <c r="D763" s="20"/>
      <c r="E763" s="20"/>
      <c r="F763" s="19"/>
      <c r="G763" s="23">
        <f t="shared" ref="G763:AC763" si="507">SUM(G764:G773)</f>
        <v>300</v>
      </c>
      <c r="H763" s="23">
        <f t="shared" si="507"/>
        <v>0</v>
      </c>
      <c r="I763" s="23">
        <f t="shared" si="507"/>
        <v>0</v>
      </c>
      <c r="J763" s="23">
        <f t="shared" si="507"/>
        <v>0</v>
      </c>
      <c r="K763" s="23">
        <f t="shared" si="507"/>
        <v>150</v>
      </c>
      <c r="L763" s="23">
        <f t="shared" si="507"/>
        <v>0</v>
      </c>
      <c r="M763" s="23">
        <f t="shared" si="507"/>
        <v>60</v>
      </c>
      <c r="N763" s="23">
        <f t="shared" si="507"/>
        <v>0</v>
      </c>
      <c r="O763" s="23">
        <f t="shared" si="507"/>
        <v>90</v>
      </c>
      <c r="P763" s="23">
        <f t="shared" si="507"/>
        <v>0</v>
      </c>
      <c r="Q763" s="23">
        <f t="shared" si="507"/>
        <v>3914.7</v>
      </c>
      <c r="R763" s="23">
        <f t="shared" si="507"/>
        <v>0</v>
      </c>
      <c r="S763" s="23">
        <f t="shared" si="507"/>
        <v>0</v>
      </c>
      <c r="T763" s="23">
        <f t="shared" si="507"/>
        <v>0</v>
      </c>
      <c r="U763" s="23">
        <f t="shared" si="507"/>
        <v>0</v>
      </c>
      <c r="V763" s="23">
        <f t="shared" si="507"/>
        <v>0</v>
      </c>
      <c r="W763" s="23">
        <f t="shared" si="507"/>
        <v>3914.7</v>
      </c>
      <c r="X763" s="23">
        <f t="shared" si="507"/>
        <v>0</v>
      </c>
      <c r="Y763" s="23">
        <f t="shared" si="507"/>
        <v>0</v>
      </c>
      <c r="Z763" s="23">
        <f t="shared" si="507"/>
        <v>0</v>
      </c>
      <c r="AA763" s="23">
        <f t="shared" si="507"/>
        <v>0</v>
      </c>
      <c r="AB763" s="23">
        <f t="shared" si="507"/>
        <v>0</v>
      </c>
      <c r="AC763" s="23">
        <f t="shared" si="507"/>
        <v>300</v>
      </c>
      <c r="AD763" s="117"/>
      <c r="AE763" s="117"/>
    </row>
    <row r="764" spans="1:31" ht="13.15" customHeight="1" x14ac:dyDescent="0.2">
      <c r="A764" s="114"/>
      <c r="B764" s="113" t="s">
        <v>17</v>
      </c>
      <c r="C764" s="19">
        <v>136</v>
      </c>
      <c r="D764" s="20" t="s">
        <v>42</v>
      </c>
      <c r="E764" s="20" t="s">
        <v>603</v>
      </c>
      <c r="F764" s="19">
        <v>540</v>
      </c>
      <c r="G764" s="23">
        <f>I764+K764+M764+O764</f>
        <v>0</v>
      </c>
      <c r="H764" s="28">
        <f t="shared" ref="H764:H773" si="508">J764+L764+N764+P764</f>
        <v>0</v>
      </c>
      <c r="I764" s="29"/>
      <c r="J764" s="29"/>
      <c r="K764" s="29"/>
      <c r="L764" s="29"/>
      <c r="M764" s="29"/>
      <c r="N764" s="29"/>
      <c r="O764" s="29"/>
      <c r="P764" s="28"/>
      <c r="Q764" s="23">
        <f>S764+U764+W764+Y764</f>
        <v>0</v>
      </c>
      <c r="R764" s="28">
        <f t="shared" ref="R764:R773" si="509">T764+V764+X764+Z764</f>
        <v>0</v>
      </c>
      <c r="S764" s="23"/>
      <c r="T764" s="23"/>
      <c r="U764" s="23"/>
      <c r="V764" s="23"/>
      <c r="W764" s="23"/>
      <c r="X764" s="23"/>
      <c r="Y764" s="23"/>
      <c r="Z764" s="23"/>
      <c r="AA764" s="23"/>
      <c r="AB764" s="23"/>
      <c r="AC764" s="23"/>
      <c r="AD764" s="117"/>
      <c r="AE764" s="117"/>
    </row>
    <row r="765" spans="1:31" ht="13.15" customHeight="1" x14ac:dyDescent="0.2">
      <c r="A765" s="114"/>
      <c r="B765" s="114"/>
      <c r="C765" s="19">
        <v>136</v>
      </c>
      <c r="D765" s="20" t="s">
        <v>42</v>
      </c>
      <c r="E765" s="20" t="s">
        <v>391</v>
      </c>
      <c r="F765" s="19">
        <v>612</v>
      </c>
      <c r="G765" s="23">
        <f t="shared" ref="G765:G773" si="510">I765+K765+M765+O765</f>
        <v>300</v>
      </c>
      <c r="H765" s="28">
        <f t="shared" si="508"/>
        <v>0</v>
      </c>
      <c r="I765" s="29"/>
      <c r="J765" s="29"/>
      <c r="K765" s="29">
        <v>150</v>
      </c>
      <c r="L765" s="29"/>
      <c r="M765" s="29">
        <v>60</v>
      </c>
      <c r="N765" s="29"/>
      <c r="O765" s="29">
        <v>90</v>
      </c>
      <c r="P765" s="28"/>
      <c r="Q765" s="23">
        <f t="shared" ref="Q765:Q773" si="511">S765+U765+W765+Y765</f>
        <v>0</v>
      </c>
      <c r="R765" s="28">
        <f t="shared" si="509"/>
        <v>0</v>
      </c>
      <c r="S765" s="23"/>
      <c r="T765" s="23"/>
      <c r="U765" s="23"/>
      <c r="V765" s="23"/>
      <c r="W765" s="23"/>
      <c r="X765" s="23"/>
      <c r="Y765" s="23"/>
      <c r="Z765" s="23"/>
      <c r="AA765" s="23"/>
      <c r="AB765" s="23"/>
      <c r="AC765" s="23">
        <v>300</v>
      </c>
      <c r="AD765" s="117"/>
      <c r="AE765" s="117"/>
    </row>
    <row r="766" spans="1:31" ht="13.15" customHeight="1" x14ac:dyDescent="0.2">
      <c r="A766" s="114"/>
      <c r="B766" s="115"/>
      <c r="C766" s="19">
        <v>136</v>
      </c>
      <c r="D766" s="20" t="s">
        <v>42</v>
      </c>
      <c r="E766" s="20" t="s">
        <v>604</v>
      </c>
      <c r="F766" s="19">
        <v>540</v>
      </c>
      <c r="G766" s="23"/>
      <c r="H766" s="28"/>
      <c r="I766" s="29"/>
      <c r="J766" s="29"/>
      <c r="K766" s="29"/>
      <c r="L766" s="29"/>
      <c r="M766" s="29"/>
      <c r="N766" s="29"/>
      <c r="O766" s="29"/>
      <c r="P766" s="28"/>
      <c r="Q766" s="23">
        <f t="shared" si="511"/>
        <v>3914.7</v>
      </c>
      <c r="R766" s="28"/>
      <c r="S766" s="23"/>
      <c r="T766" s="23"/>
      <c r="U766" s="23"/>
      <c r="V766" s="23"/>
      <c r="W766" s="23">
        <v>3914.7</v>
      </c>
      <c r="X766" s="23"/>
      <c r="Y766" s="23"/>
      <c r="Z766" s="23"/>
      <c r="AA766" s="23"/>
      <c r="AB766" s="23"/>
      <c r="AC766" s="23"/>
      <c r="AD766" s="117"/>
      <c r="AE766" s="117"/>
    </row>
    <row r="767" spans="1:31" ht="13.15" customHeight="1" x14ac:dyDescent="0.2">
      <c r="A767" s="114"/>
      <c r="B767" s="113" t="s">
        <v>14</v>
      </c>
      <c r="C767" s="19">
        <v>136</v>
      </c>
      <c r="D767" s="20" t="s">
        <v>42</v>
      </c>
      <c r="E767" s="20" t="s">
        <v>392</v>
      </c>
      <c r="F767" s="19">
        <v>244</v>
      </c>
      <c r="G767" s="23">
        <f t="shared" si="510"/>
        <v>0</v>
      </c>
      <c r="H767" s="28">
        <f t="shared" si="508"/>
        <v>0</v>
      </c>
      <c r="I767" s="23"/>
      <c r="J767" s="23"/>
      <c r="K767" s="23"/>
      <c r="L767" s="23"/>
      <c r="M767" s="23"/>
      <c r="N767" s="23"/>
      <c r="O767" s="23"/>
      <c r="P767" s="28"/>
      <c r="Q767" s="23">
        <f t="shared" si="511"/>
        <v>0</v>
      </c>
      <c r="R767" s="28">
        <f t="shared" si="509"/>
        <v>0</v>
      </c>
      <c r="S767" s="23"/>
      <c r="T767" s="23"/>
      <c r="U767" s="23"/>
      <c r="V767" s="23"/>
      <c r="W767" s="23"/>
      <c r="X767" s="23"/>
      <c r="Y767" s="23"/>
      <c r="Z767" s="23"/>
      <c r="AA767" s="23"/>
      <c r="AB767" s="23"/>
      <c r="AC767" s="23"/>
      <c r="AD767" s="117"/>
      <c r="AE767" s="117"/>
    </row>
    <row r="768" spans="1:31" ht="13.15" customHeight="1" x14ac:dyDescent="0.2">
      <c r="A768" s="114"/>
      <c r="B768" s="114"/>
      <c r="C768" s="19">
        <v>136</v>
      </c>
      <c r="D768" s="20" t="s">
        <v>42</v>
      </c>
      <c r="E768" s="20" t="s">
        <v>392</v>
      </c>
      <c r="F768" s="19">
        <v>112</v>
      </c>
      <c r="G768" s="23">
        <f t="shared" si="510"/>
        <v>0</v>
      </c>
      <c r="H768" s="28">
        <f t="shared" si="508"/>
        <v>0</v>
      </c>
      <c r="I768" s="23"/>
      <c r="J768" s="23"/>
      <c r="K768" s="23"/>
      <c r="L768" s="23"/>
      <c r="M768" s="23"/>
      <c r="N768" s="23"/>
      <c r="O768" s="23"/>
      <c r="P768" s="28"/>
      <c r="Q768" s="23">
        <f t="shared" si="511"/>
        <v>0</v>
      </c>
      <c r="R768" s="28">
        <f t="shared" si="509"/>
        <v>0</v>
      </c>
      <c r="S768" s="23"/>
      <c r="T768" s="23"/>
      <c r="U768" s="23"/>
      <c r="V768" s="23"/>
      <c r="W768" s="23"/>
      <c r="X768" s="23"/>
      <c r="Y768" s="23"/>
      <c r="Z768" s="23"/>
      <c r="AA768" s="23"/>
      <c r="AB768" s="23"/>
      <c r="AC768" s="23"/>
      <c r="AD768" s="117"/>
      <c r="AE768" s="117"/>
    </row>
    <row r="769" spans="1:31" ht="13.15" customHeight="1" x14ac:dyDescent="0.2">
      <c r="A769" s="114"/>
      <c r="B769" s="114"/>
      <c r="C769" s="19">
        <v>136</v>
      </c>
      <c r="D769" s="20" t="s">
        <v>42</v>
      </c>
      <c r="E769" s="20" t="s">
        <v>392</v>
      </c>
      <c r="F769" s="19">
        <v>540</v>
      </c>
      <c r="G769" s="23">
        <f t="shared" si="510"/>
        <v>0</v>
      </c>
      <c r="H769" s="28">
        <f t="shared" si="508"/>
        <v>0</v>
      </c>
      <c r="I769" s="23"/>
      <c r="J769" s="23"/>
      <c r="K769" s="23"/>
      <c r="L769" s="23"/>
      <c r="M769" s="23"/>
      <c r="N769" s="23"/>
      <c r="O769" s="23"/>
      <c r="P769" s="28"/>
      <c r="Q769" s="23">
        <f t="shared" si="511"/>
        <v>0</v>
      </c>
      <c r="R769" s="28">
        <f t="shared" si="509"/>
        <v>0</v>
      </c>
      <c r="S769" s="23"/>
      <c r="T769" s="23"/>
      <c r="U769" s="23"/>
      <c r="V769" s="23"/>
      <c r="W769" s="23"/>
      <c r="X769" s="23"/>
      <c r="Y769" s="23"/>
      <c r="Z769" s="23"/>
      <c r="AA769" s="23"/>
      <c r="AB769" s="23"/>
      <c r="AC769" s="23"/>
      <c r="AD769" s="117"/>
      <c r="AE769" s="117"/>
    </row>
    <row r="770" spans="1:31" ht="13.15" customHeight="1" x14ac:dyDescent="0.2">
      <c r="A770" s="114"/>
      <c r="B770" s="114"/>
      <c r="C770" s="19">
        <v>136</v>
      </c>
      <c r="D770" s="20" t="s">
        <v>42</v>
      </c>
      <c r="E770" s="20" t="s">
        <v>392</v>
      </c>
      <c r="F770" s="19">
        <v>612</v>
      </c>
      <c r="G770" s="23">
        <f t="shared" si="510"/>
        <v>0</v>
      </c>
      <c r="H770" s="28">
        <f t="shared" si="508"/>
        <v>0</v>
      </c>
      <c r="I770" s="23"/>
      <c r="J770" s="23"/>
      <c r="K770" s="23"/>
      <c r="L770" s="23"/>
      <c r="M770" s="23"/>
      <c r="N770" s="23"/>
      <c r="O770" s="23"/>
      <c r="P770" s="28"/>
      <c r="Q770" s="23">
        <f t="shared" si="511"/>
        <v>0</v>
      </c>
      <c r="R770" s="28">
        <f t="shared" si="509"/>
        <v>0</v>
      </c>
      <c r="S770" s="23"/>
      <c r="T770" s="23"/>
      <c r="U770" s="23"/>
      <c r="V770" s="23"/>
      <c r="W770" s="23"/>
      <c r="X770" s="23"/>
      <c r="Y770" s="23"/>
      <c r="Z770" s="23"/>
      <c r="AA770" s="23"/>
      <c r="AB770" s="23"/>
      <c r="AC770" s="23"/>
      <c r="AD770" s="117"/>
      <c r="AE770" s="117"/>
    </row>
    <row r="771" spans="1:31" ht="13.5" customHeight="1" x14ac:dyDescent="0.2">
      <c r="A771" s="114"/>
      <c r="B771" s="115"/>
      <c r="C771" s="19">
        <v>136</v>
      </c>
      <c r="D771" s="20" t="s">
        <v>42</v>
      </c>
      <c r="E771" s="20" t="s">
        <v>392</v>
      </c>
      <c r="F771" s="19">
        <v>622</v>
      </c>
      <c r="G771" s="23">
        <f t="shared" si="510"/>
        <v>0</v>
      </c>
      <c r="H771" s="28">
        <f t="shared" si="508"/>
        <v>0</v>
      </c>
      <c r="I771" s="23"/>
      <c r="J771" s="23"/>
      <c r="K771" s="23"/>
      <c r="L771" s="23"/>
      <c r="M771" s="23"/>
      <c r="N771" s="23"/>
      <c r="O771" s="23"/>
      <c r="P771" s="28"/>
      <c r="Q771" s="23">
        <f t="shared" si="511"/>
        <v>0</v>
      </c>
      <c r="R771" s="28">
        <f t="shared" si="509"/>
        <v>0</v>
      </c>
      <c r="S771" s="23"/>
      <c r="T771" s="23"/>
      <c r="U771" s="23"/>
      <c r="V771" s="23"/>
      <c r="W771" s="23"/>
      <c r="X771" s="23"/>
      <c r="Y771" s="23"/>
      <c r="Z771" s="23"/>
      <c r="AA771" s="23"/>
      <c r="AB771" s="23"/>
      <c r="AC771" s="23"/>
      <c r="AD771" s="117"/>
      <c r="AE771" s="117"/>
    </row>
    <row r="772" spans="1:31" x14ac:dyDescent="0.2">
      <c r="A772" s="114"/>
      <c r="B772" s="103" t="s">
        <v>15</v>
      </c>
      <c r="C772" s="19"/>
      <c r="D772" s="20"/>
      <c r="E772" s="20"/>
      <c r="F772" s="19"/>
      <c r="G772" s="23">
        <f t="shared" si="510"/>
        <v>0</v>
      </c>
      <c r="H772" s="28">
        <f t="shared" si="508"/>
        <v>0</v>
      </c>
      <c r="I772" s="29"/>
      <c r="J772" s="29"/>
      <c r="K772" s="29"/>
      <c r="L772" s="29"/>
      <c r="M772" s="29"/>
      <c r="N772" s="29"/>
      <c r="O772" s="29"/>
      <c r="P772" s="28"/>
      <c r="Q772" s="23">
        <f t="shared" si="511"/>
        <v>0</v>
      </c>
      <c r="R772" s="28">
        <f t="shared" si="509"/>
        <v>0</v>
      </c>
      <c r="S772" s="23"/>
      <c r="T772" s="23"/>
      <c r="U772" s="23"/>
      <c r="V772" s="23"/>
      <c r="W772" s="23"/>
      <c r="X772" s="23"/>
      <c r="Y772" s="23"/>
      <c r="Z772" s="23"/>
      <c r="AA772" s="23"/>
      <c r="AB772" s="23"/>
      <c r="AC772" s="23"/>
      <c r="AD772" s="117"/>
      <c r="AE772" s="117"/>
    </row>
    <row r="773" spans="1:31" ht="133.9" customHeight="1" x14ac:dyDescent="0.2">
      <c r="A773" s="115"/>
      <c r="B773" s="103" t="s">
        <v>12</v>
      </c>
      <c r="C773" s="19"/>
      <c r="D773" s="20"/>
      <c r="E773" s="20"/>
      <c r="F773" s="19"/>
      <c r="G773" s="23">
        <f t="shared" si="510"/>
        <v>0</v>
      </c>
      <c r="H773" s="28">
        <f t="shared" si="508"/>
        <v>0</v>
      </c>
      <c r="I773" s="29"/>
      <c r="J773" s="29"/>
      <c r="K773" s="29"/>
      <c r="L773" s="29"/>
      <c r="M773" s="29"/>
      <c r="N773" s="29"/>
      <c r="O773" s="29"/>
      <c r="P773" s="28"/>
      <c r="Q773" s="23">
        <f t="shared" si="511"/>
        <v>0</v>
      </c>
      <c r="R773" s="28">
        <f t="shared" si="509"/>
        <v>0</v>
      </c>
      <c r="S773" s="23"/>
      <c r="T773" s="23"/>
      <c r="U773" s="23"/>
      <c r="V773" s="23"/>
      <c r="W773" s="23"/>
      <c r="X773" s="23"/>
      <c r="Y773" s="23"/>
      <c r="Z773" s="23"/>
      <c r="AA773" s="23"/>
      <c r="AB773" s="23"/>
      <c r="AC773" s="23"/>
      <c r="AD773" s="118"/>
      <c r="AE773" s="118"/>
    </row>
    <row r="774" spans="1:31" x14ac:dyDescent="0.2">
      <c r="A774" s="113" t="s">
        <v>606</v>
      </c>
      <c r="B774" s="103" t="s">
        <v>145</v>
      </c>
      <c r="C774" s="19"/>
      <c r="D774" s="20"/>
      <c r="E774" s="20"/>
      <c r="F774" s="19"/>
      <c r="G774" s="23">
        <f>I774+K774+M774+O774</f>
        <v>3</v>
      </c>
      <c r="H774" s="23">
        <f>J774+L774+N774+P774</f>
        <v>0</v>
      </c>
      <c r="I774" s="29"/>
      <c r="J774" s="29"/>
      <c r="K774" s="29">
        <v>1</v>
      </c>
      <c r="L774" s="29"/>
      <c r="M774" s="29">
        <v>1</v>
      </c>
      <c r="N774" s="29"/>
      <c r="O774" s="29">
        <v>1</v>
      </c>
      <c r="P774" s="28"/>
      <c r="Q774" s="23">
        <v>1</v>
      </c>
      <c r="R774" s="23">
        <f>T774+V774+X774+Z774</f>
        <v>0</v>
      </c>
      <c r="S774" s="23"/>
      <c r="T774" s="23"/>
      <c r="U774" s="23"/>
      <c r="V774" s="23"/>
      <c r="W774" s="23">
        <v>1</v>
      </c>
      <c r="X774" s="23"/>
      <c r="Y774" s="23">
        <v>0</v>
      </c>
      <c r="Z774" s="23"/>
      <c r="AA774" s="23">
        <v>0</v>
      </c>
      <c r="AB774" s="23">
        <v>0</v>
      </c>
      <c r="AC774" s="23">
        <v>1</v>
      </c>
      <c r="AD774" s="116" t="s">
        <v>601</v>
      </c>
      <c r="AE774" s="116" t="s">
        <v>608</v>
      </c>
    </row>
    <row r="775" spans="1:31" ht="25.5" x14ac:dyDescent="0.2">
      <c r="A775" s="114"/>
      <c r="B775" s="103" t="s">
        <v>119</v>
      </c>
      <c r="C775" s="19"/>
      <c r="D775" s="20"/>
      <c r="E775" s="20"/>
      <c r="F775" s="19"/>
      <c r="G775" s="23">
        <f>ROUND(G776/G774,1)</f>
        <v>100</v>
      </c>
      <c r="H775" s="23" t="e">
        <f t="shared" ref="H775:P775" si="512">ROUND(H776/H774,1)</f>
        <v>#DIV/0!</v>
      </c>
      <c r="I775" s="23" t="e">
        <f t="shared" si="512"/>
        <v>#DIV/0!</v>
      </c>
      <c r="J775" s="23" t="e">
        <f t="shared" si="512"/>
        <v>#DIV/0!</v>
      </c>
      <c r="K775" s="23">
        <f t="shared" si="512"/>
        <v>150</v>
      </c>
      <c r="L775" s="23" t="e">
        <f t="shared" si="512"/>
        <v>#DIV/0!</v>
      </c>
      <c r="M775" s="23">
        <f t="shared" si="512"/>
        <v>60</v>
      </c>
      <c r="N775" s="23" t="e">
        <f t="shared" si="512"/>
        <v>#DIV/0!</v>
      </c>
      <c r="O775" s="23">
        <f t="shared" si="512"/>
        <v>90</v>
      </c>
      <c r="P775" s="23" t="e">
        <f t="shared" si="512"/>
        <v>#DIV/0!</v>
      </c>
      <c r="Q775" s="23">
        <f>ROUND(Q776/Q774,1)</f>
        <v>100</v>
      </c>
      <c r="R775" s="23" t="e">
        <f t="shared" ref="R775:AC775" si="513">ROUND(R776/R774,1)</f>
        <v>#DIV/0!</v>
      </c>
      <c r="S775" s="27" t="e">
        <f t="shared" si="513"/>
        <v>#DIV/0!</v>
      </c>
      <c r="T775" s="23" t="e">
        <f t="shared" si="513"/>
        <v>#DIV/0!</v>
      </c>
      <c r="U775" s="27" t="e">
        <f t="shared" si="513"/>
        <v>#DIV/0!</v>
      </c>
      <c r="V775" s="27" t="e">
        <f t="shared" si="513"/>
        <v>#DIV/0!</v>
      </c>
      <c r="W775" s="23">
        <f t="shared" si="513"/>
        <v>100</v>
      </c>
      <c r="X775" s="27" t="e">
        <f t="shared" si="513"/>
        <v>#DIV/0!</v>
      </c>
      <c r="Y775" s="27" t="e">
        <f t="shared" si="513"/>
        <v>#DIV/0!</v>
      </c>
      <c r="Z775" s="23" t="e">
        <f t="shared" si="513"/>
        <v>#DIV/0!</v>
      </c>
      <c r="AA775" s="27" t="e">
        <f t="shared" si="513"/>
        <v>#DIV/0!</v>
      </c>
      <c r="AB775" s="27" t="e">
        <f t="shared" si="513"/>
        <v>#DIV/0!</v>
      </c>
      <c r="AC775" s="23">
        <f t="shared" si="513"/>
        <v>300</v>
      </c>
      <c r="AD775" s="117"/>
      <c r="AE775" s="117"/>
    </row>
    <row r="776" spans="1:31" ht="25.5" x14ac:dyDescent="0.2">
      <c r="A776" s="114"/>
      <c r="B776" s="103" t="s">
        <v>101</v>
      </c>
      <c r="C776" s="19"/>
      <c r="D776" s="20"/>
      <c r="E776" s="20"/>
      <c r="F776" s="19"/>
      <c r="G776" s="23">
        <f t="shared" ref="G776:AC776" si="514">SUM(G777:G786)</f>
        <v>300</v>
      </c>
      <c r="H776" s="23">
        <f t="shared" si="514"/>
        <v>0</v>
      </c>
      <c r="I776" s="23">
        <f t="shared" si="514"/>
        <v>0</v>
      </c>
      <c r="J776" s="23">
        <f t="shared" si="514"/>
        <v>0</v>
      </c>
      <c r="K776" s="23">
        <f t="shared" si="514"/>
        <v>150</v>
      </c>
      <c r="L776" s="23">
        <f t="shared" si="514"/>
        <v>0</v>
      </c>
      <c r="M776" s="23">
        <f t="shared" si="514"/>
        <v>60</v>
      </c>
      <c r="N776" s="23">
        <f t="shared" si="514"/>
        <v>0</v>
      </c>
      <c r="O776" s="23">
        <f t="shared" si="514"/>
        <v>90</v>
      </c>
      <c r="P776" s="23">
        <f t="shared" si="514"/>
        <v>0</v>
      </c>
      <c r="Q776" s="23">
        <f t="shared" si="514"/>
        <v>100</v>
      </c>
      <c r="R776" s="23">
        <f t="shared" si="514"/>
        <v>0</v>
      </c>
      <c r="S776" s="23">
        <f t="shared" si="514"/>
        <v>0</v>
      </c>
      <c r="T776" s="23">
        <f t="shared" si="514"/>
        <v>0</v>
      </c>
      <c r="U776" s="23">
        <f t="shared" si="514"/>
        <v>0</v>
      </c>
      <c r="V776" s="23">
        <f t="shared" si="514"/>
        <v>0</v>
      </c>
      <c r="W776" s="23">
        <f t="shared" si="514"/>
        <v>100</v>
      </c>
      <c r="X776" s="23">
        <f t="shared" si="514"/>
        <v>0</v>
      </c>
      <c r="Y776" s="23">
        <f t="shared" si="514"/>
        <v>0</v>
      </c>
      <c r="Z776" s="23">
        <f t="shared" si="514"/>
        <v>0</v>
      </c>
      <c r="AA776" s="23">
        <f t="shared" si="514"/>
        <v>0</v>
      </c>
      <c r="AB776" s="23">
        <f t="shared" si="514"/>
        <v>0</v>
      </c>
      <c r="AC776" s="23">
        <f t="shared" si="514"/>
        <v>300</v>
      </c>
      <c r="AD776" s="117"/>
      <c r="AE776" s="117"/>
    </row>
    <row r="777" spans="1:31" x14ac:dyDescent="0.2">
      <c r="A777" s="114"/>
      <c r="B777" s="113" t="s">
        <v>17</v>
      </c>
      <c r="C777" s="19">
        <v>136</v>
      </c>
      <c r="D777" s="20" t="s">
        <v>42</v>
      </c>
      <c r="E777" s="20" t="s">
        <v>603</v>
      </c>
      <c r="F777" s="19">
        <v>540</v>
      </c>
      <c r="G777" s="23">
        <f>I777+K777+M777+O777</f>
        <v>0</v>
      </c>
      <c r="H777" s="28">
        <f>J777+L777+N777+P777</f>
        <v>0</v>
      </c>
      <c r="I777" s="29"/>
      <c r="J777" s="29"/>
      <c r="K777" s="29"/>
      <c r="L777" s="29"/>
      <c r="M777" s="29"/>
      <c r="N777" s="29"/>
      <c r="O777" s="29"/>
      <c r="P777" s="28"/>
      <c r="Q777" s="23">
        <f>S777+U777+W777+Y777</f>
        <v>100</v>
      </c>
      <c r="R777" s="28">
        <f>T777+V777+X777+Z777</f>
        <v>0</v>
      </c>
      <c r="S777" s="23"/>
      <c r="T777" s="23"/>
      <c r="U777" s="23"/>
      <c r="V777" s="23"/>
      <c r="W777" s="23">
        <v>100</v>
      </c>
      <c r="X777" s="23"/>
      <c r="Y777" s="23"/>
      <c r="Z777" s="23"/>
      <c r="AA777" s="23"/>
      <c r="AB777" s="23"/>
      <c r="AC777" s="23"/>
      <c r="AD777" s="117"/>
      <c r="AE777" s="117"/>
    </row>
    <row r="778" spans="1:31" x14ac:dyDescent="0.2">
      <c r="A778" s="114"/>
      <c r="B778" s="114"/>
      <c r="C778" s="19">
        <v>136</v>
      </c>
      <c r="D778" s="20" t="s">
        <v>42</v>
      </c>
      <c r="E778" s="20" t="s">
        <v>391</v>
      </c>
      <c r="F778" s="19">
        <v>612</v>
      </c>
      <c r="G778" s="23">
        <f>I778+K778+M778+O778</f>
        <v>300</v>
      </c>
      <c r="H778" s="28">
        <f>J778+L778+N778+P778</f>
        <v>0</v>
      </c>
      <c r="I778" s="29"/>
      <c r="J778" s="29"/>
      <c r="K778" s="29">
        <v>150</v>
      </c>
      <c r="L778" s="29"/>
      <c r="M778" s="29">
        <v>60</v>
      </c>
      <c r="N778" s="29"/>
      <c r="O778" s="29">
        <v>90</v>
      </c>
      <c r="P778" s="28"/>
      <c r="Q778" s="23">
        <f t="shared" ref="Q778:Q786" si="515">S778+U778+W778+Y778</f>
        <v>0</v>
      </c>
      <c r="R778" s="28">
        <f>T778+V778+X778+Z778</f>
        <v>0</v>
      </c>
      <c r="S778" s="23"/>
      <c r="T778" s="23"/>
      <c r="U778" s="23"/>
      <c r="V778" s="23"/>
      <c r="W778" s="23"/>
      <c r="X778" s="23"/>
      <c r="Y778" s="23"/>
      <c r="Z778" s="23"/>
      <c r="AA778" s="23"/>
      <c r="AB778" s="23"/>
      <c r="AC778" s="23">
        <v>300</v>
      </c>
      <c r="AD778" s="117"/>
      <c r="AE778" s="117"/>
    </row>
    <row r="779" spans="1:31" x14ac:dyDescent="0.2">
      <c r="A779" s="114"/>
      <c r="B779" s="115"/>
      <c r="C779" s="19">
        <v>136</v>
      </c>
      <c r="D779" s="20" t="s">
        <v>42</v>
      </c>
      <c r="E779" s="20" t="s">
        <v>604</v>
      </c>
      <c r="F779" s="19">
        <v>540</v>
      </c>
      <c r="G779" s="23"/>
      <c r="H779" s="28"/>
      <c r="I779" s="29"/>
      <c r="J779" s="29"/>
      <c r="K779" s="29"/>
      <c r="L779" s="29"/>
      <c r="M779" s="29"/>
      <c r="N779" s="29"/>
      <c r="O779" s="29"/>
      <c r="P779" s="28"/>
      <c r="Q779" s="23">
        <f t="shared" si="515"/>
        <v>0</v>
      </c>
      <c r="R779" s="28"/>
      <c r="S779" s="23"/>
      <c r="T779" s="23"/>
      <c r="U779" s="23"/>
      <c r="V779" s="23"/>
      <c r="W779" s="23"/>
      <c r="X779" s="23"/>
      <c r="Y779" s="23"/>
      <c r="Z779" s="23"/>
      <c r="AA779" s="23"/>
      <c r="AB779" s="23"/>
      <c r="AC779" s="23"/>
      <c r="AD779" s="117"/>
      <c r="AE779" s="117"/>
    </row>
    <row r="780" spans="1:31" x14ac:dyDescent="0.2">
      <c r="A780" s="114"/>
      <c r="B780" s="113" t="s">
        <v>14</v>
      </c>
      <c r="C780" s="19">
        <v>136</v>
      </c>
      <c r="D780" s="20" t="s">
        <v>42</v>
      </c>
      <c r="E780" s="20" t="s">
        <v>392</v>
      </c>
      <c r="F780" s="19">
        <v>244</v>
      </c>
      <c r="G780" s="23">
        <f t="shared" ref="G780:G786" si="516">I780+K780+M780+O780</f>
        <v>0</v>
      </c>
      <c r="H780" s="28">
        <f t="shared" ref="H780:H786" si="517">J780+L780+N780+P780</f>
        <v>0</v>
      </c>
      <c r="I780" s="23"/>
      <c r="J780" s="23"/>
      <c r="K780" s="23"/>
      <c r="L780" s="23"/>
      <c r="M780" s="23"/>
      <c r="N780" s="23"/>
      <c r="O780" s="23"/>
      <c r="P780" s="28"/>
      <c r="Q780" s="23">
        <f t="shared" si="515"/>
        <v>0</v>
      </c>
      <c r="R780" s="28">
        <f t="shared" ref="R780:R786" si="518">T780+V780+X780+Z780</f>
        <v>0</v>
      </c>
      <c r="S780" s="23"/>
      <c r="T780" s="23"/>
      <c r="U780" s="23"/>
      <c r="V780" s="23"/>
      <c r="W780" s="23"/>
      <c r="X780" s="23"/>
      <c r="Y780" s="23"/>
      <c r="Z780" s="23"/>
      <c r="AA780" s="23"/>
      <c r="AB780" s="23"/>
      <c r="AC780" s="23"/>
      <c r="AD780" s="117"/>
      <c r="AE780" s="117"/>
    </row>
    <row r="781" spans="1:31" x14ac:dyDescent="0.2">
      <c r="A781" s="114"/>
      <c r="B781" s="114"/>
      <c r="C781" s="19">
        <v>136</v>
      </c>
      <c r="D781" s="20" t="s">
        <v>42</v>
      </c>
      <c r="E781" s="20" t="s">
        <v>392</v>
      </c>
      <c r="F781" s="19">
        <v>112</v>
      </c>
      <c r="G781" s="23">
        <f t="shared" si="516"/>
        <v>0</v>
      </c>
      <c r="H781" s="28">
        <f t="shared" si="517"/>
        <v>0</v>
      </c>
      <c r="I781" s="23"/>
      <c r="J781" s="23"/>
      <c r="K781" s="23"/>
      <c r="L781" s="23"/>
      <c r="M781" s="23"/>
      <c r="N781" s="23"/>
      <c r="O781" s="23"/>
      <c r="P781" s="28"/>
      <c r="Q781" s="23">
        <f t="shared" si="515"/>
        <v>0</v>
      </c>
      <c r="R781" s="28">
        <f t="shared" si="518"/>
        <v>0</v>
      </c>
      <c r="S781" s="23"/>
      <c r="T781" s="23"/>
      <c r="U781" s="23"/>
      <c r="V781" s="23"/>
      <c r="W781" s="23"/>
      <c r="X781" s="23"/>
      <c r="Y781" s="23"/>
      <c r="Z781" s="23"/>
      <c r="AA781" s="23"/>
      <c r="AB781" s="23"/>
      <c r="AC781" s="23"/>
      <c r="AD781" s="117"/>
      <c r="AE781" s="117"/>
    </row>
    <row r="782" spans="1:31" x14ac:dyDescent="0.2">
      <c r="A782" s="114"/>
      <c r="B782" s="114"/>
      <c r="C782" s="19">
        <v>136</v>
      </c>
      <c r="D782" s="20" t="s">
        <v>42</v>
      </c>
      <c r="E782" s="20" t="s">
        <v>392</v>
      </c>
      <c r="F782" s="19">
        <v>540</v>
      </c>
      <c r="G782" s="23">
        <f t="shared" si="516"/>
        <v>0</v>
      </c>
      <c r="H782" s="28">
        <f t="shared" si="517"/>
        <v>0</v>
      </c>
      <c r="I782" s="23"/>
      <c r="J782" s="23"/>
      <c r="K782" s="23"/>
      <c r="L782" s="23"/>
      <c r="M782" s="23"/>
      <c r="N782" s="23"/>
      <c r="O782" s="23"/>
      <c r="P782" s="28"/>
      <c r="Q782" s="23">
        <f t="shared" si="515"/>
        <v>0</v>
      </c>
      <c r="R782" s="28">
        <f t="shared" si="518"/>
        <v>0</v>
      </c>
      <c r="S782" s="23"/>
      <c r="T782" s="23"/>
      <c r="U782" s="23"/>
      <c r="V782" s="23"/>
      <c r="W782" s="23"/>
      <c r="X782" s="23"/>
      <c r="Y782" s="23"/>
      <c r="Z782" s="23"/>
      <c r="AA782" s="23"/>
      <c r="AB782" s="23"/>
      <c r="AC782" s="23"/>
      <c r="AD782" s="117"/>
      <c r="AE782" s="117"/>
    </row>
    <row r="783" spans="1:31" x14ac:dyDescent="0.2">
      <c r="A783" s="114"/>
      <c r="B783" s="114"/>
      <c r="C783" s="19">
        <v>136</v>
      </c>
      <c r="D783" s="20" t="s">
        <v>42</v>
      </c>
      <c r="E783" s="20" t="s">
        <v>392</v>
      </c>
      <c r="F783" s="19">
        <v>612</v>
      </c>
      <c r="G783" s="23">
        <f t="shared" si="516"/>
        <v>0</v>
      </c>
      <c r="H783" s="28">
        <f t="shared" si="517"/>
        <v>0</v>
      </c>
      <c r="I783" s="23"/>
      <c r="J783" s="23"/>
      <c r="K783" s="23"/>
      <c r="L783" s="23"/>
      <c r="M783" s="23"/>
      <c r="N783" s="23"/>
      <c r="O783" s="23"/>
      <c r="P783" s="28"/>
      <c r="Q783" s="23">
        <f t="shared" si="515"/>
        <v>0</v>
      </c>
      <c r="R783" s="28">
        <f t="shared" si="518"/>
        <v>0</v>
      </c>
      <c r="S783" s="23"/>
      <c r="T783" s="23"/>
      <c r="U783" s="23"/>
      <c r="V783" s="23"/>
      <c r="W783" s="23"/>
      <c r="X783" s="23"/>
      <c r="Y783" s="23"/>
      <c r="Z783" s="23"/>
      <c r="AA783" s="23"/>
      <c r="AB783" s="23"/>
      <c r="AC783" s="23"/>
      <c r="AD783" s="117"/>
      <c r="AE783" s="117"/>
    </row>
    <row r="784" spans="1:31" x14ac:dyDescent="0.2">
      <c r="A784" s="114"/>
      <c r="B784" s="115"/>
      <c r="C784" s="19">
        <v>136</v>
      </c>
      <c r="D784" s="20" t="s">
        <v>42</v>
      </c>
      <c r="E784" s="20" t="s">
        <v>392</v>
      </c>
      <c r="F784" s="19">
        <v>622</v>
      </c>
      <c r="G784" s="23">
        <f t="shared" si="516"/>
        <v>0</v>
      </c>
      <c r="H784" s="28">
        <f t="shared" si="517"/>
        <v>0</v>
      </c>
      <c r="I784" s="23"/>
      <c r="J784" s="23"/>
      <c r="K784" s="23"/>
      <c r="L784" s="23"/>
      <c r="M784" s="23"/>
      <c r="N784" s="23"/>
      <c r="O784" s="23"/>
      <c r="P784" s="28"/>
      <c r="Q784" s="23">
        <f t="shared" si="515"/>
        <v>0</v>
      </c>
      <c r="R784" s="28">
        <f t="shared" si="518"/>
        <v>0</v>
      </c>
      <c r="S784" s="23"/>
      <c r="T784" s="23"/>
      <c r="U784" s="23"/>
      <c r="V784" s="23"/>
      <c r="W784" s="23"/>
      <c r="X784" s="23"/>
      <c r="Y784" s="23"/>
      <c r="Z784" s="23"/>
      <c r="AA784" s="23"/>
      <c r="AB784" s="23"/>
      <c r="AC784" s="23"/>
      <c r="AD784" s="117"/>
      <c r="AE784" s="117"/>
    </row>
    <row r="785" spans="1:31" x14ac:dyDescent="0.2">
      <c r="A785" s="114"/>
      <c r="B785" s="103" t="s">
        <v>15</v>
      </c>
      <c r="C785" s="19"/>
      <c r="D785" s="20"/>
      <c r="E785" s="20"/>
      <c r="F785" s="19"/>
      <c r="G785" s="23">
        <f t="shared" si="516"/>
        <v>0</v>
      </c>
      <c r="H785" s="28">
        <f t="shared" si="517"/>
        <v>0</v>
      </c>
      <c r="I785" s="29"/>
      <c r="J785" s="29"/>
      <c r="K785" s="29"/>
      <c r="L785" s="29"/>
      <c r="M785" s="29"/>
      <c r="N785" s="29"/>
      <c r="O785" s="29"/>
      <c r="P785" s="28"/>
      <c r="Q785" s="23">
        <f t="shared" si="515"/>
        <v>0</v>
      </c>
      <c r="R785" s="28">
        <f t="shared" si="518"/>
        <v>0</v>
      </c>
      <c r="S785" s="23"/>
      <c r="T785" s="23"/>
      <c r="U785" s="23"/>
      <c r="V785" s="23"/>
      <c r="W785" s="23"/>
      <c r="X785" s="23"/>
      <c r="Y785" s="23"/>
      <c r="Z785" s="23"/>
      <c r="AA785" s="23"/>
      <c r="AB785" s="23"/>
      <c r="AC785" s="23"/>
      <c r="AD785" s="117"/>
      <c r="AE785" s="117"/>
    </row>
    <row r="786" spans="1:31" x14ac:dyDescent="0.2">
      <c r="A786" s="115"/>
      <c r="B786" s="103" t="s">
        <v>12</v>
      </c>
      <c r="C786" s="19"/>
      <c r="D786" s="20"/>
      <c r="E786" s="20"/>
      <c r="F786" s="19"/>
      <c r="G786" s="23">
        <f t="shared" si="516"/>
        <v>0</v>
      </c>
      <c r="H786" s="28">
        <f t="shared" si="517"/>
        <v>0</v>
      </c>
      <c r="I786" s="29"/>
      <c r="J786" s="29"/>
      <c r="K786" s="29"/>
      <c r="L786" s="29"/>
      <c r="M786" s="29"/>
      <c r="N786" s="29"/>
      <c r="O786" s="29"/>
      <c r="P786" s="28"/>
      <c r="Q786" s="23">
        <f t="shared" si="515"/>
        <v>0</v>
      </c>
      <c r="R786" s="28">
        <f t="shared" si="518"/>
        <v>0</v>
      </c>
      <c r="S786" s="23"/>
      <c r="T786" s="23"/>
      <c r="U786" s="23"/>
      <c r="V786" s="23"/>
      <c r="W786" s="23"/>
      <c r="X786" s="23"/>
      <c r="Y786" s="23"/>
      <c r="Z786" s="23"/>
      <c r="AA786" s="23"/>
      <c r="AB786" s="23"/>
      <c r="AC786" s="23"/>
      <c r="AD786" s="118"/>
      <c r="AE786" s="118"/>
    </row>
    <row r="787" spans="1:31" x14ac:dyDescent="0.2">
      <c r="A787" s="111" t="s">
        <v>630</v>
      </c>
      <c r="B787" s="103" t="s">
        <v>138</v>
      </c>
      <c r="C787" s="19"/>
      <c r="D787" s="20"/>
      <c r="E787" s="20"/>
      <c r="F787" s="19"/>
      <c r="G787" s="23">
        <f>I787+K787+M787+O787</f>
        <v>1</v>
      </c>
      <c r="H787" s="23">
        <f>J787+L787+N787+P787</f>
        <v>0</v>
      </c>
      <c r="I787" s="29"/>
      <c r="J787" s="29"/>
      <c r="K787" s="29"/>
      <c r="L787" s="29"/>
      <c r="M787" s="29"/>
      <c r="N787" s="29"/>
      <c r="O787" s="29">
        <v>1</v>
      </c>
      <c r="P787" s="28"/>
      <c r="Q787" s="23">
        <f>S787+U787+W787+Y787</f>
        <v>1</v>
      </c>
      <c r="R787" s="23">
        <f>T787+V787+X787+Z787</f>
        <v>0</v>
      </c>
      <c r="S787" s="23"/>
      <c r="T787" s="23"/>
      <c r="U787" s="23">
        <v>1</v>
      </c>
      <c r="V787" s="23"/>
      <c r="W787" s="23"/>
      <c r="X787" s="23"/>
      <c r="Y787" s="23"/>
      <c r="Z787" s="23"/>
      <c r="AA787" s="23"/>
      <c r="AB787" s="23"/>
      <c r="AC787" s="53">
        <v>1</v>
      </c>
      <c r="AD787" s="112" t="s">
        <v>632</v>
      </c>
      <c r="AE787" s="112" t="s">
        <v>383</v>
      </c>
    </row>
    <row r="788" spans="1:31" ht="25.5" x14ac:dyDescent="0.2">
      <c r="A788" s="111"/>
      <c r="B788" s="103" t="s">
        <v>119</v>
      </c>
      <c r="C788" s="19"/>
      <c r="D788" s="20"/>
      <c r="E788" s="20"/>
      <c r="F788" s="19"/>
      <c r="G788" s="23">
        <f>ROUND(G789/G787,1)</f>
        <v>2936</v>
      </c>
      <c r="H788" s="23" t="e">
        <f t="shared" ref="H788:AC788" si="519">ROUND(H789/H787,1)</f>
        <v>#DIV/0!</v>
      </c>
      <c r="I788" s="23" t="e">
        <f t="shared" si="519"/>
        <v>#DIV/0!</v>
      </c>
      <c r="J788" s="23" t="e">
        <f t="shared" si="519"/>
        <v>#DIV/0!</v>
      </c>
      <c r="K788" s="23" t="e">
        <f t="shared" si="519"/>
        <v>#DIV/0!</v>
      </c>
      <c r="L788" s="23" t="e">
        <f t="shared" si="519"/>
        <v>#DIV/0!</v>
      </c>
      <c r="M788" s="23" t="e">
        <f t="shared" si="519"/>
        <v>#DIV/0!</v>
      </c>
      <c r="N788" s="23" t="e">
        <f t="shared" si="519"/>
        <v>#DIV/0!</v>
      </c>
      <c r="O788" s="23">
        <f t="shared" si="519"/>
        <v>0</v>
      </c>
      <c r="P788" s="23" t="e">
        <f t="shared" si="519"/>
        <v>#DIV/0!</v>
      </c>
      <c r="Q788" s="23">
        <f>ROUND(Q789/Q787,1)</f>
        <v>1860</v>
      </c>
      <c r="R788" s="23" t="e">
        <f t="shared" si="519"/>
        <v>#DIV/0!</v>
      </c>
      <c r="S788" s="27" t="e">
        <f t="shared" si="519"/>
        <v>#DIV/0!</v>
      </c>
      <c r="T788" s="23" t="e">
        <f t="shared" si="519"/>
        <v>#DIV/0!</v>
      </c>
      <c r="U788" s="23">
        <v>250</v>
      </c>
      <c r="V788" s="23" t="e">
        <f t="shared" si="519"/>
        <v>#DIV/0!</v>
      </c>
      <c r="W788" s="27" t="e">
        <f t="shared" si="519"/>
        <v>#DIV/0!</v>
      </c>
      <c r="X788" s="27" t="e">
        <f t="shared" si="519"/>
        <v>#DIV/0!</v>
      </c>
      <c r="Y788" s="27" t="e">
        <f t="shared" si="519"/>
        <v>#DIV/0!</v>
      </c>
      <c r="Z788" s="27" t="e">
        <f t="shared" si="519"/>
        <v>#DIV/0!</v>
      </c>
      <c r="AA788" s="27" t="e">
        <f t="shared" si="519"/>
        <v>#DIV/0!</v>
      </c>
      <c r="AB788" s="27" t="e">
        <f t="shared" si="519"/>
        <v>#DIV/0!</v>
      </c>
      <c r="AC788" s="53">
        <f t="shared" si="519"/>
        <v>1890</v>
      </c>
      <c r="AD788" s="112"/>
      <c r="AE788" s="112"/>
    </row>
    <row r="789" spans="1:31" ht="25.5" x14ac:dyDescent="0.2">
      <c r="A789" s="111"/>
      <c r="B789" s="103" t="s">
        <v>101</v>
      </c>
      <c r="C789" s="19"/>
      <c r="D789" s="20"/>
      <c r="E789" s="20"/>
      <c r="F789" s="19"/>
      <c r="G789" s="23">
        <f t="shared" ref="G789:AC789" si="520">SUM(G790:G800)</f>
        <v>2936</v>
      </c>
      <c r="H789" s="23">
        <f t="shared" si="520"/>
        <v>0</v>
      </c>
      <c r="I789" s="23">
        <f t="shared" si="520"/>
        <v>0</v>
      </c>
      <c r="J789" s="23">
        <f t="shared" si="520"/>
        <v>0</v>
      </c>
      <c r="K789" s="23">
        <f t="shared" si="520"/>
        <v>1890</v>
      </c>
      <c r="L789" s="23">
        <f t="shared" si="520"/>
        <v>0</v>
      </c>
      <c r="M789" s="23">
        <f t="shared" si="520"/>
        <v>1046</v>
      </c>
      <c r="N789" s="23">
        <f t="shared" si="520"/>
        <v>0</v>
      </c>
      <c r="O789" s="23">
        <f t="shared" si="520"/>
        <v>0</v>
      </c>
      <c r="P789" s="23">
        <f t="shared" si="520"/>
        <v>0</v>
      </c>
      <c r="Q789" s="23">
        <f>SUM(Q790:Q800)</f>
        <v>1859.99857</v>
      </c>
      <c r="R789" s="23">
        <f t="shared" si="520"/>
        <v>0</v>
      </c>
      <c r="S789" s="23">
        <f t="shared" si="520"/>
        <v>0</v>
      </c>
      <c r="T789" s="23">
        <f t="shared" si="520"/>
        <v>0</v>
      </c>
      <c r="U789" s="23">
        <f t="shared" si="520"/>
        <v>1674.1445699999999</v>
      </c>
      <c r="V789" s="23">
        <f t="shared" si="520"/>
        <v>0</v>
      </c>
      <c r="W789" s="23">
        <f t="shared" si="520"/>
        <v>185.85400000000001</v>
      </c>
      <c r="X789" s="23">
        <f t="shared" si="520"/>
        <v>0</v>
      </c>
      <c r="Y789" s="23">
        <f t="shared" si="520"/>
        <v>0</v>
      </c>
      <c r="Z789" s="23">
        <f t="shared" si="520"/>
        <v>0</v>
      </c>
      <c r="AA789" s="23">
        <f t="shared" si="520"/>
        <v>0</v>
      </c>
      <c r="AB789" s="23">
        <f t="shared" si="520"/>
        <v>0</v>
      </c>
      <c r="AC789" s="53">
        <f t="shared" si="520"/>
        <v>1890</v>
      </c>
      <c r="AD789" s="112"/>
      <c r="AE789" s="112"/>
    </row>
    <row r="790" spans="1:31" x14ac:dyDescent="0.2">
      <c r="A790" s="111"/>
      <c r="B790" s="113" t="s">
        <v>17</v>
      </c>
      <c r="C790" s="19">
        <v>136</v>
      </c>
      <c r="D790" s="20" t="s">
        <v>41</v>
      </c>
      <c r="E790" s="19" t="s">
        <v>391</v>
      </c>
      <c r="F790" s="19">
        <v>244</v>
      </c>
      <c r="G790" s="23">
        <f>I790+K790+M790+O790</f>
        <v>1890</v>
      </c>
      <c r="H790" s="28">
        <f t="shared" ref="H790:H800" si="521">J790+L790+N790+P790</f>
        <v>0</v>
      </c>
      <c r="I790" s="29"/>
      <c r="J790" s="29"/>
      <c r="K790" s="29">
        <v>1890</v>
      </c>
      <c r="L790" s="29"/>
      <c r="M790" s="29"/>
      <c r="N790" s="29"/>
      <c r="O790" s="29"/>
      <c r="P790" s="28"/>
      <c r="Q790" s="23">
        <f>S790+U790+W790+Y790</f>
        <v>0</v>
      </c>
      <c r="R790" s="28">
        <f t="shared" ref="R790:R800" si="522">T790+V790+X790+Z790</f>
        <v>0</v>
      </c>
      <c r="S790" s="23"/>
      <c r="T790" s="23"/>
      <c r="U790" s="23"/>
      <c r="V790" s="23"/>
      <c r="W790" s="23"/>
      <c r="X790" s="23"/>
      <c r="Y790" s="23"/>
      <c r="Z790" s="23"/>
      <c r="AA790" s="23"/>
      <c r="AB790" s="23"/>
      <c r="AC790" s="53">
        <v>1890</v>
      </c>
      <c r="AD790" s="112"/>
      <c r="AE790" s="112"/>
    </row>
    <row r="791" spans="1:31" x14ac:dyDescent="0.2">
      <c r="A791" s="111"/>
      <c r="B791" s="114"/>
      <c r="C791" s="19">
        <v>136</v>
      </c>
      <c r="D791" s="20" t="s">
        <v>42</v>
      </c>
      <c r="E791" s="19" t="s">
        <v>391</v>
      </c>
      <c r="F791" s="19">
        <v>244</v>
      </c>
      <c r="G791" s="23"/>
      <c r="H791" s="28"/>
      <c r="I791" s="29"/>
      <c r="J791" s="29"/>
      <c r="K791" s="29"/>
      <c r="L791" s="29"/>
      <c r="M791" s="29"/>
      <c r="N791" s="29"/>
      <c r="O791" s="29"/>
      <c r="P791" s="28"/>
      <c r="Q791" s="23">
        <f>S791+U791+W791+Y791</f>
        <v>74.999570000000006</v>
      </c>
      <c r="R791" s="28"/>
      <c r="S791" s="23"/>
      <c r="T791" s="23"/>
      <c r="U791" s="23">
        <v>19.243569999999998</v>
      </c>
      <c r="V791" s="23"/>
      <c r="W791" s="23">
        <v>55.756</v>
      </c>
      <c r="X791" s="23"/>
      <c r="Y791" s="23"/>
      <c r="Z791" s="23"/>
      <c r="AA791" s="23"/>
      <c r="AB791" s="23"/>
      <c r="AC791" s="53"/>
      <c r="AD791" s="112"/>
      <c r="AE791" s="112"/>
    </row>
    <row r="792" spans="1:31" x14ac:dyDescent="0.2">
      <c r="A792" s="111"/>
      <c r="B792" s="114"/>
      <c r="C792" s="19">
        <v>136</v>
      </c>
      <c r="D792" s="20" t="s">
        <v>42</v>
      </c>
      <c r="E792" s="19" t="s">
        <v>391</v>
      </c>
      <c r="F792" s="19">
        <v>622</v>
      </c>
      <c r="G792" s="23"/>
      <c r="H792" s="28"/>
      <c r="I792" s="29"/>
      <c r="J792" s="29"/>
      <c r="K792" s="29"/>
      <c r="L792" s="29"/>
      <c r="M792" s="29"/>
      <c r="N792" s="29"/>
      <c r="O792" s="29"/>
      <c r="P792" s="28"/>
      <c r="Q792" s="95">
        <f>S792+U792+W792+Y792</f>
        <v>485.30097999999998</v>
      </c>
      <c r="R792" s="28"/>
      <c r="S792" s="23"/>
      <c r="T792" s="23"/>
      <c r="U792" s="23">
        <v>485.30097999999998</v>
      </c>
      <c r="V792" s="23"/>
      <c r="W792" s="23"/>
      <c r="X792" s="23"/>
      <c r="Y792" s="23"/>
      <c r="Z792" s="23"/>
      <c r="AA792" s="23"/>
      <c r="AB792" s="23"/>
      <c r="AC792" s="53"/>
      <c r="AD792" s="112"/>
      <c r="AE792" s="112"/>
    </row>
    <row r="793" spans="1:31" x14ac:dyDescent="0.2">
      <c r="A793" s="111"/>
      <c r="B793" s="115"/>
      <c r="C793" s="19">
        <v>136</v>
      </c>
      <c r="D793" s="20" t="s">
        <v>42</v>
      </c>
      <c r="E793" s="19" t="s">
        <v>391</v>
      </c>
      <c r="F793" s="19">
        <v>612</v>
      </c>
      <c r="G793" s="23">
        <f t="shared" ref="G793:G800" si="523">I793+K793+M793+O793</f>
        <v>0</v>
      </c>
      <c r="H793" s="28">
        <f t="shared" si="521"/>
        <v>0</v>
      </c>
      <c r="I793" s="29"/>
      <c r="J793" s="29"/>
      <c r="K793" s="29"/>
      <c r="L793" s="29"/>
      <c r="M793" s="29"/>
      <c r="N793" s="29"/>
      <c r="O793" s="29"/>
      <c r="P793" s="28"/>
      <c r="Q793" s="23">
        <f t="shared" ref="Q793:Q800" si="524">S793+U793+W793+Y793</f>
        <v>0</v>
      </c>
      <c r="R793" s="28">
        <f t="shared" si="522"/>
        <v>0</v>
      </c>
      <c r="S793" s="23"/>
      <c r="T793" s="23"/>
      <c r="U793" s="23"/>
      <c r="V793" s="23"/>
      <c r="W793" s="23"/>
      <c r="X793" s="23"/>
      <c r="Y793" s="23"/>
      <c r="Z793" s="23"/>
      <c r="AA793" s="23"/>
      <c r="AB793" s="23"/>
      <c r="AC793" s="53"/>
      <c r="AD793" s="112"/>
      <c r="AE793" s="112"/>
    </row>
    <row r="794" spans="1:31" x14ac:dyDescent="0.2">
      <c r="A794" s="111"/>
      <c r="B794" s="113" t="s">
        <v>14</v>
      </c>
      <c r="C794" s="19">
        <v>136</v>
      </c>
      <c r="D794" s="20" t="s">
        <v>42</v>
      </c>
      <c r="E794" s="19" t="s">
        <v>391</v>
      </c>
      <c r="F794" s="19">
        <v>244</v>
      </c>
      <c r="G794" s="23">
        <f t="shared" si="523"/>
        <v>1046</v>
      </c>
      <c r="H794" s="28">
        <f t="shared" si="521"/>
        <v>0</v>
      </c>
      <c r="I794" s="23"/>
      <c r="J794" s="23"/>
      <c r="K794" s="23"/>
      <c r="L794" s="23"/>
      <c r="M794" s="23">
        <v>1046</v>
      </c>
      <c r="N794" s="23"/>
      <c r="O794" s="23"/>
      <c r="P794" s="28"/>
      <c r="Q794" s="23">
        <f t="shared" si="524"/>
        <v>174.99900000000002</v>
      </c>
      <c r="R794" s="28">
        <f t="shared" si="522"/>
        <v>0</v>
      </c>
      <c r="S794" s="23"/>
      <c r="T794" s="23"/>
      <c r="U794" s="23">
        <v>44.901000000000003</v>
      </c>
      <c r="V794" s="23"/>
      <c r="W794" s="23">
        <v>130.09800000000001</v>
      </c>
      <c r="X794" s="23"/>
      <c r="Y794" s="23"/>
      <c r="Z794" s="23"/>
      <c r="AA794" s="23"/>
      <c r="AB794" s="23"/>
      <c r="AC794" s="53"/>
      <c r="AD794" s="112"/>
      <c r="AE794" s="112"/>
    </row>
    <row r="795" spans="1:31" x14ac:dyDescent="0.2">
      <c r="A795" s="111"/>
      <c r="B795" s="114"/>
      <c r="C795" s="19">
        <v>136</v>
      </c>
      <c r="D795" s="20" t="s">
        <v>42</v>
      </c>
      <c r="E795" s="20" t="s">
        <v>392</v>
      </c>
      <c r="F795" s="19">
        <v>112</v>
      </c>
      <c r="G795" s="23">
        <f t="shared" si="523"/>
        <v>0</v>
      </c>
      <c r="H795" s="28">
        <f t="shared" si="521"/>
        <v>0</v>
      </c>
      <c r="I795" s="23"/>
      <c r="J795" s="23"/>
      <c r="K795" s="23"/>
      <c r="L795" s="23"/>
      <c r="M795" s="23"/>
      <c r="N795" s="23"/>
      <c r="O795" s="23"/>
      <c r="P795" s="28"/>
      <c r="Q795" s="23">
        <f t="shared" si="524"/>
        <v>0</v>
      </c>
      <c r="R795" s="28">
        <f t="shared" si="522"/>
        <v>0</v>
      </c>
      <c r="S795" s="23"/>
      <c r="T795" s="23"/>
      <c r="U795" s="23"/>
      <c r="V795" s="23"/>
      <c r="W795" s="23"/>
      <c r="X795" s="23"/>
      <c r="Y795" s="23"/>
      <c r="Z795" s="23"/>
      <c r="AA795" s="23"/>
      <c r="AB795" s="23"/>
      <c r="AC795" s="53"/>
      <c r="AD795" s="112"/>
      <c r="AE795" s="112"/>
    </row>
    <row r="796" spans="1:31" x14ac:dyDescent="0.2">
      <c r="A796" s="111"/>
      <c r="B796" s="114"/>
      <c r="C796" s="19">
        <v>136</v>
      </c>
      <c r="D796" s="20" t="s">
        <v>42</v>
      </c>
      <c r="E796" s="20" t="s">
        <v>392</v>
      </c>
      <c r="F796" s="19">
        <v>540</v>
      </c>
      <c r="G796" s="23">
        <f t="shared" si="523"/>
        <v>0</v>
      </c>
      <c r="H796" s="28">
        <f t="shared" si="521"/>
        <v>0</v>
      </c>
      <c r="I796" s="23"/>
      <c r="J796" s="23"/>
      <c r="K796" s="23"/>
      <c r="L796" s="23"/>
      <c r="M796" s="23"/>
      <c r="N796" s="23"/>
      <c r="O796" s="23"/>
      <c r="P796" s="28"/>
      <c r="Q796" s="23">
        <f t="shared" si="524"/>
        <v>0</v>
      </c>
      <c r="R796" s="28">
        <f t="shared" si="522"/>
        <v>0</v>
      </c>
      <c r="S796" s="23"/>
      <c r="T796" s="23"/>
      <c r="U796" s="23"/>
      <c r="V796" s="23"/>
      <c r="W796" s="23"/>
      <c r="X796" s="23"/>
      <c r="Y796" s="23"/>
      <c r="Z796" s="23"/>
      <c r="AA796" s="23"/>
      <c r="AB796" s="23"/>
      <c r="AC796" s="53"/>
      <c r="AD796" s="112"/>
      <c r="AE796" s="112"/>
    </row>
    <row r="797" spans="1:31" x14ac:dyDescent="0.2">
      <c r="A797" s="111"/>
      <c r="B797" s="114"/>
      <c r="C797" s="19">
        <v>136</v>
      </c>
      <c r="D797" s="20" t="s">
        <v>42</v>
      </c>
      <c r="E797" s="20" t="s">
        <v>392</v>
      </c>
      <c r="F797" s="19">
        <v>612</v>
      </c>
      <c r="G797" s="23">
        <f t="shared" si="523"/>
        <v>0</v>
      </c>
      <c r="H797" s="28">
        <f t="shared" si="521"/>
        <v>0</v>
      </c>
      <c r="I797" s="23"/>
      <c r="J797" s="23"/>
      <c r="K797" s="23"/>
      <c r="L797" s="23"/>
      <c r="M797" s="23"/>
      <c r="N797" s="23"/>
      <c r="O797" s="23"/>
      <c r="P797" s="28"/>
      <c r="Q797" s="23">
        <f t="shared" si="524"/>
        <v>0</v>
      </c>
      <c r="R797" s="28">
        <f t="shared" si="522"/>
        <v>0</v>
      </c>
      <c r="S797" s="23"/>
      <c r="T797" s="23"/>
      <c r="U797" s="23"/>
      <c r="V797" s="23"/>
      <c r="W797" s="23"/>
      <c r="X797" s="23"/>
      <c r="Y797" s="23"/>
      <c r="Z797" s="23"/>
      <c r="AA797" s="23"/>
      <c r="AB797" s="23"/>
      <c r="AC797" s="53"/>
      <c r="AD797" s="112"/>
      <c r="AE797" s="112"/>
    </row>
    <row r="798" spans="1:31" x14ac:dyDescent="0.2">
      <c r="A798" s="111"/>
      <c r="B798" s="115"/>
      <c r="C798" s="19">
        <v>136</v>
      </c>
      <c r="D798" s="20" t="s">
        <v>42</v>
      </c>
      <c r="E798" s="19" t="s">
        <v>391</v>
      </c>
      <c r="F798" s="19">
        <v>622</v>
      </c>
      <c r="G798" s="23">
        <f t="shared" si="523"/>
        <v>0</v>
      </c>
      <c r="H798" s="28">
        <f t="shared" si="521"/>
        <v>0</v>
      </c>
      <c r="I798" s="23"/>
      <c r="J798" s="23"/>
      <c r="K798" s="23"/>
      <c r="L798" s="23"/>
      <c r="M798" s="23"/>
      <c r="N798" s="23"/>
      <c r="O798" s="23"/>
      <c r="P798" s="28"/>
      <c r="Q798" s="23">
        <f t="shared" si="524"/>
        <v>1124.69902</v>
      </c>
      <c r="R798" s="28">
        <f t="shared" si="522"/>
        <v>0</v>
      </c>
      <c r="S798" s="23"/>
      <c r="T798" s="23"/>
      <c r="U798" s="23">
        <v>1124.69902</v>
      </c>
      <c r="V798" s="23"/>
      <c r="W798" s="23"/>
      <c r="X798" s="23"/>
      <c r="Y798" s="23"/>
      <c r="Z798" s="23"/>
      <c r="AA798" s="23"/>
      <c r="AB798" s="23"/>
      <c r="AC798" s="53"/>
      <c r="AD798" s="112"/>
      <c r="AE798" s="112"/>
    </row>
    <row r="799" spans="1:31" x14ac:dyDescent="0.2">
      <c r="A799" s="111"/>
      <c r="B799" s="103" t="s">
        <v>15</v>
      </c>
      <c r="C799" s="19"/>
      <c r="D799" s="20"/>
      <c r="E799" s="20"/>
      <c r="F799" s="19"/>
      <c r="G799" s="23">
        <f t="shared" si="523"/>
        <v>0</v>
      </c>
      <c r="H799" s="28">
        <f t="shared" si="521"/>
        <v>0</v>
      </c>
      <c r="I799" s="29"/>
      <c r="J799" s="29"/>
      <c r="K799" s="29"/>
      <c r="L799" s="29"/>
      <c r="M799" s="29"/>
      <c r="N799" s="29"/>
      <c r="O799" s="29"/>
      <c r="P799" s="28"/>
      <c r="Q799" s="23">
        <f t="shared" si="524"/>
        <v>0</v>
      </c>
      <c r="R799" s="28">
        <f t="shared" si="522"/>
        <v>0</v>
      </c>
      <c r="S799" s="23"/>
      <c r="T799" s="23"/>
      <c r="U799" s="23"/>
      <c r="V799" s="23"/>
      <c r="W799" s="23"/>
      <c r="X799" s="23"/>
      <c r="Y799" s="23"/>
      <c r="Z799" s="23"/>
      <c r="AA799" s="23"/>
      <c r="AB799" s="23"/>
      <c r="AC799" s="53"/>
      <c r="AD799" s="112"/>
      <c r="AE799" s="112"/>
    </row>
    <row r="800" spans="1:31" x14ac:dyDescent="0.2">
      <c r="A800" s="111"/>
      <c r="B800" s="103" t="s">
        <v>12</v>
      </c>
      <c r="C800" s="19"/>
      <c r="D800" s="20"/>
      <c r="E800" s="20"/>
      <c r="F800" s="19"/>
      <c r="G800" s="23">
        <f t="shared" si="523"/>
        <v>0</v>
      </c>
      <c r="H800" s="28">
        <f t="shared" si="521"/>
        <v>0</v>
      </c>
      <c r="I800" s="29"/>
      <c r="J800" s="29"/>
      <c r="K800" s="29"/>
      <c r="L800" s="29"/>
      <c r="M800" s="29"/>
      <c r="N800" s="29"/>
      <c r="O800" s="29"/>
      <c r="P800" s="28"/>
      <c r="Q800" s="23">
        <f t="shared" si="524"/>
        <v>0</v>
      </c>
      <c r="R800" s="28">
        <f t="shared" si="522"/>
        <v>0</v>
      </c>
      <c r="S800" s="23"/>
      <c r="T800" s="23"/>
      <c r="U800" s="23"/>
      <c r="V800" s="23"/>
      <c r="W800" s="23"/>
      <c r="X800" s="23"/>
      <c r="Y800" s="23"/>
      <c r="Z800" s="23"/>
      <c r="AA800" s="23"/>
      <c r="AB800" s="23"/>
      <c r="AC800" s="53"/>
      <c r="AD800" s="112"/>
      <c r="AE800" s="112"/>
    </row>
    <row r="801" spans="1:31" x14ac:dyDescent="0.2">
      <c r="A801" s="111" t="s">
        <v>631</v>
      </c>
      <c r="B801" s="103" t="s">
        <v>145</v>
      </c>
      <c r="C801" s="19"/>
      <c r="D801" s="20"/>
      <c r="E801" s="20"/>
      <c r="F801" s="19"/>
      <c r="G801" s="23">
        <f>I801+K801+M801+O801</f>
        <v>1</v>
      </c>
      <c r="H801" s="23">
        <f>J801+L801+N801+P801</f>
        <v>0</v>
      </c>
      <c r="I801" s="29"/>
      <c r="J801" s="29"/>
      <c r="K801" s="29"/>
      <c r="L801" s="29"/>
      <c r="M801" s="29"/>
      <c r="N801" s="29"/>
      <c r="O801" s="29">
        <v>1</v>
      </c>
      <c r="P801" s="28"/>
      <c r="Q801" s="23">
        <f>S801+U801+W801+Y801</f>
        <v>1</v>
      </c>
      <c r="R801" s="23">
        <f>T801+V801+X801+Z801</f>
        <v>0</v>
      </c>
      <c r="S801" s="23"/>
      <c r="T801" s="23"/>
      <c r="U801" s="23">
        <v>1</v>
      </c>
      <c r="V801" s="23"/>
      <c r="W801" s="23"/>
      <c r="X801" s="23"/>
      <c r="Y801" s="23"/>
      <c r="Z801" s="23"/>
      <c r="AA801" s="23"/>
      <c r="AB801" s="23"/>
      <c r="AC801" s="53">
        <v>1</v>
      </c>
      <c r="AD801" s="112" t="s">
        <v>632</v>
      </c>
      <c r="AE801" s="112" t="s">
        <v>633</v>
      </c>
    </row>
    <row r="802" spans="1:31" ht="25.5" x14ac:dyDescent="0.2">
      <c r="A802" s="111"/>
      <c r="B802" s="103" t="s">
        <v>119</v>
      </c>
      <c r="C802" s="19"/>
      <c r="D802" s="20"/>
      <c r="E802" s="20"/>
      <c r="F802" s="19"/>
      <c r="G802" s="23">
        <f>ROUND(G803/G801,1)</f>
        <v>2936</v>
      </c>
      <c r="H802" s="23" t="e">
        <f t="shared" ref="H802:AC802" si="525">ROUND(H803/H801,1)</f>
        <v>#DIV/0!</v>
      </c>
      <c r="I802" s="23" t="e">
        <f t="shared" si="525"/>
        <v>#DIV/0!</v>
      </c>
      <c r="J802" s="23" t="e">
        <f t="shared" si="525"/>
        <v>#DIV/0!</v>
      </c>
      <c r="K802" s="23" t="e">
        <f t="shared" si="525"/>
        <v>#DIV/0!</v>
      </c>
      <c r="L802" s="23" t="e">
        <f t="shared" si="525"/>
        <v>#DIV/0!</v>
      </c>
      <c r="M802" s="23" t="e">
        <f t="shared" si="525"/>
        <v>#DIV/0!</v>
      </c>
      <c r="N802" s="23" t="e">
        <f t="shared" si="525"/>
        <v>#DIV/0!</v>
      </c>
      <c r="O802" s="23">
        <f t="shared" si="525"/>
        <v>0</v>
      </c>
      <c r="P802" s="23" t="e">
        <f t="shared" si="525"/>
        <v>#DIV/0!</v>
      </c>
      <c r="Q802" s="23">
        <f t="shared" si="525"/>
        <v>150</v>
      </c>
      <c r="R802" s="23" t="e">
        <f t="shared" si="525"/>
        <v>#DIV/0!</v>
      </c>
      <c r="S802" s="27" t="e">
        <f t="shared" si="525"/>
        <v>#DIV/0!</v>
      </c>
      <c r="T802" s="23" t="e">
        <f t="shared" si="525"/>
        <v>#DIV/0!</v>
      </c>
      <c r="U802" s="23">
        <f t="shared" si="525"/>
        <v>35.9</v>
      </c>
      <c r="V802" s="23" t="e">
        <f t="shared" si="525"/>
        <v>#DIV/0!</v>
      </c>
      <c r="W802" s="27" t="e">
        <f t="shared" si="525"/>
        <v>#DIV/0!</v>
      </c>
      <c r="X802" s="27" t="e">
        <f t="shared" si="525"/>
        <v>#DIV/0!</v>
      </c>
      <c r="Y802" s="27" t="e">
        <f t="shared" si="525"/>
        <v>#DIV/0!</v>
      </c>
      <c r="Z802" s="27" t="e">
        <f t="shared" si="525"/>
        <v>#DIV/0!</v>
      </c>
      <c r="AA802" s="27" t="e">
        <f t="shared" si="525"/>
        <v>#DIV/0!</v>
      </c>
      <c r="AB802" s="27" t="e">
        <f t="shared" si="525"/>
        <v>#DIV/0!</v>
      </c>
      <c r="AC802" s="53">
        <f t="shared" si="525"/>
        <v>1890</v>
      </c>
      <c r="AD802" s="112"/>
      <c r="AE802" s="112"/>
    </row>
    <row r="803" spans="1:31" ht="25.5" x14ac:dyDescent="0.2">
      <c r="A803" s="111"/>
      <c r="B803" s="103" t="s">
        <v>101</v>
      </c>
      <c r="C803" s="19"/>
      <c r="D803" s="20"/>
      <c r="E803" s="20"/>
      <c r="F803" s="19"/>
      <c r="G803" s="23">
        <f t="shared" ref="G803:AC803" si="526">SUM(G804:G812)</f>
        <v>2936</v>
      </c>
      <c r="H803" s="23">
        <f t="shared" si="526"/>
        <v>0</v>
      </c>
      <c r="I803" s="23">
        <f t="shared" si="526"/>
        <v>0</v>
      </c>
      <c r="J803" s="23">
        <f t="shared" si="526"/>
        <v>0</v>
      </c>
      <c r="K803" s="23">
        <f t="shared" si="526"/>
        <v>1890</v>
      </c>
      <c r="L803" s="23">
        <f t="shared" si="526"/>
        <v>0</v>
      </c>
      <c r="M803" s="23">
        <f t="shared" si="526"/>
        <v>1046</v>
      </c>
      <c r="N803" s="23">
        <f t="shared" si="526"/>
        <v>0</v>
      </c>
      <c r="O803" s="23">
        <f t="shared" si="526"/>
        <v>0</v>
      </c>
      <c r="P803" s="23">
        <f t="shared" si="526"/>
        <v>0</v>
      </c>
      <c r="Q803" s="23">
        <f t="shared" si="526"/>
        <v>149.99799999999999</v>
      </c>
      <c r="R803" s="23">
        <f t="shared" si="526"/>
        <v>0</v>
      </c>
      <c r="S803" s="23">
        <f t="shared" si="526"/>
        <v>0</v>
      </c>
      <c r="T803" s="23">
        <f t="shared" si="526"/>
        <v>0</v>
      </c>
      <c r="U803" s="23">
        <f t="shared" si="526"/>
        <v>35.853999999999999</v>
      </c>
      <c r="V803" s="23">
        <f t="shared" si="526"/>
        <v>0</v>
      </c>
      <c r="W803" s="23">
        <f t="shared" si="526"/>
        <v>114.14399999999999</v>
      </c>
      <c r="X803" s="23">
        <f t="shared" si="526"/>
        <v>0</v>
      </c>
      <c r="Y803" s="23">
        <f t="shared" si="526"/>
        <v>0</v>
      </c>
      <c r="Z803" s="23">
        <f t="shared" si="526"/>
        <v>0</v>
      </c>
      <c r="AA803" s="23">
        <f t="shared" si="526"/>
        <v>0</v>
      </c>
      <c r="AB803" s="23">
        <f t="shared" si="526"/>
        <v>0</v>
      </c>
      <c r="AC803" s="53">
        <f t="shared" si="526"/>
        <v>1890</v>
      </c>
      <c r="AD803" s="112"/>
      <c r="AE803" s="112"/>
    </row>
    <row r="804" spans="1:31" x14ac:dyDescent="0.2">
      <c r="A804" s="111"/>
      <c r="B804" s="113" t="s">
        <v>17</v>
      </c>
      <c r="C804" s="19">
        <v>136</v>
      </c>
      <c r="D804" s="20" t="s">
        <v>42</v>
      </c>
      <c r="E804" s="19" t="s">
        <v>391</v>
      </c>
      <c r="F804" s="19">
        <v>244</v>
      </c>
      <c r="G804" s="23">
        <f>I804+K804+M804+O804</f>
        <v>1890</v>
      </c>
      <c r="H804" s="28">
        <f t="shared" ref="H804:H812" si="527">J804+L804+N804+P804</f>
        <v>0</v>
      </c>
      <c r="I804" s="29"/>
      <c r="J804" s="29"/>
      <c r="K804" s="29">
        <v>1890</v>
      </c>
      <c r="L804" s="29"/>
      <c r="M804" s="29"/>
      <c r="N804" s="29"/>
      <c r="O804" s="29"/>
      <c r="P804" s="28"/>
      <c r="Q804" s="23">
        <f>S804+U804+W804+Y804</f>
        <v>46.399000000000001</v>
      </c>
      <c r="R804" s="28">
        <f t="shared" ref="R804:R812" si="528">T804+V804+X804+Z804</f>
        <v>0</v>
      </c>
      <c r="S804" s="23"/>
      <c r="T804" s="23"/>
      <c r="U804" s="23">
        <v>11.736000000000001</v>
      </c>
      <c r="V804" s="23"/>
      <c r="W804" s="23">
        <v>34.662999999999997</v>
      </c>
      <c r="X804" s="23"/>
      <c r="Y804" s="23"/>
      <c r="Z804" s="23"/>
      <c r="AA804" s="23"/>
      <c r="AB804" s="23"/>
      <c r="AC804" s="53">
        <v>1890</v>
      </c>
      <c r="AD804" s="112"/>
      <c r="AE804" s="112"/>
    </row>
    <row r="805" spans="1:31" x14ac:dyDescent="0.2">
      <c r="A805" s="111"/>
      <c r="B805" s="115"/>
      <c r="C805" s="19">
        <v>136</v>
      </c>
      <c r="D805" s="20" t="s">
        <v>42</v>
      </c>
      <c r="E805" s="19" t="s">
        <v>391</v>
      </c>
      <c r="F805" s="19">
        <v>612</v>
      </c>
      <c r="G805" s="23">
        <f t="shared" ref="G805:G812" si="529">I805+K805+M805+O805</f>
        <v>0</v>
      </c>
      <c r="H805" s="28">
        <f t="shared" si="527"/>
        <v>0</v>
      </c>
      <c r="I805" s="29"/>
      <c r="J805" s="29"/>
      <c r="K805" s="29"/>
      <c r="L805" s="29"/>
      <c r="M805" s="29"/>
      <c r="N805" s="29"/>
      <c r="O805" s="29"/>
      <c r="P805" s="28"/>
      <c r="Q805" s="23">
        <f t="shared" ref="Q805:Q812" si="530">S805+U805+W805+Y805</f>
        <v>0</v>
      </c>
      <c r="R805" s="28">
        <f t="shared" si="528"/>
        <v>0</v>
      </c>
      <c r="S805" s="23"/>
      <c r="T805" s="23"/>
      <c r="U805" s="23"/>
      <c r="V805" s="23"/>
      <c r="W805" s="23"/>
      <c r="X805" s="23"/>
      <c r="Y805" s="23"/>
      <c r="Z805" s="23"/>
      <c r="AA805" s="23"/>
      <c r="AB805" s="23"/>
      <c r="AC805" s="53"/>
      <c r="AD805" s="112"/>
      <c r="AE805" s="112"/>
    </row>
    <row r="806" spans="1:31" x14ac:dyDescent="0.2">
      <c r="A806" s="111"/>
      <c r="B806" s="113" t="s">
        <v>14</v>
      </c>
      <c r="C806" s="19">
        <v>136</v>
      </c>
      <c r="D806" s="20" t="s">
        <v>42</v>
      </c>
      <c r="E806" s="19" t="s">
        <v>391</v>
      </c>
      <c r="F806" s="19">
        <v>244</v>
      </c>
      <c r="G806" s="23">
        <f t="shared" si="529"/>
        <v>1046</v>
      </c>
      <c r="H806" s="28">
        <f t="shared" si="527"/>
        <v>0</v>
      </c>
      <c r="I806" s="23"/>
      <c r="J806" s="23"/>
      <c r="K806" s="23"/>
      <c r="L806" s="23"/>
      <c r="M806" s="23">
        <v>1046</v>
      </c>
      <c r="N806" s="23"/>
      <c r="O806" s="23"/>
      <c r="P806" s="28"/>
      <c r="Q806" s="23">
        <f t="shared" si="530"/>
        <v>103.59899999999999</v>
      </c>
      <c r="R806" s="28">
        <f t="shared" si="528"/>
        <v>0</v>
      </c>
      <c r="S806" s="23"/>
      <c r="T806" s="23"/>
      <c r="U806" s="23">
        <v>24.117999999999999</v>
      </c>
      <c r="V806" s="23"/>
      <c r="W806" s="23">
        <v>79.480999999999995</v>
      </c>
      <c r="X806" s="23"/>
      <c r="Y806" s="23"/>
      <c r="Z806" s="23"/>
      <c r="AA806" s="23"/>
      <c r="AB806" s="23"/>
      <c r="AC806" s="53"/>
      <c r="AD806" s="112"/>
      <c r="AE806" s="112"/>
    </row>
    <row r="807" spans="1:31" x14ac:dyDescent="0.2">
      <c r="A807" s="111"/>
      <c r="B807" s="114"/>
      <c r="C807" s="19">
        <v>136</v>
      </c>
      <c r="D807" s="20" t="s">
        <v>42</v>
      </c>
      <c r="E807" s="20" t="s">
        <v>392</v>
      </c>
      <c r="F807" s="19">
        <v>112</v>
      </c>
      <c r="G807" s="23">
        <f t="shared" si="529"/>
        <v>0</v>
      </c>
      <c r="H807" s="28">
        <f t="shared" si="527"/>
        <v>0</v>
      </c>
      <c r="I807" s="23"/>
      <c r="J807" s="23"/>
      <c r="K807" s="23"/>
      <c r="L807" s="23"/>
      <c r="M807" s="23"/>
      <c r="N807" s="23"/>
      <c r="O807" s="23"/>
      <c r="P807" s="28"/>
      <c r="Q807" s="23">
        <f t="shared" si="530"/>
        <v>0</v>
      </c>
      <c r="R807" s="28">
        <f t="shared" si="528"/>
        <v>0</v>
      </c>
      <c r="S807" s="23"/>
      <c r="T807" s="23"/>
      <c r="U807" s="23"/>
      <c r="V807" s="23"/>
      <c r="W807" s="23"/>
      <c r="X807" s="23"/>
      <c r="Y807" s="23"/>
      <c r="Z807" s="23"/>
      <c r="AA807" s="23"/>
      <c r="AB807" s="23"/>
      <c r="AC807" s="53"/>
      <c r="AD807" s="112"/>
      <c r="AE807" s="112"/>
    </row>
    <row r="808" spans="1:31" x14ac:dyDescent="0.2">
      <c r="A808" s="111"/>
      <c r="B808" s="114"/>
      <c r="C808" s="19">
        <v>136</v>
      </c>
      <c r="D808" s="20" t="s">
        <v>42</v>
      </c>
      <c r="E808" s="20" t="s">
        <v>392</v>
      </c>
      <c r="F808" s="19">
        <v>540</v>
      </c>
      <c r="G808" s="23">
        <f t="shared" si="529"/>
        <v>0</v>
      </c>
      <c r="H808" s="28">
        <f t="shared" si="527"/>
        <v>0</v>
      </c>
      <c r="I808" s="23"/>
      <c r="J808" s="23"/>
      <c r="K808" s="23"/>
      <c r="L808" s="23"/>
      <c r="M808" s="23"/>
      <c r="N808" s="23"/>
      <c r="O808" s="23"/>
      <c r="P808" s="28"/>
      <c r="Q808" s="23">
        <f t="shared" si="530"/>
        <v>0</v>
      </c>
      <c r="R808" s="28">
        <f t="shared" si="528"/>
        <v>0</v>
      </c>
      <c r="S808" s="23"/>
      <c r="T808" s="23"/>
      <c r="U808" s="23"/>
      <c r="V808" s="23"/>
      <c r="W808" s="23"/>
      <c r="X808" s="23"/>
      <c r="Y808" s="23"/>
      <c r="Z808" s="23"/>
      <c r="AA808" s="23"/>
      <c r="AB808" s="23"/>
      <c r="AC808" s="53"/>
      <c r="AD808" s="112"/>
      <c r="AE808" s="112"/>
    </row>
    <row r="809" spans="1:31" x14ac:dyDescent="0.2">
      <c r="A809" s="111"/>
      <c r="B809" s="114"/>
      <c r="C809" s="19">
        <v>136</v>
      </c>
      <c r="D809" s="20" t="s">
        <v>42</v>
      </c>
      <c r="E809" s="20" t="s">
        <v>392</v>
      </c>
      <c r="F809" s="19">
        <v>612</v>
      </c>
      <c r="G809" s="23">
        <f t="shared" si="529"/>
        <v>0</v>
      </c>
      <c r="H809" s="28">
        <f t="shared" si="527"/>
        <v>0</v>
      </c>
      <c r="I809" s="23"/>
      <c r="J809" s="23"/>
      <c r="K809" s="23"/>
      <c r="L809" s="23"/>
      <c r="M809" s="23"/>
      <c r="N809" s="23"/>
      <c r="O809" s="23"/>
      <c r="P809" s="28"/>
      <c r="Q809" s="23">
        <f t="shared" si="530"/>
        <v>0</v>
      </c>
      <c r="R809" s="28">
        <f t="shared" si="528"/>
        <v>0</v>
      </c>
      <c r="S809" s="23"/>
      <c r="T809" s="23"/>
      <c r="U809" s="23"/>
      <c r="V809" s="23"/>
      <c r="W809" s="23"/>
      <c r="X809" s="23"/>
      <c r="Y809" s="23"/>
      <c r="Z809" s="23"/>
      <c r="AA809" s="23"/>
      <c r="AB809" s="23"/>
      <c r="AC809" s="53"/>
      <c r="AD809" s="112"/>
      <c r="AE809" s="112"/>
    </row>
    <row r="810" spans="1:31" x14ac:dyDescent="0.2">
      <c r="A810" s="111"/>
      <c r="B810" s="115"/>
      <c r="C810" s="19">
        <v>136</v>
      </c>
      <c r="D810" s="20" t="s">
        <v>42</v>
      </c>
      <c r="E810" s="20" t="s">
        <v>392</v>
      </c>
      <c r="F810" s="19">
        <v>622</v>
      </c>
      <c r="G810" s="23">
        <f t="shared" si="529"/>
        <v>0</v>
      </c>
      <c r="H810" s="28">
        <f t="shared" si="527"/>
        <v>0</v>
      </c>
      <c r="I810" s="23"/>
      <c r="J810" s="23"/>
      <c r="K810" s="23"/>
      <c r="L810" s="23"/>
      <c r="M810" s="23"/>
      <c r="N810" s="23"/>
      <c r="O810" s="23"/>
      <c r="P810" s="28"/>
      <c r="Q810" s="23">
        <f t="shared" si="530"/>
        <v>0</v>
      </c>
      <c r="R810" s="28">
        <f t="shared" si="528"/>
        <v>0</v>
      </c>
      <c r="S810" s="23"/>
      <c r="T810" s="23"/>
      <c r="U810" s="23"/>
      <c r="V810" s="23"/>
      <c r="W810" s="23"/>
      <c r="X810" s="23"/>
      <c r="Y810" s="23"/>
      <c r="Z810" s="23"/>
      <c r="AA810" s="23"/>
      <c r="AB810" s="23"/>
      <c r="AC810" s="53"/>
      <c r="AD810" s="112"/>
      <c r="AE810" s="112"/>
    </row>
    <row r="811" spans="1:31" x14ac:dyDescent="0.2">
      <c r="A811" s="111"/>
      <c r="B811" s="103" t="s">
        <v>15</v>
      </c>
      <c r="C811" s="19"/>
      <c r="D811" s="20"/>
      <c r="E811" s="20"/>
      <c r="F811" s="19"/>
      <c r="G811" s="23">
        <f t="shared" si="529"/>
        <v>0</v>
      </c>
      <c r="H811" s="28">
        <f t="shared" si="527"/>
        <v>0</v>
      </c>
      <c r="I811" s="29"/>
      <c r="J811" s="29"/>
      <c r="K811" s="29"/>
      <c r="L811" s="29"/>
      <c r="M811" s="29"/>
      <c r="N811" s="29"/>
      <c r="O811" s="29"/>
      <c r="P811" s="28"/>
      <c r="Q811" s="23">
        <f t="shared" si="530"/>
        <v>0</v>
      </c>
      <c r="R811" s="28">
        <f t="shared" si="528"/>
        <v>0</v>
      </c>
      <c r="S811" s="23"/>
      <c r="T811" s="23"/>
      <c r="U811" s="23"/>
      <c r="V811" s="23"/>
      <c r="W811" s="23"/>
      <c r="X811" s="23"/>
      <c r="Y811" s="23"/>
      <c r="Z811" s="23"/>
      <c r="AA811" s="23"/>
      <c r="AB811" s="23"/>
      <c r="AC811" s="53"/>
      <c r="AD811" s="112"/>
      <c r="AE811" s="112"/>
    </row>
    <row r="812" spans="1:31" x14ac:dyDescent="0.2">
      <c r="A812" s="111"/>
      <c r="B812" s="103" t="s">
        <v>12</v>
      </c>
      <c r="C812" s="19"/>
      <c r="D812" s="20"/>
      <c r="E812" s="20"/>
      <c r="F812" s="19"/>
      <c r="G812" s="23">
        <f t="shared" si="529"/>
        <v>0</v>
      </c>
      <c r="H812" s="28">
        <f t="shared" si="527"/>
        <v>0</v>
      </c>
      <c r="I812" s="29"/>
      <c r="J812" s="29"/>
      <c r="K812" s="29"/>
      <c r="L812" s="29"/>
      <c r="M812" s="29"/>
      <c r="N812" s="29"/>
      <c r="O812" s="29"/>
      <c r="P812" s="28"/>
      <c r="Q812" s="23">
        <f t="shared" si="530"/>
        <v>0</v>
      </c>
      <c r="R812" s="28">
        <f t="shared" si="528"/>
        <v>0</v>
      </c>
      <c r="S812" s="23"/>
      <c r="T812" s="23"/>
      <c r="U812" s="23"/>
      <c r="V812" s="23"/>
      <c r="W812" s="23"/>
      <c r="X812" s="23"/>
      <c r="Y812" s="23"/>
      <c r="Z812" s="23"/>
      <c r="AA812" s="23"/>
      <c r="AB812" s="23"/>
      <c r="AC812" s="53"/>
      <c r="AD812" s="112"/>
      <c r="AE812" s="112"/>
    </row>
    <row r="813" spans="1:31" ht="43.5" customHeight="1" x14ac:dyDescent="0.2">
      <c r="A813" s="111" t="s">
        <v>21</v>
      </c>
      <c r="B813" s="103" t="s">
        <v>7</v>
      </c>
      <c r="C813" s="19"/>
      <c r="D813" s="20"/>
      <c r="E813" s="20"/>
      <c r="F813" s="19"/>
      <c r="G813" s="41">
        <f t="shared" ref="G813:P813" si="531">G306+G307+G308+G309+G310+G311+G312+G313+G314+G315+G316+G317+G386+G387+G408+G409+G410+G411+G412+G436+G437+G438+G474+G475+G492+G581+G584+G318</f>
        <v>22048890.098999999</v>
      </c>
      <c r="H813" s="41">
        <f t="shared" si="531"/>
        <v>5625859.0000000019</v>
      </c>
      <c r="I813" s="41">
        <f t="shared" si="531"/>
        <v>5628950.1000000015</v>
      </c>
      <c r="J813" s="41">
        <f t="shared" si="531"/>
        <v>5625859.0000000019</v>
      </c>
      <c r="K813" s="41">
        <f t="shared" si="531"/>
        <v>7180034.3300000001</v>
      </c>
      <c r="L813" s="41">
        <f t="shared" si="531"/>
        <v>0</v>
      </c>
      <c r="M813" s="41">
        <f t="shared" si="531"/>
        <v>3605427.8729999997</v>
      </c>
      <c r="N813" s="41">
        <f t="shared" si="531"/>
        <v>0</v>
      </c>
      <c r="O813" s="41">
        <f t="shared" si="531"/>
        <v>5634477.7960000001</v>
      </c>
      <c r="P813" s="41">
        <f t="shared" si="531"/>
        <v>0</v>
      </c>
      <c r="Q813" s="41">
        <f>Q581+Q582+Q583+Q584+Q585+Q586+Q587+Q588+Q589+Q490+Q491+Q492+Q474+Q475+Q436+Q437+Q438+Q439+Q440+Q408+Q409+Q410+Q411+Q412+Q386+Q387+Q306+Q307+Q308+Q309+Q310+Q311+Q312+Q313+Q314+Q315+Q316+Q317+Q318</f>
        <v>21211914.574697006</v>
      </c>
      <c r="R813" s="41">
        <f t="shared" ref="R813:AB813" si="532">R581+R582+R583+R584+R585+R586+R587+R588+R589+R490+R491+R492+R474+R475+R436+R437+R438+R439+R440+R408+R409+R410+R411+R412+R386+R387+R306+R307+R308+R309+R310+R311+R312+R313+R314+R315+R316+R317+R318</f>
        <v>11525</v>
      </c>
      <c r="S813" s="41">
        <f t="shared" si="532"/>
        <v>3986752.8484</v>
      </c>
      <c r="T813" s="41">
        <f t="shared" si="532"/>
        <v>11525</v>
      </c>
      <c r="U813" s="41">
        <f t="shared" si="532"/>
        <v>7535635.4233639995</v>
      </c>
      <c r="V813" s="41">
        <f t="shared" si="532"/>
        <v>0</v>
      </c>
      <c r="W813" s="41">
        <f t="shared" si="532"/>
        <v>3881213.8339330009</v>
      </c>
      <c r="X813" s="41">
        <f t="shared" si="532"/>
        <v>0</v>
      </c>
      <c r="Y813" s="41">
        <f t="shared" si="532"/>
        <v>5808312.4690000005</v>
      </c>
      <c r="Z813" s="41">
        <f t="shared" si="532"/>
        <v>0</v>
      </c>
      <c r="AA813" s="41">
        <f t="shared" si="532"/>
        <v>24376980</v>
      </c>
      <c r="AB813" s="41">
        <f t="shared" si="532"/>
        <v>24376980</v>
      </c>
      <c r="AC813" s="41">
        <f>AC306+AC307+AC308+AC309+AC310+AC311+AC312+AC313+AC314+AC315+AC316+AC317+AC386+AC387+AC408+AC409+AC410+AC411+AC412+AC436+AC437+AC438+AC474+AC475+AC492+AC581+AC584+AC318+AC582</f>
        <v>24376980.000000004</v>
      </c>
      <c r="AD813" s="30"/>
      <c r="AE813" s="88"/>
    </row>
    <row r="814" spans="1:31" ht="26.45" customHeight="1" x14ac:dyDescent="0.2">
      <c r="A814" s="111"/>
      <c r="B814" s="103" t="s">
        <v>14</v>
      </c>
      <c r="C814" s="19"/>
      <c r="D814" s="20"/>
      <c r="E814" s="20"/>
      <c r="F814" s="19"/>
      <c r="G814" s="41">
        <f t="shared" ref="G814:P814" si="533">G591+G594+G595+G596+G597+G598+G599+G493+G476+G441+G413+G388+G319+G288+G274+G222+G198+G183</f>
        <v>21769.599999999999</v>
      </c>
      <c r="H814" s="41">
        <f t="shared" si="533"/>
        <v>0</v>
      </c>
      <c r="I814" s="41">
        <f t="shared" si="533"/>
        <v>0</v>
      </c>
      <c r="J814" s="41">
        <f t="shared" si="533"/>
        <v>0</v>
      </c>
      <c r="K814" s="41">
        <f t="shared" si="533"/>
        <v>7823.6</v>
      </c>
      <c r="L814" s="41">
        <f t="shared" si="533"/>
        <v>0</v>
      </c>
      <c r="M814" s="41">
        <f t="shared" si="533"/>
        <v>13946</v>
      </c>
      <c r="N814" s="41">
        <f t="shared" si="533"/>
        <v>0</v>
      </c>
      <c r="O814" s="41">
        <f t="shared" si="533"/>
        <v>0</v>
      </c>
      <c r="P814" s="41">
        <f t="shared" si="533"/>
        <v>0</v>
      </c>
      <c r="Q814" s="41">
        <f>Q591+Q594+Q595+Q596+Q597+Q598+Q599+Q493+Q476+Q441+Q413+Q388+Q3264+Q442+Q443+Q590+Q592+Q593+Q494+Q495+Q319</f>
        <v>21467.270626999998</v>
      </c>
      <c r="R814" s="41">
        <f t="shared" ref="R814:AB814" si="534">R591+R594+R595+R596+R597+R598+R599+R493+R476+R441+R413+R388+R3264+R442+R443+R590+R592+R593+R494+R495+R319</f>
        <v>0</v>
      </c>
      <c r="S814" s="41">
        <f t="shared" si="534"/>
        <v>0</v>
      </c>
      <c r="T814" s="41">
        <f t="shared" si="534"/>
        <v>0</v>
      </c>
      <c r="U814" s="41">
        <f t="shared" si="534"/>
        <v>8274.1884099999988</v>
      </c>
      <c r="V814" s="41">
        <f t="shared" si="534"/>
        <v>0</v>
      </c>
      <c r="W814" s="41">
        <f t="shared" si="534"/>
        <v>13193.082216999999</v>
      </c>
      <c r="X814" s="41">
        <f t="shared" si="534"/>
        <v>0</v>
      </c>
      <c r="Y814" s="41">
        <f t="shared" si="534"/>
        <v>0</v>
      </c>
      <c r="Z814" s="41">
        <f t="shared" si="534"/>
        <v>0</v>
      </c>
      <c r="AA814" s="41">
        <f t="shared" si="534"/>
        <v>0</v>
      </c>
      <c r="AB814" s="41">
        <f t="shared" si="534"/>
        <v>0</v>
      </c>
      <c r="AC814" s="41">
        <f>AC591+AC594+AC595+AC596+AC597+AC598+AC599+AC493+AC476+AC441+AC413+AC388+AC319+AC288+AC274+AC222+AC198+AC183</f>
        <v>0</v>
      </c>
      <c r="AD814" s="30"/>
      <c r="AE814" s="88"/>
    </row>
    <row r="815" spans="1:31" ht="26.45" customHeight="1" x14ac:dyDescent="0.2">
      <c r="A815" s="111"/>
      <c r="B815" s="103" t="s">
        <v>15</v>
      </c>
      <c r="C815" s="19"/>
      <c r="D815" s="20"/>
      <c r="E815" s="20"/>
      <c r="F815" s="19"/>
      <c r="G815" s="41">
        <f t="shared" ref="G815:AC815" si="535">G600+G496+G477+G444+G414+G389+G320+G289+G275+G223+G199+G184</f>
        <v>130827.1</v>
      </c>
      <c r="H815" s="41">
        <f t="shared" si="535"/>
        <v>4204.3999999999996</v>
      </c>
      <c r="I815" s="41">
        <f t="shared" si="535"/>
        <v>35600</v>
      </c>
      <c r="J815" s="41">
        <f t="shared" si="535"/>
        <v>4204.3999999999996</v>
      </c>
      <c r="K815" s="41">
        <f t="shared" si="535"/>
        <v>35600</v>
      </c>
      <c r="L815" s="41">
        <f t="shared" si="535"/>
        <v>0</v>
      </c>
      <c r="M815" s="41">
        <f t="shared" si="535"/>
        <v>19627.099999999999</v>
      </c>
      <c r="N815" s="41">
        <f t="shared" si="535"/>
        <v>0</v>
      </c>
      <c r="O815" s="41">
        <f t="shared" si="535"/>
        <v>40000</v>
      </c>
      <c r="P815" s="41">
        <f t="shared" si="535"/>
        <v>0</v>
      </c>
      <c r="Q815" s="41">
        <f t="shared" si="535"/>
        <v>154514</v>
      </c>
      <c r="R815" s="41">
        <f t="shared" ref="R815:AB815" si="536">R600+R496+R477+R444+R414+R389+R320+R289+R275+R223+R199+R184</f>
        <v>0</v>
      </c>
      <c r="S815" s="41">
        <f t="shared" si="536"/>
        <v>51505</v>
      </c>
      <c r="T815" s="41">
        <f t="shared" si="536"/>
        <v>0</v>
      </c>
      <c r="U815" s="41">
        <f t="shared" si="536"/>
        <v>34336</v>
      </c>
      <c r="V815" s="41">
        <f t="shared" si="536"/>
        <v>0</v>
      </c>
      <c r="W815" s="41">
        <f t="shared" si="536"/>
        <v>17168</v>
      </c>
      <c r="X815" s="41">
        <f t="shared" si="536"/>
        <v>0</v>
      </c>
      <c r="Y815" s="41">
        <f t="shared" si="536"/>
        <v>51505</v>
      </c>
      <c r="Z815" s="41">
        <f t="shared" si="536"/>
        <v>0</v>
      </c>
      <c r="AA815" s="41">
        <f t="shared" si="536"/>
        <v>154560</v>
      </c>
      <c r="AB815" s="41">
        <f t="shared" si="536"/>
        <v>154582</v>
      </c>
      <c r="AC815" s="41">
        <f t="shared" si="535"/>
        <v>154582</v>
      </c>
      <c r="AD815" s="30"/>
      <c r="AE815" s="88"/>
    </row>
    <row r="816" spans="1:31" ht="13.15" customHeight="1" x14ac:dyDescent="0.2">
      <c r="A816" s="111"/>
      <c r="B816" s="103" t="s">
        <v>10</v>
      </c>
      <c r="C816" s="19"/>
      <c r="D816" s="20"/>
      <c r="E816" s="20"/>
      <c r="F816" s="19"/>
      <c r="G816" s="41">
        <f t="shared" ref="G816:AC816" si="537">G601+G497+G478+G445+G415+G390+G321+G290+G276+G224+G200+G185</f>
        <v>0</v>
      </c>
      <c r="H816" s="41">
        <f t="shared" si="537"/>
        <v>0</v>
      </c>
      <c r="I816" s="41">
        <f t="shared" si="537"/>
        <v>0</v>
      </c>
      <c r="J816" s="41">
        <f t="shared" si="537"/>
        <v>0</v>
      </c>
      <c r="K816" s="41">
        <f t="shared" si="537"/>
        <v>0</v>
      </c>
      <c r="L816" s="41">
        <f t="shared" si="537"/>
        <v>0</v>
      </c>
      <c r="M816" s="41">
        <f t="shared" si="537"/>
        <v>0</v>
      </c>
      <c r="N816" s="41">
        <f t="shared" si="537"/>
        <v>0</v>
      </c>
      <c r="O816" s="41">
        <f t="shared" si="537"/>
        <v>0</v>
      </c>
      <c r="P816" s="41">
        <f t="shared" si="537"/>
        <v>0</v>
      </c>
      <c r="Q816" s="41">
        <f t="shared" si="537"/>
        <v>0</v>
      </c>
      <c r="R816" s="41">
        <f t="shared" ref="R816:AB816" si="538">R601+R497+R478+R445+R415+R390+R321+R290+R276+R224+R200+R185</f>
        <v>0</v>
      </c>
      <c r="S816" s="41">
        <f t="shared" si="538"/>
        <v>0</v>
      </c>
      <c r="T816" s="41">
        <f t="shared" si="538"/>
        <v>0</v>
      </c>
      <c r="U816" s="41">
        <f t="shared" si="538"/>
        <v>0</v>
      </c>
      <c r="V816" s="41">
        <f t="shared" si="538"/>
        <v>0</v>
      </c>
      <c r="W816" s="41">
        <f t="shared" si="538"/>
        <v>0</v>
      </c>
      <c r="X816" s="41">
        <f t="shared" si="538"/>
        <v>0</v>
      </c>
      <c r="Y816" s="41">
        <f t="shared" si="538"/>
        <v>0</v>
      </c>
      <c r="Z816" s="41">
        <f t="shared" si="538"/>
        <v>0</v>
      </c>
      <c r="AA816" s="41">
        <f t="shared" si="538"/>
        <v>0</v>
      </c>
      <c r="AB816" s="41">
        <f t="shared" si="538"/>
        <v>0</v>
      </c>
      <c r="AC816" s="41">
        <f t="shared" si="537"/>
        <v>0</v>
      </c>
      <c r="AD816" s="30"/>
      <c r="AE816" s="88"/>
    </row>
    <row r="817" spans="1:31" ht="28.15" customHeight="1" x14ac:dyDescent="0.2">
      <c r="A817" s="120" t="s">
        <v>247</v>
      </c>
      <c r="B817" s="121"/>
      <c r="C817" s="121"/>
      <c r="D817" s="121"/>
      <c r="E817" s="121"/>
      <c r="F817" s="121"/>
      <c r="G817" s="121"/>
      <c r="H817" s="121"/>
      <c r="I817" s="121"/>
      <c r="J817" s="121"/>
      <c r="K817" s="121"/>
      <c r="L817" s="121"/>
      <c r="M817" s="121"/>
      <c r="N817" s="121"/>
      <c r="O817" s="121"/>
      <c r="P817" s="121"/>
      <c r="Q817" s="121"/>
      <c r="R817" s="121"/>
      <c r="S817" s="121"/>
      <c r="T817" s="121"/>
      <c r="U817" s="121"/>
      <c r="V817" s="121"/>
      <c r="W817" s="121"/>
      <c r="X817" s="121"/>
      <c r="Y817" s="121"/>
      <c r="Z817" s="121"/>
      <c r="AA817" s="121"/>
      <c r="AB817" s="121"/>
      <c r="AC817" s="121"/>
      <c r="AD817" s="121"/>
      <c r="AE817" s="122"/>
    </row>
    <row r="818" spans="1:31" ht="24" customHeight="1" x14ac:dyDescent="0.2">
      <c r="A818" s="120" t="s">
        <v>248</v>
      </c>
      <c r="B818" s="121"/>
      <c r="C818" s="121"/>
      <c r="D818" s="121"/>
      <c r="E818" s="121"/>
      <c r="F818" s="121"/>
      <c r="G818" s="121"/>
      <c r="H818" s="121"/>
      <c r="I818" s="121"/>
      <c r="J818" s="121"/>
      <c r="K818" s="121"/>
      <c r="L818" s="121"/>
      <c r="M818" s="121"/>
      <c r="N818" s="121"/>
      <c r="O818" s="121"/>
      <c r="P818" s="121"/>
      <c r="Q818" s="121"/>
      <c r="R818" s="121"/>
      <c r="S818" s="121"/>
      <c r="T818" s="121"/>
      <c r="U818" s="121"/>
      <c r="V818" s="121"/>
      <c r="W818" s="121"/>
      <c r="X818" s="121"/>
      <c r="Y818" s="121"/>
      <c r="Z818" s="121"/>
      <c r="AA818" s="121"/>
      <c r="AB818" s="121"/>
      <c r="AC818" s="121"/>
      <c r="AD818" s="121"/>
      <c r="AE818" s="122"/>
    </row>
    <row r="819" spans="1:31" ht="28.15" customHeight="1" x14ac:dyDescent="0.2">
      <c r="A819" s="111" t="s">
        <v>249</v>
      </c>
      <c r="B819" s="103" t="s">
        <v>146</v>
      </c>
      <c r="C819" s="19"/>
      <c r="D819" s="20"/>
      <c r="E819" s="20"/>
      <c r="F819" s="19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  <c r="AA819" s="27">
        <f>AA826</f>
        <v>0</v>
      </c>
      <c r="AB819" s="27">
        <f>AB826</f>
        <v>0</v>
      </c>
      <c r="AC819" s="27">
        <f>AC826</f>
        <v>0</v>
      </c>
      <c r="AD819" s="116" t="s">
        <v>250</v>
      </c>
      <c r="AE819" s="112" t="s">
        <v>538</v>
      </c>
    </row>
    <row r="820" spans="1:31" ht="29.45" customHeight="1" x14ac:dyDescent="0.2">
      <c r="A820" s="111"/>
      <c r="B820" s="103" t="s">
        <v>117</v>
      </c>
      <c r="C820" s="19"/>
      <c r="D820" s="20"/>
      <c r="E820" s="20"/>
      <c r="F820" s="19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  <c r="AA820" s="27" t="e">
        <f>ROUND(AA821/AA819,1)</f>
        <v>#DIV/0!</v>
      </c>
      <c r="AB820" s="27" t="e">
        <f>ROUND(AB821/AB819,1)</f>
        <v>#DIV/0!</v>
      </c>
      <c r="AC820" s="27" t="e">
        <f>ROUND(AC821/AC819,1)</f>
        <v>#DIV/0!</v>
      </c>
      <c r="AD820" s="117"/>
      <c r="AE820" s="112"/>
    </row>
    <row r="821" spans="1:31" ht="26.45" customHeight="1" x14ac:dyDescent="0.2">
      <c r="A821" s="111"/>
      <c r="B821" s="103" t="s">
        <v>101</v>
      </c>
      <c r="C821" s="19"/>
      <c r="D821" s="20"/>
      <c r="E821" s="20"/>
      <c r="F821" s="19"/>
      <c r="G821" s="23">
        <f>SUM(G822:G825)</f>
        <v>0</v>
      </c>
      <c r="H821" s="23">
        <f t="shared" ref="H821:AC821" si="539">SUM(H822:H825)</f>
        <v>0</v>
      </c>
      <c r="I821" s="23">
        <f t="shared" si="539"/>
        <v>0</v>
      </c>
      <c r="J821" s="23">
        <f t="shared" si="539"/>
        <v>0</v>
      </c>
      <c r="K821" s="23">
        <f t="shared" si="539"/>
        <v>0</v>
      </c>
      <c r="L821" s="23">
        <f t="shared" si="539"/>
        <v>0</v>
      </c>
      <c r="M821" s="23">
        <f t="shared" si="539"/>
        <v>0</v>
      </c>
      <c r="N821" s="23">
        <f t="shared" si="539"/>
        <v>0</v>
      </c>
      <c r="O821" s="23">
        <f t="shared" si="539"/>
        <v>0</v>
      </c>
      <c r="P821" s="23">
        <f t="shared" si="539"/>
        <v>0</v>
      </c>
      <c r="Q821" s="23">
        <f t="shared" si="539"/>
        <v>0</v>
      </c>
      <c r="R821" s="23">
        <f t="shared" si="539"/>
        <v>0</v>
      </c>
      <c r="S821" s="23">
        <f t="shared" si="539"/>
        <v>0</v>
      </c>
      <c r="T821" s="23">
        <f t="shared" si="539"/>
        <v>0</v>
      </c>
      <c r="U821" s="23">
        <f t="shared" si="539"/>
        <v>0</v>
      </c>
      <c r="V821" s="23">
        <f t="shared" si="539"/>
        <v>0</v>
      </c>
      <c r="W821" s="23">
        <f t="shared" si="539"/>
        <v>0</v>
      </c>
      <c r="X821" s="23">
        <f t="shared" si="539"/>
        <v>0</v>
      </c>
      <c r="Y821" s="23">
        <f t="shared" si="539"/>
        <v>0</v>
      </c>
      <c r="Z821" s="23">
        <f t="shared" si="539"/>
        <v>0</v>
      </c>
      <c r="AA821" s="23">
        <f t="shared" si="539"/>
        <v>0</v>
      </c>
      <c r="AB821" s="23">
        <f t="shared" si="539"/>
        <v>0</v>
      </c>
      <c r="AC821" s="23">
        <f t="shared" si="539"/>
        <v>0</v>
      </c>
      <c r="AD821" s="117"/>
      <c r="AE821" s="112"/>
    </row>
    <row r="822" spans="1:31" ht="36" customHeight="1" x14ac:dyDescent="0.2">
      <c r="A822" s="111"/>
      <c r="B822" s="103" t="s">
        <v>17</v>
      </c>
      <c r="C822" s="19"/>
      <c r="D822" s="19"/>
      <c r="E822" s="19"/>
      <c r="F822" s="19"/>
      <c r="G822" s="23">
        <f>G829</f>
        <v>0</v>
      </c>
      <c r="H822" s="23">
        <f t="shared" ref="H822:AC825" si="540">H829</f>
        <v>0</v>
      </c>
      <c r="I822" s="23">
        <f t="shared" si="540"/>
        <v>0</v>
      </c>
      <c r="J822" s="23">
        <f t="shared" si="540"/>
        <v>0</v>
      </c>
      <c r="K822" s="23">
        <f t="shared" si="540"/>
        <v>0</v>
      </c>
      <c r="L822" s="23">
        <f t="shared" si="540"/>
        <v>0</v>
      </c>
      <c r="M822" s="23">
        <f t="shared" si="540"/>
        <v>0</v>
      </c>
      <c r="N822" s="23">
        <f t="shared" si="540"/>
        <v>0</v>
      </c>
      <c r="O822" s="23">
        <f t="shared" si="540"/>
        <v>0</v>
      </c>
      <c r="P822" s="23">
        <f t="shared" si="540"/>
        <v>0</v>
      </c>
      <c r="Q822" s="23">
        <f t="shared" si="540"/>
        <v>0</v>
      </c>
      <c r="R822" s="23">
        <f t="shared" si="540"/>
        <v>0</v>
      </c>
      <c r="S822" s="23">
        <f t="shared" si="540"/>
        <v>0</v>
      </c>
      <c r="T822" s="23">
        <f t="shared" si="540"/>
        <v>0</v>
      </c>
      <c r="U822" s="23">
        <f t="shared" si="540"/>
        <v>0</v>
      </c>
      <c r="V822" s="23">
        <f t="shared" si="540"/>
        <v>0</v>
      </c>
      <c r="W822" s="23">
        <f t="shared" si="540"/>
        <v>0</v>
      </c>
      <c r="X822" s="23">
        <f t="shared" si="540"/>
        <v>0</v>
      </c>
      <c r="Y822" s="23">
        <f t="shared" si="540"/>
        <v>0</v>
      </c>
      <c r="Z822" s="23">
        <f t="shared" si="540"/>
        <v>0</v>
      </c>
      <c r="AA822" s="23">
        <f t="shared" si="540"/>
        <v>0</v>
      </c>
      <c r="AB822" s="23">
        <f t="shared" si="540"/>
        <v>0</v>
      </c>
      <c r="AC822" s="23">
        <f t="shared" si="540"/>
        <v>0</v>
      </c>
      <c r="AD822" s="117"/>
      <c r="AE822" s="112"/>
    </row>
    <row r="823" spans="1:31" ht="13.15" customHeight="1" x14ac:dyDescent="0.2">
      <c r="A823" s="111"/>
      <c r="B823" s="103" t="s">
        <v>14</v>
      </c>
      <c r="C823" s="19"/>
      <c r="D823" s="20"/>
      <c r="E823" s="20"/>
      <c r="F823" s="19"/>
      <c r="G823" s="23">
        <f>G830</f>
        <v>0</v>
      </c>
      <c r="H823" s="23">
        <f t="shared" ref="H823:V823" si="541">H830</f>
        <v>0</v>
      </c>
      <c r="I823" s="23">
        <f t="shared" si="541"/>
        <v>0</v>
      </c>
      <c r="J823" s="23">
        <f t="shared" si="541"/>
        <v>0</v>
      </c>
      <c r="K823" s="23">
        <f t="shared" si="541"/>
        <v>0</v>
      </c>
      <c r="L823" s="23">
        <f t="shared" si="541"/>
        <v>0</v>
      </c>
      <c r="M823" s="23">
        <f t="shared" si="541"/>
        <v>0</v>
      </c>
      <c r="N823" s="23">
        <f t="shared" si="541"/>
        <v>0</v>
      </c>
      <c r="O823" s="23">
        <f t="shared" si="541"/>
        <v>0</v>
      </c>
      <c r="P823" s="23">
        <f t="shared" si="541"/>
        <v>0</v>
      </c>
      <c r="Q823" s="23">
        <f t="shared" si="541"/>
        <v>0</v>
      </c>
      <c r="R823" s="23">
        <f t="shared" si="541"/>
        <v>0</v>
      </c>
      <c r="S823" s="23">
        <f t="shared" si="541"/>
        <v>0</v>
      </c>
      <c r="T823" s="23">
        <f t="shared" si="541"/>
        <v>0</v>
      </c>
      <c r="U823" s="23">
        <f t="shared" si="541"/>
        <v>0</v>
      </c>
      <c r="V823" s="23">
        <f t="shared" si="541"/>
        <v>0</v>
      </c>
      <c r="W823" s="23">
        <f t="shared" si="540"/>
        <v>0</v>
      </c>
      <c r="X823" s="23">
        <f t="shared" si="540"/>
        <v>0</v>
      </c>
      <c r="Y823" s="23">
        <f t="shared" si="540"/>
        <v>0</v>
      </c>
      <c r="Z823" s="23">
        <f t="shared" si="540"/>
        <v>0</v>
      </c>
      <c r="AA823" s="23">
        <f t="shared" si="540"/>
        <v>0</v>
      </c>
      <c r="AB823" s="23">
        <f t="shared" si="540"/>
        <v>0</v>
      </c>
      <c r="AC823" s="23">
        <f t="shared" si="540"/>
        <v>0</v>
      </c>
      <c r="AD823" s="117"/>
      <c r="AE823" s="112"/>
    </row>
    <row r="824" spans="1:31" ht="13.15" customHeight="1" x14ac:dyDescent="0.2">
      <c r="A824" s="111"/>
      <c r="B824" s="103" t="s">
        <v>15</v>
      </c>
      <c r="C824" s="19"/>
      <c r="D824" s="20"/>
      <c r="E824" s="20"/>
      <c r="F824" s="19"/>
      <c r="G824" s="23">
        <f>G831</f>
        <v>0</v>
      </c>
      <c r="H824" s="23">
        <f t="shared" si="540"/>
        <v>0</v>
      </c>
      <c r="I824" s="23">
        <f t="shared" si="540"/>
        <v>0</v>
      </c>
      <c r="J824" s="23">
        <f t="shared" si="540"/>
        <v>0</v>
      </c>
      <c r="K824" s="23">
        <f t="shared" si="540"/>
        <v>0</v>
      </c>
      <c r="L824" s="23">
        <f t="shared" si="540"/>
        <v>0</v>
      </c>
      <c r="M824" s="23">
        <f t="shared" si="540"/>
        <v>0</v>
      </c>
      <c r="N824" s="23">
        <f t="shared" si="540"/>
        <v>0</v>
      </c>
      <c r="O824" s="23">
        <f t="shared" si="540"/>
        <v>0</v>
      </c>
      <c r="P824" s="23">
        <f t="shared" si="540"/>
        <v>0</v>
      </c>
      <c r="Q824" s="23">
        <f t="shared" si="540"/>
        <v>0</v>
      </c>
      <c r="R824" s="23">
        <f t="shared" si="540"/>
        <v>0</v>
      </c>
      <c r="S824" s="23">
        <f t="shared" si="540"/>
        <v>0</v>
      </c>
      <c r="T824" s="23">
        <f t="shared" si="540"/>
        <v>0</v>
      </c>
      <c r="U824" s="23">
        <f t="shared" si="540"/>
        <v>0</v>
      </c>
      <c r="V824" s="23">
        <f t="shared" si="540"/>
        <v>0</v>
      </c>
      <c r="W824" s="23">
        <f t="shared" si="540"/>
        <v>0</v>
      </c>
      <c r="X824" s="23">
        <f t="shared" si="540"/>
        <v>0</v>
      </c>
      <c r="Y824" s="23">
        <f t="shared" si="540"/>
        <v>0</v>
      </c>
      <c r="Z824" s="23">
        <f t="shared" si="540"/>
        <v>0</v>
      </c>
      <c r="AA824" s="23">
        <f t="shared" si="540"/>
        <v>0</v>
      </c>
      <c r="AB824" s="23">
        <f t="shared" si="540"/>
        <v>0</v>
      </c>
      <c r="AC824" s="23">
        <f t="shared" si="540"/>
        <v>0</v>
      </c>
      <c r="AD824" s="117"/>
      <c r="AE824" s="112"/>
    </row>
    <row r="825" spans="1:31" ht="43.9" customHeight="1" x14ac:dyDescent="0.2">
      <c r="A825" s="111"/>
      <c r="B825" s="103" t="s">
        <v>12</v>
      </c>
      <c r="C825" s="19"/>
      <c r="D825" s="20"/>
      <c r="E825" s="20"/>
      <c r="F825" s="19"/>
      <c r="G825" s="23">
        <f>G832</f>
        <v>0</v>
      </c>
      <c r="H825" s="23">
        <f t="shared" si="540"/>
        <v>0</v>
      </c>
      <c r="I825" s="23">
        <f t="shared" si="540"/>
        <v>0</v>
      </c>
      <c r="J825" s="23">
        <f t="shared" si="540"/>
        <v>0</v>
      </c>
      <c r="K825" s="23">
        <f t="shared" si="540"/>
        <v>0</v>
      </c>
      <c r="L825" s="23">
        <f t="shared" si="540"/>
        <v>0</v>
      </c>
      <c r="M825" s="23">
        <f t="shared" si="540"/>
        <v>0</v>
      </c>
      <c r="N825" s="23">
        <f t="shared" si="540"/>
        <v>0</v>
      </c>
      <c r="O825" s="23">
        <f t="shared" si="540"/>
        <v>0</v>
      </c>
      <c r="P825" s="23">
        <f t="shared" si="540"/>
        <v>0</v>
      </c>
      <c r="Q825" s="23">
        <f t="shared" si="540"/>
        <v>0</v>
      </c>
      <c r="R825" s="23">
        <f t="shared" si="540"/>
        <v>0</v>
      </c>
      <c r="S825" s="23">
        <f t="shared" si="540"/>
        <v>0</v>
      </c>
      <c r="T825" s="23">
        <f t="shared" si="540"/>
        <v>0</v>
      </c>
      <c r="U825" s="23">
        <f t="shared" si="540"/>
        <v>0</v>
      </c>
      <c r="V825" s="23">
        <f t="shared" si="540"/>
        <v>0</v>
      </c>
      <c r="W825" s="23">
        <f t="shared" si="540"/>
        <v>0</v>
      </c>
      <c r="X825" s="23">
        <f t="shared" si="540"/>
        <v>0</v>
      </c>
      <c r="Y825" s="23">
        <f t="shared" si="540"/>
        <v>0</v>
      </c>
      <c r="Z825" s="23">
        <f t="shared" si="540"/>
        <v>0</v>
      </c>
      <c r="AA825" s="23">
        <f t="shared" si="540"/>
        <v>0</v>
      </c>
      <c r="AB825" s="23">
        <f t="shared" si="540"/>
        <v>0</v>
      </c>
      <c r="AC825" s="23">
        <f t="shared" si="540"/>
        <v>0</v>
      </c>
      <c r="AD825" s="118"/>
      <c r="AE825" s="112"/>
    </row>
    <row r="826" spans="1:31" ht="13.15" hidden="1" customHeight="1" x14ac:dyDescent="0.2">
      <c r="A826" s="111" t="s">
        <v>87</v>
      </c>
      <c r="B826" s="103" t="s">
        <v>146</v>
      </c>
      <c r="C826" s="19"/>
      <c r="D826" s="20"/>
      <c r="E826" s="20"/>
      <c r="F826" s="19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  <c r="AA826" s="23"/>
      <c r="AB826" s="23"/>
      <c r="AC826" s="23"/>
      <c r="AD826" s="116" t="s">
        <v>79</v>
      </c>
      <c r="AE826" s="112" t="s">
        <v>91</v>
      </c>
    </row>
    <row r="827" spans="1:31" ht="25.5" hidden="1" x14ac:dyDescent="0.2">
      <c r="A827" s="111"/>
      <c r="B827" s="103" t="s">
        <v>117</v>
      </c>
      <c r="C827" s="19"/>
      <c r="D827" s="20"/>
      <c r="E827" s="20"/>
      <c r="F827" s="19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 t="e">
        <f>ROUND(AA828/AA826,1)</f>
        <v>#DIV/0!</v>
      </c>
      <c r="AB827" s="23" t="e">
        <f>ROUND(AB828/AB826,1)</f>
        <v>#DIV/0!</v>
      </c>
      <c r="AC827" s="23" t="e">
        <f>ROUND(AC828/AC826,1)</f>
        <v>#DIV/0!</v>
      </c>
      <c r="AD827" s="117"/>
      <c r="AE827" s="112"/>
    </row>
    <row r="828" spans="1:31" ht="25.5" hidden="1" x14ac:dyDescent="0.2">
      <c r="A828" s="111"/>
      <c r="B828" s="103" t="s">
        <v>101</v>
      </c>
      <c r="C828" s="19"/>
      <c r="D828" s="20"/>
      <c r="E828" s="20"/>
      <c r="F828" s="19"/>
      <c r="G828" s="23">
        <f>SUM(G829:G832)</f>
        <v>0</v>
      </c>
      <c r="H828" s="23">
        <f t="shared" ref="H828:AC828" si="542">SUM(H829:H832)</f>
        <v>0</v>
      </c>
      <c r="I828" s="23">
        <f t="shared" si="542"/>
        <v>0</v>
      </c>
      <c r="J828" s="23">
        <f t="shared" si="542"/>
        <v>0</v>
      </c>
      <c r="K828" s="23">
        <f t="shared" si="542"/>
        <v>0</v>
      </c>
      <c r="L828" s="23">
        <f t="shared" si="542"/>
        <v>0</v>
      </c>
      <c r="M828" s="23">
        <f t="shared" si="542"/>
        <v>0</v>
      </c>
      <c r="N828" s="23">
        <f t="shared" si="542"/>
        <v>0</v>
      </c>
      <c r="O828" s="23">
        <f t="shared" si="542"/>
        <v>0</v>
      </c>
      <c r="P828" s="23">
        <f t="shared" si="542"/>
        <v>0</v>
      </c>
      <c r="Q828" s="23">
        <f t="shared" si="542"/>
        <v>0</v>
      </c>
      <c r="R828" s="23">
        <f t="shared" si="542"/>
        <v>0</v>
      </c>
      <c r="S828" s="23">
        <f t="shared" si="542"/>
        <v>0</v>
      </c>
      <c r="T828" s="23">
        <f t="shared" si="542"/>
        <v>0</v>
      </c>
      <c r="U828" s="23">
        <f t="shared" si="542"/>
        <v>0</v>
      </c>
      <c r="V828" s="23">
        <f t="shared" si="542"/>
        <v>0</v>
      </c>
      <c r="W828" s="23">
        <f t="shared" si="542"/>
        <v>0</v>
      </c>
      <c r="X828" s="23">
        <f t="shared" si="542"/>
        <v>0</v>
      </c>
      <c r="Y828" s="23">
        <f t="shared" si="542"/>
        <v>0</v>
      </c>
      <c r="Z828" s="23">
        <f t="shared" si="542"/>
        <v>0</v>
      </c>
      <c r="AA828" s="23">
        <f t="shared" si="542"/>
        <v>0</v>
      </c>
      <c r="AB828" s="23">
        <f t="shared" si="542"/>
        <v>0</v>
      </c>
      <c r="AC828" s="23">
        <f t="shared" si="542"/>
        <v>0</v>
      </c>
      <c r="AD828" s="117"/>
      <c r="AE828" s="112"/>
    </row>
    <row r="829" spans="1:31" hidden="1" x14ac:dyDescent="0.2">
      <c r="A829" s="111"/>
      <c r="B829" s="103" t="s">
        <v>17</v>
      </c>
      <c r="C829" s="19"/>
      <c r="D829" s="20"/>
      <c r="E829" s="20"/>
      <c r="F829" s="19"/>
      <c r="G829" s="23">
        <f>I829+K829+M829+O829</f>
        <v>0</v>
      </c>
      <c r="H829" s="23">
        <f t="shared" ref="G829:H832" si="543">J829+L829+N829+P829</f>
        <v>0</v>
      </c>
      <c r="I829" s="23"/>
      <c r="J829" s="23"/>
      <c r="K829" s="23"/>
      <c r="L829" s="23"/>
      <c r="M829" s="23"/>
      <c r="N829" s="23"/>
      <c r="O829" s="23"/>
      <c r="P829" s="23"/>
      <c r="Q829" s="23">
        <f t="shared" ref="Q829:R832" si="544">S829+U829+W829+Y829</f>
        <v>0</v>
      </c>
      <c r="R829" s="23">
        <f t="shared" si="544"/>
        <v>0</v>
      </c>
      <c r="S829" s="23"/>
      <c r="T829" s="23"/>
      <c r="U829" s="23"/>
      <c r="V829" s="23"/>
      <c r="W829" s="23"/>
      <c r="X829" s="23"/>
      <c r="Y829" s="23"/>
      <c r="Z829" s="23"/>
      <c r="AA829" s="23"/>
      <c r="AB829" s="23"/>
      <c r="AC829" s="23"/>
      <c r="AD829" s="117"/>
      <c r="AE829" s="112"/>
    </row>
    <row r="830" spans="1:31" hidden="1" x14ac:dyDescent="0.2">
      <c r="A830" s="111"/>
      <c r="B830" s="103" t="s">
        <v>14</v>
      </c>
      <c r="C830" s="19"/>
      <c r="D830" s="20"/>
      <c r="E830" s="20"/>
      <c r="F830" s="19"/>
      <c r="G830" s="23">
        <f t="shared" si="543"/>
        <v>0</v>
      </c>
      <c r="H830" s="23">
        <f t="shared" si="543"/>
        <v>0</v>
      </c>
      <c r="I830" s="23"/>
      <c r="J830" s="23"/>
      <c r="K830" s="23"/>
      <c r="L830" s="23"/>
      <c r="M830" s="23"/>
      <c r="N830" s="23"/>
      <c r="O830" s="23"/>
      <c r="P830" s="23"/>
      <c r="Q830" s="23">
        <f t="shared" si="544"/>
        <v>0</v>
      </c>
      <c r="R830" s="23">
        <f t="shared" si="544"/>
        <v>0</v>
      </c>
      <c r="S830" s="23"/>
      <c r="T830" s="23"/>
      <c r="U830" s="23"/>
      <c r="V830" s="23"/>
      <c r="W830" s="23"/>
      <c r="X830" s="23"/>
      <c r="Y830" s="23"/>
      <c r="Z830" s="23"/>
      <c r="AA830" s="23"/>
      <c r="AB830" s="23"/>
      <c r="AC830" s="23"/>
      <c r="AD830" s="117"/>
      <c r="AE830" s="112"/>
    </row>
    <row r="831" spans="1:31" ht="87.75" hidden="1" customHeight="1" x14ac:dyDescent="0.2">
      <c r="A831" s="111"/>
      <c r="B831" s="103" t="s">
        <v>15</v>
      </c>
      <c r="C831" s="19"/>
      <c r="D831" s="20"/>
      <c r="E831" s="20"/>
      <c r="F831" s="19"/>
      <c r="G831" s="23">
        <f t="shared" si="543"/>
        <v>0</v>
      </c>
      <c r="H831" s="23">
        <f t="shared" si="543"/>
        <v>0</v>
      </c>
      <c r="I831" s="23"/>
      <c r="J831" s="23"/>
      <c r="K831" s="23"/>
      <c r="L831" s="23"/>
      <c r="M831" s="23"/>
      <c r="N831" s="23"/>
      <c r="O831" s="23"/>
      <c r="P831" s="23"/>
      <c r="Q831" s="23">
        <f t="shared" si="544"/>
        <v>0</v>
      </c>
      <c r="R831" s="23">
        <f t="shared" si="544"/>
        <v>0</v>
      </c>
      <c r="S831" s="23"/>
      <c r="T831" s="23"/>
      <c r="U831" s="23"/>
      <c r="V831" s="23"/>
      <c r="W831" s="23"/>
      <c r="X831" s="23"/>
      <c r="Y831" s="23"/>
      <c r="Z831" s="23"/>
      <c r="AA831" s="23"/>
      <c r="AB831" s="23"/>
      <c r="AC831" s="23"/>
      <c r="AD831" s="117"/>
      <c r="AE831" s="112"/>
    </row>
    <row r="832" spans="1:31" ht="13.15" hidden="1" customHeight="1" x14ac:dyDescent="0.2">
      <c r="A832" s="111"/>
      <c r="B832" s="103" t="s">
        <v>12</v>
      </c>
      <c r="C832" s="19"/>
      <c r="D832" s="20"/>
      <c r="E832" s="20"/>
      <c r="F832" s="19"/>
      <c r="G832" s="23">
        <f t="shared" si="543"/>
        <v>0</v>
      </c>
      <c r="H832" s="23">
        <f t="shared" si="543"/>
        <v>0</v>
      </c>
      <c r="I832" s="23"/>
      <c r="J832" s="23"/>
      <c r="K832" s="23"/>
      <c r="L832" s="23"/>
      <c r="M832" s="23"/>
      <c r="N832" s="23"/>
      <c r="O832" s="23"/>
      <c r="P832" s="23"/>
      <c r="Q832" s="23">
        <f t="shared" si="544"/>
        <v>0</v>
      </c>
      <c r="R832" s="23">
        <f t="shared" si="544"/>
        <v>0</v>
      </c>
      <c r="S832" s="23"/>
      <c r="T832" s="23"/>
      <c r="U832" s="23"/>
      <c r="V832" s="23"/>
      <c r="W832" s="23"/>
      <c r="X832" s="23"/>
      <c r="Y832" s="23"/>
      <c r="Z832" s="23"/>
      <c r="AA832" s="23"/>
      <c r="AB832" s="23"/>
      <c r="AC832" s="23"/>
      <c r="AD832" s="118"/>
      <c r="AE832" s="112"/>
    </row>
    <row r="833" spans="1:31" ht="26.45" customHeight="1" x14ac:dyDescent="0.2">
      <c r="A833" s="111" t="s">
        <v>251</v>
      </c>
      <c r="B833" s="103" t="s">
        <v>137</v>
      </c>
      <c r="C833" s="19"/>
      <c r="D833" s="20"/>
      <c r="E833" s="20"/>
      <c r="F833" s="19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>
        <v>3</v>
      </c>
      <c r="R833" s="23"/>
      <c r="S833" s="23">
        <v>1</v>
      </c>
      <c r="T833" s="23"/>
      <c r="U833" s="23">
        <v>0.5</v>
      </c>
      <c r="V833" s="23"/>
      <c r="W833" s="23">
        <v>0.5</v>
      </c>
      <c r="X833" s="23"/>
      <c r="Y833" s="23">
        <v>1</v>
      </c>
      <c r="Z833" s="23"/>
      <c r="AA833" s="23">
        <f>AA844+AA851+AA858+AA865+AA872</f>
        <v>3</v>
      </c>
      <c r="AB833" s="23">
        <f>AB844+AB851+AB858+AB865+AB872</f>
        <v>3</v>
      </c>
      <c r="AC833" s="23">
        <f>AC844+AC851+AC858+AC865+AC872</f>
        <v>3</v>
      </c>
      <c r="AD833" s="116" t="s">
        <v>476</v>
      </c>
      <c r="AE833" s="112" t="s">
        <v>339</v>
      </c>
    </row>
    <row r="834" spans="1:31" ht="33" customHeight="1" x14ac:dyDescent="0.2">
      <c r="A834" s="111"/>
      <c r="B834" s="103" t="s">
        <v>117</v>
      </c>
      <c r="C834" s="19"/>
      <c r="D834" s="20"/>
      <c r="E834" s="20"/>
      <c r="F834" s="19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>
        <f>ROUND(Q835/Q833,1)</f>
        <v>506</v>
      </c>
      <c r="R834" s="23"/>
      <c r="S834" s="23">
        <f>ROUND(S835/S833,1)</f>
        <v>0</v>
      </c>
      <c r="T834" s="23"/>
      <c r="U834" s="23">
        <f>ROUND(U835/U833,1)</f>
        <v>1216</v>
      </c>
      <c r="V834" s="23" t="e">
        <f>ROUND(V835/V833,1)</f>
        <v>#DIV/0!</v>
      </c>
      <c r="W834" s="23">
        <f>ROUND(W835/W833,1)</f>
        <v>1160</v>
      </c>
      <c r="X834" s="23"/>
      <c r="Y834" s="23">
        <f>ROUND(Y835/Y833,1)</f>
        <v>330</v>
      </c>
      <c r="Z834" s="23"/>
      <c r="AA834" s="23">
        <f>ROUND(AA835/AA833,1)</f>
        <v>506</v>
      </c>
      <c r="AB834" s="23">
        <f>ROUND(AB835/AB833,1)</f>
        <v>506</v>
      </c>
      <c r="AC834" s="23">
        <f>ROUND(AC835/AC833,1)</f>
        <v>506</v>
      </c>
      <c r="AD834" s="117"/>
      <c r="AE834" s="112"/>
    </row>
    <row r="835" spans="1:31" ht="50.45" customHeight="1" x14ac:dyDescent="0.2">
      <c r="A835" s="111"/>
      <c r="B835" s="103" t="s">
        <v>101</v>
      </c>
      <c r="C835" s="19"/>
      <c r="D835" s="20"/>
      <c r="E835" s="20"/>
      <c r="F835" s="19"/>
      <c r="G835" s="23">
        <f>SUM(G836:G843)</f>
        <v>6518</v>
      </c>
      <c r="H835" s="23">
        <f t="shared" ref="H835:AC835" si="545">SUM(H836:H843)</f>
        <v>0</v>
      </c>
      <c r="I835" s="23">
        <f t="shared" si="545"/>
        <v>0</v>
      </c>
      <c r="J835" s="23">
        <f t="shared" si="545"/>
        <v>0</v>
      </c>
      <c r="K835" s="23">
        <f t="shared" si="545"/>
        <v>0</v>
      </c>
      <c r="L835" s="23">
        <f t="shared" si="545"/>
        <v>0</v>
      </c>
      <c r="M835" s="23">
        <f t="shared" si="545"/>
        <v>0</v>
      </c>
      <c r="N835" s="23">
        <f t="shared" si="545"/>
        <v>0</v>
      </c>
      <c r="O835" s="23">
        <f t="shared" si="545"/>
        <v>6518</v>
      </c>
      <c r="P835" s="23">
        <f t="shared" si="545"/>
        <v>0</v>
      </c>
      <c r="Q835" s="23">
        <f t="shared" si="545"/>
        <v>1518</v>
      </c>
      <c r="R835" s="23">
        <f t="shared" si="545"/>
        <v>0</v>
      </c>
      <c r="S835" s="23">
        <f t="shared" si="545"/>
        <v>0</v>
      </c>
      <c r="T835" s="23">
        <f t="shared" si="545"/>
        <v>0</v>
      </c>
      <c r="U835" s="23">
        <f t="shared" si="545"/>
        <v>608</v>
      </c>
      <c r="V835" s="23">
        <f t="shared" si="545"/>
        <v>0</v>
      </c>
      <c r="W835" s="23">
        <f t="shared" si="545"/>
        <v>580</v>
      </c>
      <c r="X835" s="23">
        <f t="shared" si="545"/>
        <v>0</v>
      </c>
      <c r="Y835" s="23">
        <f t="shared" si="545"/>
        <v>330</v>
      </c>
      <c r="Z835" s="23">
        <f t="shared" si="545"/>
        <v>0</v>
      </c>
      <c r="AA835" s="23">
        <f t="shared" si="545"/>
        <v>1518</v>
      </c>
      <c r="AB835" s="23">
        <f t="shared" si="545"/>
        <v>1518</v>
      </c>
      <c r="AC835" s="23">
        <f t="shared" si="545"/>
        <v>1518</v>
      </c>
      <c r="AD835" s="117"/>
      <c r="AE835" s="112"/>
    </row>
    <row r="836" spans="1:31" ht="13.15" customHeight="1" x14ac:dyDescent="0.2">
      <c r="A836" s="111"/>
      <c r="B836" s="113" t="s">
        <v>17</v>
      </c>
      <c r="C836" s="37" t="str">
        <f>C847</f>
        <v>136</v>
      </c>
      <c r="D836" s="37" t="str">
        <f>D847</f>
        <v>0709</v>
      </c>
      <c r="E836" s="37" t="str">
        <f>E847</f>
        <v>0710070260</v>
      </c>
      <c r="F836" s="37" t="str">
        <f>F847</f>
        <v>540</v>
      </c>
      <c r="G836" s="23">
        <f>G847</f>
        <v>5000</v>
      </c>
      <c r="H836" s="23">
        <f t="shared" ref="H836:AC836" si="546">H847</f>
        <v>0</v>
      </c>
      <c r="I836" s="23">
        <f t="shared" si="546"/>
        <v>0</v>
      </c>
      <c r="J836" s="23">
        <f t="shared" si="546"/>
        <v>0</v>
      </c>
      <c r="K836" s="23">
        <f t="shared" si="546"/>
        <v>0</v>
      </c>
      <c r="L836" s="23">
        <f t="shared" si="546"/>
        <v>0</v>
      </c>
      <c r="M836" s="23">
        <f t="shared" si="546"/>
        <v>0</v>
      </c>
      <c r="N836" s="23">
        <f t="shared" si="546"/>
        <v>0</v>
      </c>
      <c r="O836" s="23">
        <f t="shared" si="546"/>
        <v>5000</v>
      </c>
      <c r="P836" s="23">
        <f t="shared" si="546"/>
        <v>0</v>
      </c>
      <c r="Q836" s="23">
        <f t="shared" si="546"/>
        <v>0</v>
      </c>
      <c r="R836" s="23">
        <f t="shared" si="546"/>
        <v>0</v>
      </c>
      <c r="S836" s="23">
        <f t="shared" si="546"/>
        <v>0</v>
      </c>
      <c r="T836" s="23">
        <f t="shared" si="546"/>
        <v>0</v>
      </c>
      <c r="U836" s="23"/>
      <c r="V836" s="23">
        <f t="shared" si="546"/>
        <v>0</v>
      </c>
      <c r="W836" s="23">
        <f t="shared" si="546"/>
        <v>0</v>
      </c>
      <c r="X836" s="23">
        <f t="shared" si="546"/>
        <v>0</v>
      </c>
      <c r="Y836" s="23">
        <f t="shared" si="546"/>
        <v>0</v>
      </c>
      <c r="Z836" s="23">
        <f t="shared" si="546"/>
        <v>0</v>
      </c>
      <c r="AA836" s="23"/>
      <c r="AB836" s="23"/>
      <c r="AC836" s="23">
        <f t="shared" si="546"/>
        <v>0</v>
      </c>
      <c r="AD836" s="117"/>
      <c r="AE836" s="112"/>
    </row>
    <row r="837" spans="1:31" ht="13.15" customHeight="1" x14ac:dyDescent="0.2">
      <c r="A837" s="111"/>
      <c r="B837" s="114"/>
      <c r="C837" s="37" t="str">
        <f>C854</f>
        <v>136</v>
      </c>
      <c r="D837" s="37" t="str">
        <f>D854</f>
        <v>0709</v>
      </c>
      <c r="E837" s="37" t="str">
        <f>E854</f>
        <v>0710003540</v>
      </c>
      <c r="F837" s="37">
        <v>622</v>
      </c>
      <c r="G837" s="23">
        <f>G854</f>
        <v>0</v>
      </c>
      <c r="H837" s="23">
        <f t="shared" ref="H837:AC837" si="547">H854</f>
        <v>0</v>
      </c>
      <c r="I837" s="23">
        <f t="shared" si="547"/>
        <v>0</v>
      </c>
      <c r="J837" s="23">
        <f t="shared" si="547"/>
        <v>0</v>
      </c>
      <c r="K837" s="23">
        <f t="shared" si="547"/>
        <v>0</v>
      </c>
      <c r="L837" s="23">
        <f t="shared" si="547"/>
        <v>0</v>
      </c>
      <c r="M837" s="23">
        <f t="shared" si="547"/>
        <v>0</v>
      </c>
      <c r="N837" s="23">
        <f t="shared" si="547"/>
        <v>0</v>
      </c>
      <c r="O837" s="23">
        <f t="shared" si="547"/>
        <v>0</v>
      </c>
      <c r="P837" s="23">
        <f t="shared" si="547"/>
        <v>0</v>
      </c>
      <c r="Q837" s="23">
        <f t="shared" si="547"/>
        <v>330</v>
      </c>
      <c r="R837" s="23">
        <f t="shared" si="547"/>
        <v>0</v>
      </c>
      <c r="S837" s="23">
        <f t="shared" si="547"/>
        <v>0</v>
      </c>
      <c r="T837" s="23">
        <f t="shared" si="547"/>
        <v>0</v>
      </c>
      <c r="U837" s="23">
        <f t="shared" si="547"/>
        <v>0</v>
      </c>
      <c r="V837" s="23">
        <f t="shared" si="547"/>
        <v>0</v>
      </c>
      <c r="W837" s="23">
        <f t="shared" si="547"/>
        <v>0</v>
      </c>
      <c r="X837" s="23">
        <f t="shared" si="547"/>
        <v>0</v>
      </c>
      <c r="Y837" s="23">
        <f t="shared" si="547"/>
        <v>330</v>
      </c>
      <c r="Z837" s="23">
        <f t="shared" si="547"/>
        <v>0</v>
      </c>
      <c r="AA837" s="23">
        <f t="shared" si="547"/>
        <v>330</v>
      </c>
      <c r="AB837" s="23">
        <f t="shared" si="547"/>
        <v>330</v>
      </c>
      <c r="AC837" s="23">
        <f t="shared" si="547"/>
        <v>330</v>
      </c>
      <c r="AD837" s="117"/>
      <c r="AE837" s="112"/>
    </row>
    <row r="838" spans="1:31" ht="13.15" customHeight="1" x14ac:dyDescent="0.2">
      <c r="A838" s="111"/>
      <c r="B838" s="114"/>
      <c r="C838" s="37" t="str">
        <f>C861</f>
        <v>136</v>
      </c>
      <c r="D838" s="37" t="str">
        <f>D861</f>
        <v>0709</v>
      </c>
      <c r="E838" s="37" t="str">
        <f>E861</f>
        <v>0710003540</v>
      </c>
      <c r="F838" s="37">
        <v>622</v>
      </c>
      <c r="G838" s="23">
        <f>G861</f>
        <v>188</v>
      </c>
      <c r="H838" s="23">
        <f t="shared" ref="H838:AC838" si="548">H861</f>
        <v>0</v>
      </c>
      <c r="I838" s="23">
        <f t="shared" si="548"/>
        <v>0</v>
      </c>
      <c r="J838" s="23">
        <f t="shared" si="548"/>
        <v>0</v>
      </c>
      <c r="K838" s="23">
        <f t="shared" si="548"/>
        <v>0</v>
      </c>
      <c r="L838" s="23">
        <f t="shared" si="548"/>
        <v>0</v>
      </c>
      <c r="M838" s="23">
        <f t="shared" si="548"/>
        <v>0</v>
      </c>
      <c r="N838" s="23">
        <f t="shared" si="548"/>
        <v>0</v>
      </c>
      <c r="O838" s="23">
        <f t="shared" si="548"/>
        <v>188</v>
      </c>
      <c r="P838" s="23">
        <f t="shared" si="548"/>
        <v>0</v>
      </c>
      <c r="Q838" s="23">
        <f t="shared" si="548"/>
        <v>188</v>
      </c>
      <c r="R838" s="23">
        <f t="shared" si="548"/>
        <v>0</v>
      </c>
      <c r="S838" s="23">
        <f t="shared" si="548"/>
        <v>0</v>
      </c>
      <c r="T838" s="23">
        <f t="shared" si="548"/>
        <v>0</v>
      </c>
      <c r="U838" s="23">
        <f t="shared" si="548"/>
        <v>188</v>
      </c>
      <c r="V838" s="23">
        <f t="shared" si="548"/>
        <v>0</v>
      </c>
      <c r="W838" s="23">
        <f t="shared" si="548"/>
        <v>0</v>
      </c>
      <c r="X838" s="23">
        <f t="shared" si="548"/>
        <v>0</v>
      </c>
      <c r="Y838" s="23">
        <f t="shared" si="548"/>
        <v>0</v>
      </c>
      <c r="Z838" s="23">
        <f t="shared" si="548"/>
        <v>0</v>
      </c>
      <c r="AA838" s="23">
        <f t="shared" si="548"/>
        <v>188</v>
      </c>
      <c r="AB838" s="23">
        <f t="shared" si="548"/>
        <v>188</v>
      </c>
      <c r="AC838" s="23">
        <f t="shared" si="548"/>
        <v>188</v>
      </c>
      <c r="AD838" s="117"/>
      <c r="AE838" s="112"/>
    </row>
    <row r="839" spans="1:31" ht="26.45" customHeight="1" x14ac:dyDescent="0.2">
      <c r="A839" s="111"/>
      <c r="B839" s="114"/>
      <c r="C839" s="37" t="str">
        <f>C868</f>
        <v>136</v>
      </c>
      <c r="D839" s="37" t="str">
        <f>D868</f>
        <v>0709</v>
      </c>
      <c r="E839" s="37" t="str">
        <f>E868</f>
        <v>0710003540</v>
      </c>
      <c r="F839" s="37">
        <v>622</v>
      </c>
      <c r="G839" s="23">
        <f>G868</f>
        <v>1000</v>
      </c>
      <c r="H839" s="23">
        <f t="shared" ref="H839:AC839" si="549">H868</f>
        <v>0</v>
      </c>
      <c r="I839" s="23">
        <f t="shared" si="549"/>
        <v>0</v>
      </c>
      <c r="J839" s="23">
        <f t="shared" si="549"/>
        <v>0</v>
      </c>
      <c r="K839" s="23">
        <f t="shared" si="549"/>
        <v>0</v>
      </c>
      <c r="L839" s="23">
        <f t="shared" si="549"/>
        <v>0</v>
      </c>
      <c r="M839" s="23">
        <f t="shared" si="549"/>
        <v>0</v>
      </c>
      <c r="N839" s="23">
        <f t="shared" si="549"/>
        <v>0</v>
      </c>
      <c r="O839" s="23">
        <f t="shared" si="549"/>
        <v>1000</v>
      </c>
      <c r="P839" s="23">
        <f t="shared" si="549"/>
        <v>0</v>
      </c>
      <c r="Q839" s="23">
        <f t="shared" si="549"/>
        <v>1000</v>
      </c>
      <c r="R839" s="23">
        <f t="shared" si="549"/>
        <v>0</v>
      </c>
      <c r="S839" s="23">
        <f t="shared" si="549"/>
        <v>0</v>
      </c>
      <c r="T839" s="23">
        <f t="shared" si="549"/>
        <v>0</v>
      </c>
      <c r="U839" s="23">
        <f t="shared" si="549"/>
        <v>420</v>
      </c>
      <c r="V839" s="23">
        <f t="shared" si="549"/>
        <v>0</v>
      </c>
      <c r="W839" s="23">
        <f t="shared" si="549"/>
        <v>580</v>
      </c>
      <c r="X839" s="23">
        <f t="shared" si="549"/>
        <v>0</v>
      </c>
      <c r="Y839" s="23">
        <f t="shared" si="549"/>
        <v>0</v>
      </c>
      <c r="Z839" s="23">
        <f t="shared" si="549"/>
        <v>0</v>
      </c>
      <c r="AA839" s="23">
        <f t="shared" si="549"/>
        <v>1000</v>
      </c>
      <c r="AB839" s="23">
        <f t="shared" si="549"/>
        <v>1000</v>
      </c>
      <c r="AC839" s="23">
        <f t="shared" si="549"/>
        <v>1000</v>
      </c>
      <c r="AD839" s="117"/>
      <c r="AE839" s="112"/>
    </row>
    <row r="840" spans="1:31" ht="26.45" customHeight="1" x14ac:dyDescent="0.2">
      <c r="A840" s="111"/>
      <c r="B840" s="115"/>
      <c r="C840" s="37" t="str">
        <f>C875</f>
        <v>136</v>
      </c>
      <c r="D840" s="37" t="str">
        <f>D875</f>
        <v>0709</v>
      </c>
      <c r="E840" s="37" t="str">
        <f>E875</f>
        <v>0710003540</v>
      </c>
      <c r="F840" s="37">
        <v>622</v>
      </c>
      <c r="G840" s="23">
        <f>G875</f>
        <v>330</v>
      </c>
      <c r="H840" s="23">
        <f t="shared" ref="H840:AC840" si="550">H875</f>
        <v>0</v>
      </c>
      <c r="I840" s="23">
        <f t="shared" si="550"/>
        <v>0</v>
      </c>
      <c r="J840" s="23">
        <f t="shared" si="550"/>
        <v>0</v>
      </c>
      <c r="K840" s="23">
        <f t="shared" si="550"/>
        <v>0</v>
      </c>
      <c r="L840" s="23">
        <f t="shared" si="550"/>
        <v>0</v>
      </c>
      <c r="M840" s="23">
        <f t="shared" si="550"/>
        <v>0</v>
      </c>
      <c r="N840" s="23">
        <f t="shared" si="550"/>
        <v>0</v>
      </c>
      <c r="O840" s="23">
        <f t="shared" si="550"/>
        <v>330</v>
      </c>
      <c r="P840" s="23">
        <f t="shared" si="550"/>
        <v>0</v>
      </c>
      <c r="Q840" s="23">
        <f t="shared" si="550"/>
        <v>0</v>
      </c>
      <c r="R840" s="23">
        <f t="shared" si="550"/>
        <v>0</v>
      </c>
      <c r="S840" s="23">
        <f t="shared" si="550"/>
        <v>0</v>
      </c>
      <c r="T840" s="23">
        <f t="shared" si="550"/>
        <v>0</v>
      </c>
      <c r="U840" s="23">
        <f t="shared" si="550"/>
        <v>0</v>
      </c>
      <c r="V840" s="23">
        <f t="shared" si="550"/>
        <v>0</v>
      </c>
      <c r="W840" s="23">
        <f t="shared" si="550"/>
        <v>0</v>
      </c>
      <c r="X840" s="23">
        <f t="shared" si="550"/>
        <v>0</v>
      </c>
      <c r="Y840" s="23">
        <f t="shared" si="550"/>
        <v>0</v>
      </c>
      <c r="Z840" s="23">
        <f t="shared" si="550"/>
        <v>0</v>
      </c>
      <c r="AA840" s="23">
        <f t="shared" si="550"/>
        <v>0</v>
      </c>
      <c r="AB840" s="23">
        <f t="shared" si="550"/>
        <v>0</v>
      </c>
      <c r="AC840" s="23">
        <f t="shared" si="550"/>
        <v>0</v>
      </c>
      <c r="AD840" s="117"/>
      <c r="AE840" s="112"/>
    </row>
    <row r="841" spans="1:31" ht="13.15" customHeight="1" x14ac:dyDescent="0.2">
      <c r="A841" s="111"/>
      <c r="B841" s="103" t="s">
        <v>14</v>
      </c>
      <c r="C841" s="36"/>
      <c r="D841" s="36"/>
      <c r="E841" s="36"/>
      <c r="F841" s="36"/>
      <c r="G841" s="23">
        <f>G848+G855+G862+G869+G876</f>
        <v>0</v>
      </c>
      <c r="H841" s="23">
        <f t="shared" ref="H841:AC841" si="551">H848+H855+H862+H869+H876</f>
        <v>0</v>
      </c>
      <c r="I841" s="23">
        <f t="shared" si="551"/>
        <v>0</v>
      </c>
      <c r="J841" s="23">
        <f t="shared" si="551"/>
        <v>0</v>
      </c>
      <c r="K841" s="23">
        <f t="shared" si="551"/>
        <v>0</v>
      </c>
      <c r="L841" s="23">
        <f t="shared" si="551"/>
        <v>0</v>
      </c>
      <c r="M841" s="23">
        <f t="shared" si="551"/>
        <v>0</v>
      </c>
      <c r="N841" s="23">
        <f t="shared" si="551"/>
        <v>0</v>
      </c>
      <c r="O841" s="23">
        <f t="shared" si="551"/>
        <v>0</v>
      </c>
      <c r="P841" s="23">
        <f t="shared" si="551"/>
        <v>0</v>
      </c>
      <c r="Q841" s="23">
        <f t="shared" si="551"/>
        <v>0</v>
      </c>
      <c r="R841" s="23">
        <f t="shared" si="551"/>
        <v>0</v>
      </c>
      <c r="S841" s="23">
        <f t="shared" si="551"/>
        <v>0</v>
      </c>
      <c r="T841" s="23">
        <f t="shared" si="551"/>
        <v>0</v>
      </c>
      <c r="U841" s="23">
        <f t="shared" si="551"/>
        <v>0</v>
      </c>
      <c r="V841" s="23">
        <f t="shared" si="551"/>
        <v>0</v>
      </c>
      <c r="W841" s="23">
        <f t="shared" si="551"/>
        <v>0</v>
      </c>
      <c r="X841" s="23">
        <f t="shared" si="551"/>
        <v>0</v>
      </c>
      <c r="Y841" s="23">
        <f t="shared" si="551"/>
        <v>0</v>
      </c>
      <c r="Z841" s="23">
        <f t="shared" si="551"/>
        <v>0</v>
      </c>
      <c r="AA841" s="23">
        <f t="shared" si="551"/>
        <v>0</v>
      </c>
      <c r="AB841" s="23">
        <f t="shared" si="551"/>
        <v>0</v>
      </c>
      <c r="AC841" s="23">
        <f t="shared" si="551"/>
        <v>0</v>
      </c>
      <c r="AD841" s="117"/>
      <c r="AE841" s="112"/>
    </row>
    <row r="842" spans="1:31" ht="13.15" customHeight="1" x14ac:dyDescent="0.2">
      <c r="A842" s="111"/>
      <c r="B842" s="103" t="s">
        <v>15</v>
      </c>
      <c r="C842" s="36"/>
      <c r="D842" s="36"/>
      <c r="E842" s="36"/>
      <c r="F842" s="36"/>
      <c r="G842" s="23">
        <f>G849+G856+G863+G870+G877</f>
        <v>0</v>
      </c>
      <c r="H842" s="23">
        <f t="shared" ref="H842:AC842" si="552">H849+H856+H863+H870+H877</f>
        <v>0</v>
      </c>
      <c r="I842" s="23">
        <f t="shared" si="552"/>
        <v>0</v>
      </c>
      <c r="J842" s="23">
        <f t="shared" si="552"/>
        <v>0</v>
      </c>
      <c r="K842" s="23">
        <f t="shared" si="552"/>
        <v>0</v>
      </c>
      <c r="L842" s="23">
        <f t="shared" si="552"/>
        <v>0</v>
      </c>
      <c r="M842" s="23">
        <f t="shared" si="552"/>
        <v>0</v>
      </c>
      <c r="N842" s="23">
        <f t="shared" si="552"/>
        <v>0</v>
      </c>
      <c r="O842" s="23">
        <f t="shared" si="552"/>
        <v>0</v>
      </c>
      <c r="P842" s="23">
        <f t="shared" si="552"/>
        <v>0</v>
      </c>
      <c r="Q842" s="23">
        <f t="shared" si="552"/>
        <v>0</v>
      </c>
      <c r="R842" s="23">
        <f t="shared" si="552"/>
        <v>0</v>
      </c>
      <c r="S842" s="23">
        <f t="shared" si="552"/>
        <v>0</v>
      </c>
      <c r="T842" s="23">
        <f t="shared" si="552"/>
        <v>0</v>
      </c>
      <c r="U842" s="23">
        <f t="shared" si="552"/>
        <v>0</v>
      </c>
      <c r="V842" s="23">
        <f t="shared" si="552"/>
        <v>0</v>
      </c>
      <c r="W842" s="23">
        <f t="shared" si="552"/>
        <v>0</v>
      </c>
      <c r="X842" s="23">
        <f t="shared" si="552"/>
        <v>0</v>
      </c>
      <c r="Y842" s="23">
        <f t="shared" si="552"/>
        <v>0</v>
      </c>
      <c r="Z842" s="23">
        <f t="shared" si="552"/>
        <v>0</v>
      </c>
      <c r="AA842" s="23">
        <f t="shared" si="552"/>
        <v>0</v>
      </c>
      <c r="AB842" s="23">
        <f t="shared" si="552"/>
        <v>0</v>
      </c>
      <c r="AC842" s="23">
        <f t="shared" si="552"/>
        <v>0</v>
      </c>
      <c r="AD842" s="117"/>
      <c r="AE842" s="112"/>
    </row>
    <row r="843" spans="1:31" ht="13.15" customHeight="1" x14ac:dyDescent="0.2">
      <c r="A843" s="111"/>
      <c r="B843" s="103" t="s">
        <v>12</v>
      </c>
      <c r="C843" s="36"/>
      <c r="D843" s="36"/>
      <c r="E843" s="36"/>
      <c r="F843" s="36"/>
      <c r="G843" s="23">
        <f>G850+G857+G864+G871+G878</f>
        <v>0</v>
      </c>
      <c r="H843" s="23">
        <f>H850+H857+H864+H871+H878</f>
        <v>0</v>
      </c>
      <c r="I843" s="23">
        <f t="shared" ref="I843:AC843" si="553">I850+I857+I864+I871+I878</f>
        <v>0</v>
      </c>
      <c r="J843" s="23">
        <f t="shared" si="553"/>
        <v>0</v>
      </c>
      <c r="K843" s="23">
        <f t="shared" si="553"/>
        <v>0</v>
      </c>
      <c r="L843" s="23">
        <f t="shared" si="553"/>
        <v>0</v>
      </c>
      <c r="M843" s="23">
        <f t="shared" si="553"/>
        <v>0</v>
      </c>
      <c r="N843" s="23">
        <f t="shared" si="553"/>
        <v>0</v>
      </c>
      <c r="O843" s="23">
        <f t="shared" si="553"/>
        <v>0</v>
      </c>
      <c r="P843" s="23">
        <f t="shared" si="553"/>
        <v>0</v>
      </c>
      <c r="Q843" s="23">
        <f t="shared" si="553"/>
        <v>0</v>
      </c>
      <c r="R843" s="23">
        <f t="shared" si="553"/>
        <v>0</v>
      </c>
      <c r="S843" s="23">
        <f t="shared" si="553"/>
        <v>0</v>
      </c>
      <c r="T843" s="23">
        <f t="shared" si="553"/>
        <v>0</v>
      </c>
      <c r="U843" s="23">
        <f t="shared" si="553"/>
        <v>0</v>
      </c>
      <c r="V843" s="23">
        <f t="shared" si="553"/>
        <v>0</v>
      </c>
      <c r="W843" s="23">
        <f t="shared" si="553"/>
        <v>0</v>
      </c>
      <c r="X843" s="23">
        <f t="shared" si="553"/>
        <v>0</v>
      </c>
      <c r="Y843" s="23">
        <f t="shared" si="553"/>
        <v>0</v>
      </c>
      <c r="Z843" s="23">
        <f t="shared" si="553"/>
        <v>0</v>
      </c>
      <c r="AA843" s="23">
        <f t="shared" si="553"/>
        <v>0</v>
      </c>
      <c r="AB843" s="23">
        <f t="shared" si="553"/>
        <v>0</v>
      </c>
      <c r="AC843" s="23">
        <f t="shared" si="553"/>
        <v>0</v>
      </c>
      <c r="AD843" s="118"/>
      <c r="AE843" s="112"/>
    </row>
    <row r="844" spans="1:31" ht="13.15" hidden="1" customHeight="1" x14ac:dyDescent="0.2">
      <c r="A844" s="111" t="s">
        <v>252</v>
      </c>
      <c r="B844" s="103" t="s">
        <v>152</v>
      </c>
      <c r="C844" s="19"/>
      <c r="D844" s="20"/>
      <c r="E844" s="20"/>
      <c r="F844" s="19"/>
      <c r="G844" s="23">
        <f>I844+K844+M844+O844</f>
        <v>5469</v>
      </c>
      <c r="H844" s="23">
        <f>J844+L844+N844+P844</f>
        <v>0</v>
      </c>
      <c r="I844" s="29"/>
      <c r="J844" s="29"/>
      <c r="K844" s="29"/>
      <c r="L844" s="29"/>
      <c r="M844" s="29"/>
      <c r="N844" s="29"/>
      <c r="O844" s="29">
        <v>5469</v>
      </c>
      <c r="P844" s="28"/>
      <c r="Q844" s="27">
        <f>S844+U844+W844+Y844</f>
        <v>0</v>
      </c>
      <c r="R844" s="27">
        <f>T844+V844+X844+Z844</f>
        <v>0</v>
      </c>
      <c r="S844" s="27"/>
      <c r="T844" s="27"/>
      <c r="U844" s="27"/>
      <c r="V844" s="27"/>
      <c r="W844" s="27"/>
      <c r="X844" s="27"/>
      <c r="Y844" s="27"/>
      <c r="Z844" s="27"/>
      <c r="AA844" s="27"/>
      <c r="AB844" s="27"/>
      <c r="AC844" s="27"/>
      <c r="AD844" s="116" t="s">
        <v>314</v>
      </c>
      <c r="AE844" s="112" t="s">
        <v>340</v>
      </c>
    </row>
    <row r="845" spans="1:31" ht="27.6" hidden="1" customHeight="1" x14ac:dyDescent="0.2">
      <c r="A845" s="111"/>
      <c r="B845" s="103" t="s">
        <v>117</v>
      </c>
      <c r="C845" s="19"/>
      <c r="D845" s="20"/>
      <c r="E845" s="20"/>
      <c r="F845" s="19"/>
      <c r="G845" s="23">
        <f t="shared" ref="G845:P845" si="554">ROUND(G846/G844,1)</f>
        <v>0.9</v>
      </c>
      <c r="H845" s="23" t="e">
        <f t="shared" si="554"/>
        <v>#DIV/0!</v>
      </c>
      <c r="I845" s="23"/>
      <c r="J845" s="23" t="e">
        <f t="shared" si="554"/>
        <v>#DIV/0!</v>
      </c>
      <c r="K845" s="23"/>
      <c r="L845" s="23" t="e">
        <f t="shared" si="554"/>
        <v>#DIV/0!</v>
      </c>
      <c r="M845" s="23"/>
      <c r="N845" s="23" t="e">
        <f t="shared" si="554"/>
        <v>#DIV/0!</v>
      </c>
      <c r="O845" s="23">
        <f t="shared" si="554"/>
        <v>0.9</v>
      </c>
      <c r="P845" s="23" t="e">
        <f t="shared" si="554"/>
        <v>#DIV/0!</v>
      </c>
      <c r="Q845" s="27" t="e">
        <f t="shared" ref="Q845:AC845" si="555">ROUND(Q846/Q844,1)</f>
        <v>#DIV/0!</v>
      </c>
      <c r="R845" s="27" t="e">
        <f t="shared" si="555"/>
        <v>#DIV/0!</v>
      </c>
      <c r="S845" s="27" t="e">
        <f t="shared" si="555"/>
        <v>#DIV/0!</v>
      </c>
      <c r="T845" s="27" t="e">
        <f t="shared" si="555"/>
        <v>#DIV/0!</v>
      </c>
      <c r="U845" s="27" t="e">
        <f t="shared" si="555"/>
        <v>#DIV/0!</v>
      </c>
      <c r="V845" s="27" t="e">
        <f t="shared" si="555"/>
        <v>#DIV/0!</v>
      </c>
      <c r="W845" s="27" t="e">
        <f t="shared" si="555"/>
        <v>#DIV/0!</v>
      </c>
      <c r="X845" s="27" t="e">
        <f t="shared" si="555"/>
        <v>#DIV/0!</v>
      </c>
      <c r="Y845" s="27" t="e">
        <f t="shared" si="555"/>
        <v>#DIV/0!</v>
      </c>
      <c r="Z845" s="27" t="e">
        <f t="shared" si="555"/>
        <v>#DIV/0!</v>
      </c>
      <c r="AA845" s="27" t="e">
        <f t="shared" si="555"/>
        <v>#DIV/0!</v>
      </c>
      <c r="AB845" s="27" t="e">
        <f t="shared" si="555"/>
        <v>#DIV/0!</v>
      </c>
      <c r="AC845" s="27" t="e">
        <f t="shared" si="555"/>
        <v>#DIV/0!</v>
      </c>
      <c r="AD845" s="117"/>
      <c r="AE845" s="112"/>
    </row>
    <row r="846" spans="1:31" ht="26.45" hidden="1" customHeight="1" x14ac:dyDescent="0.2">
      <c r="A846" s="111"/>
      <c r="B846" s="103" t="s">
        <v>101</v>
      </c>
      <c r="C846" s="19"/>
      <c r="D846" s="20"/>
      <c r="E846" s="20"/>
      <c r="F846" s="19"/>
      <c r="G846" s="23">
        <f>SUM(G847:G850)</f>
        <v>5000</v>
      </c>
      <c r="H846" s="28">
        <f t="shared" ref="H846:AC846" si="556">SUM(H847:H850)</f>
        <v>0</v>
      </c>
      <c r="I846" s="23">
        <f t="shared" si="556"/>
        <v>0</v>
      </c>
      <c r="J846" s="23">
        <f t="shared" si="556"/>
        <v>0</v>
      </c>
      <c r="K846" s="23">
        <f t="shared" si="556"/>
        <v>0</v>
      </c>
      <c r="L846" s="23">
        <f t="shared" si="556"/>
        <v>0</v>
      </c>
      <c r="M846" s="23">
        <f t="shared" si="556"/>
        <v>0</v>
      </c>
      <c r="N846" s="23">
        <f t="shared" si="556"/>
        <v>0</v>
      </c>
      <c r="O846" s="23">
        <f t="shared" si="556"/>
        <v>5000</v>
      </c>
      <c r="P846" s="28">
        <f t="shared" si="556"/>
        <v>0</v>
      </c>
      <c r="Q846" s="28">
        <f t="shared" si="556"/>
        <v>0</v>
      </c>
      <c r="R846" s="28">
        <f t="shared" si="556"/>
        <v>0</v>
      </c>
      <c r="S846" s="28">
        <f t="shared" si="556"/>
        <v>0</v>
      </c>
      <c r="T846" s="28">
        <f t="shared" si="556"/>
        <v>0</v>
      </c>
      <c r="U846" s="28">
        <f t="shared" si="556"/>
        <v>0</v>
      </c>
      <c r="V846" s="28">
        <f t="shared" si="556"/>
        <v>0</v>
      </c>
      <c r="W846" s="28">
        <f t="shared" si="556"/>
        <v>0</v>
      </c>
      <c r="X846" s="28">
        <f t="shared" si="556"/>
        <v>0</v>
      </c>
      <c r="Y846" s="28">
        <f t="shared" si="556"/>
        <v>0</v>
      </c>
      <c r="Z846" s="28">
        <f t="shared" si="556"/>
        <v>0</v>
      </c>
      <c r="AA846" s="28">
        <f t="shared" si="556"/>
        <v>0</v>
      </c>
      <c r="AB846" s="28">
        <f t="shared" si="556"/>
        <v>0</v>
      </c>
      <c r="AC846" s="28">
        <f t="shared" si="556"/>
        <v>0</v>
      </c>
      <c r="AD846" s="117"/>
      <c r="AE846" s="112"/>
    </row>
    <row r="847" spans="1:31" ht="26.45" hidden="1" customHeight="1" x14ac:dyDescent="0.2">
      <c r="A847" s="111"/>
      <c r="B847" s="103" t="s">
        <v>17</v>
      </c>
      <c r="C847" s="18" t="s">
        <v>48</v>
      </c>
      <c r="D847" s="18" t="s">
        <v>42</v>
      </c>
      <c r="E847" s="18" t="s">
        <v>196</v>
      </c>
      <c r="F847" s="18" t="s">
        <v>49</v>
      </c>
      <c r="G847" s="23">
        <f>I847+K847+M847+O847</f>
        <v>5000</v>
      </c>
      <c r="H847" s="28">
        <f t="shared" ref="G847:H850" si="557">J847+L847+N847+P847</f>
        <v>0</v>
      </c>
      <c r="I847" s="29"/>
      <c r="J847" s="29"/>
      <c r="K847" s="29"/>
      <c r="L847" s="29"/>
      <c r="M847" s="29"/>
      <c r="N847" s="29"/>
      <c r="O847" s="29">
        <v>5000</v>
      </c>
      <c r="P847" s="28"/>
      <c r="Q847" s="23">
        <f t="shared" ref="Q847:R851" si="558">S847+U847+W847+Y847</f>
        <v>0</v>
      </c>
      <c r="R847" s="28">
        <f t="shared" si="558"/>
        <v>0</v>
      </c>
      <c r="S847" s="23"/>
      <c r="T847" s="23"/>
      <c r="U847" s="23"/>
      <c r="V847" s="23"/>
      <c r="W847" s="23"/>
      <c r="X847" s="23"/>
      <c r="Y847" s="23"/>
      <c r="Z847" s="23"/>
      <c r="AA847" s="23"/>
      <c r="AB847" s="23"/>
      <c r="AC847" s="23"/>
      <c r="AD847" s="117"/>
      <c r="AE847" s="112"/>
    </row>
    <row r="848" spans="1:31" ht="13.15" hidden="1" customHeight="1" x14ac:dyDescent="0.2">
      <c r="A848" s="111"/>
      <c r="B848" s="103" t="s">
        <v>14</v>
      </c>
      <c r="C848" s="19"/>
      <c r="D848" s="20"/>
      <c r="E848" s="20"/>
      <c r="F848" s="19"/>
      <c r="G848" s="23">
        <f t="shared" si="557"/>
        <v>0</v>
      </c>
      <c r="H848" s="28">
        <f t="shared" si="557"/>
        <v>0</v>
      </c>
      <c r="I848" s="29"/>
      <c r="J848" s="29"/>
      <c r="K848" s="29"/>
      <c r="L848" s="29"/>
      <c r="M848" s="29"/>
      <c r="N848" s="29"/>
      <c r="O848" s="29"/>
      <c r="P848" s="28"/>
      <c r="Q848" s="23">
        <f t="shared" si="558"/>
        <v>0</v>
      </c>
      <c r="R848" s="28">
        <f t="shared" si="558"/>
        <v>0</v>
      </c>
      <c r="S848" s="23"/>
      <c r="T848" s="23"/>
      <c r="U848" s="23"/>
      <c r="V848" s="23"/>
      <c r="W848" s="23"/>
      <c r="X848" s="23"/>
      <c r="Y848" s="23"/>
      <c r="Z848" s="23"/>
      <c r="AA848" s="23"/>
      <c r="AB848" s="23"/>
      <c r="AC848" s="23"/>
      <c r="AD848" s="117"/>
      <c r="AE848" s="112"/>
    </row>
    <row r="849" spans="1:31" ht="13.15" hidden="1" customHeight="1" x14ac:dyDescent="0.2">
      <c r="A849" s="111"/>
      <c r="B849" s="103" t="s">
        <v>15</v>
      </c>
      <c r="C849" s="19"/>
      <c r="D849" s="20"/>
      <c r="E849" s="20"/>
      <c r="F849" s="19"/>
      <c r="G849" s="23">
        <f t="shared" si="557"/>
        <v>0</v>
      </c>
      <c r="H849" s="28">
        <f t="shared" si="557"/>
        <v>0</v>
      </c>
      <c r="I849" s="29"/>
      <c r="J849" s="29"/>
      <c r="K849" s="29"/>
      <c r="L849" s="29"/>
      <c r="M849" s="29"/>
      <c r="N849" s="29"/>
      <c r="O849" s="29"/>
      <c r="P849" s="28"/>
      <c r="Q849" s="23">
        <f t="shared" si="558"/>
        <v>0</v>
      </c>
      <c r="R849" s="28">
        <f t="shared" si="558"/>
        <v>0</v>
      </c>
      <c r="S849" s="23"/>
      <c r="T849" s="23"/>
      <c r="U849" s="23"/>
      <c r="V849" s="23"/>
      <c r="W849" s="23"/>
      <c r="X849" s="23"/>
      <c r="Y849" s="23"/>
      <c r="Z849" s="23"/>
      <c r="AA849" s="23"/>
      <c r="AB849" s="23"/>
      <c r="AC849" s="23"/>
      <c r="AD849" s="117"/>
      <c r="AE849" s="112"/>
    </row>
    <row r="850" spans="1:31" ht="13.15" hidden="1" customHeight="1" x14ac:dyDescent="0.2">
      <c r="A850" s="111"/>
      <c r="B850" s="103" t="s">
        <v>12</v>
      </c>
      <c r="C850" s="19"/>
      <c r="D850" s="20"/>
      <c r="E850" s="20"/>
      <c r="F850" s="19"/>
      <c r="G850" s="23">
        <f t="shared" si="557"/>
        <v>0</v>
      </c>
      <c r="H850" s="28">
        <f t="shared" si="557"/>
        <v>0</v>
      </c>
      <c r="I850" s="29"/>
      <c r="J850" s="29"/>
      <c r="K850" s="29"/>
      <c r="L850" s="29"/>
      <c r="M850" s="29"/>
      <c r="N850" s="29"/>
      <c r="O850" s="29"/>
      <c r="P850" s="28"/>
      <c r="Q850" s="23">
        <f t="shared" si="558"/>
        <v>0</v>
      </c>
      <c r="R850" s="28">
        <f t="shared" si="558"/>
        <v>0</v>
      </c>
      <c r="S850" s="23"/>
      <c r="T850" s="23"/>
      <c r="U850" s="23"/>
      <c r="V850" s="23"/>
      <c r="W850" s="23"/>
      <c r="X850" s="23"/>
      <c r="Y850" s="23"/>
      <c r="Z850" s="23"/>
      <c r="AA850" s="23"/>
      <c r="AB850" s="23"/>
      <c r="AC850" s="23"/>
      <c r="AD850" s="118"/>
      <c r="AE850" s="112"/>
    </row>
    <row r="851" spans="1:31" ht="28.9" customHeight="1" x14ac:dyDescent="0.2">
      <c r="A851" s="111" t="s">
        <v>459</v>
      </c>
      <c r="B851" s="103" t="s">
        <v>113</v>
      </c>
      <c r="C851" s="19"/>
      <c r="D851" s="20"/>
      <c r="E851" s="20"/>
      <c r="F851" s="19"/>
      <c r="G851" s="23">
        <f>I851+K851+M851+O851</f>
        <v>0</v>
      </c>
      <c r="H851" s="23">
        <f>J851+L851+N851+P851</f>
        <v>0</v>
      </c>
      <c r="I851" s="29"/>
      <c r="J851" s="29"/>
      <c r="K851" s="29"/>
      <c r="L851" s="29"/>
      <c r="M851" s="29"/>
      <c r="N851" s="29"/>
      <c r="O851" s="29"/>
      <c r="P851" s="28"/>
      <c r="Q851" s="23">
        <f t="shared" si="558"/>
        <v>1</v>
      </c>
      <c r="R851" s="23">
        <f t="shared" si="558"/>
        <v>0</v>
      </c>
      <c r="S851" s="23"/>
      <c r="T851" s="23"/>
      <c r="U851" s="23"/>
      <c r="V851" s="23"/>
      <c r="W851" s="23"/>
      <c r="X851" s="23"/>
      <c r="Y851" s="23">
        <v>1</v>
      </c>
      <c r="Z851" s="23"/>
      <c r="AA851" s="23">
        <v>1</v>
      </c>
      <c r="AB851" s="23">
        <v>1</v>
      </c>
      <c r="AC851" s="23">
        <v>1</v>
      </c>
      <c r="AD851" s="112" t="s">
        <v>475</v>
      </c>
      <c r="AE851" s="112" t="s">
        <v>534</v>
      </c>
    </row>
    <row r="852" spans="1:31" ht="25.15" customHeight="1" x14ac:dyDescent="0.2">
      <c r="A852" s="111"/>
      <c r="B852" s="103" t="s">
        <v>115</v>
      </c>
      <c r="C852" s="19"/>
      <c r="D852" s="20"/>
      <c r="E852" s="20"/>
      <c r="F852" s="19"/>
      <c r="G852" s="23" t="e">
        <f t="shared" ref="G852:AC852" si="559">ROUND(G853/G851,1)</f>
        <v>#DIV/0!</v>
      </c>
      <c r="H852" s="23" t="e">
        <f t="shared" si="559"/>
        <v>#DIV/0!</v>
      </c>
      <c r="I852" s="23" t="e">
        <f t="shared" si="559"/>
        <v>#DIV/0!</v>
      </c>
      <c r="J852" s="23" t="e">
        <f t="shared" si="559"/>
        <v>#DIV/0!</v>
      </c>
      <c r="K852" s="23" t="e">
        <f t="shared" si="559"/>
        <v>#DIV/0!</v>
      </c>
      <c r="L852" s="23" t="e">
        <f t="shared" si="559"/>
        <v>#DIV/0!</v>
      </c>
      <c r="M852" s="23" t="e">
        <f t="shared" si="559"/>
        <v>#DIV/0!</v>
      </c>
      <c r="N852" s="23" t="e">
        <f t="shared" si="559"/>
        <v>#DIV/0!</v>
      </c>
      <c r="O852" s="23" t="e">
        <f t="shared" si="559"/>
        <v>#DIV/0!</v>
      </c>
      <c r="P852" s="23" t="e">
        <f t="shared" si="559"/>
        <v>#DIV/0!</v>
      </c>
      <c r="Q852" s="23">
        <f t="shared" si="559"/>
        <v>330</v>
      </c>
      <c r="R852" s="23" t="e">
        <f t="shared" si="559"/>
        <v>#DIV/0!</v>
      </c>
      <c r="S852" s="27" t="e">
        <f t="shared" si="559"/>
        <v>#DIV/0!</v>
      </c>
      <c r="T852" s="27" t="e">
        <f t="shared" si="559"/>
        <v>#DIV/0!</v>
      </c>
      <c r="U852" s="27" t="e">
        <f t="shared" si="559"/>
        <v>#DIV/0!</v>
      </c>
      <c r="V852" s="27" t="e">
        <f t="shared" si="559"/>
        <v>#DIV/0!</v>
      </c>
      <c r="W852" s="27" t="e">
        <f t="shared" si="559"/>
        <v>#DIV/0!</v>
      </c>
      <c r="X852" s="23" t="e">
        <f t="shared" si="559"/>
        <v>#DIV/0!</v>
      </c>
      <c r="Y852" s="23">
        <f t="shared" si="559"/>
        <v>330</v>
      </c>
      <c r="Z852" s="23" t="e">
        <f t="shared" si="559"/>
        <v>#DIV/0!</v>
      </c>
      <c r="AA852" s="23">
        <f t="shared" si="559"/>
        <v>330</v>
      </c>
      <c r="AB852" s="23">
        <f t="shared" si="559"/>
        <v>330</v>
      </c>
      <c r="AC852" s="23">
        <f t="shared" si="559"/>
        <v>330</v>
      </c>
      <c r="AD852" s="112"/>
      <c r="AE852" s="112"/>
    </row>
    <row r="853" spans="1:31" ht="26.45" customHeight="1" x14ac:dyDescent="0.2">
      <c r="A853" s="111"/>
      <c r="B853" s="103" t="s">
        <v>101</v>
      </c>
      <c r="C853" s="19"/>
      <c r="D853" s="20"/>
      <c r="E853" s="20"/>
      <c r="F853" s="19"/>
      <c r="G853" s="23">
        <f t="shared" ref="G853:AC853" si="560">SUM(G854:G857)</f>
        <v>0</v>
      </c>
      <c r="H853" s="23">
        <f t="shared" si="560"/>
        <v>0</v>
      </c>
      <c r="I853" s="23">
        <f t="shared" si="560"/>
        <v>0</v>
      </c>
      <c r="J853" s="23">
        <f t="shared" si="560"/>
        <v>0</v>
      </c>
      <c r="K853" s="23">
        <f t="shared" si="560"/>
        <v>0</v>
      </c>
      <c r="L853" s="23">
        <f t="shared" si="560"/>
        <v>0</v>
      </c>
      <c r="M853" s="23">
        <f t="shared" si="560"/>
        <v>0</v>
      </c>
      <c r="N853" s="23">
        <f t="shared" si="560"/>
        <v>0</v>
      </c>
      <c r="O853" s="23">
        <f t="shared" si="560"/>
        <v>0</v>
      </c>
      <c r="P853" s="23">
        <f t="shared" si="560"/>
        <v>0</v>
      </c>
      <c r="Q853" s="23">
        <f t="shared" si="560"/>
        <v>330</v>
      </c>
      <c r="R853" s="23">
        <f t="shared" si="560"/>
        <v>0</v>
      </c>
      <c r="S853" s="23">
        <f t="shared" si="560"/>
        <v>0</v>
      </c>
      <c r="T853" s="23">
        <f t="shared" si="560"/>
        <v>0</v>
      </c>
      <c r="U853" s="23">
        <f t="shared" si="560"/>
        <v>0</v>
      </c>
      <c r="V853" s="23">
        <f t="shared" si="560"/>
        <v>0</v>
      </c>
      <c r="W853" s="23">
        <f t="shared" si="560"/>
        <v>0</v>
      </c>
      <c r="X853" s="23">
        <f t="shared" si="560"/>
        <v>0</v>
      </c>
      <c r="Y853" s="23">
        <f t="shared" si="560"/>
        <v>330</v>
      </c>
      <c r="Z853" s="23">
        <f t="shared" si="560"/>
        <v>0</v>
      </c>
      <c r="AA853" s="23">
        <f t="shared" si="560"/>
        <v>330</v>
      </c>
      <c r="AB853" s="23">
        <f t="shared" si="560"/>
        <v>330</v>
      </c>
      <c r="AC853" s="23">
        <f t="shared" si="560"/>
        <v>330</v>
      </c>
      <c r="AD853" s="112"/>
      <c r="AE853" s="112"/>
    </row>
    <row r="854" spans="1:31" ht="26.45" customHeight="1" x14ac:dyDescent="0.2">
      <c r="A854" s="111"/>
      <c r="B854" s="103" t="s">
        <v>17</v>
      </c>
      <c r="C854" s="18" t="s">
        <v>48</v>
      </c>
      <c r="D854" s="18" t="s">
        <v>42</v>
      </c>
      <c r="E854" s="18" t="s">
        <v>197</v>
      </c>
      <c r="F854" s="18" t="s">
        <v>54</v>
      </c>
      <c r="G854" s="23">
        <f>I854+K854+M854+O854</f>
        <v>0</v>
      </c>
      <c r="H854" s="28">
        <f t="shared" ref="G854:H857" si="561">J854+L854+N854+P854</f>
        <v>0</v>
      </c>
      <c r="I854" s="29"/>
      <c r="J854" s="29"/>
      <c r="K854" s="29"/>
      <c r="L854" s="29"/>
      <c r="M854" s="29"/>
      <c r="N854" s="29"/>
      <c r="O854" s="29"/>
      <c r="P854" s="28"/>
      <c r="Q854" s="23">
        <f t="shared" ref="Q854:R857" si="562">S854+U854+W854+Y854</f>
        <v>330</v>
      </c>
      <c r="R854" s="28">
        <f t="shared" si="562"/>
        <v>0</v>
      </c>
      <c r="S854" s="23"/>
      <c r="T854" s="23"/>
      <c r="U854" s="23"/>
      <c r="V854" s="23"/>
      <c r="W854" s="23"/>
      <c r="X854" s="23"/>
      <c r="Y854" s="23">
        <v>330</v>
      </c>
      <c r="Z854" s="23"/>
      <c r="AA854" s="23">
        <v>330</v>
      </c>
      <c r="AB854" s="23">
        <v>330</v>
      </c>
      <c r="AC854" s="23">
        <v>330</v>
      </c>
      <c r="AD854" s="112"/>
      <c r="AE854" s="112"/>
    </row>
    <row r="855" spans="1:31" ht="13.15" customHeight="1" x14ac:dyDescent="0.2">
      <c r="A855" s="111"/>
      <c r="B855" s="103" t="s">
        <v>14</v>
      </c>
      <c r="C855" s="19"/>
      <c r="D855" s="20"/>
      <c r="E855" s="20"/>
      <c r="F855" s="19"/>
      <c r="G855" s="23">
        <f t="shared" si="561"/>
        <v>0</v>
      </c>
      <c r="H855" s="28">
        <f t="shared" si="561"/>
        <v>0</v>
      </c>
      <c r="I855" s="29"/>
      <c r="J855" s="29"/>
      <c r="K855" s="29"/>
      <c r="L855" s="29"/>
      <c r="M855" s="29"/>
      <c r="N855" s="29"/>
      <c r="O855" s="29"/>
      <c r="P855" s="28"/>
      <c r="Q855" s="23">
        <f t="shared" si="562"/>
        <v>0</v>
      </c>
      <c r="R855" s="28">
        <f t="shared" si="562"/>
        <v>0</v>
      </c>
      <c r="S855" s="23"/>
      <c r="T855" s="23"/>
      <c r="U855" s="23"/>
      <c r="V855" s="23"/>
      <c r="W855" s="23"/>
      <c r="X855" s="23"/>
      <c r="Y855" s="23"/>
      <c r="Z855" s="23"/>
      <c r="AA855" s="23"/>
      <c r="AB855" s="23"/>
      <c r="AC855" s="23"/>
      <c r="AD855" s="112"/>
      <c r="AE855" s="112"/>
    </row>
    <row r="856" spans="1:31" ht="13.15" customHeight="1" x14ac:dyDescent="0.2">
      <c r="A856" s="111"/>
      <c r="B856" s="103" t="s">
        <v>15</v>
      </c>
      <c r="C856" s="19"/>
      <c r="D856" s="20"/>
      <c r="E856" s="20"/>
      <c r="F856" s="19"/>
      <c r="G856" s="23">
        <f t="shared" si="561"/>
        <v>0</v>
      </c>
      <c r="H856" s="28">
        <f t="shared" si="561"/>
        <v>0</v>
      </c>
      <c r="I856" s="29"/>
      <c r="J856" s="29"/>
      <c r="K856" s="29"/>
      <c r="L856" s="29"/>
      <c r="M856" s="29"/>
      <c r="N856" s="29"/>
      <c r="O856" s="29"/>
      <c r="P856" s="28"/>
      <c r="Q856" s="23">
        <f t="shared" si="562"/>
        <v>0</v>
      </c>
      <c r="R856" s="28">
        <f t="shared" si="562"/>
        <v>0</v>
      </c>
      <c r="S856" s="23"/>
      <c r="T856" s="23"/>
      <c r="U856" s="23"/>
      <c r="V856" s="23"/>
      <c r="W856" s="23"/>
      <c r="X856" s="23"/>
      <c r="Y856" s="23"/>
      <c r="Z856" s="23"/>
      <c r="AA856" s="23"/>
      <c r="AB856" s="23"/>
      <c r="AC856" s="23"/>
      <c r="AD856" s="112"/>
      <c r="AE856" s="112"/>
    </row>
    <row r="857" spans="1:31" ht="13.15" customHeight="1" x14ac:dyDescent="0.2">
      <c r="A857" s="111"/>
      <c r="B857" s="103" t="s">
        <v>12</v>
      </c>
      <c r="C857" s="19"/>
      <c r="D857" s="20"/>
      <c r="E857" s="20"/>
      <c r="F857" s="19"/>
      <c r="G857" s="23">
        <f t="shared" si="561"/>
        <v>0</v>
      </c>
      <c r="H857" s="28">
        <f t="shared" si="561"/>
        <v>0</v>
      </c>
      <c r="I857" s="29"/>
      <c r="J857" s="29"/>
      <c r="K857" s="29"/>
      <c r="L857" s="29"/>
      <c r="M857" s="29"/>
      <c r="N857" s="29"/>
      <c r="O857" s="29"/>
      <c r="P857" s="28"/>
      <c r="Q857" s="23">
        <f t="shared" si="562"/>
        <v>0</v>
      </c>
      <c r="R857" s="28">
        <f t="shared" si="562"/>
        <v>0</v>
      </c>
      <c r="S857" s="23"/>
      <c r="T857" s="23"/>
      <c r="U857" s="23"/>
      <c r="V857" s="23"/>
      <c r="W857" s="23"/>
      <c r="X857" s="23"/>
      <c r="Y857" s="23"/>
      <c r="Z857" s="23"/>
      <c r="AA857" s="23"/>
      <c r="AB857" s="23"/>
      <c r="AC857" s="23"/>
      <c r="AD857" s="112"/>
      <c r="AE857" s="112"/>
    </row>
    <row r="858" spans="1:31" ht="34.9" customHeight="1" x14ac:dyDescent="0.2">
      <c r="A858" s="111" t="s">
        <v>460</v>
      </c>
      <c r="B858" s="103" t="s">
        <v>147</v>
      </c>
      <c r="C858" s="19"/>
      <c r="D858" s="20"/>
      <c r="E858" s="20"/>
      <c r="F858" s="19"/>
      <c r="G858" s="23">
        <f>I858+K858+M858+O858</f>
        <v>1</v>
      </c>
      <c r="H858" s="23">
        <f>J858+L858+N858+P858</f>
        <v>0</v>
      </c>
      <c r="I858" s="29"/>
      <c r="J858" s="29"/>
      <c r="K858" s="29"/>
      <c r="L858" s="29"/>
      <c r="M858" s="29"/>
      <c r="N858" s="29"/>
      <c r="O858" s="29">
        <v>1</v>
      </c>
      <c r="P858" s="28"/>
      <c r="Q858" s="23">
        <v>1</v>
      </c>
      <c r="R858" s="23">
        <f>T858+V858+X858+Z858</f>
        <v>0</v>
      </c>
      <c r="S858" s="23"/>
      <c r="T858" s="23"/>
      <c r="U858" s="23">
        <v>1</v>
      </c>
      <c r="V858" s="23"/>
      <c r="W858" s="23"/>
      <c r="X858" s="23"/>
      <c r="Y858" s="23"/>
      <c r="Z858" s="23"/>
      <c r="AA858" s="23">
        <v>1</v>
      </c>
      <c r="AB858" s="23">
        <v>1</v>
      </c>
      <c r="AC858" s="23">
        <v>1</v>
      </c>
      <c r="AD858" s="112" t="s">
        <v>475</v>
      </c>
      <c r="AE858" s="112" t="s">
        <v>341</v>
      </c>
    </row>
    <row r="859" spans="1:31" ht="30.6" customHeight="1" x14ac:dyDescent="0.2">
      <c r="A859" s="111"/>
      <c r="B859" s="103" t="s">
        <v>115</v>
      </c>
      <c r="C859" s="19"/>
      <c r="D859" s="20"/>
      <c r="E859" s="20"/>
      <c r="F859" s="19"/>
      <c r="G859" s="23">
        <f t="shared" ref="G859:AC859" si="563">ROUND(G860/G858,1)</f>
        <v>188</v>
      </c>
      <c r="H859" s="23" t="e">
        <f t="shared" si="563"/>
        <v>#DIV/0!</v>
      </c>
      <c r="I859" s="23" t="e">
        <f t="shared" si="563"/>
        <v>#DIV/0!</v>
      </c>
      <c r="J859" s="23" t="e">
        <f t="shared" si="563"/>
        <v>#DIV/0!</v>
      </c>
      <c r="K859" s="23" t="e">
        <f t="shared" si="563"/>
        <v>#DIV/0!</v>
      </c>
      <c r="L859" s="23" t="e">
        <f t="shared" si="563"/>
        <v>#DIV/0!</v>
      </c>
      <c r="M859" s="23" t="e">
        <f t="shared" si="563"/>
        <v>#DIV/0!</v>
      </c>
      <c r="N859" s="23" t="e">
        <f t="shared" si="563"/>
        <v>#DIV/0!</v>
      </c>
      <c r="O859" s="23">
        <f t="shared" si="563"/>
        <v>188</v>
      </c>
      <c r="P859" s="23" t="e">
        <f t="shared" si="563"/>
        <v>#DIV/0!</v>
      </c>
      <c r="Q859" s="23">
        <f t="shared" si="563"/>
        <v>188</v>
      </c>
      <c r="R859" s="23" t="e">
        <f t="shared" si="563"/>
        <v>#DIV/0!</v>
      </c>
      <c r="S859" s="27" t="e">
        <f t="shared" si="563"/>
        <v>#DIV/0!</v>
      </c>
      <c r="T859" s="23" t="e">
        <f t="shared" si="563"/>
        <v>#DIV/0!</v>
      </c>
      <c r="U859" s="23">
        <f t="shared" si="563"/>
        <v>188</v>
      </c>
      <c r="V859" s="23" t="e">
        <f t="shared" si="563"/>
        <v>#DIV/0!</v>
      </c>
      <c r="W859" s="27" t="e">
        <f t="shared" si="563"/>
        <v>#DIV/0!</v>
      </c>
      <c r="X859" s="27" t="e">
        <f t="shared" si="563"/>
        <v>#DIV/0!</v>
      </c>
      <c r="Y859" s="27" t="e">
        <f t="shared" si="563"/>
        <v>#DIV/0!</v>
      </c>
      <c r="Z859" s="23" t="e">
        <f t="shared" si="563"/>
        <v>#DIV/0!</v>
      </c>
      <c r="AA859" s="23">
        <f t="shared" si="563"/>
        <v>188</v>
      </c>
      <c r="AB859" s="23">
        <f t="shared" si="563"/>
        <v>188</v>
      </c>
      <c r="AC859" s="23">
        <f t="shared" si="563"/>
        <v>188</v>
      </c>
      <c r="AD859" s="112"/>
      <c r="AE859" s="112"/>
    </row>
    <row r="860" spans="1:31" ht="27.6" customHeight="1" x14ac:dyDescent="0.2">
      <c r="A860" s="111"/>
      <c r="B860" s="103" t="s">
        <v>101</v>
      </c>
      <c r="C860" s="19"/>
      <c r="D860" s="20"/>
      <c r="E860" s="20"/>
      <c r="F860" s="19"/>
      <c r="G860" s="23">
        <f t="shared" ref="G860:AC860" si="564">SUM(G861:G864)</f>
        <v>188</v>
      </c>
      <c r="H860" s="23">
        <f t="shared" si="564"/>
        <v>0</v>
      </c>
      <c r="I860" s="23">
        <f t="shared" si="564"/>
        <v>0</v>
      </c>
      <c r="J860" s="23">
        <f t="shared" si="564"/>
        <v>0</v>
      </c>
      <c r="K860" s="23">
        <f t="shared" si="564"/>
        <v>0</v>
      </c>
      <c r="L860" s="23">
        <f t="shared" si="564"/>
        <v>0</v>
      </c>
      <c r="M860" s="23">
        <f t="shared" si="564"/>
        <v>0</v>
      </c>
      <c r="N860" s="23">
        <f t="shared" si="564"/>
        <v>0</v>
      </c>
      <c r="O860" s="23">
        <f t="shared" si="564"/>
        <v>188</v>
      </c>
      <c r="P860" s="23">
        <f t="shared" si="564"/>
        <v>0</v>
      </c>
      <c r="Q860" s="23">
        <f t="shared" si="564"/>
        <v>188</v>
      </c>
      <c r="R860" s="23">
        <f t="shared" si="564"/>
        <v>0</v>
      </c>
      <c r="S860" s="23">
        <f t="shared" si="564"/>
        <v>0</v>
      </c>
      <c r="T860" s="23">
        <f t="shared" si="564"/>
        <v>0</v>
      </c>
      <c r="U860" s="23">
        <f t="shared" si="564"/>
        <v>188</v>
      </c>
      <c r="V860" s="23">
        <f t="shared" si="564"/>
        <v>0</v>
      </c>
      <c r="W860" s="23">
        <f t="shared" si="564"/>
        <v>0</v>
      </c>
      <c r="X860" s="23">
        <f t="shared" si="564"/>
        <v>0</v>
      </c>
      <c r="Y860" s="23">
        <f t="shared" si="564"/>
        <v>0</v>
      </c>
      <c r="Z860" s="23">
        <f t="shared" si="564"/>
        <v>0</v>
      </c>
      <c r="AA860" s="23">
        <f t="shared" si="564"/>
        <v>188</v>
      </c>
      <c r="AB860" s="23">
        <f t="shared" si="564"/>
        <v>188</v>
      </c>
      <c r="AC860" s="23">
        <f t="shared" si="564"/>
        <v>188</v>
      </c>
      <c r="AD860" s="112"/>
      <c r="AE860" s="112"/>
    </row>
    <row r="861" spans="1:31" ht="26.45" customHeight="1" x14ac:dyDescent="0.2">
      <c r="A861" s="111"/>
      <c r="B861" s="103" t="s">
        <v>17</v>
      </c>
      <c r="C861" s="18" t="s">
        <v>48</v>
      </c>
      <c r="D861" s="18" t="s">
        <v>42</v>
      </c>
      <c r="E861" s="18" t="s">
        <v>197</v>
      </c>
      <c r="F861" s="18" t="s">
        <v>54</v>
      </c>
      <c r="G861" s="23">
        <f t="shared" ref="G861:H864" si="565">I861+K861+M861+O861</f>
        <v>188</v>
      </c>
      <c r="H861" s="28">
        <f t="shared" si="565"/>
        <v>0</v>
      </c>
      <c r="I861" s="29"/>
      <c r="J861" s="29"/>
      <c r="K861" s="29"/>
      <c r="L861" s="29"/>
      <c r="M861" s="29"/>
      <c r="N861" s="29"/>
      <c r="O861" s="29">
        <v>188</v>
      </c>
      <c r="P861" s="28"/>
      <c r="Q861" s="23">
        <f t="shared" ref="Q861:R864" si="566">S861+U861+W861+Y861</f>
        <v>188</v>
      </c>
      <c r="R861" s="28">
        <f t="shared" si="566"/>
        <v>0</v>
      </c>
      <c r="S861" s="23"/>
      <c r="T861" s="23"/>
      <c r="U861" s="23">
        <v>188</v>
      </c>
      <c r="V861" s="23"/>
      <c r="W861" s="23"/>
      <c r="X861" s="23"/>
      <c r="Y861" s="23"/>
      <c r="Z861" s="23"/>
      <c r="AA861" s="23">
        <v>188</v>
      </c>
      <c r="AB861" s="23">
        <v>188</v>
      </c>
      <c r="AC861" s="23">
        <v>188</v>
      </c>
      <c r="AD861" s="112"/>
      <c r="AE861" s="112"/>
    </row>
    <row r="862" spans="1:31" ht="29.25" customHeight="1" x14ac:dyDescent="0.2">
      <c r="A862" s="111"/>
      <c r="B862" s="103" t="s">
        <v>14</v>
      </c>
      <c r="C862" s="19"/>
      <c r="D862" s="20"/>
      <c r="E862" s="20"/>
      <c r="F862" s="19"/>
      <c r="G862" s="23">
        <f t="shared" si="565"/>
        <v>0</v>
      </c>
      <c r="H862" s="28">
        <f t="shared" si="565"/>
        <v>0</v>
      </c>
      <c r="I862" s="29"/>
      <c r="J862" s="29"/>
      <c r="K862" s="29"/>
      <c r="L862" s="29"/>
      <c r="M862" s="29"/>
      <c r="N862" s="29"/>
      <c r="O862" s="29"/>
      <c r="P862" s="28"/>
      <c r="Q862" s="23">
        <f t="shared" si="566"/>
        <v>0</v>
      </c>
      <c r="R862" s="28">
        <f t="shared" si="566"/>
        <v>0</v>
      </c>
      <c r="S862" s="23"/>
      <c r="T862" s="23"/>
      <c r="U862" s="23"/>
      <c r="V862" s="23"/>
      <c r="W862" s="23"/>
      <c r="X862" s="23"/>
      <c r="Y862" s="23"/>
      <c r="Z862" s="23"/>
      <c r="AA862" s="23"/>
      <c r="AB862" s="23"/>
      <c r="AC862" s="23"/>
      <c r="AD862" s="112"/>
      <c r="AE862" s="112"/>
    </row>
    <row r="863" spans="1:31" ht="13.15" customHeight="1" x14ac:dyDescent="0.2">
      <c r="A863" s="111"/>
      <c r="B863" s="103" t="s">
        <v>15</v>
      </c>
      <c r="C863" s="19"/>
      <c r="D863" s="20"/>
      <c r="E863" s="20"/>
      <c r="F863" s="19"/>
      <c r="G863" s="23">
        <f t="shared" si="565"/>
        <v>0</v>
      </c>
      <c r="H863" s="28">
        <f t="shared" si="565"/>
        <v>0</v>
      </c>
      <c r="I863" s="29"/>
      <c r="J863" s="29"/>
      <c r="K863" s="29"/>
      <c r="L863" s="29"/>
      <c r="M863" s="29"/>
      <c r="N863" s="29"/>
      <c r="O863" s="29"/>
      <c r="P863" s="28"/>
      <c r="Q863" s="23">
        <f t="shared" si="566"/>
        <v>0</v>
      </c>
      <c r="R863" s="28">
        <f t="shared" si="566"/>
        <v>0</v>
      </c>
      <c r="S863" s="23"/>
      <c r="T863" s="23"/>
      <c r="U863" s="23"/>
      <c r="V863" s="23"/>
      <c r="W863" s="23"/>
      <c r="X863" s="23"/>
      <c r="Y863" s="23"/>
      <c r="Z863" s="23"/>
      <c r="AA863" s="23"/>
      <c r="AB863" s="23"/>
      <c r="AC863" s="23"/>
      <c r="AD863" s="112"/>
      <c r="AE863" s="112"/>
    </row>
    <row r="864" spans="1:31" ht="13.15" customHeight="1" x14ac:dyDescent="0.2">
      <c r="A864" s="111"/>
      <c r="B864" s="103" t="s">
        <v>12</v>
      </c>
      <c r="C864" s="19"/>
      <c r="D864" s="20"/>
      <c r="E864" s="20"/>
      <c r="F864" s="19"/>
      <c r="G864" s="23">
        <f t="shared" si="565"/>
        <v>0</v>
      </c>
      <c r="H864" s="28">
        <f t="shared" si="565"/>
        <v>0</v>
      </c>
      <c r="I864" s="29"/>
      <c r="J864" s="29"/>
      <c r="K864" s="29"/>
      <c r="L864" s="29"/>
      <c r="M864" s="29"/>
      <c r="N864" s="29"/>
      <c r="O864" s="29"/>
      <c r="P864" s="28"/>
      <c r="Q864" s="23">
        <f t="shared" si="566"/>
        <v>0</v>
      </c>
      <c r="R864" s="28">
        <f t="shared" si="566"/>
        <v>0</v>
      </c>
      <c r="S864" s="23"/>
      <c r="T864" s="23"/>
      <c r="U864" s="23"/>
      <c r="V864" s="23"/>
      <c r="W864" s="23"/>
      <c r="X864" s="23"/>
      <c r="Y864" s="23"/>
      <c r="Z864" s="23"/>
      <c r="AA864" s="23"/>
      <c r="AB864" s="23"/>
      <c r="AC864" s="23"/>
      <c r="AD864" s="112"/>
      <c r="AE864" s="112"/>
    </row>
    <row r="865" spans="1:31" ht="25.15" customHeight="1" x14ac:dyDescent="0.2">
      <c r="A865" s="111" t="s">
        <v>461</v>
      </c>
      <c r="B865" s="103" t="s">
        <v>148</v>
      </c>
      <c r="C865" s="19"/>
      <c r="D865" s="20"/>
      <c r="E865" s="20"/>
      <c r="F865" s="19"/>
      <c r="G865" s="23">
        <f>I865+K865+M865+O865</f>
        <v>1</v>
      </c>
      <c r="H865" s="23">
        <f>J865+L865+N865+P865</f>
        <v>0</v>
      </c>
      <c r="I865" s="29"/>
      <c r="J865" s="29"/>
      <c r="K865" s="29"/>
      <c r="L865" s="29"/>
      <c r="M865" s="29"/>
      <c r="N865" s="29"/>
      <c r="O865" s="29">
        <v>1</v>
      </c>
      <c r="P865" s="28"/>
      <c r="Q865" s="23">
        <v>1</v>
      </c>
      <c r="R865" s="23">
        <f>T865+V865+X865+Z865</f>
        <v>0</v>
      </c>
      <c r="S865" s="23"/>
      <c r="T865" s="23"/>
      <c r="U865" s="23">
        <v>0.5</v>
      </c>
      <c r="V865" s="23"/>
      <c r="W865" s="23">
        <v>0.5</v>
      </c>
      <c r="X865" s="23"/>
      <c r="Y865" s="23"/>
      <c r="Z865" s="23"/>
      <c r="AA865" s="23">
        <v>1</v>
      </c>
      <c r="AB865" s="23">
        <v>1</v>
      </c>
      <c r="AC865" s="23">
        <v>1</v>
      </c>
      <c r="AD865" s="112" t="s">
        <v>474</v>
      </c>
      <c r="AE865" s="112" t="s">
        <v>591</v>
      </c>
    </row>
    <row r="866" spans="1:31" ht="25.5" x14ac:dyDescent="0.2">
      <c r="A866" s="111"/>
      <c r="B866" s="103" t="s">
        <v>117</v>
      </c>
      <c r="C866" s="19"/>
      <c r="D866" s="20"/>
      <c r="E866" s="20"/>
      <c r="F866" s="19"/>
      <c r="G866" s="23">
        <f t="shared" ref="G866:AC866" si="567">ROUND(G867/G865,1)</f>
        <v>1000</v>
      </c>
      <c r="H866" s="23" t="e">
        <f t="shared" si="567"/>
        <v>#DIV/0!</v>
      </c>
      <c r="I866" s="23" t="e">
        <f t="shared" si="567"/>
        <v>#DIV/0!</v>
      </c>
      <c r="J866" s="23" t="e">
        <f t="shared" si="567"/>
        <v>#DIV/0!</v>
      </c>
      <c r="K866" s="23" t="e">
        <f t="shared" si="567"/>
        <v>#DIV/0!</v>
      </c>
      <c r="L866" s="23" t="e">
        <f t="shared" si="567"/>
        <v>#DIV/0!</v>
      </c>
      <c r="M866" s="23" t="e">
        <f t="shared" si="567"/>
        <v>#DIV/0!</v>
      </c>
      <c r="N866" s="23" t="e">
        <f t="shared" si="567"/>
        <v>#DIV/0!</v>
      </c>
      <c r="O866" s="23">
        <f t="shared" si="567"/>
        <v>1000</v>
      </c>
      <c r="P866" s="23" t="e">
        <f t="shared" si="567"/>
        <v>#DIV/0!</v>
      </c>
      <c r="Q866" s="23">
        <f t="shared" si="567"/>
        <v>1000</v>
      </c>
      <c r="R866" s="23" t="e">
        <f t="shared" si="567"/>
        <v>#DIV/0!</v>
      </c>
      <c r="S866" s="27" t="e">
        <f t="shared" si="567"/>
        <v>#DIV/0!</v>
      </c>
      <c r="T866" s="23" t="e">
        <f t="shared" si="567"/>
        <v>#DIV/0!</v>
      </c>
      <c r="U866" s="27">
        <f t="shared" si="567"/>
        <v>840</v>
      </c>
      <c r="V866" s="27" t="e">
        <f t="shared" si="567"/>
        <v>#DIV/0!</v>
      </c>
      <c r="W866" s="27">
        <f t="shared" si="567"/>
        <v>1160</v>
      </c>
      <c r="X866" s="27" t="e">
        <f t="shared" si="567"/>
        <v>#DIV/0!</v>
      </c>
      <c r="Y866" s="27" t="e">
        <f t="shared" si="567"/>
        <v>#DIV/0!</v>
      </c>
      <c r="Z866" s="23" t="e">
        <f t="shared" si="567"/>
        <v>#DIV/0!</v>
      </c>
      <c r="AA866" s="23">
        <f t="shared" si="567"/>
        <v>1000</v>
      </c>
      <c r="AB866" s="23">
        <f t="shared" si="567"/>
        <v>1000</v>
      </c>
      <c r="AC866" s="23">
        <f t="shared" si="567"/>
        <v>1000</v>
      </c>
      <c r="AD866" s="112"/>
      <c r="AE866" s="112"/>
    </row>
    <row r="867" spans="1:31" ht="26.45" customHeight="1" x14ac:dyDescent="0.2">
      <c r="A867" s="111"/>
      <c r="B867" s="103" t="s">
        <v>101</v>
      </c>
      <c r="C867" s="19"/>
      <c r="D867" s="20"/>
      <c r="E867" s="20"/>
      <c r="F867" s="19"/>
      <c r="G867" s="23">
        <f t="shared" ref="G867:AC867" si="568">SUM(G868:G871)</f>
        <v>1000</v>
      </c>
      <c r="H867" s="23">
        <f t="shared" si="568"/>
        <v>0</v>
      </c>
      <c r="I867" s="23">
        <f t="shared" si="568"/>
        <v>0</v>
      </c>
      <c r="J867" s="23">
        <f t="shared" si="568"/>
        <v>0</v>
      </c>
      <c r="K867" s="23">
        <f t="shared" si="568"/>
        <v>0</v>
      </c>
      <c r="L867" s="23">
        <f t="shared" si="568"/>
        <v>0</v>
      </c>
      <c r="M867" s="23">
        <f t="shared" si="568"/>
        <v>0</v>
      </c>
      <c r="N867" s="23">
        <f t="shared" si="568"/>
        <v>0</v>
      </c>
      <c r="O867" s="23">
        <f t="shared" si="568"/>
        <v>1000</v>
      </c>
      <c r="P867" s="23">
        <f t="shared" si="568"/>
        <v>0</v>
      </c>
      <c r="Q867" s="23">
        <f t="shared" si="568"/>
        <v>1000</v>
      </c>
      <c r="R867" s="23">
        <f t="shared" si="568"/>
        <v>0</v>
      </c>
      <c r="S867" s="23">
        <f t="shared" si="568"/>
        <v>0</v>
      </c>
      <c r="T867" s="23">
        <f t="shared" si="568"/>
        <v>0</v>
      </c>
      <c r="U867" s="23">
        <f t="shared" si="568"/>
        <v>420</v>
      </c>
      <c r="V867" s="23">
        <f t="shared" si="568"/>
        <v>0</v>
      </c>
      <c r="W867" s="23">
        <f t="shared" si="568"/>
        <v>580</v>
      </c>
      <c r="X867" s="23">
        <f t="shared" si="568"/>
        <v>0</v>
      </c>
      <c r="Y867" s="23">
        <f t="shared" si="568"/>
        <v>0</v>
      </c>
      <c r="Z867" s="23">
        <f t="shared" si="568"/>
        <v>0</v>
      </c>
      <c r="AA867" s="23">
        <f t="shared" si="568"/>
        <v>1000</v>
      </c>
      <c r="AB867" s="23">
        <f t="shared" si="568"/>
        <v>1000</v>
      </c>
      <c r="AC867" s="23">
        <f t="shared" si="568"/>
        <v>1000</v>
      </c>
      <c r="AD867" s="112"/>
      <c r="AE867" s="112"/>
    </row>
    <row r="868" spans="1:31" ht="26.45" customHeight="1" x14ac:dyDescent="0.2">
      <c r="A868" s="111"/>
      <c r="B868" s="103" t="s">
        <v>17</v>
      </c>
      <c r="C868" s="18" t="s">
        <v>48</v>
      </c>
      <c r="D868" s="18" t="s">
        <v>42</v>
      </c>
      <c r="E868" s="18" t="s">
        <v>197</v>
      </c>
      <c r="F868" s="18" t="s">
        <v>54</v>
      </c>
      <c r="G868" s="23">
        <f t="shared" ref="G868:H871" si="569">I868+K868+M868+O868</f>
        <v>1000</v>
      </c>
      <c r="H868" s="28">
        <f t="shared" si="569"/>
        <v>0</v>
      </c>
      <c r="I868" s="29"/>
      <c r="J868" s="29"/>
      <c r="K868" s="29"/>
      <c r="L868" s="29"/>
      <c r="M868" s="29"/>
      <c r="N868" s="29"/>
      <c r="O868" s="29">
        <v>1000</v>
      </c>
      <c r="P868" s="28"/>
      <c r="Q868" s="23">
        <f t="shared" ref="Q868:R871" si="570">S868+U868+W868+Y868</f>
        <v>1000</v>
      </c>
      <c r="R868" s="28">
        <f t="shared" si="570"/>
        <v>0</v>
      </c>
      <c r="S868" s="23"/>
      <c r="T868" s="23"/>
      <c r="U868" s="23">
        <v>420</v>
      </c>
      <c r="V868" s="23"/>
      <c r="W868" s="23">
        <v>580</v>
      </c>
      <c r="X868" s="23"/>
      <c r="Y868" s="23"/>
      <c r="Z868" s="23"/>
      <c r="AA868" s="23">
        <v>1000</v>
      </c>
      <c r="AB868" s="23">
        <v>1000</v>
      </c>
      <c r="AC868" s="23">
        <v>1000</v>
      </c>
      <c r="AD868" s="112"/>
      <c r="AE868" s="112"/>
    </row>
    <row r="869" spans="1:31" ht="13.15" customHeight="1" x14ac:dyDescent="0.2">
      <c r="A869" s="111"/>
      <c r="B869" s="103" t="s">
        <v>14</v>
      </c>
      <c r="C869" s="19"/>
      <c r="D869" s="20"/>
      <c r="E869" s="20"/>
      <c r="F869" s="19"/>
      <c r="G869" s="23">
        <f t="shared" si="569"/>
        <v>0</v>
      </c>
      <c r="H869" s="28">
        <f t="shared" si="569"/>
        <v>0</v>
      </c>
      <c r="I869" s="29"/>
      <c r="J869" s="29"/>
      <c r="K869" s="29"/>
      <c r="L869" s="29"/>
      <c r="M869" s="29"/>
      <c r="N869" s="29"/>
      <c r="O869" s="29"/>
      <c r="P869" s="28"/>
      <c r="Q869" s="23">
        <f t="shared" si="570"/>
        <v>0</v>
      </c>
      <c r="R869" s="28">
        <f t="shared" si="570"/>
        <v>0</v>
      </c>
      <c r="S869" s="23"/>
      <c r="T869" s="23"/>
      <c r="U869" s="23"/>
      <c r="V869" s="23"/>
      <c r="W869" s="23"/>
      <c r="X869" s="23"/>
      <c r="Y869" s="23"/>
      <c r="Z869" s="23"/>
      <c r="AA869" s="23"/>
      <c r="AB869" s="23"/>
      <c r="AC869" s="23"/>
      <c r="AD869" s="112"/>
      <c r="AE869" s="112"/>
    </row>
    <row r="870" spans="1:31" ht="13.15" customHeight="1" x14ac:dyDescent="0.2">
      <c r="A870" s="111"/>
      <c r="B870" s="103" t="s">
        <v>15</v>
      </c>
      <c r="C870" s="19"/>
      <c r="D870" s="20"/>
      <c r="E870" s="20"/>
      <c r="F870" s="19"/>
      <c r="G870" s="23">
        <f t="shared" si="569"/>
        <v>0</v>
      </c>
      <c r="H870" s="28">
        <f t="shared" si="569"/>
        <v>0</v>
      </c>
      <c r="I870" s="29"/>
      <c r="J870" s="29"/>
      <c r="K870" s="29"/>
      <c r="L870" s="29"/>
      <c r="M870" s="29"/>
      <c r="N870" s="29"/>
      <c r="O870" s="29"/>
      <c r="P870" s="28"/>
      <c r="Q870" s="23">
        <f t="shared" si="570"/>
        <v>0</v>
      </c>
      <c r="R870" s="28">
        <f t="shared" si="570"/>
        <v>0</v>
      </c>
      <c r="S870" s="23"/>
      <c r="T870" s="23"/>
      <c r="U870" s="23"/>
      <c r="V870" s="23"/>
      <c r="W870" s="23"/>
      <c r="X870" s="23"/>
      <c r="Y870" s="23"/>
      <c r="Z870" s="23"/>
      <c r="AA870" s="23"/>
      <c r="AB870" s="23"/>
      <c r="AC870" s="23"/>
      <c r="AD870" s="112"/>
      <c r="AE870" s="112"/>
    </row>
    <row r="871" spans="1:31" ht="13.15" customHeight="1" x14ac:dyDescent="0.2">
      <c r="A871" s="111"/>
      <c r="B871" s="103" t="s">
        <v>12</v>
      </c>
      <c r="C871" s="19"/>
      <c r="D871" s="20"/>
      <c r="E871" s="20"/>
      <c r="F871" s="19"/>
      <c r="G871" s="23">
        <f t="shared" si="569"/>
        <v>0</v>
      </c>
      <c r="H871" s="28">
        <f t="shared" si="569"/>
        <v>0</v>
      </c>
      <c r="I871" s="29"/>
      <c r="J871" s="29"/>
      <c r="K871" s="29"/>
      <c r="L871" s="29"/>
      <c r="M871" s="29"/>
      <c r="N871" s="29"/>
      <c r="O871" s="29"/>
      <c r="P871" s="28"/>
      <c r="Q871" s="23">
        <f t="shared" si="570"/>
        <v>0</v>
      </c>
      <c r="R871" s="28">
        <f t="shared" si="570"/>
        <v>0</v>
      </c>
      <c r="S871" s="23"/>
      <c r="T871" s="23"/>
      <c r="U871" s="23"/>
      <c r="V871" s="23"/>
      <c r="W871" s="23"/>
      <c r="X871" s="23"/>
      <c r="Y871" s="23"/>
      <c r="Z871" s="23"/>
      <c r="AA871" s="23"/>
      <c r="AB871" s="23"/>
      <c r="AC871" s="23"/>
      <c r="AD871" s="112"/>
      <c r="AE871" s="112"/>
    </row>
    <row r="872" spans="1:31" hidden="1" x14ac:dyDescent="0.2">
      <c r="A872" s="111" t="s">
        <v>462</v>
      </c>
      <c r="B872" s="103" t="s">
        <v>152</v>
      </c>
      <c r="C872" s="19"/>
      <c r="D872" s="20"/>
      <c r="E872" s="20"/>
      <c r="F872" s="19"/>
      <c r="G872" s="23">
        <f>I872+K872+M872+O872</f>
        <v>1</v>
      </c>
      <c r="H872" s="23">
        <f>J872+L872+N872+P872</f>
        <v>0</v>
      </c>
      <c r="I872" s="29"/>
      <c r="J872" s="29"/>
      <c r="K872" s="29"/>
      <c r="L872" s="29"/>
      <c r="M872" s="29"/>
      <c r="N872" s="29"/>
      <c r="O872" s="29">
        <v>1</v>
      </c>
      <c r="P872" s="28"/>
      <c r="Q872" s="23">
        <v>1</v>
      </c>
      <c r="R872" s="23">
        <f>T872+V872+X872+Z872</f>
        <v>0</v>
      </c>
      <c r="S872" s="23"/>
      <c r="T872" s="23"/>
      <c r="U872" s="23"/>
      <c r="V872" s="23"/>
      <c r="W872" s="23"/>
      <c r="X872" s="23"/>
      <c r="Y872" s="23"/>
      <c r="Z872" s="23"/>
      <c r="AA872" s="23"/>
      <c r="AB872" s="23"/>
      <c r="AC872" s="23"/>
      <c r="AD872" s="112" t="s">
        <v>475</v>
      </c>
      <c r="AE872" s="112" t="s">
        <v>342</v>
      </c>
    </row>
    <row r="873" spans="1:31" ht="91.5" hidden="1" customHeight="1" x14ac:dyDescent="0.2">
      <c r="A873" s="111"/>
      <c r="B873" s="103" t="s">
        <v>115</v>
      </c>
      <c r="C873" s="19"/>
      <c r="D873" s="20"/>
      <c r="E873" s="20"/>
      <c r="F873" s="19"/>
      <c r="G873" s="23">
        <f>ROUND(G874/G872,1)</f>
        <v>330</v>
      </c>
      <c r="H873" s="23" t="e">
        <f t="shared" ref="H873:AC873" si="571">ROUND(H874/H872,1)</f>
        <v>#DIV/0!</v>
      </c>
      <c r="I873" s="23" t="e">
        <f t="shared" si="571"/>
        <v>#DIV/0!</v>
      </c>
      <c r="J873" s="23" t="e">
        <f t="shared" si="571"/>
        <v>#DIV/0!</v>
      </c>
      <c r="K873" s="23" t="e">
        <f t="shared" si="571"/>
        <v>#DIV/0!</v>
      </c>
      <c r="L873" s="23" t="e">
        <f t="shared" si="571"/>
        <v>#DIV/0!</v>
      </c>
      <c r="M873" s="23" t="e">
        <f t="shared" si="571"/>
        <v>#DIV/0!</v>
      </c>
      <c r="N873" s="23" t="e">
        <f t="shared" si="571"/>
        <v>#DIV/0!</v>
      </c>
      <c r="O873" s="23">
        <f t="shared" si="571"/>
        <v>330</v>
      </c>
      <c r="P873" s="23" t="e">
        <f t="shared" si="571"/>
        <v>#DIV/0!</v>
      </c>
      <c r="Q873" s="23">
        <f t="shared" si="571"/>
        <v>0</v>
      </c>
      <c r="R873" s="23" t="e">
        <f t="shared" si="571"/>
        <v>#DIV/0!</v>
      </c>
      <c r="S873" s="27" t="e">
        <f t="shared" si="571"/>
        <v>#DIV/0!</v>
      </c>
      <c r="T873" s="23" t="e">
        <f t="shared" si="571"/>
        <v>#DIV/0!</v>
      </c>
      <c r="U873" s="23" t="e">
        <f t="shared" si="571"/>
        <v>#DIV/0!</v>
      </c>
      <c r="V873" s="23" t="e">
        <f t="shared" si="571"/>
        <v>#DIV/0!</v>
      </c>
      <c r="W873" s="27" t="e">
        <f t="shared" si="571"/>
        <v>#DIV/0!</v>
      </c>
      <c r="X873" s="27" t="e">
        <f t="shared" si="571"/>
        <v>#DIV/0!</v>
      </c>
      <c r="Y873" s="27" t="e">
        <f t="shared" si="571"/>
        <v>#DIV/0!</v>
      </c>
      <c r="Z873" s="23" t="e">
        <f t="shared" si="571"/>
        <v>#DIV/0!</v>
      </c>
      <c r="AA873" s="23" t="e">
        <f t="shared" si="571"/>
        <v>#DIV/0!</v>
      </c>
      <c r="AB873" s="23" t="e">
        <f t="shared" si="571"/>
        <v>#DIV/0!</v>
      </c>
      <c r="AC873" s="23" t="e">
        <f t="shared" si="571"/>
        <v>#DIV/0!</v>
      </c>
      <c r="AD873" s="112"/>
      <c r="AE873" s="112"/>
    </row>
    <row r="874" spans="1:31" ht="26.45" hidden="1" customHeight="1" x14ac:dyDescent="0.2">
      <c r="A874" s="111"/>
      <c r="B874" s="103" t="s">
        <v>101</v>
      </c>
      <c r="C874" s="19"/>
      <c r="D874" s="20"/>
      <c r="E874" s="20"/>
      <c r="F874" s="19"/>
      <c r="G874" s="23">
        <f>SUM(G875:G878)</f>
        <v>330</v>
      </c>
      <c r="H874" s="23">
        <f t="shared" ref="H874:AC874" si="572">SUM(H875:H878)</f>
        <v>0</v>
      </c>
      <c r="I874" s="23">
        <f t="shared" si="572"/>
        <v>0</v>
      </c>
      <c r="J874" s="23">
        <f t="shared" si="572"/>
        <v>0</v>
      </c>
      <c r="K874" s="23">
        <f t="shared" si="572"/>
        <v>0</v>
      </c>
      <c r="L874" s="23">
        <f t="shared" si="572"/>
        <v>0</v>
      </c>
      <c r="M874" s="23">
        <f t="shared" si="572"/>
        <v>0</v>
      </c>
      <c r="N874" s="23">
        <f t="shared" si="572"/>
        <v>0</v>
      </c>
      <c r="O874" s="23">
        <f t="shared" si="572"/>
        <v>330</v>
      </c>
      <c r="P874" s="23">
        <f t="shared" si="572"/>
        <v>0</v>
      </c>
      <c r="Q874" s="23">
        <f t="shared" si="572"/>
        <v>0</v>
      </c>
      <c r="R874" s="23">
        <f t="shared" si="572"/>
        <v>0</v>
      </c>
      <c r="S874" s="23">
        <f t="shared" si="572"/>
        <v>0</v>
      </c>
      <c r="T874" s="23">
        <f t="shared" si="572"/>
        <v>0</v>
      </c>
      <c r="U874" s="23">
        <f t="shared" si="572"/>
        <v>0</v>
      </c>
      <c r="V874" s="23">
        <f t="shared" si="572"/>
        <v>0</v>
      </c>
      <c r="W874" s="23">
        <f t="shared" si="572"/>
        <v>0</v>
      </c>
      <c r="X874" s="23">
        <f t="shared" si="572"/>
        <v>0</v>
      </c>
      <c r="Y874" s="23">
        <f t="shared" si="572"/>
        <v>0</v>
      </c>
      <c r="Z874" s="23">
        <f t="shared" si="572"/>
        <v>0</v>
      </c>
      <c r="AA874" s="23">
        <f t="shared" si="572"/>
        <v>0</v>
      </c>
      <c r="AB874" s="23">
        <f t="shared" si="572"/>
        <v>0</v>
      </c>
      <c r="AC874" s="23">
        <f t="shared" si="572"/>
        <v>0</v>
      </c>
      <c r="AD874" s="112"/>
      <c r="AE874" s="112"/>
    </row>
    <row r="875" spans="1:31" ht="26.45" hidden="1" customHeight="1" x14ac:dyDescent="0.2">
      <c r="A875" s="111"/>
      <c r="B875" s="103" t="s">
        <v>17</v>
      </c>
      <c r="C875" s="18" t="s">
        <v>48</v>
      </c>
      <c r="D875" s="18" t="s">
        <v>42</v>
      </c>
      <c r="E875" s="18" t="s">
        <v>197</v>
      </c>
      <c r="F875" s="18" t="s">
        <v>54</v>
      </c>
      <c r="G875" s="23">
        <f t="shared" ref="G875:H878" si="573">I875+K875+M875+O875</f>
        <v>330</v>
      </c>
      <c r="H875" s="28">
        <f t="shared" si="573"/>
        <v>0</v>
      </c>
      <c r="I875" s="29"/>
      <c r="J875" s="29"/>
      <c r="K875" s="29"/>
      <c r="L875" s="29"/>
      <c r="M875" s="29"/>
      <c r="N875" s="29"/>
      <c r="O875" s="29">
        <v>330</v>
      </c>
      <c r="P875" s="28"/>
      <c r="Q875" s="23">
        <f t="shared" ref="Q875:R878" si="574">S875+U875+W875+Y875</f>
        <v>0</v>
      </c>
      <c r="R875" s="28">
        <f t="shared" si="574"/>
        <v>0</v>
      </c>
      <c r="S875" s="23"/>
      <c r="T875" s="23"/>
      <c r="U875" s="23"/>
      <c r="V875" s="23"/>
      <c r="W875" s="23"/>
      <c r="X875" s="23"/>
      <c r="Y875" s="23"/>
      <c r="Z875" s="23"/>
      <c r="AA875" s="23"/>
      <c r="AB875" s="23"/>
      <c r="AC875" s="23"/>
      <c r="AD875" s="112"/>
      <c r="AE875" s="112"/>
    </row>
    <row r="876" spans="1:31" ht="13.15" hidden="1" customHeight="1" x14ac:dyDescent="0.2">
      <c r="A876" s="111"/>
      <c r="B876" s="103" t="s">
        <v>14</v>
      </c>
      <c r="C876" s="19"/>
      <c r="D876" s="20"/>
      <c r="E876" s="20"/>
      <c r="F876" s="19"/>
      <c r="G876" s="23">
        <f t="shared" si="573"/>
        <v>0</v>
      </c>
      <c r="H876" s="28">
        <f t="shared" si="573"/>
        <v>0</v>
      </c>
      <c r="I876" s="29"/>
      <c r="J876" s="29"/>
      <c r="K876" s="29"/>
      <c r="L876" s="29"/>
      <c r="M876" s="29"/>
      <c r="N876" s="29"/>
      <c r="O876" s="29"/>
      <c r="P876" s="28"/>
      <c r="Q876" s="23">
        <f t="shared" si="574"/>
        <v>0</v>
      </c>
      <c r="R876" s="28">
        <f t="shared" si="574"/>
        <v>0</v>
      </c>
      <c r="S876" s="23"/>
      <c r="T876" s="23"/>
      <c r="U876" s="23"/>
      <c r="V876" s="23"/>
      <c r="W876" s="23"/>
      <c r="X876" s="23"/>
      <c r="Y876" s="23"/>
      <c r="Z876" s="23"/>
      <c r="AA876" s="23"/>
      <c r="AB876" s="23"/>
      <c r="AC876" s="23"/>
      <c r="AD876" s="112"/>
      <c r="AE876" s="112"/>
    </row>
    <row r="877" spans="1:31" ht="13.15" hidden="1" customHeight="1" x14ac:dyDescent="0.2">
      <c r="A877" s="111"/>
      <c r="B877" s="103" t="s">
        <v>15</v>
      </c>
      <c r="C877" s="19"/>
      <c r="D877" s="20"/>
      <c r="E877" s="20"/>
      <c r="F877" s="19"/>
      <c r="G877" s="23">
        <f t="shared" si="573"/>
        <v>0</v>
      </c>
      <c r="H877" s="28">
        <f t="shared" si="573"/>
        <v>0</v>
      </c>
      <c r="I877" s="29"/>
      <c r="J877" s="29"/>
      <c r="K877" s="29"/>
      <c r="L877" s="29"/>
      <c r="M877" s="29"/>
      <c r="N877" s="29"/>
      <c r="O877" s="29"/>
      <c r="P877" s="28"/>
      <c r="Q877" s="23">
        <f t="shared" si="574"/>
        <v>0</v>
      </c>
      <c r="R877" s="28">
        <f t="shared" si="574"/>
        <v>0</v>
      </c>
      <c r="S877" s="23"/>
      <c r="T877" s="23"/>
      <c r="U877" s="23"/>
      <c r="V877" s="23"/>
      <c r="W877" s="23"/>
      <c r="X877" s="23"/>
      <c r="Y877" s="23"/>
      <c r="Z877" s="23"/>
      <c r="AA877" s="23"/>
      <c r="AB877" s="23"/>
      <c r="AC877" s="23"/>
      <c r="AD877" s="112"/>
      <c r="AE877" s="112"/>
    </row>
    <row r="878" spans="1:31" ht="13.15" hidden="1" customHeight="1" x14ac:dyDescent="0.2">
      <c r="A878" s="111"/>
      <c r="B878" s="103" t="s">
        <v>12</v>
      </c>
      <c r="C878" s="19"/>
      <c r="D878" s="20"/>
      <c r="E878" s="20"/>
      <c r="F878" s="19"/>
      <c r="G878" s="23">
        <f t="shared" si="573"/>
        <v>0</v>
      </c>
      <c r="H878" s="28">
        <f t="shared" si="573"/>
        <v>0</v>
      </c>
      <c r="I878" s="29"/>
      <c r="J878" s="29"/>
      <c r="K878" s="29"/>
      <c r="L878" s="29"/>
      <c r="M878" s="29"/>
      <c r="N878" s="29"/>
      <c r="O878" s="29"/>
      <c r="P878" s="28"/>
      <c r="Q878" s="23">
        <f t="shared" si="574"/>
        <v>0</v>
      </c>
      <c r="R878" s="28">
        <f t="shared" si="574"/>
        <v>0</v>
      </c>
      <c r="S878" s="23"/>
      <c r="T878" s="23"/>
      <c r="U878" s="23"/>
      <c r="V878" s="23"/>
      <c r="W878" s="23"/>
      <c r="X878" s="23"/>
      <c r="Y878" s="23"/>
      <c r="Z878" s="23"/>
      <c r="AA878" s="23"/>
      <c r="AB878" s="23"/>
      <c r="AC878" s="23"/>
      <c r="AD878" s="112"/>
      <c r="AE878" s="112"/>
    </row>
    <row r="879" spans="1:31" ht="27.6" customHeight="1" x14ac:dyDescent="0.2">
      <c r="A879" s="111" t="s">
        <v>253</v>
      </c>
      <c r="B879" s="103" t="s">
        <v>146</v>
      </c>
      <c r="C879" s="19"/>
      <c r="D879" s="20"/>
      <c r="E879" s="20"/>
      <c r="F879" s="19"/>
      <c r="G879" s="23">
        <f>G886</f>
        <v>0</v>
      </c>
      <c r="H879" s="23">
        <f t="shared" ref="H879:AC879" si="575">H886</f>
        <v>0</v>
      </c>
      <c r="I879" s="23">
        <f t="shared" si="575"/>
        <v>0</v>
      </c>
      <c r="J879" s="23">
        <f t="shared" si="575"/>
        <v>0</v>
      </c>
      <c r="K879" s="23">
        <f t="shared" si="575"/>
        <v>0</v>
      </c>
      <c r="L879" s="23">
        <f t="shared" si="575"/>
        <v>0</v>
      </c>
      <c r="M879" s="23">
        <f t="shared" si="575"/>
        <v>0</v>
      </c>
      <c r="N879" s="23">
        <f t="shared" si="575"/>
        <v>0</v>
      </c>
      <c r="O879" s="23">
        <f t="shared" si="575"/>
        <v>0</v>
      </c>
      <c r="P879" s="23">
        <f t="shared" si="575"/>
        <v>0</v>
      </c>
      <c r="Q879" s="27">
        <f t="shared" si="575"/>
        <v>0</v>
      </c>
      <c r="R879" s="27">
        <f t="shared" si="575"/>
        <v>0</v>
      </c>
      <c r="S879" s="27">
        <f t="shared" si="575"/>
        <v>0</v>
      </c>
      <c r="T879" s="27">
        <f t="shared" si="575"/>
        <v>0</v>
      </c>
      <c r="U879" s="27">
        <f t="shared" si="575"/>
        <v>0</v>
      </c>
      <c r="V879" s="27">
        <f t="shared" si="575"/>
        <v>0</v>
      </c>
      <c r="W879" s="27">
        <f t="shared" si="575"/>
        <v>0</v>
      </c>
      <c r="X879" s="27">
        <f t="shared" si="575"/>
        <v>0</v>
      </c>
      <c r="Y879" s="27">
        <f t="shared" si="575"/>
        <v>0</v>
      </c>
      <c r="Z879" s="27">
        <f t="shared" si="575"/>
        <v>0</v>
      </c>
      <c r="AA879" s="27">
        <f t="shared" si="575"/>
        <v>0</v>
      </c>
      <c r="AB879" s="27">
        <f t="shared" si="575"/>
        <v>0</v>
      </c>
      <c r="AC879" s="27">
        <f t="shared" si="575"/>
        <v>0</v>
      </c>
      <c r="AD879" s="112" t="s">
        <v>254</v>
      </c>
      <c r="AE879" s="112" t="s">
        <v>539</v>
      </c>
    </row>
    <row r="880" spans="1:31" ht="47.25" customHeight="1" x14ac:dyDescent="0.2">
      <c r="A880" s="111"/>
      <c r="B880" s="103" t="s">
        <v>119</v>
      </c>
      <c r="C880" s="19"/>
      <c r="D880" s="20"/>
      <c r="E880" s="20"/>
      <c r="F880" s="19"/>
      <c r="G880" s="23" t="e">
        <f>ROUND(G881/G879,1)</f>
        <v>#DIV/0!</v>
      </c>
      <c r="H880" s="23" t="e">
        <f t="shared" ref="H880:AC880" si="576">ROUND(H881/H879,1)</f>
        <v>#DIV/0!</v>
      </c>
      <c r="I880" s="23" t="e">
        <f t="shared" si="576"/>
        <v>#DIV/0!</v>
      </c>
      <c r="J880" s="23" t="e">
        <f t="shared" si="576"/>
        <v>#DIV/0!</v>
      </c>
      <c r="K880" s="23" t="e">
        <f t="shared" si="576"/>
        <v>#DIV/0!</v>
      </c>
      <c r="L880" s="23" t="e">
        <f t="shared" si="576"/>
        <v>#DIV/0!</v>
      </c>
      <c r="M880" s="23" t="e">
        <f t="shared" si="576"/>
        <v>#DIV/0!</v>
      </c>
      <c r="N880" s="23" t="e">
        <f t="shared" si="576"/>
        <v>#DIV/0!</v>
      </c>
      <c r="O880" s="23" t="e">
        <f t="shared" si="576"/>
        <v>#DIV/0!</v>
      </c>
      <c r="P880" s="23" t="e">
        <f t="shared" si="576"/>
        <v>#DIV/0!</v>
      </c>
      <c r="Q880" s="27" t="e">
        <f t="shared" si="576"/>
        <v>#DIV/0!</v>
      </c>
      <c r="R880" s="27" t="e">
        <f t="shared" si="576"/>
        <v>#DIV/0!</v>
      </c>
      <c r="S880" s="27" t="e">
        <f t="shared" si="576"/>
        <v>#DIV/0!</v>
      </c>
      <c r="T880" s="27" t="e">
        <f t="shared" si="576"/>
        <v>#DIV/0!</v>
      </c>
      <c r="U880" s="27" t="e">
        <f t="shared" si="576"/>
        <v>#DIV/0!</v>
      </c>
      <c r="V880" s="27" t="e">
        <f t="shared" si="576"/>
        <v>#DIV/0!</v>
      </c>
      <c r="W880" s="27" t="e">
        <f t="shared" si="576"/>
        <v>#DIV/0!</v>
      </c>
      <c r="X880" s="27" t="e">
        <f t="shared" si="576"/>
        <v>#DIV/0!</v>
      </c>
      <c r="Y880" s="27" t="e">
        <f t="shared" si="576"/>
        <v>#DIV/0!</v>
      </c>
      <c r="Z880" s="27" t="e">
        <f t="shared" si="576"/>
        <v>#DIV/0!</v>
      </c>
      <c r="AA880" s="27" t="e">
        <f t="shared" si="576"/>
        <v>#DIV/0!</v>
      </c>
      <c r="AB880" s="27" t="e">
        <f t="shared" si="576"/>
        <v>#DIV/0!</v>
      </c>
      <c r="AC880" s="27" t="e">
        <f t="shared" si="576"/>
        <v>#DIV/0!</v>
      </c>
      <c r="AD880" s="112"/>
      <c r="AE880" s="112"/>
    </row>
    <row r="881" spans="1:31" s="2" customFormat="1" ht="27.6" customHeight="1" x14ac:dyDescent="0.2">
      <c r="A881" s="111"/>
      <c r="B881" s="103" t="s">
        <v>101</v>
      </c>
      <c r="C881" s="19"/>
      <c r="D881" s="20"/>
      <c r="E881" s="20"/>
      <c r="F881" s="19"/>
      <c r="G881" s="23">
        <f t="shared" ref="G881:AC881" si="577">SUM(G882:G885)</f>
        <v>0</v>
      </c>
      <c r="H881" s="23">
        <f t="shared" si="577"/>
        <v>0</v>
      </c>
      <c r="I881" s="23">
        <f t="shared" si="577"/>
        <v>0</v>
      </c>
      <c r="J881" s="23">
        <f t="shared" si="577"/>
        <v>0</v>
      </c>
      <c r="K881" s="23">
        <f t="shared" si="577"/>
        <v>0</v>
      </c>
      <c r="L881" s="23">
        <f t="shared" si="577"/>
        <v>0</v>
      </c>
      <c r="M881" s="23">
        <f t="shared" si="577"/>
        <v>0</v>
      </c>
      <c r="N881" s="23">
        <f t="shared" si="577"/>
        <v>0</v>
      </c>
      <c r="O881" s="23">
        <f t="shared" si="577"/>
        <v>0</v>
      </c>
      <c r="P881" s="23">
        <f t="shared" si="577"/>
        <v>0</v>
      </c>
      <c r="Q881" s="23">
        <f t="shared" si="577"/>
        <v>0</v>
      </c>
      <c r="R881" s="23">
        <f t="shared" si="577"/>
        <v>0</v>
      </c>
      <c r="S881" s="23">
        <f t="shared" si="577"/>
        <v>0</v>
      </c>
      <c r="T881" s="23">
        <f t="shared" si="577"/>
        <v>0</v>
      </c>
      <c r="U881" s="23">
        <f t="shared" si="577"/>
        <v>0</v>
      </c>
      <c r="V881" s="23">
        <f t="shared" si="577"/>
        <v>0</v>
      </c>
      <c r="W881" s="23">
        <f t="shared" si="577"/>
        <v>0</v>
      </c>
      <c r="X881" s="23">
        <f t="shared" si="577"/>
        <v>0</v>
      </c>
      <c r="Y881" s="23">
        <f t="shared" si="577"/>
        <v>0</v>
      </c>
      <c r="Z881" s="23">
        <f t="shared" si="577"/>
        <v>0</v>
      </c>
      <c r="AA881" s="23">
        <f t="shared" si="577"/>
        <v>0</v>
      </c>
      <c r="AB881" s="23">
        <f t="shared" si="577"/>
        <v>0</v>
      </c>
      <c r="AC881" s="23">
        <f t="shared" si="577"/>
        <v>0</v>
      </c>
      <c r="AD881" s="112"/>
      <c r="AE881" s="112"/>
    </row>
    <row r="882" spans="1:31" ht="13.15" customHeight="1" x14ac:dyDescent="0.2">
      <c r="A882" s="111"/>
      <c r="B882" s="103" t="s">
        <v>17</v>
      </c>
      <c r="C882" s="19"/>
      <c r="D882" s="19"/>
      <c r="E882" s="19"/>
      <c r="F882" s="19"/>
      <c r="G882" s="23">
        <f>G889</f>
        <v>0</v>
      </c>
      <c r="H882" s="23">
        <f t="shared" ref="H882:AC882" si="578">H889</f>
        <v>0</v>
      </c>
      <c r="I882" s="23">
        <f t="shared" si="578"/>
        <v>0</v>
      </c>
      <c r="J882" s="23">
        <f t="shared" si="578"/>
        <v>0</v>
      </c>
      <c r="K882" s="23">
        <f t="shared" si="578"/>
        <v>0</v>
      </c>
      <c r="L882" s="23">
        <f t="shared" si="578"/>
        <v>0</v>
      </c>
      <c r="M882" s="23">
        <f t="shared" si="578"/>
        <v>0</v>
      </c>
      <c r="N882" s="23">
        <f t="shared" si="578"/>
        <v>0</v>
      </c>
      <c r="O882" s="23">
        <f t="shared" si="578"/>
        <v>0</v>
      </c>
      <c r="P882" s="23">
        <f t="shared" si="578"/>
        <v>0</v>
      </c>
      <c r="Q882" s="23">
        <f t="shared" si="578"/>
        <v>0</v>
      </c>
      <c r="R882" s="23">
        <f t="shared" si="578"/>
        <v>0</v>
      </c>
      <c r="S882" s="23">
        <f t="shared" si="578"/>
        <v>0</v>
      </c>
      <c r="T882" s="23">
        <f t="shared" si="578"/>
        <v>0</v>
      </c>
      <c r="U882" s="23">
        <f t="shared" si="578"/>
        <v>0</v>
      </c>
      <c r="V882" s="23">
        <f t="shared" si="578"/>
        <v>0</v>
      </c>
      <c r="W882" s="23">
        <f t="shared" si="578"/>
        <v>0</v>
      </c>
      <c r="X882" s="23">
        <f t="shared" si="578"/>
        <v>0</v>
      </c>
      <c r="Y882" s="23">
        <f t="shared" si="578"/>
        <v>0</v>
      </c>
      <c r="Z882" s="23">
        <f t="shared" si="578"/>
        <v>0</v>
      </c>
      <c r="AA882" s="23">
        <f t="shared" si="578"/>
        <v>0</v>
      </c>
      <c r="AB882" s="23">
        <f t="shared" si="578"/>
        <v>0</v>
      </c>
      <c r="AC882" s="23">
        <f t="shared" si="578"/>
        <v>0</v>
      </c>
      <c r="AD882" s="112"/>
      <c r="AE882" s="112"/>
    </row>
    <row r="883" spans="1:31" ht="13.15" customHeight="1" x14ac:dyDescent="0.2">
      <c r="A883" s="111"/>
      <c r="B883" s="103" t="s">
        <v>14</v>
      </c>
      <c r="C883" s="19"/>
      <c r="D883" s="20"/>
      <c r="E883" s="20"/>
      <c r="F883" s="19"/>
      <c r="G883" s="23">
        <f>G890</f>
        <v>0</v>
      </c>
      <c r="H883" s="23">
        <f t="shared" ref="H883:AC883" si="579">H890</f>
        <v>0</v>
      </c>
      <c r="I883" s="23">
        <f t="shared" si="579"/>
        <v>0</v>
      </c>
      <c r="J883" s="23">
        <f t="shared" si="579"/>
        <v>0</v>
      </c>
      <c r="K883" s="23">
        <f t="shared" si="579"/>
        <v>0</v>
      </c>
      <c r="L883" s="23">
        <f t="shared" si="579"/>
        <v>0</v>
      </c>
      <c r="M883" s="23">
        <f t="shared" si="579"/>
        <v>0</v>
      </c>
      <c r="N883" s="23">
        <f t="shared" si="579"/>
        <v>0</v>
      </c>
      <c r="O883" s="23">
        <f t="shared" si="579"/>
        <v>0</v>
      </c>
      <c r="P883" s="23">
        <f t="shared" si="579"/>
        <v>0</v>
      </c>
      <c r="Q883" s="23">
        <f t="shared" si="579"/>
        <v>0</v>
      </c>
      <c r="R883" s="23">
        <f t="shared" si="579"/>
        <v>0</v>
      </c>
      <c r="S883" s="23">
        <f t="shared" si="579"/>
        <v>0</v>
      </c>
      <c r="T883" s="23">
        <f t="shared" si="579"/>
        <v>0</v>
      </c>
      <c r="U883" s="23">
        <f t="shared" si="579"/>
        <v>0</v>
      </c>
      <c r="V883" s="23">
        <f t="shared" si="579"/>
        <v>0</v>
      </c>
      <c r="W883" s="23">
        <f t="shared" si="579"/>
        <v>0</v>
      </c>
      <c r="X883" s="23">
        <f t="shared" si="579"/>
        <v>0</v>
      </c>
      <c r="Y883" s="23">
        <f t="shared" si="579"/>
        <v>0</v>
      </c>
      <c r="Z883" s="23">
        <f t="shared" si="579"/>
        <v>0</v>
      </c>
      <c r="AA883" s="23">
        <f t="shared" si="579"/>
        <v>0</v>
      </c>
      <c r="AB883" s="23">
        <f t="shared" si="579"/>
        <v>0</v>
      </c>
      <c r="AC883" s="23">
        <f t="shared" si="579"/>
        <v>0</v>
      </c>
      <c r="AD883" s="112"/>
      <c r="AE883" s="112"/>
    </row>
    <row r="884" spans="1:31" ht="13.15" customHeight="1" x14ac:dyDescent="0.2">
      <c r="A884" s="111"/>
      <c r="B884" s="103" t="s">
        <v>15</v>
      </c>
      <c r="C884" s="19"/>
      <c r="D884" s="20"/>
      <c r="E884" s="20"/>
      <c r="F884" s="19"/>
      <c r="G884" s="23">
        <f>G891</f>
        <v>0</v>
      </c>
      <c r="H884" s="23">
        <f t="shared" ref="H884:AC884" si="580">H891</f>
        <v>0</v>
      </c>
      <c r="I884" s="23">
        <f t="shared" si="580"/>
        <v>0</v>
      </c>
      <c r="J884" s="23">
        <f t="shared" si="580"/>
        <v>0</v>
      </c>
      <c r="K884" s="23">
        <f t="shared" si="580"/>
        <v>0</v>
      </c>
      <c r="L884" s="23">
        <f t="shared" si="580"/>
        <v>0</v>
      </c>
      <c r="M884" s="23">
        <f t="shared" si="580"/>
        <v>0</v>
      </c>
      <c r="N884" s="23">
        <f t="shared" si="580"/>
        <v>0</v>
      </c>
      <c r="O884" s="23">
        <f t="shared" si="580"/>
        <v>0</v>
      </c>
      <c r="P884" s="23">
        <f t="shared" si="580"/>
        <v>0</v>
      </c>
      <c r="Q884" s="23">
        <f t="shared" si="580"/>
        <v>0</v>
      </c>
      <c r="R884" s="23">
        <f t="shared" si="580"/>
        <v>0</v>
      </c>
      <c r="S884" s="23">
        <f t="shared" si="580"/>
        <v>0</v>
      </c>
      <c r="T884" s="23">
        <f t="shared" si="580"/>
        <v>0</v>
      </c>
      <c r="U884" s="23">
        <f t="shared" si="580"/>
        <v>0</v>
      </c>
      <c r="V884" s="23">
        <f t="shared" si="580"/>
        <v>0</v>
      </c>
      <c r="W884" s="23">
        <f t="shared" si="580"/>
        <v>0</v>
      </c>
      <c r="X884" s="23">
        <f t="shared" si="580"/>
        <v>0</v>
      </c>
      <c r="Y884" s="23">
        <f t="shared" si="580"/>
        <v>0</v>
      </c>
      <c r="Z884" s="23">
        <f t="shared" si="580"/>
        <v>0</v>
      </c>
      <c r="AA884" s="23">
        <f t="shared" si="580"/>
        <v>0</v>
      </c>
      <c r="AB884" s="23">
        <f t="shared" si="580"/>
        <v>0</v>
      </c>
      <c r="AC884" s="23">
        <f t="shared" si="580"/>
        <v>0</v>
      </c>
      <c r="AD884" s="112"/>
      <c r="AE884" s="112"/>
    </row>
    <row r="885" spans="1:31" x14ac:dyDescent="0.2">
      <c r="A885" s="111"/>
      <c r="B885" s="103" t="s">
        <v>12</v>
      </c>
      <c r="C885" s="19"/>
      <c r="D885" s="20"/>
      <c r="E885" s="20"/>
      <c r="F885" s="19"/>
      <c r="G885" s="23">
        <f>G892</f>
        <v>0</v>
      </c>
      <c r="H885" s="23">
        <f t="shared" ref="H885:AC885" si="581">H892</f>
        <v>0</v>
      </c>
      <c r="I885" s="23">
        <f t="shared" si="581"/>
        <v>0</v>
      </c>
      <c r="J885" s="23">
        <f t="shared" si="581"/>
        <v>0</v>
      </c>
      <c r="K885" s="23">
        <f t="shared" si="581"/>
        <v>0</v>
      </c>
      <c r="L885" s="23">
        <f t="shared" si="581"/>
        <v>0</v>
      </c>
      <c r="M885" s="23">
        <f t="shared" si="581"/>
        <v>0</v>
      </c>
      <c r="N885" s="23">
        <f t="shared" si="581"/>
        <v>0</v>
      </c>
      <c r="O885" s="23">
        <f t="shared" si="581"/>
        <v>0</v>
      </c>
      <c r="P885" s="23">
        <f t="shared" si="581"/>
        <v>0</v>
      </c>
      <c r="Q885" s="23">
        <f t="shared" si="581"/>
        <v>0</v>
      </c>
      <c r="R885" s="23">
        <f t="shared" si="581"/>
        <v>0</v>
      </c>
      <c r="S885" s="23">
        <f t="shared" si="581"/>
        <v>0</v>
      </c>
      <c r="T885" s="23">
        <f t="shared" si="581"/>
        <v>0</v>
      </c>
      <c r="U885" s="23">
        <f t="shared" si="581"/>
        <v>0</v>
      </c>
      <c r="V885" s="23">
        <f t="shared" si="581"/>
        <v>0</v>
      </c>
      <c r="W885" s="23">
        <f t="shared" si="581"/>
        <v>0</v>
      </c>
      <c r="X885" s="23">
        <f t="shared" si="581"/>
        <v>0</v>
      </c>
      <c r="Y885" s="23">
        <f t="shared" si="581"/>
        <v>0</v>
      </c>
      <c r="Z885" s="23">
        <f t="shared" si="581"/>
        <v>0</v>
      </c>
      <c r="AA885" s="23">
        <f t="shared" si="581"/>
        <v>0</v>
      </c>
      <c r="AB885" s="23">
        <f t="shared" si="581"/>
        <v>0</v>
      </c>
      <c r="AC885" s="23">
        <f t="shared" si="581"/>
        <v>0</v>
      </c>
      <c r="AD885" s="112"/>
      <c r="AE885" s="112"/>
    </row>
    <row r="886" spans="1:31" ht="25.5" hidden="1" x14ac:dyDescent="0.2">
      <c r="A886" s="111" t="s">
        <v>88</v>
      </c>
      <c r="B886" s="103" t="s">
        <v>146</v>
      </c>
      <c r="C886" s="19"/>
      <c r="D886" s="20"/>
      <c r="E886" s="20"/>
      <c r="F886" s="19"/>
      <c r="G886" s="23"/>
      <c r="H886" s="28"/>
      <c r="I886" s="23"/>
      <c r="J886" s="23"/>
      <c r="K886" s="23"/>
      <c r="L886" s="23"/>
      <c r="M886" s="23"/>
      <c r="N886" s="23"/>
      <c r="O886" s="23"/>
      <c r="P886" s="28"/>
      <c r="Q886" s="23"/>
      <c r="R886" s="23"/>
      <c r="S886" s="23"/>
      <c r="T886" s="23"/>
      <c r="U886" s="23"/>
      <c r="V886" s="23"/>
      <c r="W886" s="23"/>
      <c r="X886" s="23"/>
      <c r="Y886" s="23"/>
      <c r="Z886" s="23"/>
      <c r="AA886" s="23"/>
      <c r="AB886" s="23"/>
      <c r="AC886" s="23"/>
      <c r="AD886" s="112" t="s">
        <v>79</v>
      </c>
      <c r="AE886" s="112" t="s">
        <v>114</v>
      </c>
    </row>
    <row r="887" spans="1:31" ht="25.5" hidden="1" x14ac:dyDescent="0.2">
      <c r="A887" s="111"/>
      <c r="B887" s="103" t="s">
        <v>117</v>
      </c>
      <c r="C887" s="19"/>
      <c r="D887" s="20"/>
      <c r="E887" s="20"/>
      <c r="F887" s="19"/>
      <c r="G887" s="23" t="e">
        <f>ROUND(G888/G886,1)</f>
        <v>#DIV/0!</v>
      </c>
      <c r="H887" s="23" t="e">
        <f t="shared" ref="H887:AC887" si="582">ROUND(H888/H886,1)</f>
        <v>#DIV/0!</v>
      </c>
      <c r="I887" s="23" t="e">
        <f t="shared" si="582"/>
        <v>#DIV/0!</v>
      </c>
      <c r="J887" s="23" t="e">
        <f t="shared" si="582"/>
        <v>#DIV/0!</v>
      </c>
      <c r="K887" s="23" t="e">
        <f t="shared" si="582"/>
        <v>#DIV/0!</v>
      </c>
      <c r="L887" s="23" t="e">
        <f t="shared" si="582"/>
        <v>#DIV/0!</v>
      </c>
      <c r="M887" s="23" t="e">
        <f t="shared" si="582"/>
        <v>#DIV/0!</v>
      </c>
      <c r="N887" s="23" t="e">
        <f t="shared" si="582"/>
        <v>#DIV/0!</v>
      </c>
      <c r="O887" s="23" t="e">
        <f t="shared" si="582"/>
        <v>#DIV/0!</v>
      </c>
      <c r="P887" s="23" t="e">
        <f t="shared" si="582"/>
        <v>#DIV/0!</v>
      </c>
      <c r="Q887" s="23" t="e">
        <f t="shared" si="582"/>
        <v>#DIV/0!</v>
      </c>
      <c r="R887" s="23" t="e">
        <f t="shared" si="582"/>
        <v>#DIV/0!</v>
      </c>
      <c r="S887" s="23" t="e">
        <f t="shared" si="582"/>
        <v>#DIV/0!</v>
      </c>
      <c r="T887" s="23" t="e">
        <f t="shared" si="582"/>
        <v>#DIV/0!</v>
      </c>
      <c r="U887" s="23" t="e">
        <f t="shared" si="582"/>
        <v>#DIV/0!</v>
      </c>
      <c r="V887" s="23" t="e">
        <f t="shared" si="582"/>
        <v>#DIV/0!</v>
      </c>
      <c r="W887" s="23" t="e">
        <f t="shared" si="582"/>
        <v>#DIV/0!</v>
      </c>
      <c r="X887" s="23" t="e">
        <f t="shared" si="582"/>
        <v>#DIV/0!</v>
      </c>
      <c r="Y887" s="23" t="e">
        <f t="shared" si="582"/>
        <v>#DIV/0!</v>
      </c>
      <c r="Z887" s="23" t="e">
        <f t="shared" si="582"/>
        <v>#DIV/0!</v>
      </c>
      <c r="AA887" s="23" t="e">
        <f t="shared" si="582"/>
        <v>#DIV/0!</v>
      </c>
      <c r="AB887" s="23" t="e">
        <f t="shared" si="582"/>
        <v>#DIV/0!</v>
      </c>
      <c r="AC887" s="23" t="e">
        <f t="shared" si="582"/>
        <v>#DIV/0!</v>
      </c>
      <c r="AD887" s="112"/>
      <c r="AE887" s="112"/>
    </row>
    <row r="888" spans="1:31" ht="13.15" hidden="1" customHeight="1" x14ac:dyDescent="0.2">
      <c r="A888" s="111"/>
      <c r="B888" s="103" t="s">
        <v>101</v>
      </c>
      <c r="C888" s="19"/>
      <c r="D888" s="20"/>
      <c r="E888" s="20"/>
      <c r="F888" s="19"/>
      <c r="G888" s="23">
        <f t="shared" ref="G888:AC888" si="583">SUM(G889:G892)</f>
        <v>0</v>
      </c>
      <c r="H888" s="23">
        <f t="shared" si="583"/>
        <v>0</v>
      </c>
      <c r="I888" s="23">
        <f t="shared" si="583"/>
        <v>0</v>
      </c>
      <c r="J888" s="23">
        <f t="shared" si="583"/>
        <v>0</v>
      </c>
      <c r="K888" s="23">
        <f t="shared" si="583"/>
        <v>0</v>
      </c>
      <c r="L888" s="23">
        <f t="shared" si="583"/>
        <v>0</v>
      </c>
      <c r="M888" s="23">
        <f t="shared" si="583"/>
        <v>0</v>
      </c>
      <c r="N888" s="23">
        <f t="shared" si="583"/>
        <v>0</v>
      </c>
      <c r="O888" s="23">
        <f t="shared" si="583"/>
        <v>0</v>
      </c>
      <c r="P888" s="23">
        <f t="shared" si="583"/>
        <v>0</v>
      </c>
      <c r="Q888" s="23">
        <f t="shared" si="583"/>
        <v>0</v>
      </c>
      <c r="R888" s="23">
        <f t="shared" si="583"/>
        <v>0</v>
      </c>
      <c r="S888" s="23">
        <f t="shared" si="583"/>
        <v>0</v>
      </c>
      <c r="T888" s="23">
        <f t="shared" si="583"/>
        <v>0</v>
      </c>
      <c r="U888" s="23">
        <f t="shared" si="583"/>
        <v>0</v>
      </c>
      <c r="V888" s="23">
        <f t="shared" si="583"/>
        <v>0</v>
      </c>
      <c r="W888" s="23">
        <f t="shared" si="583"/>
        <v>0</v>
      </c>
      <c r="X888" s="23">
        <f t="shared" si="583"/>
        <v>0</v>
      </c>
      <c r="Y888" s="23">
        <f t="shared" si="583"/>
        <v>0</v>
      </c>
      <c r="Z888" s="23">
        <f t="shared" si="583"/>
        <v>0</v>
      </c>
      <c r="AA888" s="23">
        <f t="shared" si="583"/>
        <v>0</v>
      </c>
      <c r="AB888" s="23">
        <f t="shared" si="583"/>
        <v>0</v>
      </c>
      <c r="AC888" s="23">
        <f t="shared" si="583"/>
        <v>0</v>
      </c>
      <c r="AD888" s="112"/>
      <c r="AE888" s="112"/>
    </row>
    <row r="889" spans="1:31" ht="13.15" hidden="1" customHeight="1" x14ac:dyDescent="0.2">
      <c r="A889" s="111"/>
      <c r="B889" s="103" t="s">
        <v>17</v>
      </c>
      <c r="C889" s="19"/>
      <c r="D889" s="20"/>
      <c r="E889" s="20"/>
      <c r="F889" s="19"/>
      <c r="G889" s="23">
        <f t="shared" ref="G889:H892" si="584">I889+K889+M889+O889</f>
        <v>0</v>
      </c>
      <c r="H889" s="28">
        <f t="shared" si="584"/>
        <v>0</v>
      </c>
      <c r="I889" s="23"/>
      <c r="J889" s="23"/>
      <c r="K889" s="23"/>
      <c r="L889" s="23"/>
      <c r="M889" s="23"/>
      <c r="N889" s="23"/>
      <c r="O889" s="23"/>
      <c r="P889" s="28"/>
      <c r="Q889" s="23">
        <f t="shared" ref="Q889:R892" si="585">S889+U889+W889+Y889</f>
        <v>0</v>
      </c>
      <c r="R889" s="28">
        <f t="shared" si="585"/>
        <v>0</v>
      </c>
      <c r="S889" s="23"/>
      <c r="T889" s="23"/>
      <c r="U889" s="23"/>
      <c r="V889" s="23"/>
      <c r="W889" s="23"/>
      <c r="X889" s="23"/>
      <c r="Y889" s="23"/>
      <c r="Z889" s="23"/>
      <c r="AA889" s="23"/>
      <c r="AB889" s="23"/>
      <c r="AC889" s="23"/>
      <c r="AD889" s="112"/>
      <c r="AE889" s="112"/>
    </row>
    <row r="890" spans="1:31" ht="39.75" hidden="1" customHeight="1" x14ac:dyDescent="0.2">
      <c r="A890" s="111"/>
      <c r="B890" s="103" t="s">
        <v>14</v>
      </c>
      <c r="C890" s="19"/>
      <c r="D890" s="20"/>
      <c r="E890" s="20"/>
      <c r="F890" s="19"/>
      <c r="G890" s="23">
        <f t="shared" si="584"/>
        <v>0</v>
      </c>
      <c r="H890" s="28">
        <f t="shared" si="584"/>
        <v>0</v>
      </c>
      <c r="I890" s="23"/>
      <c r="J890" s="23"/>
      <c r="K890" s="23"/>
      <c r="L890" s="23"/>
      <c r="M890" s="23"/>
      <c r="N890" s="23"/>
      <c r="O890" s="23"/>
      <c r="P890" s="28"/>
      <c r="Q890" s="23">
        <f t="shared" si="585"/>
        <v>0</v>
      </c>
      <c r="R890" s="28">
        <f t="shared" si="585"/>
        <v>0</v>
      </c>
      <c r="S890" s="23"/>
      <c r="T890" s="23"/>
      <c r="U890" s="23"/>
      <c r="V890" s="23"/>
      <c r="W890" s="23"/>
      <c r="X890" s="23"/>
      <c r="Y890" s="23"/>
      <c r="Z890" s="23"/>
      <c r="AA890" s="23"/>
      <c r="AB890" s="23"/>
      <c r="AC890" s="23"/>
      <c r="AD890" s="112"/>
      <c r="AE890" s="112"/>
    </row>
    <row r="891" spans="1:31" ht="45.75" hidden="1" customHeight="1" x14ac:dyDescent="0.2">
      <c r="A891" s="111"/>
      <c r="B891" s="103" t="s">
        <v>15</v>
      </c>
      <c r="C891" s="19"/>
      <c r="D891" s="20"/>
      <c r="E891" s="20"/>
      <c r="F891" s="19"/>
      <c r="G891" s="23">
        <f t="shared" si="584"/>
        <v>0</v>
      </c>
      <c r="H891" s="28">
        <f t="shared" si="584"/>
        <v>0</v>
      </c>
      <c r="I891" s="23"/>
      <c r="J891" s="23"/>
      <c r="K891" s="23"/>
      <c r="L891" s="23"/>
      <c r="M891" s="23"/>
      <c r="N891" s="23"/>
      <c r="O891" s="23"/>
      <c r="P891" s="28"/>
      <c r="Q891" s="23">
        <f t="shared" si="585"/>
        <v>0</v>
      </c>
      <c r="R891" s="28">
        <f t="shared" si="585"/>
        <v>0</v>
      </c>
      <c r="S891" s="23"/>
      <c r="T891" s="23"/>
      <c r="U891" s="23"/>
      <c r="V891" s="23"/>
      <c r="W891" s="23"/>
      <c r="X891" s="23"/>
      <c r="Y891" s="23"/>
      <c r="Z891" s="23"/>
      <c r="AA891" s="23"/>
      <c r="AB891" s="23"/>
      <c r="AC891" s="23"/>
      <c r="AD891" s="112"/>
      <c r="AE891" s="112"/>
    </row>
    <row r="892" spans="1:31" ht="39.75" hidden="1" customHeight="1" x14ac:dyDescent="0.2">
      <c r="A892" s="111"/>
      <c r="B892" s="103" t="s">
        <v>12</v>
      </c>
      <c r="C892" s="19"/>
      <c r="D892" s="20"/>
      <c r="E892" s="20"/>
      <c r="F892" s="19"/>
      <c r="G892" s="23">
        <f t="shared" si="584"/>
        <v>0</v>
      </c>
      <c r="H892" s="28">
        <f t="shared" si="584"/>
        <v>0</v>
      </c>
      <c r="I892" s="23"/>
      <c r="J892" s="23"/>
      <c r="K892" s="23"/>
      <c r="L892" s="23"/>
      <c r="M892" s="23"/>
      <c r="N892" s="23"/>
      <c r="O892" s="23"/>
      <c r="P892" s="28"/>
      <c r="Q892" s="23">
        <f t="shared" si="585"/>
        <v>0</v>
      </c>
      <c r="R892" s="28">
        <f t="shared" si="585"/>
        <v>0</v>
      </c>
      <c r="S892" s="23"/>
      <c r="T892" s="23"/>
      <c r="U892" s="23"/>
      <c r="V892" s="23"/>
      <c r="W892" s="23"/>
      <c r="X892" s="23"/>
      <c r="Y892" s="23"/>
      <c r="Z892" s="23"/>
      <c r="AA892" s="23"/>
      <c r="AB892" s="23"/>
      <c r="AC892" s="23"/>
      <c r="AD892" s="112"/>
      <c r="AE892" s="112"/>
    </row>
    <row r="893" spans="1:31" x14ac:dyDescent="0.2">
      <c r="A893" s="113" t="s">
        <v>611</v>
      </c>
      <c r="B893" s="103" t="s">
        <v>612</v>
      </c>
      <c r="C893" s="19"/>
      <c r="D893" s="20"/>
      <c r="E893" s="20"/>
      <c r="F893" s="19"/>
      <c r="G893" s="23"/>
      <c r="H893" s="28"/>
      <c r="I893" s="23"/>
      <c r="J893" s="23"/>
      <c r="K893" s="23"/>
      <c r="L893" s="23"/>
      <c r="M893" s="23"/>
      <c r="N893" s="23"/>
      <c r="O893" s="23"/>
      <c r="P893" s="28"/>
      <c r="Q893" s="23"/>
      <c r="R893" s="28"/>
      <c r="S893" s="23"/>
      <c r="T893" s="23"/>
      <c r="U893" s="23"/>
      <c r="V893" s="23"/>
      <c r="W893" s="23"/>
      <c r="X893" s="23"/>
      <c r="Y893" s="23"/>
      <c r="Z893" s="23"/>
      <c r="AA893" s="23"/>
      <c r="AB893" s="23"/>
      <c r="AC893" s="23"/>
      <c r="AD893" s="116" t="s">
        <v>613</v>
      </c>
      <c r="AE893" s="116" t="s">
        <v>539</v>
      </c>
    </row>
    <row r="894" spans="1:31" ht="14.45" customHeight="1" x14ac:dyDescent="0.2">
      <c r="A894" s="114"/>
      <c r="B894" s="113" t="s">
        <v>101</v>
      </c>
      <c r="C894" s="135"/>
      <c r="D894" s="137"/>
      <c r="E894" s="137"/>
      <c r="F894" s="135"/>
      <c r="G894" s="23"/>
      <c r="H894" s="28"/>
      <c r="I894" s="23"/>
      <c r="J894" s="23"/>
      <c r="K894" s="23"/>
      <c r="L894" s="23"/>
      <c r="M894" s="23"/>
      <c r="N894" s="23"/>
      <c r="O894" s="23"/>
      <c r="P894" s="28"/>
      <c r="Q894" s="168"/>
      <c r="R894" s="28"/>
      <c r="S894" s="168"/>
      <c r="T894" s="23"/>
      <c r="U894" s="168"/>
      <c r="V894" s="23"/>
      <c r="W894" s="168"/>
      <c r="X894" s="23"/>
      <c r="Y894" s="168"/>
      <c r="Z894" s="23"/>
      <c r="AA894" s="168"/>
      <c r="AB894" s="168"/>
      <c r="AC894" s="23"/>
      <c r="AD894" s="117"/>
      <c r="AE894" s="117"/>
    </row>
    <row r="895" spans="1:31" x14ac:dyDescent="0.2">
      <c r="A895" s="114"/>
      <c r="B895" s="115"/>
      <c r="C895" s="136"/>
      <c r="D895" s="138"/>
      <c r="E895" s="138"/>
      <c r="F895" s="136"/>
      <c r="G895" s="23"/>
      <c r="H895" s="28"/>
      <c r="I895" s="23"/>
      <c r="J895" s="23"/>
      <c r="K895" s="23"/>
      <c r="L895" s="23"/>
      <c r="M895" s="23"/>
      <c r="N895" s="23"/>
      <c r="O895" s="23"/>
      <c r="P895" s="28"/>
      <c r="Q895" s="169"/>
      <c r="R895" s="28"/>
      <c r="S895" s="169"/>
      <c r="T895" s="23"/>
      <c r="U895" s="169"/>
      <c r="V895" s="23"/>
      <c r="W895" s="169"/>
      <c r="X895" s="23"/>
      <c r="Y895" s="169"/>
      <c r="Z895" s="23"/>
      <c r="AA895" s="169"/>
      <c r="AB895" s="169"/>
      <c r="AC895" s="23"/>
      <c r="AD895" s="117"/>
      <c r="AE895" s="117"/>
    </row>
    <row r="896" spans="1:31" x14ac:dyDescent="0.2">
      <c r="A896" s="114"/>
      <c r="B896" s="103" t="s">
        <v>17</v>
      </c>
      <c r="C896" s="19"/>
      <c r="D896" s="20"/>
      <c r="E896" s="20"/>
      <c r="F896" s="19"/>
      <c r="G896" s="23"/>
      <c r="H896" s="28"/>
      <c r="I896" s="23"/>
      <c r="J896" s="23"/>
      <c r="K896" s="23"/>
      <c r="L896" s="23"/>
      <c r="M896" s="23"/>
      <c r="N896" s="23"/>
      <c r="O896" s="23"/>
      <c r="P896" s="28"/>
      <c r="Q896" s="23"/>
      <c r="R896" s="28"/>
      <c r="S896" s="23"/>
      <c r="T896" s="23"/>
      <c r="U896" s="23"/>
      <c r="V896" s="23"/>
      <c r="W896" s="23"/>
      <c r="X896" s="23"/>
      <c r="Y896" s="23"/>
      <c r="Z896" s="23"/>
      <c r="AA896" s="23"/>
      <c r="AB896" s="23"/>
      <c r="AC896" s="23"/>
      <c r="AD896" s="117"/>
      <c r="AE896" s="117"/>
    </row>
    <row r="897" spans="1:31" x14ac:dyDescent="0.2">
      <c r="A897" s="114"/>
      <c r="B897" s="103" t="s">
        <v>14</v>
      </c>
      <c r="C897" s="19"/>
      <c r="D897" s="20"/>
      <c r="E897" s="20"/>
      <c r="F897" s="19"/>
      <c r="G897" s="23"/>
      <c r="H897" s="28"/>
      <c r="I897" s="23"/>
      <c r="J897" s="23"/>
      <c r="K897" s="23"/>
      <c r="L897" s="23"/>
      <c r="M897" s="23"/>
      <c r="N897" s="23"/>
      <c r="O897" s="23"/>
      <c r="P897" s="28"/>
      <c r="Q897" s="23"/>
      <c r="R897" s="28"/>
      <c r="S897" s="23"/>
      <c r="T897" s="23"/>
      <c r="U897" s="23"/>
      <c r="V897" s="23"/>
      <c r="W897" s="23"/>
      <c r="X897" s="23"/>
      <c r="Y897" s="23"/>
      <c r="Z897" s="23"/>
      <c r="AA897" s="23"/>
      <c r="AB897" s="23"/>
      <c r="AC897" s="23"/>
      <c r="AD897" s="117"/>
      <c r="AE897" s="117"/>
    </row>
    <row r="898" spans="1:31" x14ac:dyDescent="0.2">
      <c r="A898" s="114"/>
      <c r="B898" s="103" t="s">
        <v>15</v>
      </c>
      <c r="C898" s="19"/>
      <c r="D898" s="20"/>
      <c r="E898" s="20"/>
      <c r="F898" s="19"/>
      <c r="G898" s="23"/>
      <c r="H898" s="28"/>
      <c r="I898" s="23"/>
      <c r="J898" s="23"/>
      <c r="K898" s="23"/>
      <c r="L898" s="23"/>
      <c r="M898" s="23"/>
      <c r="N898" s="23"/>
      <c r="O898" s="23"/>
      <c r="P898" s="28"/>
      <c r="Q898" s="23"/>
      <c r="R898" s="28"/>
      <c r="S898" s="23"/>
      <c r="T898" s="23"/>
      <c r="U898" s="23"/>
      <c r="V898" s="23"/>
      <c r="W898" s="23"/>
      <c r="X898" s="23"/>
      <c r="Y898" s="23"/>
      <c r="Z898" s="23"/>
      <c r="AA898" s="23"/>
      <c r="AB898" s="23"/>
      <c r="AC898" s="23"/>
      <c r="AD898" s="117"/>
      <c r="AE898" s="117"/>
    </row>
    <row r="899" spans="1:31" ht="61.9" customHeight="1" x14ac:dyDescent="0.2">
      <c r="A899" s="115"/>
      <c r="B899" s="103" t="s">
        <v>12</v>
      </c>
      <c r="C899" s="19"/>
      <c r="D899" s="20"/>
      <c r="E899" s="20"/>
      <c r="F899" s="19"/>
      <c r="G899" s="23"/>
      <c r="H899" s="28"/>
      <c r="I899" s="23"/>
      <c r="J899" s="23"/>
      <c r="K899" s="23"/>
      <c r="L899" s="23"/>
      <c r="M899" s="23"/>
      <c r="N899" s="23"/>
      <c r="O899" s="23"/>
      <c r="P899" s="28"/>
      <c r="Q899" s="23"/>
      <c r="R899" s="28"/>
      <c r="S899" s="23"/>
      <c r="T899" s="23"/>
      <c r="U899" s="23"/>
      <c r="V899" s="23"/>
      <c r="W899" s="23"/>
      <c r="X899" s="23"/>
      <c r="Y899" s="23"/>
      <c r="Z899" s="23"/>
      <c r="AA899" s="23"/>
      <c r="AB899" s="23"/>
      <c r="AC899" s="23"/>
      <c r="AD899" s="118"/>
      <c r="AE899" s="118"/>
    </row>
    <row r="900" spans="1:31" ht="17.25" customHeight="1" x14ac:dyDescent="0.2">
      <c r="A900" s="111" t="s">
        <v>22</v>
      </c>
      <c r="B900" s="103" t="s">
        <v>7</v>
      </c>
      <c r="C900" s="19"/>
      <c r="D900" s="20"/>
      <c r="E900" s="20"/>
      <c r="F900" s="19"/>
      <c r="G900" s="23">
        <f>G822+G836+G837+G838+G839+G840+G882</f>
        <v>6518</v>
      </c>
      <c r="H900" s="23">
        <f t="shared" ref="H900:AC900" si="586">H822+H836+H837+H838+H839+H840+H882</f>
        <v>0</v>
      </c>
      <c r="I900" s="23">
        <f t="shared" si="586"/>
        <v>0</v>
      </c>
      <c r="J900" s="23">
        <f t="shared" si="586"/>
        <v>0</v>
      </c>
      <c r="K900" s="23">
        <f t="shared" si="586"/>
        <v>0</v>
      </c>
      <c r="L900" s="23">
        <f t="shared" si="586"/>
        <v>0</v>
      </c>
      <c r="M900" s="23">
        <f t="shared" si="586"/>
        <v>0</v>
      </c>
      <c r="N900" s="23">
        <f t="shared" si="586"/>
        <v>0</v>
      </c>
      <c r="O900" s="23">
        <f t="shared" si="586"/>
        <v>6518</v>
      </c>
      <c r="P900" s="23">
        <f t="shared" si="586"/>
        <v>0</v>
      </c>
      <c r="Q900" s="23">
        <f>Q822+Q836+Q837+Q838+Q839+Q840+Q882</f>
        <v>1518</v>
      </c>
      <c r="R900" s="23">
        <f t="shared" si="586"/>
        <v>0</v>
      </c>
      <c r="S900" s="23">
        <f t="shared" si="586"/>
        <v>0</v>
      </c>
      <c r="T900" s="23">
        <f t="shared" si="586"/>
        <v>0</v>
      </c>
      <c r="U900" s="23">
        <f t="shared" si="586"/>
        <v>608</v>
      </c>
      <c r="V900" s="23">
        <f t="shared" si="586"/>
        <v>0</v>
      </c>
      <c r="W900" s="23">
        <f t="shared" si="586"/>
        <v>580</v>
      </c>
      <c r="X900" s="23">
        <f t="shared" si="586"/>
        <v>0</v>
      </c>
      <c r="Y900" s="23">
        <f t="shared" si="586"/>
        <v>330</v>
      </c>
      <c r="Z900" s="23">
        <f t="shared" si="586"/>
        <v>0</v>
      </c>
      <c r="AA900" s="23">
        <f t="shared" si="586"/>
        <v>1518</v>
      </c>
      <c r="AB900" s="23">
        <f t="shared" si="586"/>
        <v>1518</v>
      </c>
      <c r="AC900" s="23">
        <f t="shared" si="586"/>
        <v>1518</v>
      </c>
      <c r="AD900" s="30"/>
      <c r="AE900" s="88"/>
    </row>
    <row r="901" spans="1:31" ht="26.45" customHeight="1" x14ac:dyDescent="0.2">
      <c r="A901" s="111"/>
      <c r="B901" s="103" t="s">
        <v>14</v>
      </c>
      <c r="C901" s="19"/>
      <c r="D901" s="20"/>
      <c r="E901" s="20"/>
      <c r="F901" s="19"/>
      <c r="G901" s="23">
        <f>G823+G841+G883</f>
        <v>0</v>
      </c>
      <c r="H901" s="23">
        <f t="shared" ref="H901:AC901" si="587">H823+H841+H883</f>
        <v>0</v>
      </c>
      <c r="I901" s="23">
        <f t="shared" si="587"/>
        <v>0</v>
      </c>
      <c r="J901" s="23">
        <f t="shared" si="587"/>
        <v>0</v>
      </c>
      <c r="K901" s="23">
        <f t="shared" si="587"/>
        <v>0</v>
      </c>
      <c r="L901" s="23">
        <f t="shared" si="587"/>
        <v>0</v>
      </c>
      <c r="M901" s="23">
        <f t="shared" si="587"/>
        <v>0</v>
      </c>
      <c r="N901" s="23">
        <f t="shared" si="587"/>
        <v>0</v>
      </c>
      <c r="O901" s="23">
        <f t="shared" si="587"/>
        <v>0</v>
      </c>
      <c r="P901" s="23">
        <f t="shared" si="587"/>
        <v>0</v>
      </c>
      <c r="Q901" s="23">
        <f t="shared" si="587"/>
        <v>0</v>
      </c>
      <c r="R901" s="23">
        <f t="shared" si="587"/>
        <v>0</v>
      </c>
      <c r="S901" s="23">
        <f t="shared" si="587"/>
        <v>0</v>
      </c>
      <c r="T901" s="23">
        <f t="shared" si="587"/>
        <v>0</v>
      </c>
      <c r="U901" s="23">
        <f t="shared" si="587"/>
        <v>0</v>
      </c>
      <c r="V901" s="23">
        <f t="shared" si="587"/>
        <v>0</v>
      </c>
      <c r="W901" s="23">
        <f t="shared" si="587"/>
        <v>0</v>
      </c>
      <c r="X901" s="23">
        <f t="shared" si="587"/>
        <v>0</v>
      </c>
      <c r="Y901" s="23">
        <f t="shared" si="587"/>
        <v>0</v>
      </c>
      <c r="Z901" s="23">
        <f t="shared" si="587"/>
        <v>0</v>
      </c>
      <c r="AA901" s="23">
        <f t="shared" si="587"/>
        <v>0</v>
      </c>
      <c r="AB901" s="23">
        <f t="shared" si="587"/>
        <v>0</v>
      </c>
      <c r="AC901" s="23">
        <f t="shared" si="587"/>
        <v>0</v>
      </c>
      <c r="AD901" s="30"/>
      <c r="AE901" s="88"/>
    </row>
    <row r="902" spans="1:31" ht="26.45" customHeight="1" x14ac:dyDescent="0.2">
      <c r="A902" s="111"/>
      <c r="B902" s="103" t="s">
        <v>15</v>
      </c>
      <c r="C902" s="19"/>
      <c r="D902" s="20"/>
      <c r="E902" s="20"/>
      <c r="F902" s="19"/>
      <c r="G902" s="23">
        <f>G824+G842+G884</f>
        <v>0</v>
      </c>
      <c r="H902" s="23">
        <f t="shared" ref="H902:AC902" si="588">H824+H842+H884</f>
        <v>0</v>
      </c>
      <c r="I902" s="23">
        <f t="shared" si="588"/>
        <v>0</v>
      </c>
      <c r="J902" s="23">
        <f t="shared" si="588"/>
        <v>0</v>
      </c>
      <c r="K902" s="23">
        <f t="shared" si="588"/>
        <v>0</v>
      </c>
      <c r="L902" s="23">
        <f t="shared" si="588"/>
        <v>0</v>
      </c>
      <c r="M902" s="23">
        <f t="shared" si="588"/>
        <v>0</v>
      </c>
      <c r="N902" s="23">
        <f t="shared" si="588"/>
        <v>0</v>
      </c>
      <c r="O902" s="23">
        <f t="shared" si="588"/>
        <v>0</v>
      </c>
      <c r="P902" s="23">
        <f t="shared" si="588"/>
        <v>0</v>
      </c>
      <c r="Q902" s="23">
        <f t="shared" si="588"/>
        <v>0</v>
      </c>
      <c r="R902" s="23">
        <f t="shared" si="588"/>
        <v>0</v>
      </c>
      <c r="S902" s="23">
        <f t="shared" si="588"/>
        <v>0</v>
      </c>
      <c r="T902" s="23">
        <f t="shared" si="588"/>
        <v>0</v>
      </c>
      <c r="U902" s="23">
        <f t="shared" si="588"/>
        <v>0</v>
      </c>
      <c r="V902" s="23">
        <f t="shared" si="588"/>
        <v>0</v>
      </c>
      <c r="W902" s="23">
        <f t="shared" si="588"/>
        <v>0</v>
      </c>
      <c r="X902" s="23">
        <f t="shared" si="588"/>
        <v>0</v>
      </c>
      <c r="Y902" s="23">
        <f t="shared" si="588"/>
        <v>0</v>
      </c>
      <c r="Z902" s="23">
        <f t="shared" si="588"/>
        <v>0</v>
      </c>
      <c r="AA902" s="23">
        <f t="shared" si="588"/>
        <v>0</v>
      </c>
      <c r="AB902" s="23">
        <f t="shared" si="588"/>
        <v>0</v>
      </c>
      <c r="AC902" s="23">
        <f t="shared" si="588"/>
        <v>0</v>
      </c>
      <c r="AD902" s="30"/>
      <c r="AE902" s="88"/>
    </row>
    <row r="903" spans="1:31" x14ac:dyDescent="0.2">
      <c r="A903" s="111"/>
      <c r="B903" s="103" t="s">
        <v>10</v>
      </c>
      <c r="C903" s="19"/>
      <c r="D903" s="20"/>
      <c r="E903" s="20"/>
      <c r="F903" s="19"/>
      <c r="G903" s="23">
        <f>G825+G843+G885</f>
        <v>0</v>
      </c>
      <c r="H903" s="23">
        <f t="shared" ref="H903:AC903" si="589">H825+H843+H885</f>
        <v>0</v>
      </c>
      <c r="I903" s="23">
        <f t="shared" si="589"/>
        <v>0</v>
      </c>
      <c r="J903" s="23">
        <f t="shared" si="589"/>
        <v>0</v>
      </c>
      <c r="K903" s="23">
        <f t="shared" si="589"/>
        <v>0</v>
      </c>
      <c r="L903" s="23">
        <f t="shared" si="589"/>
        <v>0</v>
      </c>
      <c r="M903" s="23">
        <f t="shared" si="589"/>
        <v>0</v>
      </c>
      <c r="N903" s="23">
        <f t="shared" si="589"/>
        <v>0</v>
      </c>
      <c r="O903" s="23">
        <f t="shared" si="589"/>
        <v>0</v>
      </c>
      <c r="P903" s="23">
        <f t="shared" si="589"/>
        <v>0</v>
      </c>
      <c r="Q903" s="23">
        <f t="shared" si="589"/>
        <v>0</v>
      </c>
      <c r="R903" s="23">
        <f t="shared" si="589"/>
        <v>0</v>
      </c>
      <c r="S903" s="23">
        <f t="shared" si="589"/>
        <v>0</v>
      </c>
      <c r="T903" s="23">
        <f t="shared" si="589"/>
        <v>0</v>
      </c>
      <c r="U903" s="23">
        <f t="shared" si="589"/>
        <v>0</v>
      </c>
      <c r="V903" s="23">
        <f t="shared" si="589"/>
        <v>0</v>
      </c>
      <c r="W903" s="23">
        <f t="shared" si="589"/>
        <v>0</v>
      </c>
      <c r="X903" s="23">
        <f t="shared" si="589"/>
        <v>0</v>
      </c>
      <c r="Y903" s="23">
        <f t="shared" si="589"/>
        <v>0</v>
      </c>
      <c r="Z903" s="23">
        <f t="shared" si="589"/>
        <v>0</v>
      </c>
      <c r="AA903" s="23">
        <f t="shared" si="589"/>
        <v>0</v>
      </c>
      <c r="AB903" s="23">
        <f t="shared" si="589"/>
        <v>0</v>
      </c>
      <c r="AC903" s="23">
        <f t="shared" si="589"/>
        <v>0</v>
      </c>
      <c r="AD903" s="30"/>
      <c r="AE903" s="88"/>
    </row>
    <row r="904" spans="1:31" x14ac:dyDescent="0.2">
      <c r="A904" s="116" t="s">
        <v>23</v>
      </c>
      <c r="B904" s="103" t="s">
        <v>75</v>
      </c>
      <c r="C904" s="19"/>
      <c r="D904" s="20"/>
      <c r="E904" s="20"/>
      <c r="F904" s="19"/>
      <c r="G904" s="23">
        <f>SUM(G905:G908)</f>
        <v>23968128.798999995</v>
      </c>
      <c r="H904" s="23">
        <f t="shared" ref="H904:AC904" si="590">SUM(H905:H908)</f>
        <v>6262090.9172800025</v>
      </c>
      <c r="I904" s="23">
        <f t="shared" si="590"/>
        <v>5992002.9000000013</v>
      </c>
      <c r="J904" s="23">
        <f t="shared" si="590"/>
        <v>6262090.9172800025</v>
      </c>
      <c r="K904" s="23">
        <f t="shared" si="590"/>
        <v>7679794.6299999999</v>
      </c>
      <c r="L904" s="23">
        <f t="shared" si="590"/>
        <v>0</v>
      </c>
      <c r="M904" s="23">
        <f t="shared" si="590"/>
        <v>4071288.9729999998</v>
      </c>
      <c r="N904" s="23">
        <f t="shared" si="590"/>
        <v>0</v>
      </c>
      <c r="O904" s="23">
        <f t="shared" si="590"/>
        <v>6225042.2960000001</v>
      </c>
      <c r="P904" s="23">
        <f t="shared" si="590"/>
        <v>0</v>
      </c>
      <c r="Q904" s="23">
        <f t="shared" si="590"/>
        <v>24663035.655044008</v>
      </c>
      <c r="R904" s="23">
        <f t="shared" si="590"/>
        <v>11525</v>
      </c>
      <c r="S904" s="23">
        <f t="shared" si="590"/>
        <v>4297337.2839299999</v>
      </c>
      <c r="T904" s="23">
        <f t="shared" si="590"/>
        <v>11525</v>
      </c>
      <c r="U904" s="23">
        <f t="shared" si="590"/>
        <v>8418491.0576639995</v>
      </c>
      <c r="V904" s="23">
        <f t="shared" si="590"/>
        <v>0</v>
      </c>
      <c r="W904" s="23">
        <f t="shared" si="590"/>
        <v>5227454.5551200006</v>
      </c>
      <c r="X904" s="23">
        <f t="shared" si="590"/>
        <v>0</v>
      </c>
      <c r="Y904" s="23">
        <f t="shared" si="590"/>
        <v>6719752.7583300006</v>
      </c>
      <c r="Z904" s="23">
        <f t="shared" si="590"/>
        <v>0</v>
      </c>
      <c r="AA904" s="23">
        <f t="shared" si="590"/>
        <v>25958205.300000001</v>
      </c>
      <c r="AB904" s="23">
        <f t="shared" si="590"/>
        <v>25881544.100000001</v>
      </c>
      <c r="AC904" s="23">
        <f t="shared" si="590"/>
        <v>25922352.700000003</v>
      </c>
      <c r="AD904" s="30"/>
      <c r="AE904" s="88"/>
    </row>
    <row r="905" spans="1:31" x14ac:dyDescent="0.2">
      <c r="A905" s="117"/>
      <c r="B905" s="103" t="s">
        <v>13</v>
      </c>
      <c r="C905" s="19"/>
      <c r="D905" s="20"/>
      <c r="E905" s="20"/>
      <c r="F905" s="19"/>
      <c r="G905" s="23">
        <f t="shared" ref="G905:AC905" si="591">G43+G138+G173+G298+G813+G900</f>
        <v>23170696.998999998</v>
      </c>
      <c r="H905" s="23">
        <f t="shared" si="591"/>
        <v>6257886.5172800021</v>
      </c>
      <c r="I905" s="23">
        <f t="shared" si="591"/>
        <v>5956402.9000000013</v>
      </c>
      <c r="J905" s="23">
        <f t="shared" si="591"/>
        <v>6257886.5172800021</v>
      </c>
      <c r="K905" s="23">
        <f t="shared" si="591"/>
        <v>7485704.9299999997</v>
      </c>
      <c r="L905" s="23">
        <f t="shared" si="591"/>
        <v>0</v>
      </c>
      <c r="M905" s="23">
        <f t="shared" si="591"/>
        <v>3897715.8729999997</v>
      </c>
      <c r="N905" s="23">
        <f t="shared" si="591"/>
        <v>0</v>
      </c>
      <c r="O905" s="23">
        <f t="shared" si="591"/>
        <v>5830873.2960000001</v>
      </c>
      <c r="P905" s="23">
        <f t="shared" si="591"/>
        <v>0</v>
      </c>
      <c r="Q905" s="23">
        <f>Q43+Q138+Q173+Q298+Q813+Q900</f>
        <v>23441606.858447008</v>
      </c>
      <c r="R905" s="23">
        <f t="shared" si="591"/>
        <v>11525</v>
      </c>
      <c r="S905" s="23">
        <f t="shared" si="591"/>
        <v>4219832.2839299999</v>
      </c>
      <c r="T905" s="23">
        <f t="shared" si="591"/>
        <v>11525</v>
      </c>
      <c r="U905" s="23">
        <f t="shared" si="591"/>
        <v>8037040.3752839994</v>
      </c>
      <c r="V905" s="23">
        <f t="shared" si="591"/>
        <v>0</v>
      </c>
      <c r="W905" s="23">
        <f t="shared" si="591"/>
        <v>4775823.920903001</v>
      </c>
      <c r="X905" s="23">
        <f t="shared" si="591"/>
        <v>0</v>
      </c>
      <c r="Y905" s="23">
        <f t="shared" si="591"/>
        <v>6408910.2783300001</v>
      </c>
      <c r="Z905" s="23">
        <f t="shared" si="591"/>
        <v>0</v>
      </c>
      <c r="AA905" s="23">
        <f t="shared" si="591"/>
        <v>25793645.300000001</v>
      </c>
      <c r="AB905" s="23">
        <f t="shared" si="591"/>
        <v>25717962.100000001</v>
      </c>
      <c r="AC905" s="23">
        <f t="shared" si="591"/>
        <v>25758770.700000003</v>
      </c>
      <c r="AD905" s="30"/>
      <c r="AE905" s="88"/>
    </row>
    <row r="906" spans="1:31" x14ac:dyDescent="0.2">
      <c r="A906" s="117"/>
      <c r="B906" s="103" t="s">
        <v>14</v>
      </c>
      <c r="C906" s="19"/>
      <c r="D906" s="20"/>
      <c r="E906" s="20"/>
      <c r="F906" s="19"/>
      <c r="G906" s="23">
        <f t="shared" ref="G906:AC906" si="592">G44+G139+G174+G299+G814+G901</f>
        <v>654383.9</v>
      </c>
      <c r="H906" s="23">
        <f t="shared" si="592"/>
        <v>0</v>
      </c>
      <c r="I906" s="23">
        <f t="shared" si="592"/>
        <v>0</v>
      </c>
      <c r="J906" s="23">
        <f t="shared" si="592"/>
        <v>0</v>
      </c>
      <c r="K906" s="23">
        <f t="shared" si="592"/>
        <v>157989.70000000001</v>
      </c>
      <c r="L906" s="23">
        <f t="shared" si="592"/>
        <v>0</v>
      </c>
      <c r="M906" s="23">
        <f t="shared" si="592"/>
        <v>153946</v>
      </c>
      <c r="N906" s="23">
        <f t="shared" si="592"/>
        <v>0</v>
      </c>
      <c r="O906" s="23">
        <f t="shared" si="592"/>
        <v>342448.2</v>
      </c>
      <c r="P906" s="23">
        <f t="shared" si="592"/>
        <v>0</v>
      </c>
      <c r="Q906" s="23">
        <f>Q44+Q139+Q174+Q299+Q814+Q901</f>
        <v>908319.696597</v>
      </c>
      <c r="R906" s="23">
        <f t="shared" si="592"/>
        <v>0</v>
      </c>
      <c r="S906" s="23">
        <f t="shared" si="592"/>
        <v>26000</v>
      </c>
      <c r="T906" s="23">
        <f t="shared" si="592"/>
        <v>0</v>
      </c>
      <c r="U906" s="23">
        <f t="shared" si="592"/>
        <v>320034.08238000004</v>
      </c>
      <c r="V906" s="23">
        <f t="shared" si="592"/>
        <v>0</v>
      </c>
      <c r="W906" s="23">
        <f t="shared" si="592"/>
        <v>401782.834217</v>
      </c>
      <c r="X906" s="23">
        <f t="shared" si="592"/>
        <v>0</v>
      </c>
      <c r="Y906" s="23">
        <f t="shared" si="592"/>
        <v>160502.78</v>
      </c>
      <c r="Z906" s="23">
        <f t="shared" si="592"/>
        <v>0</v>
      </c>
      <c r="AA906" s="23">
        <f t="shared" si="592"/>
        <v>0</v>
      </c>
      <c r="AB906" s="23">
        <f t="shared" si="592"/>
        <v>0</v>
      </c>
      <c r="AC906" s="23">
        <f t="shared" si="592"/>
        <v>0</v>
      </c>
      <c r="AD906" s="30"/>
      <c r="AE906" s="88"/>
    </row>
    <row r="907" spans="1:31" x14ac:dyDescent="0.2">
      <c r="A907" s="117"/>
      <c r="B907" s="103" t="s">
        <v>15</v>
      </c>
      <c r="C907" s="19"/>
      <c r="D907" s="20"/>
      <c r="E907" s="20"/>
      <c r="F907" s="19"/>
      <c r="G907" s="23">
        <f t="shared" ref="G907:AC907" si="593">G45+G140+G175+G300+G815+G902</f>
        <v>143047.9</v>
      </c>
      <c r="H907" s="23">
        <f t="shared" si="593"/>
        <v>4204.3999999999996</v>
      </c>
      <c r="I907" s="23">
        <f t="shared" si="593"/>
        <v>35600</v>
      </c>
      <c r="J907" s="23">
        <f t="shared" si="593"/>
        <v>4204.3999999999996</v>
      </c>
      <c r="K907" s="23">
        <f t="shared" si="593"/>
        <v>36100</v>
      </c>
      <c r="L907" s="23">
        <f t="shared" si="593"/>
        <v>0</v>
      </c>
      <c r="M907" s="23">
        <f t="shared" si="593"/>
        <v>19627.099999999999</v>
      </c>
      <c r="N907" s="23">
        <f t="shared" si="593"/>
        <v>0</v>
      </c>
      <c r="O907" s="23">
        <f t="shared" si="593"/>
        <v>51720.800000000003</v>
      </c>
      <c r="P907" s="23">
        <f t="shared" si="593"/>
        <v>0</v>
      </c>
      <c r="Q907" s="23">
        <f t="shared" si="593"/>
        <v>313109.09999999998</v>
      </c>
      <c r="R907" s="23">
        <f t="shared" si="593"/>
        <v>0</v>
      </c>
      <c r="S907" s="23">
        <f t="shared" si="593"/>
        <v>51505</v>
      </c>
      <c r="T907" s="23">
        <f t="shared" si="593"/>
        <v>0</v>
      </c>
      <c r="U907" s="23">
        <f t="shared" si="593"/>
        <v>61416.6</v>
      </c>
      <c r="V907" s="23">
        <f t="shared" si="593"/>
        <v>0</v>
      </c>
      <c r="W907" s="23">
        <f t="shared" si="593"/>
        <v>49847.8</v>
      </c>
      <c r="X907" s="23">
        <f t="shared" si="593"/>
        <v>0</v>
      </c>
      <c r="Y907" s="23">
        <f t="shared" si="593"/>
        <v>150339.70000000001</v>
      </c>
      <c r="Z907" s="23">
        <f t="shared" si="593"/>
        <v>0</v>
      </c>
      <c r="AA907" s="23">
        <f t="shared" si="593"/>
        <v>164560</v>
      </c>
      <c r="AB907" s="23">
        <f t="shared" si="593"/>
        <v>163582</v>
      </c>
      <c r="AC907" s="23">
        <f t="shared" si="593"/>
        <v>163582</v>
      </c>
      <c r="AD907" s="30"/>
      <c r="AE907" s="88"/>
    </row>
    <row r="908" spans="1:31" x14ac:dyDescent="0.2">
      <c r="A908" s="118"/>
      <c r="B908" s="103" t="s">
        <v>12</v>
      </c>
      <c r="C908" s="19"/>
      <c r="D908" s="20"/>
      <c r="E908" s="20"/>
      <c r="F908" s="19"/>
      <c r="G908" s="23">
        <f t="shared" ref="G908:AC908" si="594">G46+G141+G176+G301+G816+G903</f>
        <v>0</v>
      </c>
      <c r="H908" s="23">
        <f t="shared" si="594"/>
        <v>0</v>
      </c>
      <c r="I908" s="23">
        <f t="shared" si="594"/>
        <v>0</v>
      </c>
      <c r="J908" s="23">
        <f t="shared" si="594"/>
        <v>0</v>
      </c>
      <c r="K908" s="23">
        <f t="shared" si="594"/>
        <v>0</v>
      </c>
      <c r="L908" s="23">
        <f t="shared" si="594"/>
        <v>0</v>
      </c>
      <c r="M908" s="23">
        <f t="shared" si="594"/>
        <v>0</v>
      </c>
      <c r="N908" s="23">
        <f t="shared" si="594"/>
        <v>0</v>
      </c>
      <c r="O908" s="23">
        <f t="shared" si="594"/>
        <v>0</v>
      </c>
      <c r="P908" s="23">
        <f t="shared" si="594"/>
        <v>0</v>
      </c>
      <c r="Q908" s="23">
        <f t="shared" si="594"/>
        <v>0</v>
      </c>
      <c r="R908" s="23">
        <f t="shared" si="594"/>
        <v>0</v>
      </c>
      <c r="S908" s="23">
        <f t="shared" si="594"/>
        <v>0</v>
      </c>
      <c r="T908" s="23">
        <f t="shared" si="594"/>
        <v>0</v>
      </c>
      <c r="U908" s="23">
        <f t="shared" si="594"/>
        <v>0</v>
      </c>
      <c r="V908" s="23">
        <f t="shared" si="594"/>
        <v>0</v>
      </c>
      <c r="W908" s="23">
        <f t="shared" si="594"/>
        <v>0</v>
      </c>
      <c r="X908" s="23">
        <f t="shared" si="594"/>
        <v>0</v>
      </c>
      <c r="Y908" s="23">
        <f t="shared" si="594"/>
        <v>0</v>
      </c>
      <c r="Z908" s="23">
        <f t="shared" si="594"/>
        <v>0</v>
      </c>
      <c r="AA908" s="23">
        <f t="shared" si="594"/>
        <v>0</v>
      </c>
      <c r="AB908" s="23">
        <f t="shared" si="594"/>
        <v>0</v>
      </c>
      <c r="AC908" s="23">
        <f t="shared" si="594"/>
        <v>0</v>
      </c>
      <c r="AD908" s="30"/>
      <c r="AE908" s="88"/>
    </row>
    <row r="909" spans="1:31" ht="26.45" customHeight="1" x14ac:dyDescent="0.2">
      <c r="A909" s="120" t="s">
        <v>255</v>
      </c>
      <c r="B909" s="121"/>
      <c r="C909" s="121"/>
      <c r="D909" s="121"/>
      <c r="E909" s="121"/>
      <c r="F909" s="121"/>
      <c r="G909" s="121"/>
      <c r="H909" s="121"/>
      <c r="I909" s="121"/>
      <c r="J909" s="121"/>
      <c r="K909" s="121"/>
      <c r="L909" s="121"/>
      <c r="M909" s="121"/>
      <c r="N909" s="121"/>
      <c r="O909" s="121"/>
      <c r="P909" s="121"/>
      <c r="Q909" s="121"/>
      <c r="R909" s="121"/>
      <c r="S909" s="121"/>
      <c r="T909" s="121"/>
      <c r="U909" s="121"/>
      <c r="V909" s="121"/>
      <c r="W909" s="121"/>
      <c r="X909" s="121"/>
      <c r="Y909" s="121"/>
      <c r="Z909" s="121"/>
      <c r="AA909" s="121"/>
      <c r="AB909" s="121"/>
      <c r="AC909" s="121"/>
      <c r="AD909" s="121"/>
      <c r="AE909" s="122"/>
    </row>
    <row r="910" spans="1:31" ht="21" customHeight="1" x14ac:dyDescent="0.2">
      <c r="A910" s="120" t="s">
        <v>90</v>
      </c>
      <c r="B910" s="121"/>
      <c r="C910" s="121"/>
      <c r="D910" s="121"/>
      <c r="E910" s="121"/>
      <c r="F910" s="121"/>
      <c r="G910" s="121"/>
      <c r="H910" s="121"/>
      <c r="I910" s="121"/>
      <c r="J910" s="121"/>
      <c r="K910" s="121"/>
      <c r="L910" s="121"/>
      <c r="M910" s="121"/>
      <c r="N910" s="121"/>
      <c r="O910" s="121"/>
      <c r="P910" s="121"/>
      <c r="Q910" s="121"/>
      <c r="R910" s="121"/>
      <c r="S910" s="121"/>
      <c r="T910" s="121"/>
      <c r="U910" s="121"/>
      <c r="V910" s="121"/>
      <c r="W910" s="121"/>
      <c r="X910" s="121"/>
      <c r="Y910" s="121"/>
      <c r="Z910" s="121"/>
      <c r="AA910" s="121"/>
      <c r="AB910" s="121"/>
      <c r="AC910" s="121"/>
      <c r="AD910" s="121"/>
      <c r="AE910" s="122"/>
    </row>
    <row r="911" spans="1:31" ht="27" customHeight="1" x14ac:dyDescent="0.2">
      <c r="A911" s="120" t="s">
        <v>256</v>
      </c>
      <c r="B911" s="121"/>
      <c r="C911" s="121"/>
      <c r="D911" s="121"/>
      <c r="E911" s="121"/>
      <c r="F911" s="121"/>
      <c r="G911" s="121"/>
      <c r="H911" s="121"/>
      <c r="I911" s="121"/>
      <c r="J911" s="121"/>
      <c r="K911" s="121"/>
      <c r="L911" s="121"/>
      <c r="M911" s="121"/>
      <c r="N911" s="121"/>
      <c r="O911" s="121"/>
      <c r="P911" s="121"/>
      <c r="Q911" s="121"/>
      <c r="R911" s="121"/>
      <c r="S911" s="121"/>
      <c r="T911" s="121"/>
      <c r="U911" s="121"/>
      <c r="V911" s="121"/>
      <c r="W911" s="121"/>
      <c r="X911" s="121"/>
      <c r="Y911" s="121"/>
      <c r="Z911" s="121"/>
      <c r="AA911" s="121"/>
      <c r="AB911" s="121"/>
      <c r="AC911" s="121"/>
      <c r="AD911" s="121"/>
      <c r="AE911" s="122"/>
    </row>
    <row r="912" spans="1:31" ht="19.899999999999999" customHeight="1" x14ac:dyDescent="0.2">
      <c r="A912" s="120" t="s">
        <v>257</v>
      </c>
      <c r="B912" s="121"/>
      <c r="C912" s="121"/>
      <c r="D912" s="121"/>
      <c r="E912" s="121"/>
      <c r="F912" s="121"/>
      <c r="G912" s="121"/>
      <c r="H912" s="121"/>
      <c r="I912" s="121"/>
      <c r="J912" s="121"/>
      <c r="K912" s="121"/>
      <c r="L912" s="121"/>
      <c r="M912" s="121"/>
      <c r="N912" s="121"/>
      <c r="O912" s="121"/>
      <c r="P912" s="121"/>
      <c r="Q912" s="121"/>
      <c r="R912" s="121"/>
      <c r="S912" s="121"/>
      <c r="T912" s="121"/>
      <c r="U912" s="121"/>
      <c r="V912" s="121"/>
      <c r="W912" s="121"/>
      <c r="X912" s="121"/>
      <c r="Y912" s="121"/>
      <c r="Z912" s="121"/>
      <c r="AA912" s="121"/>
      <c r="AB912" s="121"/>
      <c r="AC912" s="121"/>
      <c r="AD912" s="121"/>
      <c r="AE912" s="122"/>
    </row>
    <row r="913" spans="1:31" ht="26.45" customHeight="1" x14ac:dyDescent="0.2">
      <c r="A913" s="111" t="s">
        <v>258</v>
      </c>
      <c r="B913" s="103" t="s">
        <v>149</v>
      </c>
      <c r="C913" s="19"/>
      <c r="D913" s="20"/>
      <c r="E913" s="20"/>
      <c r="F913" s="19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  <c r="AA913" s="23"/>
      <c r="AB913" s="23"/>
      <c r="AC913" s="23"/>
      <c r="AD913" s="112" t="s">
        <v>502</v>
      </c>
      <c r="AE913" s="112" t="s">
        <v>343</v>
      </c>
    </row>
    <row r="914" spans="1:31" ht="33" customHeight="1" x14ac:dyDescent="0.2">
      <c r="A914" s="111"/>
      <c r="B914" s="103" t="s">
        <v>120</v>
      </c>
      <c r="C914" s="19"/>
      <c r="D914" s="20"/>
      <c r="E914" s="20"/>
      <c r="F914" s="19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  <c r="AA914" s="23"/>
      <c r="AB914" s="23"/>
      <c r="AC914" s="23"/>
      <c r="AD914" s="112"/>
      <c r="AE914" s="112"/>
    </row>
    <row r="915" spans="1:31" ht="33" customHeight="1" x14ac:dyDescent="0.2">
      <c r="A915" s="111"/>
      <c r="B915" s="103" t="s">
        <v>101</v>
      </c>
      <c r="C915" s="19"/>
      <c r="D915" s="20"/>
      <c r="E915" s="20"/>
      <c r="F915" s="19"/>
      <c r="G915" s="23">
        <f>SUM(G916:G923)</f>
        <v>317330.39999999997</v>
      </c>
      <c r="H915" s="23">
        <f t="shared" ref="H915:AC915" si="595">SUM(H916:H923)</f>
        <v>77836.900000000009</v>
      </c>
      <c r="I915" s="23">
        <f t="shared" si="595"/>
        <v>78550.5</v>
      </c>
      <c r="J915" s="23">
        <f t="shared" si="595"/>
        <v>77836.900000000009</v>
      </c>
      <c r="K915" s="23">
        <f t="shared" si="595"/>
        <v>113064.79999999999</v>
      </c>
      <c r="L915" s="23">
        <f t="shared" si="595"/>
        <v>0</v>
      </c>
      <c r="M915" s="23">
        <f t="shared" si="595"/>
        <v>51097.500000000007</v>
      </c>
      <c r="N915" s="23">
        <f t="shared" si="595"/>
        <v>0</v>
      </c>
      <c r="O915" s="23">
        <f t="shared" si="595"/>
        <v>74617.600000000006</v>
      </c>
      <c r="P915" s="23">
        <f t="shared" si="595"/>
        <v>0</v>
      </c>
      <c r="Q915" s="23">
        <f t="shared" si="595"/>
        <v>323716.01860000001</v>
      </c>
      <c r="R915" s="23">
        <f t="shared" ref="R915:Y915" si="596">SUM(R916:R923)</f>
        <v>0</v>
      </c>
      <c r="S915" s="23">
        <f t="shared" si="596"/>
        <v>80135.328599999993</v>
      </c>
      <c r="T915" s="23">
        <f t="shared" si="596"/>
        <v>0</v>
      </c>
      <c r="U915" s="23">
        <f t="shared" si="596"/>
        <v>112555.45</v>
      </c>
      <c r="V915" s="23">
        <f t="shared" si="596"/>
        <v>0</v>
      </c>
      <c r="W915" s="23">
        <f t="shared" si="596"/>
        <v>53164.800000000003</v>
      </c>
      <c r="X915" s="23">
        <f t="shared" si="596"/>
        <v>0</v>
      </c>
      <c r="Y915" s="23">
        <f t="shared" si="596"/>
        <v>77860.44</v>
      </c>
      <c r="Z915" s="23">
        <f t="shared" si="595"/>
        <v>0</v>
      </c>
      <c r="AA915" s="23">
        <f t="shared" si="595"/>
        <v>320028.5</v>
      </c>
      <c r="AB915" s="23">
        <f t="shared" si="595"/>
        <v>320028.5</v>
      </c>
      <c r="AC915" s="23">
        <f t="shared" si="595"/>
        <v>320028.5</v>
      </c>
      <c r="AD915" s="112"/>
      <c r="AE915" s="112"/>
    </row>
    <row r="916" spans="1:31" ht="13.15" customHeight="1" x14ac:dyDescent="0.2">
      <c r="A916" s="111"/>
      <c r="B916" s="116" t="s">
        <v>17</v>
      </c>
      <c r="C916" s="19">
        <f>C927</f>
        <v>136</v>
      </c>
      <c r="D916" s="19" t="str">
        <f>D927</f>
        <v>0705</v>
      </c>
      <c r="E916" s="19" t="str">
        <f>E927</f>
        <v>0720000650</v>
      </c>
      <c r="F916" s="19">
        <f>F927</f>
        <v>621</v>
      </c>
      <c r="G916" s="23">
        <f>G927</f>
        <v>61892</v>
      </c>
      <c r="H916" s="23">
        <f t="shared" ref="H916:AC916" si="597">H927</f>
        <v>14725</v>
      </c>
      <c r="I916" s="23">
        <f t="shared" si="597"/>
        <v>14725</v>
      </c>
      <c r="J916" s="23">
        <f t="shared" si="597"/>
        <v>14725</v>
      </c>
      <c r="K916" s="23">
        <f t="shared" si="597"/>
        <v>19760</v>
      </c>
      <c r="L916" s="23">
        <f t="shared" si="597"/>
        <v>0</v>
      </c>
      <c r="M916" s="23">
        <f t="shared" si="597"/>
        <v>12160</v>
      </c>
      <c r="N916" s="23">
        <f t="shared" si="597"/>
        <v>0</v>
      </c>
      <c r="O916" s="23">
        <f t="shared" si="597"/>
        <v>15247</v>
      </c>
      <c r="P916" s="23">
        <f t="shared" si="597"/>
        <v>0</v>
      </c>
      <c r="Q916" s="23">
        <f t="shared" si="597"/>
        <v>62388.7</v>
      </c>
      <c r="R916" s="23">
        <f t="shared" ref="R916:Y916" si="598">R927</f>
        <v>0</v>
      </c>
      <c r="S916" s="23">
        <f t="shared" si="598"/>
        <v>14725</v>
      </c>
      <c r="T916" s="23">
        <f t="shared" si="598"/>
        <v>0</v>
      </c>
      <c r="U916" s="23">
        <f t="shared" si="598"/>
        <v>19760</v>
      </c>
      <c r="V916" s="23">
        <f t="shared" si="598"/>
        <v>0</v>
      </c>
      <c r="W916" s="23">
        <f t="shared" si="598"/>
        <v>12160</v>
      </c>
      <c r="X916" s="23">
        <f t="shared" si="598"/>
        <v>0</v>
      </c>
      <c r="Y916" s="23">
        <f t="shared" si="598"/>
        <v>15743.7</v>
      </c>
      <c r="Z916" s="23">
        <f t="shared" si="597"/>
        <v>0</v>
      </c>
      <c r="AA916" s="23">
        <f t="shared" si="597"/>
        <v>61892</v>
      </c>
      <c r="AB916" s="23">
        <f t="shared" si="597"/>
        <v>61892</v>
      </c>
      <c r="AC916" s="23">
        <f t="shared" si="597"/>
        <v>61892</v>
      </c>
      <c r="AD916" s="112"/>
      <c r="AE916" s="112"/>
    </row>
    <row r="917" spans="1:31" ht="13.15" customHeight="1" x14ac:dyDescent="0.2">
      <c r="A917" s="111"/>
      <c r="B917" s="117"/>
      <c r="C917" s="19">
        <f>C934</f>
        <v>136</v>
      </c>
      <c r="D917" s="19" t="str">
        <f t="shared" ref="D917:F918" si="599">D934</f>
        <v>0704</v>
      </c>
      <c r="E917" s="19" t="str">
        <f t="shared" si="599"/>
        <v>0720001010</v>
      </c>
      <c r="F917" s="19">
        <f t="shared" si="599"/>
        <v>621</v>
      </c>
      <c r="G917" s="23">
        <f>G934</f>
        <v>232555.09999999998</v>
      </c>
      <c r="H917" s="23">
        <f t="shared" ref="H917:AC917" si="600">H934</f>
        <v>57497.3</v>
      </c>
      <c r="I917" s="23">
        <f t="shared" si="600"/>
        <v>57934.2</v>
      </c>
      <c r="J917" s="23">
        <f t="shared" si="600"/>
        <v>57497.3</v>
      </c>
      <c r="K917" s="23">
        <f t="shared" si="600"/>
        <v>86248.9</v>
      </c>
      <c r="L917" s="23">
        <f t="shared" si="600"/>
        <v>0</v>
      </c>
      <c r="M917" s="23">
        <f t="shared" si="600"/>
        <v>33094.400000000001</v>
      </c>
      <c r="N917" s="23">
        <f t="shared" si="600"/>
        <v>0</v>
      </c>
      <c r="O917" s="23">
        <f t="shared" si="600"/>
        <v>55277.599999999999</v>
      </c>
      <c r="P917" s="23">
        <f t="shared" si="600"/>
        <v>0</v>
      </c>
      <c r="Q917" s="23">
        <f t="shared" si="600"/>
        <v>227779.5</v>
      </c>
      <c r="R917" s="23">
        <f t="shared" ref="R917:Y917" si="601">R934</f>
        <v>0</v>
      </c>
      <c r="S917" s="23">
        <f t="shared" si="601"/>
        <v>57596.5</v>
      </c>
      <c r="T917" s="23">
        <f t="shared" si="601"/>
        <v>0</v>
      </c>
      <c r="U917" s="23">
        <f t="shared" si="601"/>
        <v>83991</v>
      </c>
      <c r="V917" s="23">
        <f t="shared" si="601"/>
        <v>0</v>
      </c>
      <c r="W917" s="23">
        <f t="shared" si="601"/>
        <v>33287.800000000003</v>
      </c>
      <c r="X917" s="23">
        <f t="shared" si="601"/>
        <v>0</v>
      </c>
      <c r="Y917" s="23">
        <f t="shared" si="601"/>
        <v>52904.2</v>
      </c>
      <c r="Z917" s="23">
        <f t="shared" si="600"/>
        <v>0</v>
      </c>
      <c r="AA917" s="23">
        <f t="shared" si="600"/>
        <v>226629.5</v>
      </c>
      <c r="AB917" s="23">
        <f t="shared" si="600"/>
        <v>226629.5</v>
      </c>
      <c r="AC917" s="23">
        <f t="shared" si="600"/>
        <v>226629.5</v>
      </c>
      <c r="AD917" s="112"/>
      <c r="AE917" s="112"/>
    </row>
    <row r="918" spans="1:31" ht="13.15" customHeight="1" x14ac:dyDescent="0.2">
      <c r="A918" s="111"/>
      <c r="B918" s="117"/>
      <c r="C918" s="19">
        <f>C935</f>
        <v>136</v>
      </c>
      <c r="D918" s="19" t="str">
        <f t="shared" si="599"/>
        <v>0704</v>
      </c>
      <c r="E918" s="19" t="str">
        <f t="shared" si="599"/>
        <v>0720001010</v>
      </c>
      <c r="F918" s="19">
        <f t="shared" si="599"/>
        <v>622</v>
      </c>
      <c r="G918" s="23">
        <f>G935</f>
        <v>0</v>
      </c>
      <c r="H918" s="23">
        <f t="shared" ref="H918:AC918" si="602">H935</f>
        <v>0</v>
      </c>
      <c r="I918" s="23">
        <f t="shared" si="602"/>
        <v>0</v>
      </c>
      <c r="J918" s="23">
        <f t="shared" si="602"/>
        <v>0</v>
      </c>
      <c r="K918" s="23">
        <f t="shared" si="602"/>
        <v>0</v>
      </c>
      <c r="L918" s="23">
        <f t="shared" si="602"/>
        <v>0</v>
      </c>
      <c r="M918" s="23">
        <f t="shared" si="602"/>
        <v>0</v>
      </c>
      <c r="N918" s="23">
        <f t="shared" si="602"/>
        <v>0</v>
      </c>
      <c r="O918" s="23">
        <f t="shared" si="602"/>
        <v>0</v>
      </c>
      <c r="P918" s="23">
        <f t="shared" si="602"/>
        <v>0</v>
      </c>
      <c r="Q918" s="23">
        <f t="shared" si="602"/>
        <v>0</v>
      </c>
      <c r="R918" s="23">
        <f t="shared" ref="R918:Y918" si="603">R935</f>
        <v>0</v>
      </c>
      <c r="S918" s="23">
        <f t="shared" si="603"/>
        <v>0</v>
      </c>
      <c r="T918" s="23">
        <f t="shared" si="603"/>
        <v>0</v>
      </c>
      <c r="U918" s="23">
        <f t="shared" si="603"/>
        <v>0</v>
      </c>
      <c r="V918" s="23">
        <f t="shared" si="603"/>
        <v>0</v>
      </c>
      <c r="W918" s="23">
        <f t="shared" si="603"/>
        <v>0</v>
      </c>
      <c r="X918" s="23">
        <f t="shared" si="603"/>
        <v>0</v>
      </c>
      <c r="Y918" s="23">
        <f t="shared" si="603"/>
        <v>0</v>
      </c>
      <c r="Z918" s="23">
        <f t="shared" si="602"/>
        <v>0</v>
      </c>
      <c r="AA918" s="23">
        <f t="shared" si="602"/>
        <v>0</v>
      </c>
      <c r="AB918" s="23">
        <f t="shared" si="602"/>
        <v>0</v>
      </c>
      <c r="AC918" s="23">
        <f t="shared" si="602"/>
        <v>0</v>
      </c>
      <c r="AD918" s="112"/>
      <c r="AE918" s="112"/>
    </row>
    <row r="919" spans="1:31" ht="50.45" customHeight="1" x14ac:dyDescent="0.2">
      <c r="A919" s="111"/>
      <c r="B919" s="117"/>
      <c r="C919" s="19">
        <f>C942</f>
        <v>136</v>
      </c>
      <c r="D919" s="19" t="str">
        <f t="shared" ref="D919:F920" si="604">D942</f>
        <v>0704</v>
      </c>
      <c r="E919" s="19" t="str">
        <f t="shared" si="604"/>
        <v>0720003539</v>
      </c>
      <c r="F919" s="19">
        <f t="shared" si="604"/>
        <v>622</v>
      </c>
      <c r="G919" s="23">
        <f>G942</f>
        <v>4561.7000000000007</v>
      </c>
      <c r="H919" s="23">
        <f t="shared" ref="H919:AC919" si="605">H942</f>
        <v>1351.6</v>
      </c>
      <c r="I919" s="23">
        <f t="shared" si="605"/>
        <v>1451.3</v>
      </c>
      <c r="J919" s="23">
        <f t="shared" si="605"/>
        <v>1351.6</v>
      </c>
      <c r="K919" s="23">
        <f t="shared" si="605"/>
        <v>1335.2</v>
      </c>
      <c r="L919" s="23">
        <f t="shared" si="605"/>
        <v>0</v>
      </c>
      <c r="M919" s="23">
        <f t="shared" si="605"/>
        <v>644.29999999999995</v>
      </c>
      <c r="N919" s="23">
        <f t="shared" si="605"/>
        <v>0</v>
      </c>
      <c r="O919" s="23">
        <f t="shared" si="605"/>
        <v>1130.9000000000001</v>
      </c>
      <c r="P919" s="23">
        <f t="shared" si="605"/>
        <v>0</v>
      </c>
      <c r="Q919" s="23">
        <f t="shared" si="605"/>
        <v>4993.83</v>
      </c>
      <c r="R919" s="23">
        <f t="shared" ref="R919:Y919" si="606">R942</f>
        <v>0</v>
      </c>
      <c r="S919" s="23">
        <f t="shared" si="606"/>
        <v>1568</v>
      </c>
      <c r="T919" s="23">
        <f t="shared" si="606"/>
        <v>0</v>
      </c>
      <c r="U919" s="23">
        <f t="shared" si="606"/>
        <v>1285.45</v>
      </c>
      <c r="V919" s="23">
        <f t="shared" si="606"/>
        <v>0</v>
      </c>
      <c r="W919" s="23">
        <f t="shared" si="606"/>
        <v>681.06</v>
      </c>
      <c r="X919" s="23">
        <f t="shared" si="606"/>
        <v>0</v>
      </c>
      <c r="Y919" s="23">
        <f t="shared" si="606"/>
        <v>1459.32</v>
      </c>
      <c r="Z919" s="23">
        <f t="shared" si="605"/>
        <v>0</v>
      </c>
      <c r="AA919" s="23">
        <f t="shared" si="605"/>
        <v>4993.8</v>
      </c>
      <c r="AB919" s="23">
        <f t="shared" si="605"/>
        <v>4993.8</v>
      </c>
      <c r="AC919" s="23">
        <f t="shared" si="605"/>
        <v>4993.8</v>
      </c>
      <c r="AD919" s="112"/>
      <c r="AE919" s="112"/>
    </row>
    <row r="920" spans="1:31" ht="26.45" customHeight="1" x14ac:dyDescent="0.2">
      <c r="A920" s="111"/>
      <c r="B920" s="118"/>
      <c r="C920" s="19">
        <f>C943</f>
        <v>136</v>
      </c>
      <c r="D920" s="20" t="str">
        <f>D943</f>
        <v>0704</v>
      </c>
      <c r="E920" s="19" t="str">
        <f t="shared" si="604"/>
        <v>0720003589</v>
      </c>
      <c r="F920" s="19">
        <f t="shared" si="604"/>
        <v>321</v>
      </c>
      <c r="G920" s="23">
        <f>G943</f>
        <v>18321.599999999999</v>
      </c>
      <c r="H920" s="23">
        <f t="shared" ref="H920:AC920" si="607">H943</f>
        <v>4263</v>
      </c>
      <c r="I920" s="23">
        <f t="shared" si="607"/>
        <v>4440</v>
      </c>
      <c r="J920" s="23">
        <f t="shared" si="607"/>
        <v>4263</v>
      </c>
      <c r="K920" s="23">
        <f t="shared" si="607"/>
        <v>5720.7</v>
      </c>
      <c r="L920" s="23">
        <f t="shared" si="607"/>
        <v>0</v>
      </c>
      <c r="M920" s="23">
        <f t="shared" si="607"/>
        <v>5198.8</v>
      </c>
      <c r="N920" s="23">
        <f t="shared" si="607"/>
        <v>0</v>
      </c>
      <c r="O920" s="23">
        <f t="shared" si="607"/>
        <v>2962.1</v>
      </c>
      <c r="P920" s="23">
        <f t="shared" si="607"/>
        <v>0</v>
      </c>
      <c r="Q920" s="23">
        <f t="shared" si="607"/>
        <v>28553.988600000001</v>
      </c>
      <c r="R920" s="23">
        <f t="shared" ref="R920:Y920" si="608">R943</f>
        <v>0</v>
      </c>
      <c r="S920" s="23">
        <f t="shared" si="608"/>
        <v>6245.8285999999998</v>
      </c>
      <c r="T920" s="23">
        <f t="shared" si="608"/>
        <v>0</v>
      </c>
      <c r="U920" s="23">
        <f t="shared" si="608"/>
        <v>7519</v>
      </c>
      <c r="V920" s="23">
        <f t="shared" si="608"/>
        <v>0</v>
      </c>
      <c r="W920" s="23">
        <f t="shared" si="608"/>
        <v>7035.94</v>
      </c>
      <c r="X920" s="23">
        <f t="shared" si="608"/>
        <v>0</v>
      </c>
      <c r="Y920" s="23">
        <f t="shared" si="608"/>
        <v>7753.22</v>
      </c>
      <c r="Z920" s="23">
        <f t="shared" si="607"/>
        <v>0</v>
      </c>
      <c r="AA920" s="23">
        <f t="shared" si="607"/>
        <v>26513.200000000001</v>
      </c>
      <c r="AB920" s="23">
        <f t="shared" si="607"/>
        <v>26513.200000000001</v>
      </c>
      <c r="AC920" s="23">
        <f t="shared" si="607"/>
        <v>26513.200000000001</v>
      </c>
      <c r="AD920" s="112"/>
      <c r="AE920" s="112"/>
    </row>
    <row r="921" spans="1:31" ht="13.15" customHeight="1" x14ac:dyDescent="0.2">
      <c r="A921" s="111"/>
      <c r="B921" s="103" t="s">
        <v>14</v>
      </c>
      <c r="C921" s="19"/>
      <c r="D921" s="20"/>
      <c r="E921" s="20"/>
      <c r="F921" s="19"/>
      <c r="G921" s="23">
        <f>G928+G936+G944</f>
        <v>0</v>
      </c>
      <c r="H921" s="23">
        <f t="shared" ref="H921:AC921" si="609">H928+H936+H944</f>
        <v>0</v>
      </c>
      <c r="I921" s="23">
        <f t="shared" si="609"/>
        <v>0</v>
      </c>
      <c r="J921" s="23">
        <f t="shared" si="609"/>
        <v>0</v>
      </c>
      <c r="K921" s="23">
        <f t="shared" si="609"/>
        <v>0</v>
      </c>
      <c r="L921" s="23">
        <f t="shared" si="609"/>
        <v>0</v>
      </c>
      <c r="M921" s="23">
        <f t="shared" si="609"/>
        <v>0</v>
      </c>
      <c r="N921" s="23">
        <f t="shared" si="609"/>
        <v>0</v>
      </c>
      <c r="O921" s="23">
        <f t="shared" si="609"/>
        <v>0</v>
      </c>
      <c r="P921" s="23">
        <f t="shared" si="609"/>
        <v>0</v>
      </c>
      <c r="Q921" s="23">
        <f t="shared" si="609"/>
        <v>0</v>
      </c>
      <c r="R921" s="23">
        <f t="shared" ref="R921:Y921" si="610">R928+R936+R944</f>
        <v>0</v>
      </c>
      <c r="S921" s="23">
        <f t="shared" si="610"/>
        <v>0</v>
      </c>
      <c r="T921" s="23">
        <f t="shared" si="610"/>
        <v>0</v>
      </c>
      <c r="U921" s="23">
        <f t="shared" si="610"/>
        <v>0</v>
      </c>
      <c r="V921" s="23">
        <f t="shared" si="610"/>
        <v>0</v>
      </c>
      <c r="W921" s="23">
        <f t="shared" si="610"/>
        <v>0</v>
      </c>
      <c r="X921" s="23">
        <f t="shared" si="610"/>
        <v>0</v>
      </c>
      <c r="Y921" s="23">
        <f t="shared" si="610"/>
        <v>0</v>
      </c>
      <c r="Z921" s="23">
        <f t="shared" si="609"/>
        <v>0</v>
      </c>
      <c r="AA921" s="23">
        <f t="shared" si="609"/>
        <v>0</v>
      </c>
      <c r="AB921" s="23">
        <f t="shared" si="609"/>
        <v>0</v>
      </c>
      <c r="AC921" s="23">
        <f t="shared" si="609"/>
        <v>0</v>
      </c>
      <c r="AD921" s="112"/>
      <c r="AE921" s="112"/>
    </row>
    <row r="922" spans="1:31" ht="13.15" customHeight="1" x14ac:dyDescent="0.2">
      <c r="A922" s="111"/>
      <c r="B922" s="103" t="s">
        <v>15</v>
      </c>
      <c r="C922" s="19"/>
      <c r="D922" s="20"/>
      <c r="E922" s="20"/>
      <c r="F922" s="19"/>
      <c r="G922" s="23">
        <f>G929+G937+G945</f>
        <v>0</v>
      </c>
      <c r="H922" s="23">
        <f t="shared" ref="H922:AC922" si="611">H929+H937+H945</f>
        <v>0</v>
      </c>
      <c r="I922" s="23">
        <f t="shared" si="611"/>
        <v>0</v>
      </c>
      <c r="J922" s="23">
        <f t="shared" si="611"/>
        <v>0</v>
      </c>
      <c r="K922" s="23">
        <f t="shared" si="611"/>
        <v>0</v>
      </c>
      <c r="L922" s="23">
        <f t="shared" si="611"/>
        <v>0</v>
      </c>
      <c r="M922" s="23">
        <f t="shared" si="611"/>
        <v>0</v>
      </c>
      <c r="N922" s="23">
        <f t="shared" si="611"/>
        <v>0</v>
      </c>
      <c r="O922" s="23">
        <f t="shared" si="611"/>
        <v>0</v>
      </c>
      <c r="P922" s="23">
        <f t="shared" si="611"/>
        <v>0</v>
      </c>
      <c r="Q922" s="23">
        <f t="shared" si="611"/>
        <v>0</v>
      </c>
      <c r="R922" s="23">
        <f t="shared" ref="R922:Y922" si="612">R929+R937+R945</f>
        <v>0</v>
      </c>
      <c r="S922" s="23">
        <f t="shared" si="612"/>
        <v>0</v>
      </c>
      <c r="T922" s="23">
        <f t="shared" si="612"/>
        <v>0</v>
      </c>
      <c r="U922" s="23">
        <f t="shared" si="612"/>
        <v>0</v>
      </c>
      <c r="V922" s="23">
        <f t="shared" si="612"/>
        <v>0</v>
      </c>
      <c r="W922" s="23">
        <f t="shared" si="612"/>
        <v>0</v>
      </c>
      <c r="X922" s="23">
        <f t="shared" si="612"/>
        <v>0</v>
      </c>
      <c r="Y922" s="23">
        <f t="shared" si="612"/>
        <v>0</v>
      </c>
      <c r="Z922" s="23">
        <f t="shared" si="611"/>
        <v>0</v>
      </c>
      <c r="AA922" s="23">
        <f t="shared" si="611"/>
        <v>0</v>
      </c>
      <c r="AB922" s="23">
        <f t="shared" si="611"/>
        <v>0</v>
      </c>
      <c r="AC922" s="23">
        <f t="shared" si="611"/>
        <v>0</v>
      </c>
      <c r="AD922" s="112"/>
      <c r="AE922" s="112"/>
    </row>
    <row r="923" spans="1:31" ht="13.15" customHeight="1" x14ac:dyDescent="0.2">
      <c r="A923" s="111"/>
      <c r="B923" s="103" t="s">
        <v>12</v>
      </c>
      <c r="C923" s="19"/>
      <c r="D923" s="20"/>
      <c r="E923" s="20"/>
      <c r="F923" s="19"/>
      <c r="G923" s="23">
        <f>G930+G938+G946</f>
        <v>0</v>
      </c>
      <c r="H923" s="23">
        <f t="shared" ref="H923:AC923" si="613">H930+H938+H946</f>
        <v>0</v>
      </c>
      <c r="I923" s="23">
        <f t="shared" si="613"/>
        <v>0</v>
      </c>
      <c r="J923" s="23">
        <f t="shared" si="613"/>
        <v>0</v>
      </c>
      <c r="K923" s="23">
        <f t="shared" si="613"/>
        <v>0</v>
      </c>
      <c r="L923" s="23">
        <f t="shared" si="613"/>
        <v>0</v>
      </c>
      <c r="M923" s="23">
        <f t="shared" si="613"/>
        <v>0</v>
      </c>
      <c r="N923" s="23">
        <f t="shared" si="613"/>
        <v>0</v>
      </c>
      <c r="O923" s="23">
        <f t="shared" si="613"/>
        <v>0</v>
      </c>
      <c r="P923" s="23">
        <f t="shared" si="613"/>
        <v>0</v>
      </c>
      <c r="Q923" s="23">
        <f t="shared" si="613"/>
        <v>0</v>
      </c>
      <c r="R923" s="23">
        <f t="shared" ref="R923:Y923" si="614">R930+R938+R946</f>
        <v>0</v>
      </c>
      <c r="S923" s="23">
        <f t="shared" si="614"/>
        <v>0</v>
      </c>
      <c r="T923" s="23">
        <f t="shared" si="614"/>
        <v>0</v>
      </c>
      <c r="U923" s="23">
        <f t="shared" si="614"/>
        <v>0</v>
      </c>
      <c r="V923" s="23">
        <f t="shared" si="614"/>
        <v>0</v>
      </c>
      <c r="W923" s="23">
        <f t="shared" si="614"/>
        <v>0</v>
      </c>
      <c r="X923" s="23">
        <f t="shared" si="614"/>
        <v>0</v>
      </c>
      <c r="Y923" s="23">
        <f t="shared" si="614"/>
        <v>0</v>
      </c>
      <c r="Z923" s="23">
        <f t="shared" si="613"/>
        <v>0</v>
      </c>
      <c r="AA923" s="23">
        <f t="shared" si="613"/>
        <v>0</v>
      </c>
      <c r="AB923" s="23">
        <f t="shared" si="613"/>
        <v>0</v>
      </c>
      <c r="AC923" s="23">
        <f t="shared" si="613"/>
        <v>0</v>
      </c>
      <c r="AD923" s="112"/>
      <c r="AE923" s="112"/>
    </row>
    <row r="924" spans="1:31" ht="27.6" customHeight="1" x14ac:dyDescent="0.2">
      <c r="A924" s="111" t="s">
        <v>504</v>
      </c>
      <c r="B924" s="102" t="s">
        <v>150</v>
      </c>
      <c r="C924" s="19"/>
      <c r="D924" s="20"/>
      <c r="E924" s="20"/>
      <c r="F924" s="19"/>
      <c r="G924" s="23">
        <f>I924+K924+M924+O924</f>
        <v>9805</v>
      </c>
      <c r="H924" s="23">
        <f>J924+L924+N924+P924</f>
        <v>2452</v>
      </c>
      <c r="I924" s="29">
        <v>2452</v>
      </c>
      <c r="J924" s="29">
        <v>2452</v>
      </c>
      <c r="K924" s="29">
        <v>2451</v>
      </c>
      <c r="L924" s="29"/>
      <c r="M924" s="29">
        <v>2451</v>
      </c>
      <c r="N924" s="29"/>
      <c r="O924" s="29">
        <v>2451</v>
      </c>
      <c r="P924" s="28"/>
      <c r="Q924" s="23">
        <f>SUM(S924:Y924)</f>
        <v>5640</v>
      </c>
      <c r="R924" s="23">
        <f>T924+V924+X924+Z924</f>
        <v>0</v>
      </c>
      <c r="S924" s="23">
        <v>1950</v>
      </c>
      <c r="T924" s="23"/>
      <c r="U924" s="23">
        <v>1850</v>
      </c>
      <c r="V924" s="23"/>
      <c r="W924" s="23">
        <v>800</v>
      </c>
      <c r="X924" s="23"/>
      <c r="Y924" s="23">
        <v>1040</v>
      </c>
      <c r="Z924" s="23"/>
      <c r="AA924" s="23">
        <v>5700</v>
      </c>
      <c r="AB924" s="23">
        <v>5800</v>
      </c>
      <c r="AC924" s="23">
        <v>6000</v>
      </c>
      <c r="AD924" s="112" t="s">
        <v>503</v>
      </c>
      <c r="AE924" s="112" t="s">
        <v>344</v>
      </c>
    </row>
    <row r="925" spans="1:31" ht="33" customHeight="1" x14ac:dyDescent="0.2">
      <c r="A925" s="111"/>
      <c r="B925" s="103" t="s">
        <v>117</v>
      </c>
      <c r="C925" s="19"/>
      <c r="D925" s="20"/>
      <c r="E925" s="20"/>
      <c r="F925" s="19"/>
      <c r="G925" s="23">
        <f t="shared" ref="G925:AC925" si="615">ROUND(G926/G924,1)</f>
        <v>6.3</v>
      </c>
      <c r="H925" s="23">
        <f t="shared" si="615"/>
        <v>6</v>
      </c>
      <c r="I925" s="23">
        <f t="shared" si="615"/>
        <v>6</v>
      </c>
      <c r="J925" s="23">
        <f t="shared" si="615"/>
        <v>6</v>
      </c>
      <c r="K925" s="23">
        <f t="shared" si="615"/>
        <v>8.1</v>
      </c>
      <c r="L925" s="23" t="e">
        <f t="shared" si="615"/>
        <v>#DIV/0!</v>
      </c>
      <c r="M925" s="23">
        <f t="shared" si="615"/>
        <v>5</v>
      </c>
      <c r="N925" s="23" t="e">
        <f t="shared" si="615"/>
        <v>#DIV/0!</v>
      </c>
      <c r="O925" s="23">
        <f t="shared" si="615"/>
        <v>6.2</v>
      </c>
      <c r="P925" s="23" t="e">
        <f t="shared" si="615"/>
        <v>#DIV/0!</v>
      </c>
      <c r="Q925" s="23">
        <f t="shared" si="615"/>
        <v>11.1</v>
      </c>
      <c r="R925" s="23" t="e">
        <f t="shared" si="615"/>
        <v>#DIV/0!</v>
      </c>
      <c r="S925" s="23">
        <f t="shared" si="615"/>
        <v>7.6</v>
      </c>
      <c r="T925" s="23" t="e">
        <f t="shared" si="615"/>
        <v>#DIV/0!</v>
      </c>
      <c r="U925" s="23">
        <f t="shared" si="615"/>
        <v>10.7</v>
      </c>
      <c r="V925" s="23" t="e">
        <f t="shared" si="615"/>
        <v>#DIV/0!</v>
      </c>
      <c r="W925" s="23">
        <f t="shared" si="615"/>
        <v>15.2</v>
      </c>
      <c r="X925" s="23" t="e">
        <f t="shared" si="615"/>
        <v>#DIV/0!</v>
      </c>
      <c r="Y925" s="23">
        <f t="shared" si="615"/>
        <v>15.1</v>
      </c>
      <c r="Z925" s="23" t="e">
        <f t="shared" si="615"/>
        <v>#DIV/0!</v>
      </c>
      <c r="AA925" s="23">
        <f t="shared" si="615"/>
        <v>10.9</v>
      </c>
      <c r="AB925" s="23">
        <f t="shared" si="615"/>
        <v>10.7</v>
      </c>
      <c r="AC925" s="23">
        <f t="shared" si="615"/>
        <v>10.3</v>
      </c>
      <c r="AD925" s="112"/>
      <c r="AE925" s="112"/>
    </row>
    <row r="926" spans="1:31" ht="30" customHeight="1" x14ac:dyDescent="0.2">
      <c r="A926" s="111"/>
      <c r="B926" s="103" t="s">
        <v>101</v>
      </c>
      <c r="C926" s="19"/>
      <c r="D926" s="20"/>
      <c r="E926" s="20"/>
      <c r="F926" s="19"/>
      <c r="G926" s="23">
        <f t="shared" ref="G926:AC926" si="616">SUM(G927:G930)</f>
        <v>61892</v>
      </c>
      <c r="H926" s="23">
        <f t="shared" si="616"/>
        <v>14725</v>
      </c>
      <c r="I926" s="23">
        <f t="shared" si="616"/>
        <v>14725</v>
      </c>
      <c r="J926" s="23">
        <f t="shared" si="616"/>
        <v>14725</v>
      </c>
      <c r="K926" s="23">
        <f t="shared" si="616"/>
        <v>19760</v>
      </c>
      <c r="L926" s="23">
        <f t="shared" si="616"/>
        <v>0</v>
      </c>
      <c r="M926" s="23">
        <f t="shared" si="616"/>
        <v>12160</v>
      </c>
      <c r="N926" s="23">
        <f t="shared" si="616"/>
        <v>0</v>
      </c>
      <c r="O926" s="23">
        <f t="shared" si="616"/>
        <v>15247</v>
      </c>
      <c r="P926" s="23">
        <f t="shared" si="616"/>
        <v>0</v>
      </c>
      <c r="Q926" s="23">
        <f t="shared" si="616"/>
        <v>62388.7</v>
      </c>
      <c r="R926" s="23">
        <f t="shared" si="616"/>
        <v>0</v>
      </c>
      <c r="S926" s="23">
        <f t="shared" si="616"/>
        <v>14725</v>
      </c>
      <c r="T926" s="23">
        <f t="shared" si="616"/>
        <v>0</v>
      </c>
      <c r="U926" s="23">
        <f t="shared" si="616"/>
        <v>19760</v>
      </c>
      <c r="V926" s="23">
        <f t="shared" si="616"/>
        <v>0</v>
      </c>
      <c r="W926" s="23">
        <f t="shared" si="616"/>
        <v>12160</v>
      </c>
      <c r="X926" s="23">
        <f t="shared" si="616"/>
        <v>0</v>
      </c>
      <c r="Y926" s="23">
        <f t="shared" si="616"/>
        <v>15743.7</v>
      </c>
      <c r="Z926" s="23">
        <f t="shared" si="616"/>
        <v>0</v>
      </c>
      <c r="AA926" s="23">
        <f t="shared" si="616"/>
        <v>61892</v>
      </c>
      <c r="AB926" s="23">
        <f t="shared" si="616"/>
        <v>61892</v>
      </c>
      <c r="AC926" s="23">
        <f t="shared" si="616"/>
        <v>61892</v>
      </c>
      <c r="AD926" s="112"/>
      <c r="AE926" s="112"/>
    </row>
    <row r="927" spans="1:31" x14ac:dyDescent="0.2">
      <c r="A927" s="111"/>
      <c r="B927" s="103" t="s">
        <v>17</v>
      </c>
      <c r="C927" s="19">
        <v>136</v>
      </c>
      <c r="D927" s="20" t="s">
        <v>43</v>
      </c>
      <c r="E927" s="20" t="s">
        <v>198</v>
      </c>
      <c r="F927" s="101">
        <v>621</v>
      </c>
      <c r="G927" s="23">
        <f t="shared" ref="G927:H930" si="617">I927+K927+M927+O927</f>
        <v>61892</v>
      </c>
      <c r="H927" s="28">
        <f t="shared" si="617"/>
        <v>14725</v>
      </c>
      <c r="I927" s="29">
        <v>14725</v>
      </c>
      <c r="J927" s="29">
        <v>14725</v>
      </c>
      <c r="K927" s="29">
        <v>19760</v>
      </c>
      <c r="L927" s="29"/>
      <c r="M927" s="29">
        <v>12160</v>
      </c>
      <c r="N927" s="29"/>
      <c r="O927" s="29">
        <f>18504.5-3257.5</f>
        <v>15247</v>
      </c>
      <c r="P927" s="28"/>
      <c r="Q927" s="23">
        <f t="shared" ref="Q927:R930" si="618">S927+U927+W927+Y927</f>
        <v>62388.7</v>
      </c>
      <c r="R927" s="28">
        <f t="shared" si="618"/>
        <v>0</v>
      </c>
      <c r="S927" s="23">
        <v>14725</v>
      </c>
      <c r="T927" s="23"/>
      <c r="U927" s="23">
        <v>19760</v>
      </c>
      <c r="V927" s="23"/>
      <c r="W927" s="23">
        <v>12160</v>
      </c>
      <c r="X927" s="23"/>
      <c r="Y927" s="23">
        <f>15247+496.7</f>
        <v>15743.7</v>
      </c>
      <c r="Z927" s="23"/>
      <c r="AA927" s="23">
        <v>61892</v>
      </c>
      <c r="AB927" s="23">
        <v>61892</v>
      </c>
      <c r="AC927" s="23">
        <v>61892</v>
      </c>
      <c r="AD927" s="112"/>
      <c r="AE927" s="112"/>
    </row>
    <row r="928" spans="1:31" ht="26.45" customHeight="1" x14ac:dyDescent="0.2">
      <c r="A928" s="111"/>
      <c r="B928" s="103" t="s">
        <v>14</v>
      </c>
      <c r="C928" s="19"/>
      <c r="D928" s="20"/>
      <c r="E928" s="20"/>
      <c r="F928" s="19"/>
      <c r="G928" s="23">
        <f t="shared" si="617"/>
        <v>0</v>
      </c>
      <c r="H928" s="28">
        <f t="shared" si="617"/>
        <v>0</v>
      </c>
      <c r="I928" s="29"/>
      <c r="J928" s="29"/>
      <c r="K928" s="29"/>
      <c r="L928" s="29"/>
      <c r="M928" s="29"/>
      <c r="N928" s="29"/>
      <c r="O928" s="29"/>
      <c r="P928" s="28"/>
      <c r="Q928" s="23">
        <f t="shared" si="618"/>
        <v>0</v>
      </c>
      <c r="R928" s="28">
        <f t="shared" si="618"/>
        <v>0</v>
      </c>
      <c r="S928" s="23"/>
      <c r="T928" s="23"/>
      <c r="U928" s="23"/>
      <c r="V928" s="23"/>
      <c r="W928" s="23"/>
      <c r="X928" s="23"/>
      <c r="Y928" s="23"/>
      <c r="Z928" s="23"/>
      <c r="AA928" s="23"/>
      <c r="AB928" s="23"/>
      <c r="AC928" s="23"/>
      <c r="AD928" s="112"/>
      <c r="AE928" s="112"/>
    </row>
    <row r="929" spans="1:31" ht="13.15" customHeight="1" x14ac:dyDescent="0.2">
      <c r="A929" s="111"/>
      <c r="B929" s="103" t="s">
        <v>15</v>
      </c>
      <c r="C929" s="19"/>
      <c r="D929" s="20"/>
      <c r="E929" s="20"/>
      <c r="F929" s="19"/>
      <c r="G929" s="23">
        <f t="shared" si="617"/>
        <v>0</v>
      </c>
      <c r="H929" s="28">
        <f t="shared" si="617"/>
        <v>0</v>
      </c>
      <c r="I929" s="29"/>
      <c r="J929" s="29"/>
      <c r="K929" s="29"/>
      <c r="L929" s="29"/>
      <c r="M929" s="29"/>
      <c r="N929" s="29"/>
      <c r="O929" s="29"/>
      <c r="P929" s="28"/>
      <c r="Q929" s="23">
        <f t="shared" si="618"/>
        <v>0</v>
      </c>
      <c r="R929" s="28">
        <f t="shared" si="618"/>
        <v>0</v>
      </c>
      <c r="S929" s="23"/>
      <c r="T929" s="23"/>
      <c r="U929" s="23"/>
      <c r="V929" s="23"/>
      <c r="W929" s="23"/>
      <c r="X929" s="23"/>
      <c r="Y929" s="23"/>
      <c r="Z929" s="23"/>
      <c r="AA929" s="23"/>
      <c r="AB929" s="23"/>
      <c r="AC929" s="23"/>
      <c r="AD929" s="112"/>
      <c r="AE929" s="112"/>
    </row>
    <row r="930" spans="1:31" ht="13.15" customHeight="1" x14ac:dyDescent="0.2">
      <c r="A930" s="111"/>
      <c r="B930" s="103" t="s">
        <v>12</v>
      </c>
      <c r="C930" s="19"/>
      <c r="D930" s="20"/>
      <c r="E930" s="20"/>
      <c r="F930" s="19"/>
      <c r="G930" s="23">
        <f t="shared" si="617"/>
        <v>0</v>
      </c>
      <c r="H930" s="28">
        <f t="shared" si="617"/>
        <v>0</v>
      </c>
      <c r="I930" s="29"/>
      <c r="J930" s="29"/>
      <c r="K930" s="29"/>
      <c r="L930" s="29"/>
      <c r="M930" s="29"/>
      <c r="N930" s="29"/>
      <c r="O930" s="29"/>
      <c r="P930" s="28"/>
      <c r="Q930" s="23">
        <f t="shared" si="618"/>
        <v>0</v>
      </c>
      <c r="R930" s="28">
        <f t="shared" si="618"/>
        <v>0</v>
      </c>
      <c r="S930" s="23"/>
      <c r="T930" s="23"/>
      <c r="U930" s="23"/>
      <c r="V930" s="23"/>
      <c r="W930" s="23"/>
      <c r="X930" s="23"/>
      <c r="Y930" s="23"/>
      <c r="Z930" s="23"/>
      <c r="AA930" s="23"/>
      <c r="AB930" s="23"/>
      <c r="AC930" s="23"/>
      <c r="AD930" s="112"/>
      <c r="AE930" s="112"/>
    </row>
    <row r="931" spans="1:31" ht="39" customHeight="1" x14ac:dyDescent="0.2">
      <c r="A931" s="111" t="s">
        <v>259</v>
      </c>
      <c r="B931" s="102" t="s">
        <v>173</v>
      </c>
      <c r="C931" s="19"/>
      <c r="D931" s="20"/>
      <c r="E931" s="20"/>
      <c r="F931" s="19"/>
      <c r="G931" s="29">
        <v>7</v>
      </c>
      <c r="H931" s="28">
        <v>7</v>
      </c>
      <c r="I931" s="29">
        <v>7</v>
      </c>
      <c r="J931" s="29">
        <v>7</v>
      </c>
      <c r="K931" s="29">
        <v>7</v>
      </c>
      <c r="L931" s="29"/>
      <c r="M931" s="29">
        <v>7</v>
      </c>
      <c r="N931" s="29"/>
      <c r="O931" s="29">
        <v>7</v>
      </c>
      <c r="P931" s="28"/>
      <c r="Q931" s="23">
        <v>7</v>
      </c>
      <c r="R931" s="23"/>
      <c r="S931" s="23">
        <v>7</v>
      </c>
      <c r="T931" s="23"/>
      <c r="U931" s="23">
        <v>7</v>
      </c>
      <c r="V931" s="23"/>
      <c r="W931" s="23">
        <v>7</v>
      </c>
      <c r="X931" s="23"/>
      <c r="Y931" s="23">
        <v>7</v>
      </c>
      <c r="Z931" s="23"/>
      <c r="AA931" s="23">
        <v>7</v>
      </c>
      <c r="AB931" s="23">
        <v>7</v>
      </c>
      <c r="AC931" s="23">
        <v>7</v>
      </c>
      <c r="AD931" s="112" t="s">
        <v>190</v>
      </c>
      <c r="AE931" s="112" t="s">
        <v>345</v>
      </c>
    </row>
    <row r="932" spans="1:31" ht="31.9" customHeight="1" x14ac:dyDescent="0.2">
      <c r="A932" s="111"/>
      <c r="B932" s="103" t="s">
        <v>119</v>
      </c>
      <c r="C932" s="19"/>
      <c r="D932" s="20"/>
      <c r="E932" s="20"/>
      <c r="F932" s="19"/>
      <c r="G932" s="23">
        <f t="shared" ref="G932:AC932" si="619">ROUND(G933/G931,1)</f>
        <v>33222.199999999997</v>
      </c>
      <c r="H932" s="23">
        <f t="shared" si="619"/>
        <v>8213.9</v>
      </c>
      <c r="I932" s="23">
        <f t="shared" si="619"/>
        <v>8276.2999999999993</v>
      </c>
      <c r="J932" s="23">
        <f t="shared" si="619"/>
        <v>8213.9</v>
      </c>
      <c r="K932" s="23">
        <f t="shared" si="619"/>
        <v>12321.3</v>
      </c>
      <c r="L932" s="23" t="e">
        <f t="shared" si="619"/>
        <v>#DIV/0!</v>
      </c>
      <c r="M932" s="23">
        <f t="shared" si="619"/>
        <v>4727.8</v>
      </c>
      <c r="N932" s="23" t="e">
        <f t="shared" si="619"/>
        <v>#DIV/0!</v>
      </c>
      <c r="O932" s="23">
        <f t="shared" si="619"/>
        <v>7896.8</v>
      </c>
      <c r="P932" s="23" t="e">
        <f t="shared" si="619"/>
        <v>#DIV/0!</v>
      </c>
      <c r="Q932" s="23">
        <f t="shared" si="619"/>
        <v>32539.9</v>
      </c>
      <c r="R932" s="23" t="e">
        <f t="shared" si="619"/>
        <v>#DIV/0!</v>
      </c>
      <c r="S932" s="23">
        <f t="shared" si="619"/>
        <v>8228.1</v>
      </c>
      <c r="T932" s="23" t="e">
        <f t="shared" si="619"/>
        <v>#DIV/0!</v>
      </c>
      <c r="U932" s="23">
        <f t="shared" si="619"/>
        <v>11998.7</v>
      </c>
      <c r="V932" s="23" t="e">
        <f t="shared" si="619"/>
        <v>#DIV/0!</v>
      </c>
      <c r="W932" s="23">
        <f t="shared" si="619"/>
        <v>4755.3999999999996</v>
      </c>
      <c r="X932" s="23" t="e">
        <f t="shared" si="619"/>
        <v>#DIV/0!</v>
      </c>
      <c r="Y932" s="23">
        <f t="shared" si="619"/>
        <v>7557.7</v>
      </c>
      <c r="Z932" s="23" t="e">
        <f t="shared" si="619"/>
        <v>#DIV/0!</v>
      </c>
      <c r="AA932" s="23">
        <f t="shared" si="619"/>
        <v>32375.599999999999</v>
      </c>
      <c r="AB932" s="23">
        <f t="shared" si="619"/>
        <v>32375.599999999999</v>
      </c>
      <c r="AC932" s="23">
        <f t="shared" si="619"/>
        <v>32375.599999999999</v>
      </c>
      <c r="AD932" s="112"/>
      <c r="AE932" s="112"/>
    </row>
    <row r="933" spans="1:31" ht="25.5" x14ac:dyDescent="0.2">
      <c r="A933" s="111"/>
      <c r="B933" s="103" t="s">
        <v>101</v>
      </c>
      <c r="C933" s="19"/>
      <c r="D933" s="20"/>
      <c r="E933" s="20"/>
      <c r="F933" s="19"/>
      <c r="G933" s="23">
        <f t="shared" ref="G933:AC933" si="620">SUM(G934:G938)</f>
        <v>232555.09999999998</v>
      </c>
      <c r="H933" s="23">
        <f t="shared" si="620"/>
        <v>57497.3</v>
      </c>
      <c r="I933" s="23">
        <f t="shared" si="620"/>
        <v>57934.2</v>
      </c>
      <c r="J933" s="23">
        <f t="shared" si="620"/>
        <v>57497.3</v>
      </c>
      <c r="K933" s="23">
        <f t="shared" si="620"/>
        <v>86248.9</v>
      </c>
      <c r="L933" s="23">
        <f t="shared" si="620"/>
        <v>0</v>
      </c>
      <c r="M933" s="23">
        <f t="shared" si="620"/>
        <v>33094.400000000001</v>
      </c>
      <c r="N933" s="23">
        <f t="shared" si="620"/>
        <v>0</v>
      </c>
      <c r="O933" s="23">
        <f t="shared" si="620"/>
        <v>55277.599999999999</v>
      </c>
      <c r="P933" s="23">
        <f t="shared" si="620"/>
        <v>0</v>
      </c>
      <c r="Q933" s="23">
        <f t="shared" si="620"/>
        <v>227779.5</v>
      </c>
      <c r="R933" s="23">
        <f t="shared" si="620"/>
        <v>0</v>
      </c>
      <c r="S933" s="23">
        <f t="shared" si="620"/>
        <v>57596.5</v>
      </c>
      <c r="T933" s="23">
        <f t="shared" si="620"/>
        <v>0</v>
      </c>
      <c r="U933" s="23">
        <f t="shared" si="620"/>
        <v>83991</v>
      </c>
      <c r="V933" s="23">
        <f t="shared" si="620"/>
        <v>0</v>
      </c>
      <c r="W933" s="23">
        <f t="shared" si="620"/>
        <v>33287.800000000003</v>
      </c>
      <c r="X933" s="23">
        <f t="shared" si="620"/>
        <v>0</v>
      </c>
      <c r="Y933" s="23">
        <f t="shared" si="620"/>
        <v>52904.2</v>
      </c>
      <c r="Z933" s="23">
        <f t="shared" si="620"/>
        <v>0</v>
      </c>
      <c r="AA933" s="23">
        <f t="shared" si="620"/>
        <v>226629.5</v>
      </c>
      <c r="AB933" s="23">
        <f t="shared" si="620"/>
        <v>226629.5</v>
      </c>
      <c r="AC933" s="23">
        <f t="shared" si="620"/>
        <v>226629.5</v>
      </c>
      <c r="AD933" s="112"/>
      <c r="AE933" s="112"/>
    </row>
    <row r="934" spans="1:31" x14ac:dyDescent="0.2">
      <c r="A934" s="111"/>
      <c r="B934" s="113" t="s">
        <v>17</v>
      </c>
      <c r="C934" s="19">
        <v>136</v>
      </c>
      <c r="D934" s="20" t="s">
        <v>44</v>
      </c>
      <c r="E934" s="20" t="s">
        <v>199</v>
      </c>
      <c r="F934" s="101">
        <v>621</v>
      </c>
      <c r="G934" s="23">
        <f t="shared" ref="G934:H938" si="621">I934+K934+M934+O934</f>
        <v>232555.09999999998</v>
      </c>
      <c r="H934" s="28">
        <f t="shared" si="621"/>
        <v>57497.3</v>
      </c>
      <c r="I934" s="29">
        <v>57934.2</v>
      </c>
      <c r="J934" s="29">
        <v>57497.3</v>
      </c>
      <c r="K934" s="29">
        <v>86248.9</v>
      </c>
      <c r="L934" s="29"/>
      <c r="M934" s="29">
        <v>33094.400000000001</v>
      </c>
      <c r="N934" s="29"/>
      <c r="O934" s="29">
        <f>62504.4-7226.8</f>
        <v>55277.599999999999</v>
      </c>
      <c r="P934" s="28"/>
      <c r="Q934" s="23">
        <f>S934+U934+W934+Y934</f>
        <v>227779.5</v>
      </c>
      <c r="R934" s="28">
        <f>T934+V934+X934+Z934</f>
        <v>0</v>
      </c>
      <c r="S934" s="23">
        <v>57596.5</v>
      </c>
      <c r="T934" s="23"/>
      <c r="U934" s="23">
        <v>83991</v>
      </c>
      <c r="V934" s="23"/>
      <c r="W934" s="23">
        <v>33287.800000000003</v>
      </c>
      <c r="X934" s="23"/>
      <c r="Y934" s="23">
        <v>52904.2</v>
      </c>
      <c r="Z934" s="23"/>
      <c r="AA934" s="23">
        <v>226629.5</v>
      </c>
      <c r="AB934" s="23">
        <v>226629.5</v>
      </c>
      <c r="AC934" s="23">
        <v>226629.5</v>
      </c>
      <c r="AD934" s="112"/>
      <c r="AE934" s="112"/>
    </row>
    <row r="935" spans="1:31" ht="26.45" customHeight="1" x14ac:dyDescent="0.2">
      <c r="A935" s="111"/>
      <c r="B935" s="115"/>
      <c r="C935" s="19">
        <v>136</v>
      </c>
      <c r="D935" s="20" t="s">
        <v>44</v>
      </c>
      <c r="E935" s="20" t="s">
        <v>199</v>
      </c>
      <c r="F935" s="101">
        <v>622</v>
      </c>
      <c r="G935" s="23">
        <f t="shared" si="621"/>
        <v>0</v>
      </c>
      <c r="H935" s="28"/>
      <c r="I935" s="29"/>
      <c r="J935" s="29"/>
      <c r="K935" s="29"/>
      <c r="L935" s="29"/>
      <c r="M935" s="29"/>
      <c r="N935" s="29"/>
      <c r="O935" s="29"/>
      <c r="P935" s="28"/>
      <c r="Q935" s="23">
        <f>S935+U935+W935+Y935</f>
        <v>0</v>
      </c>
      <c r="R935" s="28"/>
      <c r="S935" s="23"/>
      <c r="T935" s="23"/>
      <c r="U935" s="23"/>
      <c r="V935" s="23"/>
      <c r="W935" s="23"/>
      <c r="X935" s="23"/>
      <c r="Y935" s="23"/>
      <c r="Z935" s="23"/>
      <c r="AA935" s="23"/>
      <c r="AB935" s="23"/>
      <c r="AC935" s="23"/>
      <c r="AD935" s="112"/>
      <c r="AE935" s="112"/>
    </row>
    <row r="936" spans="1:31" ht="26.45" customHeight="1" x14ac:dyDescent="0.2">
      <c r="A936" s="111"/>
      <c r="B936" s="103" t="s">
        <v>14</v>
      </c>
      <c r="C936" s="19"/>
      <c r="D936" s="20"/>
      <c r="E936" s="20"/>
      <c r="F936" s="19"/>
      <c r="G936" s="23">
        <f t="shared" si="621"/>
        <v>0</v>
      </c>
      <c r="H936" s="28">
        <f t="shared" si="621"/>
        <v>0</v>
      </c>
      <c r="I936" s="29"/>
      <c r="J936" s="29"/>
      <c r="K936" s="29"/>
      <c r="L936" s="29"/>
      <c r="M936" s="29"/>
      <c r="N936" s="29"/>
      <c r="O936" s="29"/>
      <c r="P936" s="28"/>
      <c r="Q936" s="23">
        <f>S936+U936+W936+Y936</f>
        <v>0</v>
      </c>
      <c r="R936" s="28">
        <f>T936+V936+X936+Z936</f>
        <v>0</v>
      </c>
      <c r="S936" s="23"/>
      <c r="T936" s="23"/>
      <c r="U936" s="23"/>
      <c r="V936" s="23"/>
      <c r="W936" s="23"/>
      <c r="X936" s="23"/>
      <c r="Y936" s="23"/>
      <c r="Z936" s="23"/>
      <c r="AA936" s="23"/>
      <c r="AB936" s="23"/>
      <c r="AC936" s="23"/>
      <c r="AD936" s="112"/>
      <c r="AE936" s="112"/>
    </row>
    <row r="937" spans="1:31" ht="13.15" customHeight="1" x14ac:dyDescent="0.2">
      <c r="A937" s="111"/>
      <c r="B937" s="103" t="s">
        <v>15</v>
      </c>
      <c r="C937" s="19"/>
      <c r="D937" s="20"/>
      <c r="E937" s="20"/>
      <c r="F937" s="19"/>
      <c r="G937" s="23">
        <f t="shared" si="621"/>
        <v>0</v>
      </c>
      <c r="H937" s="28">
        <f t="shared" si="621"/>
        <v>0</v>
      </c>
      <c r="I937" s="29"/>
      <c r="J937" s="29"/>
      <c r="K937" s="29"/>
      <c r="L937" s="29"/>
      <c r="M937" s="29"/>
      <c r="N937" s="29"/>
      <c r="O937" s="29"/>
      <c r="P937" s="28"/>
      <c r="Q937" s="23">
        <f>S937+U937+W937+Y937</f>
        <v>0</v>
      </c>
      <c r="R937" s="28">
        <f>T937+V937+X937+Z937</f>
        <v>0</v>
      </c>
      <c r="S937" s="23"/>
      <c r="T937" s="23"/>
      <c r="U937" s="23"/>
      <c r="V937" s="23"/>
      <c r="W937" s="23"/>
      <c r="X937" s="23"/>
      <c r="Y937" s="23"/>
      <c r="Z937" s="23"/>
      <c r="AA937" s="23"/>
      <c r="AB937" s="23"/>
      <c r="AC937" s="23"/>
      <c r="AD937" s="112"/>
      <c r="AE937" s="112"/>
    </row>
    <row r="938" spans="1:31" ht="13.15" customHeight="1" x14ac:dyDescent="0.2">
      <c r="A938" s="111"/>
      <c r="B938" s="103" t="s">
        <v>12</v>
      </c>
      <c r="C938" s="19"/>
      <c r="D938" s="20"/>
      <c r="E938" s="20"/>
      <c r="F938" s="19"/>
      <c r="G938" s="23">
        <f t="shared" si="621"/>
        <v>0</v>
      </c>
      <c r="H938" s="28">
        <f t="shared" si="621"/>
        <v>0</v>
      </c>
      <c r="I938" s="29"/>
      <c r="J938" s="29"/>
      <c r="K938" s="29"/>
      <c r="L938" s="29"/>
      <c r="M938" s="29"/>
      <c r="N938" s="29"/>
      <c r="O938" s="29"/>
      <c r="P938" s="28"/>
      <c r="Q938" s="23">
        <f>S938+U938+W938+Y938</f>
        <v>0</v>
      </c>
      <c r="R938" s="28">
        <f>T938+V938+X938+Z938</f>
        <v>0</v>
      </c>
      <c r="S938" s="23"/>
      <c r="T938" s="23"/>
      <c r="U938" s="23"/>
      <c r="V938" s="23"/>
      <c r="W938" s="23"/>
      <c r="X938" s="23"/>
      <c r="Y938" s="23"/>
      <c r="Z938" s="23"/>
      <c r="AA938" s="23"/>
      <c r="AB938" s="23"/>
      <c r="AC938" s="23"/>
      <c r="AD938" s="112"/>
      <c r="AE938" s="112"/>
    </row>
    <row r="939" spans="1:31" ht="30.6" customHeight="1" x14ac:dyDescent="0.2">
      <c r="A939" s="111" t="s">
        <v>302</v>
      </c>
      <c r="B939" s="103" t="s">
        <v>151</v>
      </c>
      <c r="C939" s="19"/>
      <c r="D939" s="20"/>
      <c r="E939" s="20"/>
      <c r="F939" s="19"/>
      <c r="G939" s="29">
        <v>480</v>
      </c>
      <c r="H939" s="28">
        <v>480</v>
      </c>
      <c r="I939" s="29">
        <v>480</v>
      </c>
      <c r="J939" s="29">
        <v>480</v>
      </c>
      <c r="K939" s="29">
        <v>480</v>
      </c>
      <c r="L939" s="29"/>
      <c r="M939" s="29">
        <v>480</v>
      </c>
      <c r="N939" s="29"/>
      <c r="O939" s="29">
        <v>480</v>
      </c>
      <c r="P939" s="28"/>
      <c r="Q939" s="23">
        <v>525</v>
      </c>
      <c r="R939" s="23"/>
      <c r="S939" s="23">
        <v>525</v>
      </c>
      <c r="T939" s="23"/>
      <c r="U939" s="23">
        <v>525</v>
      </c>
      <c r="V939" s="23"/>
      <c r="W939" s="23">
        <v>525</v>
      </c>
      <c r="X939" s="23"/>
      <c r="Y939" s="23">
        <v>525</v>
      </c>
      <c r="Z939" s="23"/>
      <c r="AA939" s="23">
        <v>525</v>
      </c>
      <c r="AB939" s="23">
        <v>525</v>
      </c>
      <c r="AC939" s="23">
        <v>525</v>
      </c>
      <c r="AD939" s="112" t="s">
        <v>80</v>
      </c>
      <c r="AE939" s="112" t="s">
        <v>346</v>
      </c>
    </row>
    <row r="940" spans="1:31" ht="31.9" customHeight="1" x14ac:dyDescent="0.2">
      <c r="A940" s="111"/>
      <c r="B940" s="103" t="s">
        <v>116</v>
      </c>
      <c r="C940" s="19"/>
      <c r="D940" s="20"/>
      <c r="E940" s="20"/>
      <c r="F940" s="19"/>
      <c r="G940" s="23">
        <f>ROUND(G941/G939,1)</f>
        <v>47.7</v>
      </c>
      <c r="H940" s="23">
        <f t="shared" ref="H940:AC940" si="622">ROUND(H941/H939,1)</f>
        <v>11.7</v>
      </c>
      <c r="I940" s="23">
        <f t="shared" si="622"/>
        <v>12.3</v>
      </c>
      <c r="J940" s="23">
        <f t="shared" si="622"/>
        <v>11.7</v>
      </c>
      <c r="K940" s="23">
        <f t="shared" si="622"/>
        <v>14.7</v>
      </c>
      <c r="L940" s="23" t="e">
        <f t="shared" si="622"/>
        <v>#DIV/0!</v>
      </c>
      <c r="M940" s="23">
        <f t="shared" si="622"/>
        <v>12.2</v>
      </c>
      <c r="N940" s="23" t="e">
        <f t="shared" si="622"/>
        <v>#DIV/0!</v>
      </c>
      <c r="O940" s="23">
        <f t="shared" si="622"/>
        <v>8.5</v>
      </c>
      <c r="P940" s="23" t="e">
        <f t="shared" si="622"/>
        <v>#DIV/0!</v>
      </c>
      <c r="Q940" s="23">
        <f t="shared" si="622"/>
        <v>63.9</v>
      </c>
      <c r="R940" s="23" t="e">
        <f t="shared" si="622"/>
        <v>#DIV/0!</v>
      </c>
      <c r="S940" s="23">
        <f t="shared" si="622"/>
        <v>14.9</v>
      </c>
      <c r="T940" s="23" t="e">
        <f t="shared" si="622"/>
        <v>#DIV/0!</v>
      </c>
      <c r="U940" s="23">
        <f t="shared" si="622"/>
        <v>16.8</v>
      </c>
      <c r="V940" s="23" t="e">
        <f t="shared" si="622"/>
        <v>#DIV/0!</v>
      </c>
      <c r="W940" s="23">
        <f t="shared" si="622"/>
        <v>14.7</v>
      </c>
      <c r="X940" s="23" t="e">
        <f t="shared" si="622"/>
        <v>#DIV/0!</v>
      </c>
      <c r="Y940" s="23">
        <f t="shared" si="622"/>
        <v>17.5</v>
      </c>
      <c r="Z940" s="23" t="e">
        <f t="shared" si="622"/>
        <v>#DIV/0!</v>
      </c>
      <c r="AA940" s="23">
        <f t="shared" si="622"/>
        <v>60</v>
      </c>
      <c r="AB940" s="23">
        <f t="shared" si="622"/>
        <v>60</v>
      </c>
      <c r="AC940" s="23">
        <f t="shared" si="622"/>
        <v>60</v>
      </c>
      <c r="AD940" s="112"/>
      <c r="AE940" s="112"/>
    </row>
    <row r="941" spans="1:31" ht="154.15" customHeight="1" x14ac:dyDescent="0.2">
      <c r="A941" s="111"/>
      <c r="B941" s="103" t="s">
        <v>101</v>
      </c>
      <c r="C941" s="19"/>
      <c r="D941" s="20"/>
      <c r="E941" s="20"/>
      <c r="F941" s="19"/>
      <c r="G941" s="23">
        <f>SUM(G942:G946)</f>
        <v>22883.3</v>
      </c>
      <c r="H941" s="23">
        <f t="shared" ref="H941:AC941" si="623">SUM(H942:H946)</f>
        <v>5614.6</v>
      </c>
      <c r="I941" s="23">
        <f t="shared" si="623"/>
        <v>5891.3</v>
      </c>
      <c r="J941" s="23">
        <f t="shared" si="623"/>
        <v>5614.6</v>
      </c>
      <c r="K941" s="23">
        <f t="shared" si="623"/>
        <v>7055.9</v>
      </c>
      <c r="L941" s="23">
        <f t="shared" si="623"/>
        <v>0</v>
      </c>
      <c r="M941" s="23">
        <f t="shared" si="623"/>
        <v>5843.1</v>
      </c>
      <c r="N941" s="23">
        <f t="shared" si="623"/>
        <v>0</v>
      </c>
      <c r="O941" s="23">
        <f t="shared" si="623"/>
        <v>4093</v>
      </c>
      <c r="P941" s="23">
        <f t="shared" si="623"/>
        <v>0</v>
      </c>
      <c r="Q941" s="23">
        <f t="shared" si="623"/>
        <v>33547.818599999999</v>
      </c>
      <c r="R941" s="23">
        <f t="shared" si="623"/>
        <v>0</v>
      </c>
      <c r="S941" s="23">
        <f t="shared" si="623"/>
        <v>7813.8285999999998</v>
      </c>
      <c r="T941" s="23">
        <f t="shared" si="623"/>
        <v>0</v>
      </c>
      <c r="U941" s="23">
        <f t="shared" si="623"/>
        <v>8804.4500000000007</v>
      </c>
      <c r="V941" s="23">
        <f t="shared" si="623"/>
        <v>0</v>
      </c>
      <c r="W941" s="23">
        <f t="shared" si="623"/>
        <v>7717</v>
      </c>
      <c r="X941" s="23">
        <f t="shared" si="623"/>
        <v>0</v>
      </c>
      <c r="Y941" s="23">
        <f t="shared" si="623"/>
        <v>9212.5400000000009</v>
      </c>
      <c r="Z941" s="23">
        <f t="shared" si="623"/>
        <v>0</v>
      </c>
      <c r="AA941" s="23">
        <f t="shared" si="623"/>
        <v>31507</v>
      </c>
      <c r="AB941" s="23">
        <f t="shared" si="623"/>
        <v>31507</v>
      </c>
      <c r="AC941" s="23">
        <f t="shared" si="623"/>
        <v>31507</v>
      </c>
      <c r="AD941" s="112"/>
      <c r="AE941" s="112"/>
    </row>
    <row r="942" spans="1:31" ht="26.45" customHeight="1" x14ac:dyDescent="0.2">
      <c r="A942" s="111"/>
      <c r="B942" s="111" t="s">
        <v>17</v>
      </c>
      <c r="C942" s="101">
        <v>136</v>
      </c>
      <c r="D942" s="18" t="s">
        <v>44</v>
      </c>
      <c r="E942" s="18" t="s">
        <v>447</v>
      </c>
      <c r="F942" s="101">
        <v>622</v>
      </c>
      <c r="G942" s="23">
        <f t="shared" ref="G942:H946" si="624">I942+K942+M942+O942</f>
        <v>4561.7000000000007</v>
      </c>
      <c r="H942" s="28">
        <f t="shared" si="624"/>
        <v>1351.6</v>
      </c>
      <c r="I942" s="29">
        <v>1451.3</v>
      </c>
      <c r="J942" s="29">
        <v>1351.6</v>
      </c>
      <c r="K942" s="29">
        <v>1335.2</v>
      </c>
      <c r="L942" s="29"/>
      <c r="M942" s="29">
        <v>644.29999999999995</v>
      </c>
      <c r="N942" s="29"/>
      <c r="O942" s="29">
        <v>1130.9000000000001</v>
      </c>
      <c r="P942" s="28"/>
      <c r="Q942" s="23">
        <f t="shared" ref="Q942:R946" si="625">S942+U942+W942+Y942</f>
        <v>4993.83</v>
      </c>
      <c r="R942" s="28">
        <f t="shared" si="625"/>
        <v>0</v>
      </c>
      <c r="S942" s="23">
        <v>1568</v>
      </c>
      <c r="T942" s="23"/>
      <c r="U942" s="23">
        <v>1285.45</v>
      </c>
      <c r="V942" s="23"/>
      <c r="W942" s="23">
        <v>681.06</v>
      </c>
      <c r="X942" s="23"/>
      <c r="Y942" s="23">
        <v>1459.32</v>
      </c>
      <c r="Z942" s="23"/>
      <c r="AA942" s="23">
        <v>4993.8</v>
      </c>
      <c r="AB942" s="23">
        <v>4993.8</v>
      </c>
      <c r="AC942" s="23">
        <v>4993.8</v>
      </c>
      <c r="AD942" s="112"/>
      <c r="AE942" s="112"/>
    </row>
    <row r="943" spans="1:31" ht="26.45" customHeight="1" x14ac:dyDescent="0.2">
      <c r="A943" s="111"/>
      <c r="B943" s="111"/>
      <c r="C943" s="101">
        <v>136</v>
      </c>
      <c r="D943" s="18" t="s">
        <v>44</v>
      </c>
      <c r="E943" s="18" t="s">
        <v>448</v>
      </c>
      <c r="F943" s="101">
        <v>321</v>
      </c>
      <c r="G943" s="23">
        <f t="shared" si="624"/>
        <v>18321.599999999999</v>
      </c>
      <c r="H943" s="28">
        <f t="shared" si="624"/>
        <v>4263</v>
      </c>
      <c r="I943" s="29">
        <v>4440</v>
      </c>
      <c r="J943" s="29">
        <v>4263</v>
      </c>
      <c r="K943" s="29">
        <v>5720.7</v>
      </c>
      <c r="L943" s="29"/>
      <c r="M943" s="29">
        <v>5198.8</v>
      </c>
      <c r="N943" s="29"/>
      <c r="O943" s="29">
        <v>2962.1</v>
      </c>
      <c r="P943" s="28"/>
      <c r="Q943" s="23">
        <f t="shared" si="625"/>
        <v>28553.988600000001</v>
      </c>
      <c r="R943" s="28">
        <f t="shared" si="625"/>
        <v>0</v>
      </c>
      <c r="S943" s="23">
        <v>6245.8285999999998</v>
      </c>
      <c r="T943" s="23"/>
      <c r="U943" s="23">
        <v>7519</v>
      </c>
      <c r="V943" s="23"/>
      <c r="W943" s="23">
        <v>7035.94</v>
      </c>
      <c r="X943" s="23"/>
      <c r="Y943" s="23">
        <v>7753.22</v>
      </c>
      <c r="Z943" s="23"/>
      <c r="AA943" s="23">
        <v>26513.200000000001</v>
      </c>
      <c r="AB943" s="23">
        <v>26513.200000000001</v>
      </c>
      <c r="AC943" s="23">
        <v>26513.200000000001</v>
      </c>
      <c r="AD943" s="112"/>
      <c r="AE943" s="112"/>
    </row>
    <row r="944" spans="1:31" ht="13.15" customHeight="1" x14ac:dyDescent="0.2">
      <c r="A944" s="111"/>
      <c r="B944" s="103" t="s">
        <v>14</v>
      </c>
      <c r="C944" s="19"/>
      <c r="D944" s="20"/>
      <c r="E944" s="20"/>
      <c r="F944" s="19"/>
      <c r="G944" s="23">
        <f t="shared" si="624"/>
        <v>0</v>
      </c>
      <c r="H944" s="28">
        <f t="shared" si="624"/>
        <v>0</v>
      </c>
      <c r="I944" s="29"/>
      <c r="J944" s="29"/>
      <c r="K944" s="29"/>
      <c r="L944" s="29"/>
      <c r="M944" s="29"/>
      <c r="N944" s="29"/>
      <c r="O944" s="29"/>
      <c r="P944" s="28"/>
      <c r="Q944" s="23">
        <f t="shared" si="625"/>
        <v>0</v>
      </c>
      <c r="R944" s="28">
        <f t="shared" si="625"/>
        <v>0</v>
      </c>
      <c r="S944" s="23"/>
      <c r="T944" s="23"/>
      <c r="U944" s="23"/>
      <c r="V944" s="23"/>
      <c r="W944" s="23"/>
      <c r="X944" s="23"/>
      <c r="Y944" s="23"/>
      <c r="Z944" s="23"/>
      <c r="AA944" s="23"/>
      <c r="AB944" s="23"/>
      <c r="AC944" s="23"/>
      <c r="AD944" s="112"/>
      <c r="AE944" s="112"/>
    </row>
    <row r="945" spans="1:31" ht="13.15" customHeight="1" x14ac:dyDescent="0.2">
      <c r="A945" s="111"/>
      <c r="B945" s="103" t="s">
        <v>15</v>
      </c>
      <c r="C945" s="19"/>
      <c r="D945" s="20"/>
      <c r="E945" s="20"/>
      <c r="F945" s="19"/>
      <c r="G945" s="23">
        <f t="shared" si="624"/>
        <v>0</v>
      </c>
      <c r="H945" s="28">
        <f t="shared" si="624"/>
        <v>0</v>
      </c>
      <c r="I945" s="29"/>
      <c r="J945" s="29"/>
      <c r="K945" s="29"/>
      <c r="L945" s="29"/>
      <c r="M945" s="29"/>
      <c r="N945" s="29"/>
      <c r="O945" s="29"/>
      <c r="P945" s="28"/>
      <c r="Q945" s="23">
        <f t="shared" si="625"/>
        <v>0</v>
      </c>
      <c r="R945" s="28">
        <f t="shared" si="625"/>
        <v>0</v>
      </c>
      <c r="S945" s="23"/>
      <c r="T945" s="23"/>
      <c r="U945" s="23"/>
      <c r="V945" s="23"/>
      <c r="W945" s="23"/>
      <c r="X945" s="23"/>
      <c r="Y945" s="23"/>
      <c r="Z945" s="23"/>
      <c r="AA945" s="23"/>
      <c r="AB945" s="23"/>
      <c r="AC945" s="23"/>
      <c r="AD945" s="112"/>
      <c r="AE945" s="112"/>
    </row>
    <row r="946" spans="1:31" ht="25.15" customHeight="1" x14ac:dyDescent="0.2">
      <c r="A946" s="111"/>
      <c r="B946" s="103" t="s">
        <v>12</v>
      </c>
      <c r="C946" s="19"/>
      <c r="D946" s="20"/>
      <c r="E946" s="20"/>
      <c r="F946" s="19"/>
      <c r="G946" s="23">
        <f t="shared" si="624"/>
        <v>0</v>
      </c>
      <c r="H946" s="28">
        <f t="shared" si="624"/>
        <v>0</v>
      </c>
      <c r="I946" s="29"/>
      <c r="J946" s="29"/>
      <c r="K946" s="29"/>
      <c r="L946" s="29"/>
      <c r="M946" s="29"/>
      <c r="N946" s="29"/>
      <c r="O946" s="29"/>
      <c r="P946" s="28"/>
      <c r="Q946" s="23">
        <f t="shared" si="625"/>
        <v>0</v>
      </c>
      <c r="R946" s="28">
        <f t="shared" si="625"/>
        <v>0</v>
      </c>
      <c r="S946" s="23"/>
      <c r="T946" s="23"/>
      <c r="U946" s="23"/>
      <c r="V946" s="23"/>
      <c r="W946" s="23"/>
      <c r="X946" s="23"/>
      <c r="Y946" s="23"/>
      <c r="Z946" s="23"/>
      <c r="AA946" s="23"/>
      <c r="AB946" s="23"/>
      <c r="AC946" s="23"/>
      <c r="AD946" s="112"/>
      <c r="AE946" s="112"/>
    </row>
    <row r="947" spans="1:31" ht="27.6" customHeight="1" x14ac:dyDescent="0.2">
      <c r="A947" s="111" t="s">
        <v>260</v>
      </c>
      <c r="B947" s="103" t="s">
        <v>166</v>
      </c>
      <c r="C947" s="19"/>
      <c r="D947" s="20"/>
      <c r="E947" s="20"/>
      <c r="F947" s="19"/>
      <c r="G947" s="23">
        <f>G954</f>
        <v>4</v>
      </c>
      <c r="H947" s="23">
        <f t="shared" ref="H947:P947" si="626">H954</f>
        <v>1</v>
      </c>
      <c r="I947" s="23">
        <f t="shared" si="626"/>
        <v>1</v>
      </c>
      <c r="J947" s="23">
        <f t="shared" si="626"/>
        <v>1</v>
      </c>
      <c r="K947" s="23">
        <f t="shared" si="626"/>
        <v>1</v>
      </c>
      <c r="L947" s="23">
        <f t="shared" si="626"/>
        <v>0</v>
      </c>
      <c r="M947" s="23">
        <f t="shared" si="626"/>
        <v>1</v>
      </c>
      <c r="N947" s="23">
        <f t="shared" si="626"/>
        <v>0</v>
      </c>
      <c r="O947" s="23">
        <f t="shared" si="626"/>
        <v>1</v>
      </c>
      <c r="P947" s="23">
        <f t="shared" si="626"/>
        <v>0</v>
      </c>
      <c r="Q947" s="23">
        <v>4</v>
      </c>
      <c r="R947" s="23"/>
      <c r="S947" s="23">
        <v>1</v>
      </c>
      <c r="T947" s="23"/>
      <c r="U947" s="23">
        <v>1</v>
      </c>
      <c r="V947" s="23"/>
      <c r="W947" s="23">
        <v>1</v>
      </c>
      <c r="X947" s="23"/>
      <c r="Y947" s="23">
        <v>1</v>
      </c>
      <c r="Z947" s="23"/>
      <c r="AA947" s="23">
        <v>4</v>
      </c>
      <c r="AB947" s="23">
        <v>4</v>
      </c>
      <c r="AC947" s="23"/>
      <c r="AD947" s="112" t="s">
        <v>479</v>
      </c>
      <c r="AE947" s="112" t="s">
        <v>347</v>
      </c>
    </row>
    <row r="948" spans="1:31" ht="40.15" customHeight="1" x14ac:dyDescent="0.2">
      <c r="A948" s="111"/>
      <c r="B948" s="103" t="s">
        <v>120</v>
      </c>
      <c r="C948" s="19"/>
      <c r="D948" s="20"/>
      <c r="E948" s="20"/>
      <c r="F948" s="19"/>
      <c r="G948" s="23">
        <f>ROUND(G949/G947,1)</f>
        <v>0</v>
      </c>
      <c r="H948" s="23">
        <f t="shared" ref="H948:P948" si="627">ROUND(H949/H947,1)</f>
        <v>0</v>
      </c>
      <c r="I948" s="23">
        <f t="shared" si="627"/>
        <v>0</v>
      </c>
      <c r="J948" s="23">
        <f t="shared" si="627"/>
        <v>0</v>
      </c>
      <c r="K948" s="23">
        <f t="shared" si="627"/>
        <v>0</v>
      </c>
      <c r="L948" s="23" t="e">
        <f t="shared" si="627"/>
        <v>#DIV/0!</v>
      </c>
      <c r="M948" s="23">
        <f t="shared" si="627"/>
        <v>0</v>
      </c>
      <c r="N948" s="23" t="e">
        <f t="shared" si="627"/>
        <v>#DIV/0!</v>
      </c>
      <c r="O948" s="23">
        <f t="shared" si="627"/>
        <v>0</v>
      </c>
      <c r="P948" s="23" t="e">
        <f t="shared" si="627"/>
        <v>#DIV/0!</v>
      </c>
      <c r="Q948" s="23">
        <v>0</v>
      </c>
      <c r="R948" s="23"/>
      <c r="S948" s="23">
        <v>0</v>
      </c>
      <c r="T948" s="23"/>
      <c r="U948" s="23">
        <v>0</v>
      </c>
      <c r="V948" s="23"/>
      <c r="W948" s="23">
        <v>0</v>
      </c>
      <c r="X948" s="23"/>
      <c r="Y948" s="23">
        <v>0</v>
      </c>
      <c r="Z948" s="23"/>
      <c r="AA948" s="23">
        <v>0</v>
      </c>
      <c r="AB948" s="23">
        <v>0</v>
      </c>
      <c r="AC948" s="23"/>
      <c r="AD948" s="112"/>
      <c r="AE948" s="112"/>
    </row>
    <row r="949" spans="1:31" ht="25.5" x14ac:dyDescent="0.2">
      <c r="A949" s="111"/>
      <c r="B949" s="103" t="s">
        <v>101</v>
      </c>
      <c r="C949" s="19"/>
      <c r="D949" s="20"/>
      <c r="E949" s="20"/>
      <c r="F949" s="19"/>
      <c r="G949" s="23">
        <f t="shared" ref="G949:AC949" si="628">SUM(G950:G953)</f>
        <v>0</v>
      </c>
      <c r="H949" s="23">
        <f t="shared" si="628"/>
        <v>0</v>
      </c>
      <c r="I949" s="23">
        <f t="shared" si="628"/>
        <v>0</v>
      </c>
      <c r="J949" s="23">
        <f t="shared" si="628"/>
        <v>0</v>
      </c>
      <c r="K949" s="23">
        <f t="shared" si="628"/>
        <v>0</v>
      </c>
      <c r="L949" s="23">
        <f t="shared" si="628"/>
        <v>0</v>
      </c>
      <c r="M949" s="23">
        <f t="shared" si="628"/>
        <v>0</v>
      </c>
      <c r="N949" s="23">
        <f t="shared" si="628"/>
        <v>0</v>
      </c>
      <c r="O949" s="23">
        <f t="shared" si="628"/>
        <v>0</v>
      </c>
      <c r="P949" s="23">
        <f t="shared" si="628"/>
        <v>0</v>
      </c>
      <c r="Q949" s="23">
        <f t="shared" si="628"/>
        <v>0</v>
      </c>
      <c r="R949" s="23">
        <f t="shared" si="628"/>
        <v>0</v>
      </c>
      <c r="S949" s="23">
        <f t="shared" si="628"/>
        <v>0</v>
      </c>
      <c r="T949" s="23">
        <f t="shared" si="628"/>
        <v>0</v>
      </c>
      <c r="U949" s="23">
        <f t="shared" si="628"/>
        <v>0</v>
      </c>
      <c r="V949" s="23">
        <f t="shared" si="628"/>
        <v>0</v>
      </c>
      <c r="W949" s="23">
        <f t="shared" si="628"/>
        <v>0</v>
      </c>
      <c r="X949" s="23">
        <f t="shared" si="628"/>
        <v>0</v>
      </c>
      <c r="Y949" s="23">
        <f t="shared" si="628"/>
        <v>0</v>
      </c>
      <c r="Z949" s="23">
        <f t="shared" si="628"/>
        <v>0</v>
      </c>
      <c r="AA949" s="23">
        <f t="shared" si="628"/>
        <v>0</v>
      </c>
      <c r="AB949" s="23">
        <f t="shared" si="628"/>
        <v>0</v>
      </c>
      <c r="AC949" s="23">
        <f t="shared" si="628"/>
        <v>0</v>
      </c>
      <c r="AD949" s="112"/>
      <c r="AE949" s="112"/>
    </row>
    <row r="950" spans="1:31" x14ac:dyDescent="0.2">
      <c r="A950" s="111"/>
      <c r="B950" s="103" t="s">
        <v>17</v>
      </c>
      <c r="C950" s="19"/>
      <c r="D950" s="19"/>
      <c r="E950" s="19"/>
      <c r="F950" s="19"/>
      <c r="G950" s="23">
        <f>G957</f>
        <v>0</v>
      </c>
      <c r="H950" s="23">
        <f t="shared" ref="H950:AC950" si="629">H957</f>
        <v>0</v>
      </c>
      <c r="I950" s="23">
        <f t="shared" si="629"/>
        <v>0</v>
      </c>
      <c r="J950" s="23">
        <f t="shared" si="629"/>
        <v>0</v>
      </c>
      <c r="K950" s="23">
        <f t="shared" si="629"/>
        <v>0</v>
      </c>
      <c r="L950" s="23">
        <f t="shared" si="629"/>
        <v>0</v>
      </c>
      <c r="M950" s="23">
        <f t="shared" si="629"/>
        <v>0</v>
      </c>
      <c r="N950" s="23">
        <f t="shared" si="629"/>
        <v>0</v>
      </c>
      <c r="O950" s="23">
        <f t="shared" si="629"/>
        <v>0</v>
      </c>
      <c r="P950" s="23">
        <f t="shared" si="629"/>
        <v>0</v>
      </c>
      <c r="Q950" s="23">
        <f t="shared" si="629"/>
        <v>0</v>
      </c>
      <c r="R950" s="23">
        <f t="shared" si="629"/>
        <v>0</v>
      </c>
      <c r="S950" s="23">
        <f t="shared" si="629"/>
        <v>0</v>
      </c>
      <c r="T950" s="23">
        <f t="shared" si="629"/>
        <v>0</v>
      </c>
      <c r="U950" s="23">
        <f t="shared" si="629"/>
        <v>0</v>
      </c>
      <c r="V950" s="23">
        <f t="shared" si="629"/>
        <v>0</v>
      </c>
      <c r="W950" s="23">
        <f t="shared" si="629"/>
        <v>0</v>
      </c>
      <c r="X950" s="23">
        <f t="shared" si="629"/>
        <v>0</v>
      </c>
      <c r="Y950" s="23">
        <f t="shared" si="629"/>
        <v>0</v>
      </c>
      <c r="Z950" s="23">
        <f t="shared" si="629"/>
        <v>0</v>
      </c>
      <c r="AA950" s="23">
        <f t="shared" si="629"/>
        <v>0</v>
      </c>
      <c r="AB950" s="23">
        <f t="shared" si="629"/>
        <v>0</v>
      </c>
      <c r="AC950" s="23">
        <f t="shared" si="629"/>
        <v>0</v>
      </c>
      <c r="AD950" s="112"/>
      <c r="AE950" s="112"/>
    </row>
    <row r="951" spans="1:31" x14ac:dyDescent="0.2">
      <c r="A951" s="111"/>
      <c r="B951" s="103" t="s">
        <v>14</v>
      </c>
      <c r="C951" s="19"/>
      <c r="D951" s="20"/>
      <c r="E951" s="20"/>
      <c r="F951" s="19"/>
      <c r="G951" s="23">
        <f>G958</f>
        <v>0</v>
      </c>
      <c r="H951" s="23">
        <f t="shared" ref="H951:AC951" si="630">H958</f>
        <v>0</v>
      </c>
      <c r="I951" s="23">
        <f t="shared" si="630"/>
        <v>0</v>
      </c>
      <c r="J951" s="23">
        <f t="shared" si="630"/>
        <v>0</v>
      </c>
      <c r="K951" s="23">
        <f t="shared" si="630"/>
        <v>0</v>
      </c>
      <c r="L951" s="23">
        <f t="shared" si="630"/>
        <v>0</v>
      </c>
      <c r="M951" s="23">
        <f t="shared" si="630"/>
        <v>0</v>
      </c>
      <c r="N951" s="23">
        <f t="shared" si="630"/>
        <v>0</v>
      </c>
      <c r="O951" s="23">
        <f t="shared" si="630"/>
        <v>0</v>
      </c>
      <c r="P951" s="23">
        <f t="shared" si="630"/>
        <v>0</v>
      </c>
      <c r="Q951" s="23">
        <f t="shared" si="630"/>
        <v>0</v>
      </c>
      <c r="R951" s="23">
        <f t="shared" si="630"/>
        <v>0</v>
      </c>
      <c r="S951" s="23">
        <f t="shared" si="630"/>
        <v>0</v>
      </c>
      <c r="T951" s="23">
        <f t="shared" si="630"/>
        <v>0</v>
      </c>
      <c r="U951" s="23">
        <f t="shared" si="630"/>
        <v>0</v>
      </c>
      <c r="V951" s="23">
        <f t="shared" si="630"/>
        <v>0</v>
      </c>
      <c r="W951" s="23">
        <f t="shared" si="630"/>
        <v>0</v>
      </c>
      <c r="X951" s="23">
        <f t="shared" si="630"/>
        <v>0</v>
      </c>
      <c r="Y951" s="23">
        <f t="shared" si="630"/>
        <v>0</v>
      </c>
      <c r="Z951" s="23">
        <f t="shared" si="630"/>
        <v>0</v>
      </c>
      <c r="AA951" s="23">
        <f t="shared" si="630"/>
        <v>0</v>
      </c>
      <c r="AB951" s="23">
        <f t="shared" si="630"/>
        <v>0</v>
      </c>
      <c r="AC951" s="23">
        <f t="shared" si="630"/>
        <v>0</v>
      </c>
      <c r="AD951" s="112"/>
      <c r="AE951" s="112"/>
    </row>
    <row r="952" spans="1:31" x14ac:dyDescent="0.2">
      <c r="A952" s="111"/>
      <c r="B952" s="103" t="s">
        <v>15</v>
      </c>
      <c r="C952" s="19"/>
      <c r="D952" s="20"/>
      <c r="E952" s="20"/>
      <c r="F952" s="19"/>
      <c r="G952" s="23">
        <f>G959</f>
        <v>0</v>
      </c>
      <c r="H952" s="23">
        <f t="shared" ref="H952:AC952" si="631">H959</f>
        <v>0</v>
      </c>
      <c r="I952" s="23">
        <f t="shared" si="631"/>
        <v>0</v>
      </c>
      <c r="J952" s="23">
        <f t="shared" si="631"/>
        <v>0</v>
      </c>
      <c r="K952" s="23">
        <f t="shared" si="631"/>
        <v>0</v>
      </c>
      <c r="L952" s="23">
        <f t="shared" si="631"/>
        <v>0</v>
      </c>
      <c r="M952" s="23">
        <f t="shared" si="631"/>
        <v>0</v>
      </c>
      <c r="N952" s="23">
        <f t="shared" si="631"/>
        <v>0</v>
      </c>
      <c r="O952" s="23">
        <f t="shared" si="631"/>
        <v>0</v>
      </c>
      <c r="P952" s="23">
        <f t="shared" si="631"/>
        <v>0</v>
      </c>
      <c r="Q952" s="23">
        <f t="shared" si="631"/>
        <v>0</v>
      </c>
      <c r="R952" s="23">
        <f t="shared" si="631"/>
        <v>0</v>
      </c>
      <c r="S952" s="23">
        <f t="shared" si="631"/>
        <v>0</v>
      </c>
      <c r="T952" s="23">
        <f t="shared" si="631"/>
        <v>0</v>
      </c>
      <c r="U952" s="23">
        <f t="shared" si="631"/>
        <v>0</v>
      </c>
      <c r="V952" s="23">
        <f t="shared" si="631"/>
        <v>0</v>
      </c>
      <c r="W952" s="23">
        <f t="shared" si="631"/>
        <v>0</v>
      </c>
      <c r="X952" s="23">
        <f t="shared" si="631"/>
        <v>0</v>
      </c>
      <c r="Y952" s="23">
        <f t="shared" si="631"/>
        <v>0</v>
      </c>
      <c r="Z952" s="23">
        <f t="shared" si="631"/>
        <v>0</v>
      </c>
      <c r="AA952" s="23">
        <f t="shared" si="631"/>
        <v>0</v>
      </c>
      <c r="AB952" s="23">
        <f t="shared" si="631"/>
        <v>0</v>
      </c>
      <c r="AC952" s="23">
        <f t="shared" si="631"/>
        <v>0</v>
      </c>
      <c r="AD952" s="112"/>
      <c r="AE952" s="112"/>
    </row>
    <row r="953" spans="1:31" ht="58.9" customHeight="1" x14ac:dyDescent="0.2">
      <c r="A953" s="111"/>
      <c r="B953" s="103" t="s">
        <v>12</v>
      </c>
      <c r="C953" s="19"/>
      <c r="D953" s="20"/>
      <c r="E953" s="20"/>
      <c r="F953" s="19"/>
      <c r="G953" s="23">
        <f>G960</f>
        <v>0</v>
      </c>
      <c r="H953" s="23">
        <f t="shared" ref="H953:AC953" si="632">H960</f>
        <v>0</v>
      </c>
      <c r="I953" s="23">
        <f t="shared" si="632"/>
        <v>0</v>
      </c>
      <c r="J953" s="23">
        <f t="shared" si="632"/>
        <v>0</v>
      </c>
      <c r="K953" s="23">
        <f t="shared" si="632"/>
        <v>0</v>
      </c>
      <c r="L953" s="23">
        <f t="shared" si="632"/>
        <v>0</v>
      </c>
      <c r="M953" s="23">
        <f t="shared" si="632"/>
        <v>0</v>
      </c>
      <c r="N953" s="23">
        <f t="shared" si="632"/>
        <v>0</v>
      </c>
      <c r="O953" s="23">
        <f t="shared" si="632"/>
        <v>0</v>
      </c>
      <c r="P953" s="23">
        <f t="shared" si="632"/>
        <v>0</v>
      </c>
      <c r="Q953" s="23">
        <f t="shared" si="632"/>
        <v>0</v>
      </c>
      <c r="R953" s="23">
        <f t="shared" si="632"/>
        <v>0</v>
      </c>
      <c r="S953" s="23">
        <f t="shared" si="632"/>
        <v>0</v>
      </c>
      <c r="T953" s="23">
        <f t="shared" si="632"/>
        <v>0</v>
      </c>
      <c r="U953" s="23">
        <f t="shared" si="632"/>
        <v>0</v>
      </c>
      <c r="V953" s="23">
        <f t="shared" si="632"/>
        <v>0</v>
      </c>
      <c r="W953" s="23">
        <f t="shared" si="632"/>
        <v>0</v>
      </c>
      <c r="X953" s="23">
        <f t="shared" si="632"/>
        <v>0</v>
      </c>
      <c r="Y953" s="23">
        <f t="shared" si="632"/>
        <v>0</v>
      </c>
      <c r="Z953" s="23">
        <f t="shared" si="632"/>
        <v>0</v>
      </c>
      <c r="AA953" s="23">
        <f t="shared" si="632"/>
        <v>0</v>
      </c>
      <c r="AB953" s="23">
        <f t="shared" si="632"/>
        <v>0</v>
      </c>
      <c r="AC953" s="23">
        <f t="shared" si="632"/>
        <v>0</v>
      </c>
      <c r="AD953" s="112"/>
      <c r="AE953" s="112"/>
    </row>
    <row r="954" spans="1:31" ht="35.25" customHeight="1" x14ac:dyDescent="0.2">
      <c r="A954" s="111" t="s">
        <v>565</v>
      </c>
      <c r="B954" s="103" t="s">
        <v>166</v>
      </c>
      <c r="C954" s="19"/>
      <c r="D954" s="20"/>
      <c r="E954" s="20"/>
      <c r="F954" s="19"/>
      <c r="G954" s="23">
        <f>I954+K954+M954+O954</f>
        <v>4</v>
      </c>
      <c r="H954" s="23">
        <f>J954+L954+N954+P954</f>
        <v>1</v>
      </c>
      <c r="I954" s="23">
        <v>1</v>
      </c>
      <c r="J954" s="23">
        <v>1</v>
      </c>
      <c r="K954" s="23">
        <v>1</v>
      </c>
      <c r="L954" s="23"/>
      <c r="M954" s="23">
        <v>1</v>
      </c>
      <c r="N954" s="23"/>
      <c r="O954" s="23">
        <v>1</v>
      </c>
      <c r="P954" s="28"/>
      <c r="Q954" s="23">
        <v>4</v>
      </c>
      <c r="R954" s="23">
        <f>T954+V954+X954+Z954</f>
        <v>0</v>
      </c>
      <c r="S954" s="23">
        <v>1</v>
      </c>
      <c r="T954" s="23"/>
      <c r="U954" s="23">
        <v>1</v>
      </c>
      <c r="V954" s="23"/>
      <c r="W954" s="23">
        <v>1</v>
      </c>
      <c r="X954" s="23"/>
      <c r="Y954" s="23">
        <v>1</v>
      </c>
      <c r="Z954" s="23"/>
      <c r="AA954" s="23">
        <v>4</v>
      </c>
      <c r="AB954" s="23">
        <v>4</v>
      </c>
      <c r="AC954" s="23"/>
      <c r="AD954" s="112" t="s">
        <v>566</v>
      </c>
      <c r="AE954" s="116" t="s">
        <v>567</v>
      </c>
    </row>
    <row r="955" spans="1:31" ht="27.75" customHeight="1" x14ac:dyDescent="0.2">
      <c r="A955" s="111"/>
      <c r="B955" s="103" t="s">
        <v>117</v>
      </c>
      <c r="C955" s="19"/>
      <c r="D955" s="20"/>
      <c r="E955" s="20"/>
      <c r="F955" s="19"/>
      <c r="G955" s="23">
        <f>ROUND(G956/G954,1)</f>
        <v>0</v>
      </c>
      <c r="H955" s="23">
        <f t="shared" ref="H955:AC955" si="633">ROUND(H956/H954,1)</f>
        <v>0</v>
      </c>
      <c r="I955" s="23">
        <f t="shared" si="633"/>
        <v>0</v>
      </c>
      <c r="J955" s="23">
        <f t="shared" si="633"/>
        <v>0</v>
      </c>
      <c r="K955" s="23">
        <f t="shared" si="633"/>
        <v>0</v>
      </c>
      <c r="L955" s="23" t="e">
        <f t="shared" si="633"/>
        <v>#DIV/0!</v>
      </c>
      <c r="M955" s="23">
        <f t="shared" si="633"/>
        <v>0</v>
      </c>
      <c r="N955" s="23" t="e">
        <f t="shared" si="633"/>
        <v>#DIV/0!</v>
      </c>
      <c r="O955" s="23">
        <f t="shared" si="633"/>
        <v>0</v>
      </c>
      <c r="P955" s="23" t="e">
        <f t="shared" si="633"/>
        <v>#DIV/0!</v>
      </c>
      <c r="Q955" s="23">
        <f t="shared" si="633"/>
        <v>0</v>
      </c>
      <c r="R955" s="23" t="e">
        <f t="shared" si="633"/>
        <v>#DIV/0!</v>
      </c>
      <c r="S955" s="23">
        <f t="shared" si="633"/>
        <v>0</v>
      </c>
      <c r="T955" s="23" t="e">
        <f t="shared" si="633"/>
        <v>#DIV/0!</v>
      </c>
      <c r="U955" s="23">
        <f t="shared" si="633"/>
        <v>0</v>
      </c>
      <c r="V955" s="23" t="e">
        <f t="shared" si="633"/>
        <v>#DIV/0!</v>
      </c>
      <c r="W955" s="23">
        <f t="shared" si="633"/>
        <v>0</v>
      </c>
      <c r="X955" s="23" t="e">
        <f t="shared" si="633"/>
        <v>#DIV/0!</v>
      </c>
      <c r="Y955" s="23">
        <f t="shared" si="633"/>
        <v>0</v>
      </c>
      <c r="Z955" s="23" t="e">
        <f t="shared" si="633"/>
        <v>#DIV/0!</v>
      </c>
      <c r="AA955" s="23">
        <f t="shared" si="633"/>
        <v>0</v>
      </c>
      <c r="AB955" s="23">
        <f t="shared" si="633"/>
        <v>0</v>
      </c>
      <c r="AC955" s="23" t="e">
        <f t="shared" si="633"/>
        <v>#DIV/0!</v>
      </c>
      <c r="AD955" s="112"/>
      <c r="AE955" s="117"/>
    </row>
    <row r="956" spans="1:31" ht="34.9" customHeight="1" x14ac:dyDescent="0.2">
      <c r="A956" s="111"/>
      <c r="B956" s="103" t="s">
        <v>101</v>
      </c>
      <c r="C956" s="19"/>
      <c r="D956" s="20"/>
      <c r="E956" s="20"/>
      <c r="F956" s="19"/>
      <c r="G956" s="23">
        <f t="shared" ref="G956:AC956" si="634">SUM(G957:G960)</f>
        <v>0</v>
      </c>
      <c r="H956" s="23">
        <f t="shared" si="634"/>
        <v>0</v>
      </c>
      <c r="I956" s="23">
        <f t="shared" si="634"/>
        <v>0</v>
      </c>
      <c r="J956" s="23">
        <f t="shared" si="634"/>
        <v>0</v>
      </c>
      <c r="K956" s="23">
        <f t="shared" si="634"/>
        <v>0</v>
      </c>
      <c r="L956" s="23">
        <f t="shared" si="634"/>
        <v>0</v>
      </c>
      <c r="M956" s="23">
        <f t="shared" si="634"/>
        <v>0</v>
      </c>
      <c r="N956" s="23">
        <f t="shared" si="634"/>
        <v>0</v>
      </c>
      <c r="O956" s="23">
        <f t="shared" si="634"/>
        <v>0</v>
      </c>
      <c r="P956" s="23">
        <f t="shared" si="634"/>
        <v>0</v>
      </c>
      <c r="Q956" s="23">
        <f t="shared" si="634"/>
        <v>0</v>
      </c>
      <c r="R956" s="23">
        <f t="shared" si="634"/>
        <v>0</v>
      </c>
      <c r="S956" s="23">
        <f t="shared" si="634"/>
        <v>0</v>
      </c>
      <c r="T956" s="23">
        <f t="shared" si="634"/>
        <v>0</v>
      </c>
      <c r="U956" s="23">
        <f t="shared" si="634"/>
        <v>0</v>
      </c>
      <c r="V956" s="23">
        <f t="shared" si="634"/>
        <v>0</v>
      </c>
      <c r="W956" s="23">
        <f t="shared" si="634"/>
        <v>0</v>
      </c>
      <c r="X956" s="23">
        <f t="shared" si="634"/>
        <v>0</v>
      </c>
      <c r="Y956" s="23">
        <f t="shared" si="634"/>
        <v>0</v>
      </c>
      <c r="Z956" s="23">
        <f t="shared" si="634"/>
        <v>0</v>
      </c>
      <c r="AA956" s="23">
        <f t="shared" si="634"/>
        <v>0</v>
      </c>
      <c r="AB956" s="23">
        <f t="shared" si="634"/>
        <v>0</v>
      </c>
      <c r="AC956" s="23">
        <f t="shared" si="634"/>
        <v>0</v>
      </c>
      <c r="AD956" s="112"/>
      <c r="AE956" s="117"/>
    </row>
    <row r="957" spans="1:31" x14ac:dyDescent="0.2">
      <c r="A957" s="111"/>
      <c r="B957" s="103" t="s">
        <v>17</v>
      </c>
      <c r="C957" s="19"/>
      <c r="D957" s="20"/>
      <c r="E957" s="20"/>
      <c r="F957" s="19"/>
      <c r="G957" s="23">
        <f t="shared" ref="G957:H960" si="635">I957+K957+M957+O957</f>
        <v>0</v>
      </c>
      <c r="H957" s="28">
        <f t="shared" si="635"/>
        <v>0</v>
      </c>
      <c r="I957" s="23"/>
      <c r="J957" s="23"/>
      <c r="K957" s="23"/>
      <c r="L957" s="23"/>
      <c r="M957" s="23"/>
      <c r="N957" s="23"/>
      <c r="O957" s="23"/>
      <c r="P957" s="28"/>
      <c r="Q957" s="23">
        <f t="shared" ref="Q957:R960" si="636">S957+U957+W957+Y957</f>
        <v>0</v>
      </c>
      <c r="R957" s="28">
        <f t="shared" si="636"/>
        <v>0</v>
      </c>
      <c r="S957" s="23"/>
      <c r="T957" s="23"/>
      <c r="U957" s="23"/>
      <c r="V957" s="23"/>
      <c r="W957" s="23"/>
      <c r="X957" s="23"/>
      <c r="Y957" s="23"/>
      <c r="Z957" s="23"/>
      <c r="AA957" s="23"/>
      <c r="AB957" s="23"/>
      <c r="AC957" s="23"/>
      <c r="AD957" s="112"/>
      <c r="AE957" s="117"/>
    </row>
    <row r="958" spans="1:31" x14ac:dyDescent="0.2">
      <c r="A958" s="111"/>
      <c r="B958" s="103" t="s">
        <v>14</v>
      </c>
      <c r="C958" s="19"/>
      <c r="D958" s="20"/>
      <c r="E958" s="20"/>
      <c r="F958" s="19"/>
      <c r="G958" s="23">
        <f t="shared" si="635"/>
        <v>0</v>
      </c>
      <c r="H958" s="28">
        <f t="shared" si="635"/>
        <v>0</v>
      </c>
      <c r="I958" s="23"/>
      <c r="J958" s="23"/>
      <c r="K958" s="23"/>
      <c r="L958" s="23"/>
      <c r="M958" s="23"/>
      <c r="N958" s="23"/>
      <c r="O958" s="23"/>
      <c r="P958" s="28"/>
      <c r="Q958" s="23">
        <f t="shared" si="636"/>
        <v>0</v>
      </c>
      <c r="R958" s="28">
        <f t="shared" si="636"/>
        <v>0</v>
      </c>
      <c r="S958" s="23"/>
      <c r="T958" s="23"/>
      <c r="U958" s="23"/>
      <c r="V958" s="23"/>
      <c r="W958" s="23"/>
      <c r="X958" s="23"/>
      <c r="Y958" s="23"/>
      <c r="Z958" s="23"/>
      <c r="AA958" s="23"/>
      <c r="AB958" s="23"/>
      <c r="AC958" s="23"/>
      <c r="AD958" s="112"/>
      <c r="AE958" s="117"/>
    </row>
    <row r="959" spans="1:31" ht="37.5" customHeight="1" x14ac:dyDescent="0.2">
      <c r="A959" s="111"/>
      <c r="B959" s="103" t="s">
        <v>15</v>
      </c>
      <c r="C959" s="19"/>
      <c r="D959" s="20"/>
      <c r="E959" s="20"/>
      <c r="F959" s="19"/>
      <c r="G959" s="23">
        <f t="shared" si="635"/>
        <v>0</v>
      </c>
      <c r="H959" s="28">
        <f t="shared" si="635"/>
        <v>0</v>
      </c>
      <c r="I959" s="23"/>
      <c r="J959" s="23"/>
      <c r="K959" s="23"/>
      <c r="L959" s="23"/>
      <c r="M959" s="23"/>
      <c r="N959" s="23"/>
      <c r="O959" s="23"/>
      <c r="P959" s="28"/>
      <c r="Q959" s="23">
        <f t="shared" si="636"/>
        <v>0</v>
      </c>
      <c r="R959" s="28">
        <f t="shared" si="636"/>
        <v>0</v>
      </c>
      <c r="S959" s="23"/>
      <c r="T959" s="23"/>
      <c r="U959" s="23"/>
      <c r="V959" s="23"/>
      <c r="W959" s="23"/>
      <c r="X959" s="23"/>
      <c r="Y959" s="23"/>
      <c r="Z959" s="23"/>
      <c r="AA959" s="23"/>
      <c r="AB959" s="23"/>
      <c r="AC959" s="23"/>
      <c r="AD959" s="112"/>
      <c r="AE959" s="117"/>
    </row>
    <row r="960" spans="1:31" x14ac:dyDescent="0.2">
      <c r="A960" s="111"/>
      <c r="B960" s="103" t="s">
        <v>12</v>
      </c>
      <c r="C960" s="19"/>
      <c r="D960" s="20"/>
      <c r="E960" s="20"/>
      <c r="F960" s="19"/>
      <c r="G960" s="23">
        <f t="shared" si="635"/>
        <v>0</v>
      </c>
      <c r="H960" s="28">
        <f t="shared" si="635"/>
        <v>0</v>
      </c>
      <c r="I960" s="23"/>
      <c r="J960" s="23"/>
      <c r="K960" s="23"/>
      <c r="L960" s="23"/>
      <c r="M960" s="23"/>
      <c r="N960" s="23"/>
      <c r="O960" s="23"/>
      <c r="P960" s="28"/>
      <c r="Q960" s="23">
        <f t="shared" si="636"/>
        <v>0</v>
      </c>
      <c r="R960" s="28">
        <f t="shared" si="636"/>
        <v>0</v>
      </c>
      <c r="S960" s="23"/>
      <c r="T960" s="23"/>
      <c r="U960" s="23"/>
      <c r="V960" s="23"/>
      <c r="W960" s="23"/>
      <c r="X960" s="23"/>
      <c r="Y960" s="23"/>
      <c r="Z960" s="23"/>
      <c r="AA960" s="23"/>
      <c r="AB960" s="23"/>
      <c r="AC960" s="23"/>
      <c r="AD960" s="112"/>
      <c r="AE960" s="118"/>
    </row>
    <row r="961" spans="1:31" x14ac:dyDescent="0.2">
      <c r="A961" s="111" t="s">
        <v>24</v>
      </c>
      <c r="B961" s="103" t="s">
        <v>7</v>
      </c>
      <c r="C961" s="19"/>
      <c r="D961" s="20"/>
      <c r="E961" s="20"/>
      <c r="F961" s="19"/>
      <c r="G961" s="23">
        <f>G916+G917+G918+G919+G920+G950</f>
        <v>317330.39999999997</v>
      </c>
      <c r="H961" s="23">
        <f t="shared" ref="H961:AC961" si="637">H916+H917+H918+H919+H920+H950</f>
        <v>77836.900000000009</v>
      </c>
      <c r="I961" s="23">
        <f t="shared" si="637"/>
        <v>78550.5</v>
      </c>
      <c r="J961" s="23">
        <f t="shared" si="637"/>
        <v>77836.900000000009</v>
      </c>
      <c r="K961" s="23">
        <f t="shared" si="637"/>
        <v>113064.79999999999</v>
      </c>
      <c r="L961" s="23">
        <f t="shared" si="637"/>
        <v>0</v>
      </c>
      <c r="M961" s="23">
        <f t="shared" si="637"/>
        <v>51097.500000000007</v>
      </c>
      <c r="N961" s="23">
        <f t="shared" si="637"/>
        <v>0</v>
      </c>
      <c r="O961" s="23">
        <f t="shared" si="637"/>
        <v>74617.600000000006</v>
      </c>
      <c r="P961" s="23">
        <f t="shared" si="637"/>
        <v>0</v>
      </c>
      <c r="Q961" s="23">
        <f>Q916+Q917+Q918+Q919+Q920+Q950</f>
        <v>323716.01860000001</v>
      </c>
      <c r="R961" s="23">
        <f t="shared" si="637"/>
        <v>0</v>
      </c>
      <c r="S961" s="23">
        <f t="shared" si="637"/>
        <v>80135.328599999993</v>
      </c>
      <c r="T961" s="23">
        <f t="shared" si="637"/>
        <v>0</v>
      </c>
      <c r="U961" s="23">
        <f t="shared" si="637"/>
        <v>112555.45</v>
      </c>
      <c r="V961" s="23">
        <f t="shared" si="637"/>
        <v>0</v>
      </c>
      <c r="W961" s="23">
        <f t="shared" si="637"/>
        <v>53164.800000000003</v>
      </c>
      <c r="X961" s="23">
        <f t="shared" si="637"/>
        <v>0</v>
      </c>
      <c r="Y961" s="23">
        <f t="shared" si="637"/>
        <v>77860.44</v>
      </c>
      <c r="Z961" s="23">
        <f t="shared" si="637"/>
        <v>0</v>
      </c>
      <c r="AA961" s="23">
        <f t="shared" si="637"/>
        <v>320028.5</v>
      </c>
      <c r="AB961" s="23">
        <f t="shared" si="637"/>
        <v>320028.5</v>
      </c>
      <c r="AC961" s="23">
        <f t="shared" si="637"/>
        <v>320028.5</v>
      </c>
      <c r="AD961" s="30"/>
      <c r="AE961" s="88"/>
    </row>
    <row r="962" spans="1:31" x14ac:dyDescent="0.2">
      <c r="A962" s="111"/>
      <c r="B962" s="103" t="s">
        <v>14</v>
      </c>
      <c r="C962" s="19"/>
      <c r="D962" s="20"/>
      <c r="E962" s="20"/>
      <c r="F962" s="19"/>
      <c r="G962" s="23">
        <f>G921+G951</f>
        <v>0</v>
      </c>
      <c r="H962" s="23">
        <f t="shared" ref="H962:AC962" si="638">H921+H951</f>
        <v>0</v>
      </c>
      <c r="I962" s="23">
        <f t="shared" si="638"/>
        <v>0</v>
      </c>
      <c r="J962" s="23">
        <f t="shared" si="638"/>
        <v>0</v>
      </c>
      <c r="K962" s="23">
        <f t="shared" si="638"/>
        <v>0</v>
      </c>
      <c r="L962" s="23">
        <f t="shared" si="638"/>
        <v>0</v>
      </c>
      <c r="M962" s="23">
        <f t="shared" si="638"/>
        <v>0</v>
      </c>
      <c r="N962" s="23">
        <f t="shared" si="638"/>
        <v>0</v>
      </c>
      <c r="O962" s="23">
        <f t="shared" si="638"/>
        <v>0</v>
      </c>
      <c r="P962" s="23">
        <f t="shared" si="638"/>
        <v>0</v>
      </c>
      <c r="Q962" s="23">
        <f t="shared" si="638"/>
        <v>0</v>
      </c>
      <c r="R962" s="23">
        <f t="shared" si="638"/>
        <v>0</v>
      </c>
      <c r="S962" s="23">
        <f t="shared" si="638"/>
        <v>0</v>
      </c>
      <c r="T962" s="23">
        <f t="shared" si="638"/>
        <v>0</v>
      </c>
      <c r="U962" s="23">
        <f t="shared" si="638"/>
        <v>0</v>
      </c>
      <c r="V962" s="23">
        <f t="shared" si="638"/>
        <v>0</v>
      </c>
      <c r="W962" s="23">
        <f t="shared" si="638"/>
        <v>0</v>
      </c>
      <c r="X962" s="23">
        <f t="shared" si="638"/>
        <v>0</v>
      </c>
      <c r="Y962" s="23">
        <f t="shared" si="638"/>
        <v>0</v>
      </c>
      <c r="Z962" s="23">
        <f t="shared" si="638"/>
        <v>0</v>
      </c>
      <c r="AA962" s="23">
        <f t="shared" si="638"/>
        <v>0</v>
      </c>
      <c r="AB962" s="23">
        <f t="shared" si="638"/>
        <v>0</v>
      </c>
      <c r="AC962" s="23">
        <f t="shared" si="638"/>
        <v>0</v>
      </c>
      <c r="AD962" s="30"/>
      <c r="AE962" s="88"/>
    </row>
    <row r="963" spans="1:31" ht="25.15" customHeight="1" x14ac:dyDescent="0.2">
      <c r="A963" s="111"/>
      <c r="B963" s="103" t="s">
        <v>15</v>
      </c>
      <c r="C963" s="19"/>
      <c r="D963" s="20"/>
      <c r="E963" s="20"/>
      <c r="F963" s="19"/>
      <c r="G963" s="23">
        <f>G922+G952</f>
        <v>0</v>
      </c>
      <c r="H963" s="23">
        <f t="shared" ref="H963:AC963" si="639">H922+H952</f>
        <v>0</v>
      </c>
      <c r="I963" s="23">
        <f t="shared" si="639"/>
        <v>0</v>
      </c>
      <c r="J963" s="23">
        <f t="shared" si="639"/>
        <v>0</v>
      </c>
      <c r="K963" s="23">
        <f t="shared" si="639"/>
        <v>0</v>
      </c>
      <c r="L963" s="23">
        <f t="shared" si="639"/>
        <v>0</v>
      </c>
      <c r="M963" s="23">
        <f t="shared" si="639"/>
        <v>0</v>
      </c>
      <c r="N963" s="23">
        <f t="shared" si="639"/>
        <v>0</v>
      </c>
      <c r="O963" s="23">
        <f t="shared" si="639"/>
        <v>0</v>
      </c>
      <c r="P963" s="23">
        <f t="shared" si="639"/>
        <v>0</v>
      </c>
      <c r="Q963" s="23">
        <f t="shared" si="639"/>
        <v>0</v>
      </c>
      <c r="R963" s="23">
        <f t="shared" si="639"/>
        <v>0</v>
      </c>
      <c r="S963" s="23">
        <f t="shared" si="639"/>
        <v>0</v>
      </c>
      <c r="T963" s="23">
        <f t="shared" si="639"/>
        <v>0</v>
      </c>
      <c r="U963" s="23">
        <f t="shared" si="639"/>
        <v>0</v>
      </c>
      <c r="V963" s="23">
        <f t="shared" si="639"/>
        <v>0</v>
      </c>
      <c r="W963" s="23">
        <f t="shared" si="639"/>
        <v>0</v>
      </c>
      <c r="X963" s="23">
        <f t="shared" si="639"/>
        <v>0</v>
      </c>
      <c r="Y963" s="23">
        <f t="shared" si="639"/>
        <v>0</v>
      </c>
      <c r="Z963" s="23">
        <f t="shared" si="639"/>
        <v>0</v>
      </c>
      <c r="AA963" s="23">
        <f t="shared" si="639"/>
        <v>0</v>
      </c>
      <c r="AB963" s="23">
        <f t="shared" si="639"/>
        <v>0</v>
      </c>
      <c r="AC963" s="23">
        <f t="shared" si="639"/>
        <v>0</v>
      </c>
      <c r="AD963" s="30"/>
      <c r="AE963" s="88"/>
    </row>
    <row r="964" spans="1:31" ht="25.15" customHeight="1" x14ac:dyDescent="0.2">
      <c r="A964" s="111"/>
      <c r="B964" s="103" t="s">
        <v>10</v>
      </c>
      <c r="C964" s="19"/>
      <c r="D964" s="20"/>
      <c r="E964" s="20"/>
      <c r="F964" s="19"/>
      <c r="G964" s="23">
        <f>G923+G953</f>
        <v>0</v>
      </c>
      <c r="H964" s="23">
        <f t="shared" ref="H964:AC964" si="640">H923+H953</f>
        <v>0</v>
      </c>
      <c r="I964" s="23">
        <f t="shared" si="640"/>
        <v>0</v>
      </c>
      <c r="J964" s="23">
        <f t="shared" si="640"/>
        <v>0</v>
      </c>
      <c r="K964" s="23">
        <f t="shared" si="640"/>
        <v>0</v>
      </c>
      <c r="L964" s="23">
        <f t="shared" si="640"/>
        <v>0</v>
      </c>
      <c r="M964" s="23">
        <f t="shared" si="640"/>
        <v>0</v>
      </c>
      <c r="N964" s="23">
        <f t="shared" si="640"/>
        <v>0</v>
      </c>
      <c r="O964" s="23">
        <f t="shared" si="640"/>
        <v>0</v>
      </c>
      <c r="P964" s="23">
        <f t="shared" si="640"/>
        <v>0</v>
      </c>
      <c r="Q964" s="23">
        <f t="shared" si="640"/>
        <v>0</v>
      </c>
      <c r="R964" s="23">
        <f t="shared" si="640"/>
        <v>0</v>
      </c>
      <c r="S964" s="23">
        <f t="shared" si="640"/>
        <v>0</v>
      </c>
      <c r="T964" s="23">
        <f t="shared" si="640"/>
        <v>0</v>
      </c>
      <c r="U964" s="23">
        <f t="shared" si="640"/>
        <v>0</v>
      </c>
      <c r="V964" s="23">
        <f t="shared" si="640"/>
        <v>0</v>
      </c>
      <c r="W964" s="23">
        <f t="shared" si="640"/>
        <v>0</v>
      </c>
      <c r="X964" s="23">
        <f t="shared" si="640"/>
        <v>0</v>
      </c>
      <c r="Y964" s="23">
        <f t="shared" si="640"/>
        <v>0</v>
      </c>
      <c r="Z964" s="23">
        <f t="shared" si="640"/>
        <v>0</v>
      </c>
      <c r="AA964" s="23">
        <f t="shared" si="640"/>
        <v>0</v>
      </c>
      <c r="AB964" s="23">
        <f t="shared" si="640"/>
        <v>0</v>
      </c>
      <c r="AC964" s="23">
        <f t="shared" si="640"/>
        <v>0</v>
      </c>
      <c r="AD964" s="30"/>
      <c r="AE964" s="88"/>
    </row>
    <row r="965" spans="1:31" x14ac:dyDescent="0.2">
      <c r="A965" s="120" t="s">
        <v>261</v>
      </c>
      <c r="B965" s="121"/>
      <c r="C965" s="121"/>
      <c r="D965" s="121"/>
      <c r="E965" s="121"/>
      <c r="F965" s="121"/>
      <c r="G965" s="121"/>
      <c r="H965" s="121"/>
      <c r="I965" s="121"/>
      <c r="J965" s="121"/>
      <c r="K965" s="121"/>
      <c r="L965" s="121"/>
      <c r="M965" s="121"/>
      <c r="N965" s="121"/>
      <c r="O965" s="121"/>
      <c r="P965" s="121"/>
      <c r="Q965" s="121"/>
      <c r="R965" s="121"/>
      <c r="S965" s="121"/>
      <c r="T965" s="121"/>
      <c r="U965" s="121"/>
      <c r="V965" s="121"/>
      <c r="W965" s="121"/>
      <c r="X965" s="121"/>
      <c r="Y965" s="121"/>
      <c r="Z965" s="121"/>
      <c r="AA965" s="121"/>
      <c r="AB965" s="121"/>
      <c r="AC965" s="121"/>
      <c r="AD965" s="121"/>
      <c r="AE965" s="122"/>
    </row>
    <row r="966" spans="1:31" ht="38.450000000000003" customHeight="1" x14ac:dyDescent="0.2">
      <c r="A966" s="111" t="s">
        <v>304</v>
      </c>
      <c r="B966" s="104" t="s">
        <v>149</v>
      </c>
      <c r="C966" s="19"/>
      <c r="D966" s="20"/>
      <c r="E966" s="20"/>
      <c r="F966" s="19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  <c r="AA966" s="23"/>
      <c r="AB966" s="23"/>
      <c r="AC966" s="23"/>
      <c r="AD966" s="112" t="s">
        <v>262</v>
      </c>
      <c r="AE966" s="141" t="s">
        <v>348</v>
      </c>
    </row>
    <row r="967" spans="1:31" ht="25.5" x14ac:dyDescent="0.2">
      <c r="A967" s="120"/>
      <c r="B967" s="103" t="s">
        <v>117</v>
      </c>
      <c r="C967" s="22"/>
      <c r="D967" s="20"/>
      <c r="E967" s="20"/>
      <c r="F967" s="19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  <c r="AA967" s="23"/>
      <c r="AB967" s="23"/>
      <c r="AC967" s="23"/>
      <c r="AD967" s="112"/>
      <c r="AE967" s="141"/>
    </row>
    <row r="968" spans="1:31" ht="25.5" x14ac:dyDescent="0.2">
      <c r="A968" s="111"/>
      <c r="B968" s="103" t="s">
        <v>101</v>
      </c>
      <c r="C968" s="19"/>
      <c r="D968" s="20"/>
      <c r="E968" s="20"/>
      <c r="F968" s="19"/>
      <c r="G968" s="23">
        <f t="shared" ref="G968:Q968" si="641">SUM(G969:G974)</f>
        <v>67305.5</v>
      </c>
      <c r="H968" s="23">
        <f t="shared" si="641"/>
        <v>22874.3</v>
      </c>
      <c r="I968" s="23">
        <f t="shared" si="641"/>
        <v>22905.5</v>
      </c>
      <c r="J968" s="23">
        <f t="shared" si="641"/>
        <v>22874.3</v>
      </c>
      <c r="K968" s="23">
        <f t="shared" si="641"/>
        <v>11041.8</v>
      </c>
      <c r="L968" s="23">
        <f t="shared" si="641"/>
        <v>0</v>
      </c>
      <c r="M968" s="23">
        <f t="shared" si="641"/>
        <v>12139</v>
      </c>
      <c r="N968" s="23">
        <f t="shared" si="641"/>
        <v>0</v>
      </c>
      <c r="O968" s="23">
        <f t="shared" si="641"/>
        <v>21219.200000000001</v>
      </c>
      <c r="P968" s="23">
        <f t="shared" si="641"/>
        <v>0</v>
      </c>
      <c r="Q968" s="23">
        <f t="shared" si="641"/>
        <v>71128.200000000012</v>
      </c>
      <c r="R968" s="23">
        <f t="shared" ref="R968:AB968" si="642">SUM(R969:R974)</f>
        <v>0</v>
      </c>
      <c r="S968" s="23">
        <f t="shared" si="642"/>
        <v>26725.63</v>
      </c>
      <c r="T968" s="23">
        <f t="shared" si="642"/>
        <v>0</v>
      </c>
      <c r="U968" s="23">
        <f t="shared" si="642"/>
        <v>10000</v>
      </c>
      <c r="V968" s="23">
        <f t="shared" si="642"/>
        <v>0</v>
      </c>
      <c r="W968" s="23">
        <f t="shared" si="642"/>
        <v>11000</v>
      </c>
      <c r="X968" s="23">
        <f t="shared" si="642"/>
        <v>0</v>
      </c>
      <c r="Y968" s="23">
        <f t="shared" si="642"/>
        <v>23402.57</v>
      </c>
      <c r="Z968" s="23">
        <f t="shared" si="642"/>
        <v>0</v>
      </c>
      <c r="AA968" s="23">
        <f t="shared" si="642"/>
        <v>53716.9</v>
      </c>
      <c r="AB968" s="23">
        <f t="shared" si="642"/>
        <v>53716.9</v>
      </c>
      <c r="AC968" s="23">
        <f>SUM(AC969:AC974)</f>
        <v>53716.9</v>
      </c>
      <c r="AD968" s="112"/>
      <c r="AE968" s="141"/>
    </row>
    <row r="969" spans="1:31" ht="101.25" customHeight="1" x14ac:dyDescent="0.2">
      <c r="A969" s="111"/>
      <c r="B969" s="113" t="s">
        <v>17</v>
      </c>
      <c r="C969" s="19">
        <f>C978</f>
        <v>136</v>
      </c>
      <c r="D969" s="19" t="str">
        <f>D978</f>
        <v>1003</v>
      </c>
      <c r="E969" s="20" t="str">
        <f>E978</f>
        <v>0720003490</v>
      </c>
      <c r="F969" s="19">
        <f>F978</f>
        <v>321</v>
      </c>
      <c r="G969" s="23">
        <f>G978</f>
        <v>58200.5</v>
      </c>
      <c r="H969" s="23">
        <f t="shared" ref="H969:AC969" si="643">H978</f>
        <v>22874.3</v>
      </c>
      <c r="I969" s="23">
        <f t="shared" si="643"/>
        <v>22905.5</v>
      </c>
      <c r="J969" s="23">
        <f t="shared" si="643"/>
        <v>22874.3</v>
      </c>
      <c r="K969" s="23">
        <f t="shared" si="643"/>
        <v>11041.8</v>
      </c>
      <c r="L969" s="23">
        <f t="shared" si="643"/>
        <v>0</v>
      </c>
      <c r="M969" s="23">
        <f t="shared" si="643"/>
        <v>12139</v>
      </c>
      <c r="N969" s="23">
        <f t="shared" si="643"/>
        <v>0</v>
      </c>
      <c r="O969" s="23">
        <f t="shared" si="643"/>
        <v>12114.2</v>
      </c>
      <c r="P969" s="23">
        <f t="shared" si="643"/>
        <v>0</v>
      </c>
      <c r="Q969" s="23">
        <f t="shared" si="643"/>
        <v>62519.900000000009</v>
      </c>
      <c r="R969" s="23">
        <f t="shared" ref="R969:AB969" si="644">R978</f>
        <v>0</v>
      </c>
      <c r="S969" s="23">
        <f t="shared" si="644"/>
        <v>26725.63</v>
      </c>
      <c r="T969" s="23">
        <f t="shared" si="644"/>
        <v>0</v>
      </c>
      <c r="U969" s="23">
        <f t="shared" si="644"/>
        <v>10000</v>
      </c>
      <c r="V969" s="23">
        <f t="shared" si="644"/>
        <v>0</v>
      </c>
      <c r="W969" s="23">
        <f t="shared" si="644"/>
        <v>11000</v>
      </c>
      <c r="X969" s="23">
        <f t="shared" si="644"/>
        <v>0</v>
      </c>
      <c r="Y969" s="23">
        <f t="shared" si="644"/>
        <v>14794.27</v>
      </c>
      <c r="Z969" s="23">
        <f t="shared" si="644"/>
        <v>0</v>
      </c>
      <c r="AA969" s="23">
        <f t="shared" si="644"/>
        <v>53611.9</v>
      </c>
      <c r="AB969" s="23">
        <f t="shared" si="644"/>
        <v>53611.9</v>
      </c>
      <c r="AC969" s="23">
        <f t="shared" si="643"/>
        <v>53611.9</v>
      </c>
      <c r="AD969" s="112"/>
      <c r="AE969" s="141"/>
    </row>
    <row r="970" spans="1:31" x14ac:dyDescent="0.2">
      <c r="A970" s="111"/>
      <c r="B970" s="114"/>
      <c r="C970" s="19">
        <f t="shared" ref="C970:H970" si="645">C985</f>
        <v>136</v>
      </c>
      <c r="D970" s="19" t="str">
        <f t="shared" si="645"/>
        <v>0709</v>
      </c>
      <c r="E970" s="19" t="str">
        <f t="shared" si="645"/>
        <v>0720003490</v>
      </c>
      <c r="F970" s="19">
        <f t="shared" si="645"/>
        <v>321</v>
      </c>
      <c r="G970" s="23">
        <f t="shared" si="645"/>
        <v>105</v>
      </c>
      <c r="H970" s="23">
        <f t="shared" si="645"/>
        <v>0</v>
      </c>
      <c r="I970" s="23">
        <f t="shared" ref="I970:AC970" si="646">I985</f>
        <v>0</v>
      </c>
      <c r="J970" s="23">
        <f t="shared" si="646"/>
        <v>0</v>
      </c>
      <c r="K970" s="23">
        <f t="shared" si="646"/>
        <v>0</v>
      </c>
      <c r="L970" s="23">
        <f t="shared" si="646"/>
        <v>0</v>
      </c>
      <c r="M970" s="23">
        <f t="shared" si="646"/>
        <v>0</v>
      </c>
      <c r="N970" s="23">
        <f t="shared" si="646"/>
        <v>0</v>
      </c>
      <c r="O970" s="23">
        <f t="shared" si="646"/>
        <v>105</v>
      </c>
      <c r="P970" s="23">
        <f t="shared" si="646"/>
        <v>0</v>
      </c>
      <c r="Q970" s="23">
        <f>Q985</f>
        <v>105</v>
      </c>
      <c r="R970" s="23">
        <f t="shared" ref="R970:AB970" si="647">R985</f>
        <v>0</v>
      </c>
      <c r="S970" s="23">
        <f t="shared" si="647"/>
        <v>0</v>
      </c>
      <c r="T970" s="23">
        <f t="shared" si="647"/>
        <v>0</v>
      </c>
      <c r="U970" s="23">
        <f t="shared" si="647"/>
        <v>0</v>
      </c>
      <c r="V970" s="23">
        <f t="shared" si="647"/>
        <v>0</v>
      </c>
      <c r="W970" s="23">
        <f t="shared" si="647"/>
        <v>0</v>
      </c>
      <c r="X970" s="23">
        <f t="shared" si="647"/>
        <v>0</v>
      </c>
      <c r="Y970" s="23">
        <f t="shared" si="647"/>
        <v>105</v>
      </c>
      <c r="Z970" s="23">
        <f t="shared" si="647"/>
        <v>0</v>
      </c>
      <c r="AA970" s="23">
        <f t="shared" si="647"/>
        <v>105</v>
      </c>
      <c r="AB970" s="23">
        <f t="shared" si="647"/>
        <v>105</v>
      </c>
      <c r="AC970" s="23">
        <f t="shared" si="646"/>
        <v>105</v>
      </c>
      <c r="AD970" s="112"/>
      <c r="AE970" s="141"/>
    </row>
    <row r="971" spans="1:31" x14ac:dyDescent="0.2">
      <c r="A971" s="111"/>
      <c r="B971" s="115"/>
      <c r="C971" s="19">
        <f>C992</f>
        <v>136</v>
      </c>
      <c r="D971" s="19" t="str">
        <f>D992</f>
        <v>0709</v>
      </c>
      <c r="E971" s="19" t="str">
        <f>E992</f>
        <v>0720003490</v>
      </c>
      <c r="F971" s="19">
        <f>F992</f>
        <v>244</v>
      </c>
      <c r="G971" s="23">
        <f t="shared" ref="G971:P971" si="648">G992</f>
        <v>9000</v>
      </c>
      <c r="H971" s="23">
        <f t="shared" si="648"/>
        <v>0</v>
      </c>
      <c r="I971" s="23">
        <f t="shared" si="648"/>
        <v>0</v>
      </c>
      <c r="J971" s="23">
        <f t="shared" si="648"/>
        <v>0</v>
      </c>
      <c r="K971" s="23">
        <f t="shared" si="648"/>
        <v>0</v>
      </c>
      <c r="L971" s="23">
        <f t="shared" si="648"/>
        <v>0</v>
      </c>
      <c r="M971" s="23">
        <f t="shared" si="648"/>
        <v>0</v>
      </c>
      <c r="N971" s="23">
        <f t="shared" si="648"/>
        <v>0</v>
      </c>
      <c r="O971" s="23">
        <f t="shared" si="648"/>
        <v>9000</v>
      </c>
      <c r="P971" s="23">
        <f t="shared" si="648"/>
        <v>0</v>
      </c>
      <c r="Q971" s="23">
        <f>Q992</f>
        <v>8503.2999999999993</v>
      </c>
      <c r="R971" s="23">
        <f t="shared" ref="R971:Z971" si="649">R992</f>
        <v>0</v>
      </c>
      <c r="S971" s="23">
        <f t="shared" si="649"/>
        <v>0</v>
      </c>
      <c r="T971" s="23">
        <f t="shared" si="649"/>
        <v>0</v>
      </c>
      <c r="U971" s="23">
        <f t="shared" si="649"/>
        <v>0</v>
      </c>
      <c r="V971" s="23">
        <f t="shared" si="649"/>
        <v>0</v>
      </c>
      <c r="W971" s="23">
        <f t="shared" si="649"/>
        <v>0</v>
      </c>
      <c r="X971" s="23">
        <f t="shared" si="649"/>
        <v>0</v>
      </c>
      <c r="Y971" s="23">
        <f t="shared" si="649"/>
        <v>8503.2999999999993</v>
      </c>
      <c r="Z971" s="23">
        <f t="shared" si="649"/>
        <v>0</v>
      </c>
      <c r="AA971" s="23"/>
      <c r="AB971" s="23"/>
      <c r="AC971" s="23">
        <f t="shared" ref="AC971" si="650">AC992</f>
        <v>0</v>
      </c>
      <c r="AD971" s="112"/>
      <c r="AE971" s="141"/>
    </row>
    <row r="972" spans="1:31" ht="30" customHeight="1" x14ac:dyDescent="0.2">
      <c r="A972" s="111"/>
      <c r="B972" s="103" t="s">
        <v>14</v>
      </c>
      <c r="C972" s="19"/>
      <c r="D972" s="20"/>
      <c r="E972" s="20"/>
      <c r="F972" s="19"/>
      <c r="G972" s="23">
        <f>G979+G986+G993</f>
        <v>0</v>
      </c>
      <c r="H972" s="23">
        <f t="shared" ref="H972:AC972" si="651">H979+H986+H993</f>
        <v>0</v>
      </c>
      <c r="I972" s="23">
        <f t="shared" si="651"/>
        <v>0</v>
      </c>
      <c r="J972" s="23">
        <f t="shared" si="651"/>
        <v>0</v>
      </c>
      <c r="K972" s="23">
        <f t="shared" si="651"/>
        <v>0</v>
      </c>
      <c r="L972" s="23">
        <f t="shared" si="651"/>
        <v>0</v>
      </c>
      <c r="M972" s="23">
        <f t="shared" si="651"/>
        <v>0</v>
      </c>
      <c r="N972" s="23">
        <f t="shared" si="651"/>
        <v>0</v>
      </c>
      <c r="O972" s="23">
        <f t="shared" si="651"/>
        <v>0</v>
      </c>
      <c r="P972" s="23">
        <f t="shared" si="651"/>
        <v>0</v>
      </c>
      <c r="Q972" s="23">
        <f t="shared" si="651"/>
        <v>0</v>
      </c>
      <c r="R972" s="23">
        <f t="shared" ref="R972:AB972" si="652">R979+R986+R993</f>
        <v>0</v>
      </c>
      <c r="S972" s="23">
        <f t="shared" si="652"/>
        <v>0</v>
      </c>
      <c r="T972" s="23">
        <f t="shared" si="652"/>
        <v>0</v>
      </c>
      <c r="U972" s="23">
        <f t="shared" si="652"/>
        <v>0</v>
      </c>
      <c r="V972" s="23">
        <f t="shared" si="652"/>
        <v>0</v>
      </c>
      <c r="W972" s="23">
        <f t="shared" si="652"/>
        <v>0</v>
      </c>
      <c r="X972" s="23">
        <f t="shared" si="652"/>
        <v>0</v>
      </c>
      <c r="Y972" s="23">
        <f t="shared" si="652"/>
        <v>0</v>
      </c>
      <c r="Z972" s="23">
        <f t="shared" si="652"/>
        <v>0</v>
      </c>
      <c r="AA972" s="23">
        <f t="shared" si="652"/>
        <v>0</v>
      </c>
      <c r="AB972" s="23">
        <f t="shared" si="652"/>
        <v>0</v>
      </c>
      <c r="AC972" s="23">
        <f t="shared" si="651"/>
        <v>0</v>
      </c>
      <c r="AD972" s="112"/>
      <c r="AE972" s="141"/>
    </row>
    <row r="973" spans="1:31" x14ac:dyDescent="0.2">
      <c r="A973" s="111"/>
      <c r="B973" s="103" t="s">
        <v>15</v>
      </c>
      <c r="C973" s="19"/>
      <c r="D973" s="20"/>
      <c r="E973" s="20"/>
      <c r="F973" s="19"/>
      <c r="G973" s="23">
        <f>G980+G987+G994</f>
        <v>0</v>
      </c>
      <c r="H973" s="23">
        <f t="shared" ref="H973:AC973" si="653">H980+H987+H994</f>
        <v>0</v>
      </c>
      <c r="I973" s="23">
        <f t="shared" si="653"/>
        <v>0</v>
      </c>
      <c r="J973" s="23">
        <f t="shared" si="653"/>
        <v>0</v>
      </c>
      <c r="K973" s="23">
        <f t="shared" si="653"/>
        <v>0</v>
      </c>
      <c r="L973" s="23">
        <f t="shared" si="653"/>
        <v>0</v>
      </c>
      <c r="M973" s="23">
        <f t="shared" si="653"/>
        <v>0</v>
      </c>
      <c r="N973" s="23">
        <f t="shared" si="653"/>
        <v>0</v>
      </c>
      <c r="O973" s="23">
        <f t="shared" si="653"/>
        <v>0</v>
      </c>
      <c r="P973" s="23">
        <f t="shared" si="653"/>
        <v>0</v>
      </c>
      <c r="Q973" s="23">
        <f t="shared" si="653"/>
        <v>0</v>
      </c>
      <c r="R973" s="23">
        <f t="shared" ref="R973:AB973" si="654">R980+R987+R994</f>
        <v>0</v>
      </c>
      <c r="S973" s="23">
        <f t="shared" si="654"/>
        <v>0</v>
      </c>
      <c r="T973" s="23">
        <f t="shared" si="654"/>
        <v>0</v>
      </c>
      <c r="U973" s="23">
        <f t="shared" si="654"/>
        <v>0</v>
      </c>
      <c r="V973" s="23">
        <f t="shared" si="654"/>
        <v>0</v>
      </c>
      <c r="W973" s="23">
        <f t="shared" si="654"/>
        <v>0</v>
      </c>
      <c r="X973" s="23">
        <f t="shared" si="654"/>
        <v>0</v>
      </c>
      <c r="Y973" s="23">
        <f t="shared" si="654"/>
        <v>0</v>
      </c>
      <c r="Z973" s="23">
        <f t="shared" si="654"/>
        <v>0</v>
      </c>
      <c r="AA973" s="23">
        <f t="shared" si="654"/>
        <v>0</v>
      </c>
      <c r="AB973" s="23">
        <f t="shared" si="654"/>
        <v>0</v>
      </c>
      <c r="AC973" s="23">
        <f t="shared" si="653"/>
        <v>0</v>
      </c>
      <c r="AD973" s="112"/>
      <c r="AE973" s="141"/>
    </row>
    <row r="974" spans="1:31" x14ac:dyDescent="0.2">
      <c r="A974" s="111"/>
      <c r="B974" s="103" t="s">
        <v>12</v>
      </c>
      <c r="C974" s="19"/>
      <c r="D974" s="20"/>
      <c r="E974" s="20"/>
      <c r="F974" s="19"/>
      <c r="G974" s="23">
        <f>G981+G988+G995</f>
        <v>0</v>
      </c>
      <c r="H974" s="23">
        <f>H981+H988+H995</f>
        <v>0</v>
      </c>
      <c r="I974" s="23">
        <f t="shared" ref="I974:AC974" si="655">I981+I988+I995</f>
        <v>0</v>
      </c>
      <c r="J974" s="23">
        <f t="shared" si="655"/>
        <v>0</v>
      </c>
      <c r="K974" s="23">
        <f t="shared" si="655"/>
        <v>0</v>
      </c>
      <c r="L974" s="23">
        <f t="shared" si="655"/>
        <v>0</v>
      </c>
      <c r="M974" s="23">
        <f t="shared" si="655"/>
        <v>0</v>
      </c>
      <c r="N974" s="23">
        <f t="shared" si="655"/>
        <v>0</v>
      </c>
      <c r="O974" s="23">
        <f t="shared" si="655"/>
        <v>0</v>
      </c>
      <c r="P974" s="23">
        <f t="shared" si="655"/>
        <v>0</v>
      </c>
      <c r="Q974" s="23">
        <f t="shared" si="655"/>
        <v>0</v>
      </c>
      <c r="R974" s="23">
        <f t="shared" ref="R974:AB974" si="656">R981+R988+R995</f>
        <v>0</v>
      </c>
      <c r="S974" s="23">
        <f t="shared" si="656"/>
        <v>0</v>
      </c>
      <c r="T974" s="23">
        <f t="shared" si="656"/>
        <v>0</v>
      </c>
      <c r="U974" s="23">
        <f t="shared" si="656"/>
        <v>0</v>
      </c>
      <c r="V974" s="23">
        <f t="shared" si="656"/>
        <v>0</v>
      </c>
      <c r="W974" s="23">
        <f t="shared" si="656"/>
        <v>0</v>
      </c>
      <c r="X974" s="23">
        <f t="shared" si="656"/>
        <v>0</v>
      </c>
      <c r="Y974" s="23">
        <f t="shared" si="656"/>
        <v>0</v>
      </c>
      <c r="Z974" s="23">
        <f t="shared" si="656"/>
        <v>0</v>
      </c>
      <c r="AA974" s="23">
        <f t="shared" si="656"/>
        <v>0</v>
      </c>
      <c r="AB974" s="23">
        <f t="shared" si="656"/>
        <v>0</v>
      </c>
      <c r="AC974" s="23">
        <f t="shared" si="655"/>
        <v>0</v>
      </c>
      <c r="AD974" s="112"/>
      <c r="AE974" s="141"/>
    </row>
    <row r="975" spans="1:31" ht="25.15" customHeight="1" x14ac:dyDescent="0.2">
      <c r="A975" s="111" t="s">
        <v>263</v>
      </c>
      <c r="B975" s="103" t="s">
        <v>152</v>
      </c>
      <c r="C975" s="19"/>
      <c r="D975" s="20"/>
      <c r="E975" s="20"/>
      <c r="F975" s="19"/>
      <c r="G975" s="23">
        <f>I975+K975+M975+O975</f>
        <v>820</v>
      </c>
      <c r="H975" s="23">
        <f>J975+L975+N975+P975</f>
        <v>306</v>
      </c>
      <c r="I975" s="29">
        <v>199</v>
      </c>
      <c r="J975" s="29">
        <v>306</v>
      </c>
      <c r="K975" s="29">
        <v>166</v>
      </c>
      <c r="L975" s="29"/>
      <c r="M975" s="29">
        <v>239</v>
      </c>
      <c r="N975" s="29"/>
      <c r="O975" s="29">
        <v>216</v>
      </c>
      <c r="P975" s="28"/>
      <c r="Q975" s="23">
        <v>753</v>
      </c>
      <c r="R975" s="23">
        <f>T975+V975+X975+Z975</f>
        <v>0</v>
      </c>
      <c r="S975" s="23">
        <v>199</v>
      </c>
      <c r="T975" s="23"/>
      <c r="U975" s="23">
        <v>166</v>
      </c>
      <c r="V975" s="23"/>
      <c r="W975" s="23">
        <v>239</v>
      </c>
      <c r="X975" s="23"/>
      <c r="Y975" s="23">
        <v>149</v>
      </c>
      <c r="Z975" s="23"/>
      <c r="AA975" s="23">
        <v>753</v>
      </c>
      <c r="AB975" s="23">
        <v>753</v>
      </c>
      <c r="AC975" s="23">
        <v>753</v>
      </c>
      <c r="AD975" s="112" t="s">
        <v>76</v>
      </c>
      <c r="AE975" s="141" t="s">
        <v>396</v>
      </c>
    </row>
    <row r="976" spans="1:31" ht="50.25" customHeight="1" x14ac:dyDescent="0.2">
      <c r="A976" s="111"/>
      <c r="B976" s="103" t="s">
        <v>117</v>
      </c>
      <c r="C976" s="19"/>
      <c r="D976" s="20"/>
      <c r="E976" s="20"/>
      <c r="F976" s="19"/>
      <c r="G976" s="23">
        <f t="shared" ref="G976:AC976" si="657">ROUND(G977/G975,1)</f>
        <v>71</v>
      </c>
      <c r="H976" s="23">
        <f t="shared" si="657"/>
        <v>74.8</v>
      </c>
      <c r="I976" s="23">
        <f t="shared" si="657"/>
        <v>115.1</v>
      </c>
      <c r="J976" s="23">
        <f t="shared" si="657"/>
        <v>74.8</v>
      </c>
      <c r="K976" s="23">
        <f t="shared" si="657"/>
        <v>66.5</v>
      </c>
      <c r="L976" s="23" t="e">
        <f t="shared" si="657"/>
        <v>#DIV/0!</v>
      </c>
      <c r="M976" s="23">
        <f t="shared" si="657"/>
        <v>50.8</v>
      </c>
      <c r="N976" s="23" t="e">
        <f t="shared" si="657"/>
        <v>#DIV/0!</v>
      </c>
      <c r="O976" s="23">
        <f t="shared" si="657"/>
        <v>56.1</v>
      </c>
      <c r="P976" s="23" t="e">
        <f t="shared" si="657"/>
        <v>#DIV/0!</v>
      </c>
      <c r="Q976" s="23">
        <f t="shared" si="657"/>
        <v>83</v>
      </c>
      <c r="R976" s="23" t="e">
        <f t="shared" si="657"/>
        <v>#DIV/0!</v>
      </c>
      <c r="S976" s="23">
        <f t="shared" si="657"/>
        <v>134.30000000000001</v>
      </c>
      <c r="T976" s="23" t="e">
        <f t="shared" si="657"/>
        <v>#DIV/0!</v>
      </c>
      <c r="U976" s="23">
        <f t="shared" si="657"/>
        <v>60.2</v>
      </c>
      <c r="V976" s="23" t="e">
        <f t="shared" si="657"/>
        <v>#DIV/0!</v>
      </c>
      <c r="W976" s="23">
        <f t="shared" si="657"/>
        <v>46</v>
      </c>
      <c r="X976" s="23" t="e">
        <f t="shared" si="657"/>
        <v>#DIV/0!</v>
      </c>
      <c r="Y976" s="23">
        <f t="shared" si="657"/>
        <v>99.3</v>
      </c>
      <c r="Z976" s="23" t="e">
        <f t="shared" si="657"/>
        <v>#DIV/0!</v>
      </c>
      <c r="AA976" s="23">
        <f t="shared" si="657"/>
        <v>71.2</v>
      </c>
      <c r="AB976" s="23">
        <f t="shared" si="657"/>
        <v>71.2</v>
      </c>
      <c r="AC976" s="23">
        <f t="shared" si="657"/>
        <v>71.2</v>
      </c>
      <c r="AD976" s="112"/>
      <c r="AE976" s="141"/>
    </row>
    <row r="977" spans="1:47" ht="30" customHeight="1" x14ac:dyDescent="0.2">
      <c r="A977" s="111"/>
      <c r="B977" s="103" t="s">
        <v>101</v>
      </c>
      <c r="C977" s="19"/>
      <c r="D977" s="20"/>
      <c r="E977" s="20"/>
      <c r="F977" s="19"/>
      <c r="G977" s="23">
        <f t="shared" ref="G977:AC977" si="658">SUM(G978:G981)</f>
        <v>58200.5</v>
      </c>
      <c r="H977" s="23">
        <f t="shared" si="658"/>
        <v>22874.3</v>
      </c>
      <c r="I977" s="23">
        <f t="shared" si="658"/>
        <v>22905.5</v>
      </c>
      <c r="J977" s="23">
        <f t="shared" si="658"/>
        <v>22874.3</v>
      </c>
      <c r="K977" s="23">
        <f t="shared" si="658"/>
        <v>11041.8</v>
      </c>
      <c r="L977" s="23">
        <f t="shared" si="658"/>
        <v>0</v>
      </c>
      <c r="M977" s="23">
        <f t="shared" si="658"/>
        <v>12139</v>
      </c>
      <c r="N977" s="23">
        <f t="shared" si="658"/>
        <v>0</v>
      </c>
      <c r="O977" s="23">
        <f t="shared" si="658"/>
        <v>12114.2</v>
      </c>
      <c r="P977" s="23">
        <f t="shared" si="658"/>
        <v>0</v>
      </c>
      <c r="Q977" s="23">
        <f t="shared" si="658"/>
        <v>62519.900000000009</v>
      </c>
      <c r="R977" s="23">
        <f t="shared" si="658"/>
        <v>0</v>
      </c>
      <c r="S977" s="23">
        <f t="shared" si="658"/>
        <v>26725.63</v>
      </c>
      <c r="T977" s="23">
        <f t="shared" si="658"/>
        <v>0</v>
      </c>
      <c r="U977" s="23">
        <f t="shared" si="658"/>
        <v>10000</v>
      </c>
      <c r="V977" s="23">
        <f t="shared" si="658"/>
        <v>0</v>
      </c>
      <c r="W977" s="23">
        <f t="shared" si="658"/>
        <v>11000</v>
      </c>
      <c r="X977" s="23">
        <f t="shared" si="658"/>
        <v>0</v>
      </c>
      <c r="Y977" s="47">
        <f t="shared" si="658"/>
        <v>14794.27</v>
      </c>
      <c r="Z977" s="23">
        <f t="shared" si="658"/>
        <v>0</v>
      </c>
      <c r="AA977" s="23">
        <f t="shared" si="658"/>
        <v>53611.9</v>
      </c>
      <c r="AB977" s="23">
        <f t="shared" si="658"/>
        <v>53611.9</v>
      </c>
      <c r="AC977" s="23">
        <f t="shared" si="658"/>
        <v>53611.9</v>
      </c>
      <c r="AD977" s="112"/>
      <c r="AE977" s="141"/>
    </row>
    <row r="978" spans="1:47" x14ac:dyDescent="0.2">
      <c r="A978" s="111"/>
      <c r="B978" s="103" t="s">
        <v>17</v>
      </c>
      <c r="C978" s="19">
        <v>136</v>
      </c>
      <c r="D978" s="20" t="s">
        <v>53</v>
      </c>
      <c r="E978" s="20" t="s">
        <v>191</v>
      </c>
      <c r="F978" s="19">
        <v>321</v>
      </c>
      <c r="G978" s="23">
        <f>I978+K978+M978+O978</f>
        <v>58200.5</v>
      </c>
      <c r="H978" s="28">
        <f t="shared" ref="G978:H981" si="659">J978+L978+N978+P978</f>
        <v>22874.3</v>
      </c>
      <c r="I978" s="29">
        <v>22905.5</v>
      </c>
      <c r="J978" s="29">
        <v>22874.3</v>
      </c>
      <c r="K978" s="29">
        <v>11041.8</v>
      </c>
      <c r="L978" s="29"/>
      <c r="M978" s="29">
        <v>12139</v>
      </c>
      <c r="N978" s="29"/>
      <c r="O978" s="29">
        <f>12078.7+35.5</f>
        <v>12114.2</v>
      </c>
      <c r="P978" s="28"/>
      <c r="Q978" s="23">
        <f t="shared" ref="Q978:R982" si="660">S978+U978+W978+Y978</f>
        <v>62519.900000000009</v>
      </c>
      <c r="R978" s="28">
        <f t="shared" si="660"/>
        <v>0</v>
      </c>
      <c r="S978" s="23">
        <v>26725.63</v>
      </c>
      <c r="T978" s="23"/>
      <c r="U978" s="23">
        <v>10000</v>
      </c>
      <c r="V978" s="23"/>
      <c r="W978" s="23">
        <v>11000</v>
      </c>
      <c r="X978" s="23"/>
      <c r="Y978" s="47">
        <v>14794.27</v>
      </c>
      <c r="Z978" s="23"/>
      <c r="AA978" s="23">
        <v>53611.9</v>
      </c>
      <c r="AB978" s="23">
        <v>53611.9</v>
      </c>
      <c r="AC978" s="23">
        <v>53611.9</v>
      </c>
      <c r="AD978" s="112"/>
      <c r="AE978" s="141"/>
    </row>
    <row r="979" spans="1:47" ht="30" customHeight="1" x14ac:dyDescent="0.2">
      <c r="A979" s="111"/>
      <c r="B979" s="103" t="s">
        <v>14</v>
      </c>
      <c r="C979" s="19"/>
      <c r="D979" s="20"/>
      <c r="E979" s="20"/>
      <c r="F979" s="19"/>
      <c r="G979" s="23">
        <f t="shared" si="659"/>
        <v>0</v>
      </c>
      <c r="H979" s="28">
        <f t="shared" si="659"/>
        <v>0</v>
      </c>
      <c r="I979" s="29"/>
      <c r="J979" s="29"/>
      <c r="K979" s="29"/>
      <c r="L979" s="29"/>
      <c r="M979" s="29"/>
      <c r="N979" s="29"/>
      <c r="O979" s="29"/>
      <c r="P979" s="28"/>
      <c r="Q979" s="23">
        <f t="shared" si="660"/>
        <v>0</v>
      </c>
      <c r="R979" s="28">
        <f t="shared" si="660"/>
        <v>0</v>
      </c>
      <c r="S979" s="23"/>
      <c r="T979" s="23"/>
      <c r="U979" s="23"/>
      <c r="V979" s="23"/>
      <c r="W979" s="23"/>
      <c r="X979" s="23"/>
      <c r="Y979" s="23"/>
      <c r="Z979" s="23"/>
      <c r="AA979" s="23"/>
      <c r="AB979" s="23"/>
      <c r="AC979" s="23"/>
      <c r="AD979" s="112"/>
      <c r="AE979" s="141"/>
    </row>
    <row r="980" spans="1:47" ht="30" customHeight="1" x14ac:dyDescent="0.2">
      <c r="A980" s="111"/>
      <c r="B980" s="103" t="s">
        <v>15</v>
      </c>
      <c r="C980" s="19"/>
      <c r="D980" s="20"/>
      <c r="E980" s="20"/>
      <c r="F980" s="19"/>
      <c r="G980" s="23">
        <f t="shared" si="659"/>
        <v>0</v>
      </c>
      <c r="H980" s="28">
        <f t="shared" si="659"/>
        <v>0</v>
      </c>
      <c r="I980" s="29"/>
      <c r="J980" s="29"/>
      <c r="K980" s="29"/>
      <c r="L980" s="29"/>
      <c r="M980" s="29"/>
      <c r="N980" s="29"/>
      <c r="O980" s="29"/>
      <c r="P980" s="28"/>
      <c r="Q980" s="23">
        <f t="shared" si="660"/>
        <v>0</v>
      </c>
      <c r="R980" s="28">
        <f t="shared" si="660"/>
        <v>0</v>
      </c>
      <c r="S980" s="23"/>
      <c r="T980" s="23"/>
      <c r="U980" s="23"/>
      <c r="V980" s="23"/>
      <c r="W980" s="23"/>
      <c r="X980" s="23"/>
      <c r="Y980" s="23"/>
      <c r="Z980" s="23"/>
      <c r="AA980" s="23"/>
      <c r="AB980" s="23"/>
      <c r="AC980" s="23"/>
      <c r="AD980" s="112"/>
      <c r="AE980" s="141"/>
    </row>
    <row r="981" spans="1:47" ht="51" customHeight="1" x14ac:dyDescent="0.2">
      <c r="A981" s="111"/>
      <c r="B981" s="103" t="s">
        <v>12</v>
      </c>
      <c r="C981" s="19"/>
      <c r="D981" s="20"/>
      <c r="E981" s="20"/>
      <c r="F981" s="19"/>
      <c r="G981" s="23">
        <f t="shared" si="659"/>
        <v>0</v>
      </c>
      <c r="H981" s="28">
        <f t="shared" si="659"/>
        <v>0</v>
      </c>
      <c r="I981" s="29"/>
      <c r="J981" s="29"/>
      <c r="K981" s="29"/>
      <c r="L981" s="29"/>
      <c r="M981" s="29"/>
      <c r="N981" s="29"/>
      <c r="O981" s="29"/>
      <c r="P981" s="28"/>
      <c r="Q981" s="23">
        <f t="shared" si="660"/>
        <v>0</v>
      </c>
      <c r="R981" s="28">
        <f t="shared" si="660"/>
        <v>0</v>
      </c>
      <c r="S981" s="23"/>
      <c r="T981" s="23"/>
      <c r="U981" s="23"/>
      <c r="V981" s="23"/>
      <c r="W981" s="23"/>
      <c r="X981" s="23"/>
      <c r="Y981" s="23"/>
      <c r="Z981" s="23"/>
      <c r="AA981" s="23"/>
      <c r="AB981" s="23"/>
      <c r="AC981" s="23"/>
      <c r="AD981" s="112"/>
      <c r="AE981" s="141"/>
    </row>
    <row r="982" spans="1:47" ht="30" customHeight="1" x14ac:dyDescent="0.2">
      <c r="A982" s="111" t="s">
        <v>494</v>
      </c>
      <c r="B982" s="103" t="s">
        <v>153</v>
      </c>
      <c r="C982" s="19"/>
      <c r="D982" s="20"/>
      <c r="E982" s="20"/>
      <c r="F982" s="19"/>
      <c r="G982" s="23">
        <f>I982+K982+M982+O982</f>
        <v>7</v>
      </c>
      <c r="H982" s="23">
        <f>J982+L982+N982+P982</f>
        <v>0</v>
      </c>
      <c r="I982" s="29"/>
      <c r="J982" s="29"/>
      <c r="K982" s="29"/>
      <c r="L982" s="29"/>
      <c r="M982" s="29"/>
      <c r="N982" s="29"/>
      <c r="O982" s="29">
        <v>7</v>
      </c>
      <c r="P982" s="28"/>
      <c r="Q982" s="23">
        <f t="shared" si="660"/>
        <v>7</v>
      </c>
      <c r="R982" s="23">
        <f t="shared" si="660"/>
        <v>0</v>
      </c>
      <c r="S982" s="23"/>
      <c r="T982" s="23"/>
      <c r="U982" s="23"/>
      <c r="V982" s="23"/>
      <c r="W982" s="23"/>
      <c r="X982" s="23"/>
      <c r="Y982" s="23">
        <v>7</v>
      </c>
      <c r="Z982" s="23"/>
      <c r="AA982" s="23">
        <v>7</v>
      </c>
      <c r="AB982" s="23">
        <v>7</v>
      </c>
      <c r="AC982" s="23">
        <v>7</v>
      </c>
      <c r="AD982" s="112" t="s">
        <v>76</v>
      </c>
      <c r="AE982" s="116" t="s">
        <v>495</v>
      </c>
    </row>
    <row r="983" spans="1:47" ht="51.75" customHeight="1" x14ac:dyDescent="0.2">
      <c r="A983" s="111"/>
      <c r="B983" s="103" t="s">
        <v>118</v>
      </c>
      <c r="C983" s="19"/>
      <c r="D983" s="20"/>
      <c r="E983" s="20"/>
      <c r="F983" s="19"/>
      <c r="G983" s="23">
        <f t="shared" ref="G983:AC983" si="661">ROUND(G984/G982,1)</f>
        <v>15</v>
      </c>
      <c r="H983" s="23" t="e">
        <f t="shared" si="661"/>
        <v>#DIV/0!</v>
      </c>
      <c r="I983" s="23" t="e">
        <f t="shared" si="661"/>
        <v>#DIV/0!</v>
      </c>
      <c r="J983" s="23" t="e">
        <f t="shared" si="661"/>
        <v>#DIV/0!</v>
      </c>
      <c r="K983" s="23" t="e">
        <f t="shared" si="661"/>
        <v>#DIV/0!</v>
      </c>
      <c r="L983" s="23" t="e">
        <f t="shared" si="661"/>
        <v>#DIV/0!</v>
      </c>
      <c r="M983" s="23" t="e">
        <f t="shared" si="661"/>
        <v>#DIV/0!</v>
      </c>
      <c r="N983" s="23" t="e">
        <f t="shared" si="661"/>
        <v>#DIV/0!</v>
      </c>
      <c r="O983" s="23">
        <f t="shared" si="661"/>
        <v>15</v>
      </c>
      <c r="P983" s="23" t="e">
        <f t="shared" si="661"/>
        <v>#DIV/0!</v>
      </c>
      <c r="Q983" s="23">
        <f t="shared" si="661"/>
        <v>15</v>
      </c>
      <c r="R983" s="23" t="e">
        <f t="shared" si="661"/>
        <v>#DIV/0!</v>
      </c>
      <c r="S983" s="27" t="e">
        <f t="shared" si="661"/>
        <v>#DIV/0!</v>
      </c>
      <c r="T983" s="27" t="e">
        <f t="shared" si="661"/>
        <v>#DIV/0!</v>
      </c>
      <c r="U983" s="27" t="e">
        <f t="shared" si="661"/>
        <v>#DIV/0!</v>
      </c>
      <c r="V983" s="27" t="e">
        <f t="shared" si="661"/>
        <v>#DIV/0!</v>
      </c>
      <c r="W983" s="27" t="e">
        <f t="shared" si="661"/>
        <v>#DIV/0!</v>
      </c>
      <c r="X983" s="23" t="e">
        <f t="shared" si="661"/>
        <v>#DIV/0!</v>
      </c>
      <c r="Y983" s="23">
        <f t="shared" si="661"/>
        <v>15</v>
      </c>
      <c r="Z983" s="23" t="e">
        <f t="shared" si="661"/>
        <v>#DIV/0!</v>
      </c>
      <c r="AA983" s="23">
        <f t="shared" si="661"/>
        <v>15</v>
      </c>
      <c r="AB983" s="23">
        <f t="shared" si="661"/>
        <v>15</v>
      </c>
      <c r="AC983" s="23">
        <f t="shared" si="661"/>
        <v>15</v>
      </c>
      <c r="AD983" s="112"/>
      <c r="AE983" s="117"/>
    </row>
    <row r="984" spans="1:47" ht="25.5" x14ac:dyDescent="0.2">
      <c r="A984" s="111"/>
      <c r="B984" s="103" t="s">
        <v>101</v>
      </c>
      <c r="C984" s="19"/>
      <c r="D984" s="20"/>
      <c r="E984" s="20"/>
      <c r="F984" s="19"/>
      <c r="G984" s="23">
        <f>SUM(G985:G988)</f>
        <v>105</v>
      </c>
      <c r="H984" s="23">
        <f>SUM(H985:H988)</f>
        <v>0</v>
      </c>
      <c r="I984" s="23">
        <f t="shared" ref="I984:AC984" si="662">SUM(I985:I988)</f>
        <v>0</v>
      </c>
      <c r="J984" s="23">
        <f t="shared" si="662"/>
        <v>0</v>
      </c>
      <c r="K984" s="23">
        <f t="shared" si="662"/>
        <v>0</v>
      </c>
      <c r="L984" s="23">
        <f t="shared" si="662"/>
        <v>0</v>
      </c>
      <c r="M984" s="23">
        <f t="shared" si="662"/>
        <v>0</v>
      </c>
      <c r="N984" s="23">
        <f t="shared" si="662"/>
        <v>0</v>
      </c>
      <c r="O984" s="23">
        <f t="shared" si="662"/>
        <v>105</v>
      </c>
      <c r="P984" s="23">
        <f t="shared" si="662"/>
        <v>0</v>
      </c>
      <c r="Q984" s="23">
        <f t="shared" si="662"/>
        <v>105</v>
      </c>
      <c r="R984" s="23">
        <f t="shared" si="662"/>
        <v>0</v>
      </c>
      <c r="S984" s="23">
        <f t="shared" si="662"/>
        <v>0</v>
      </c>
      <c r="T984" s="23">
        <f t="shared" si="662"/>
        <v>0</v>
      </c>
      <c r="U984" s="23">
        <f t="shared" si="662"/>
        <v>0</v>
      </c>
      <c r="V984" s="23">
        <f t="shared" si="662"/>
        <v>0</v>
      </c>
      <c r="W984" s="23">
        <f t="shared" si="662"/>
        <v>0</v>
      </c>
      <c r="X984" s="23">
        <f t="shared" si="662"/>
        <v>0</v>
      </c>
      <c r="Y984" s="23">
        <f t="shared" si="662"/>
        <v>105</v>
      </c>
      <c r="Z984" s="23">
        <f t="shared" si="662"/>
        <v>0</v>
      </c>
      <c r="AA984" s="23">
        <f t="shared" si="662"/>
        <v>105</v>
      </c>
      <c r="AB984" s="23">
        <f t="shared" si="662"/>
        <v>105</v>
      </c>
      <c r="AC984" s="23">
        <f t="shared" si="662"/>
        <v>105</v>
      </c>
      <c r="AD984" s="112"/>
      <c r="AE984" s="117"/>
      <c r="AF984" s="50"/>
      <c r="AG984" s="50"/>
      <c r="AH984" s="3"/>
      <c r="AI984" s="3"/>
      <c r="AJ984" s="3"/>
      <c r="AK984" s="3"/>
      <c r="AL984" s="3"/>
      <c r="AM984" s="7"/>
      <c r="AN984" s="7"/>
      <c r="AO984" s="7"/>
      <c r="AP984" s="7"/>
      <c r="AQ984" s="7"/>
      <c r="AR984" s="7"/>
      <c r="AS984" s="7"/>
      <c r="AT984" s="7"/>
      <c r="AU984" s="7"/>
    </row>
    <row r="985" spans="1:47" x14ac:dyDescent="0.2">
      <c r="A985" s="111"/>
      <c r="B985" s="103" t="s">
        <v>17</v>
      </c>
      <c r="C985" s="19">
        <v>136</v>
      </c>
      <c r="D985" s="20" t="s">
        <v>42</v>
      </c>
      <c r="E985" s="20" t="s">
        <v>191</v>
      </c>
      <c r="F985" s="19">
        <v>321</v>
      </c>
      <c r="G985" s="23">
        <f t="shared" ref="G985:H989" si="663">I985+K985+M985+O985</f>
        <v>105</v>
      </c>
      <c r="H985" s="28">
        <f t="shared" si="663"/>
        <v>0</v>
      </c>
      <c r="I985" s="29"/>
      <c r="J985" s="29"/>
      <c r="K985" s="29"/>
      <c r="L985" s="29"/>
      <c r="M985" s="29"/>
      <c r="N985" s="29"/>
      <c r="O985" s="29">
        <v>105</v>
      </c>
      <c r="P985" s="28"/>
      <c r="Q985" s="23">
        <f t="shared" ref="Q985:R989" si="664">S985+U985+W985+Y985</f>
        <v>105</v>
      </c>
      <c r="R985" s="28">
        <f t="shared" si="664"/>
        <v>0</v>
      </c>
      <c r="S985" s="23"/>
      <c r="T985" s="23"/>
      <c r="U985" s="23"/>
      <c r="V985" s="23"/>
      <c r="W985" s="23"/>
      <c r="X985" s="23"/>
      <c r="Y985" s="23">
        <v>105</v>
      </c>
      <c r="Z985" s="23"/>
      <c r="AA985" s="23">
        <v>105</v>
      </c>
      <c r="AB985" s="23">
        <v>105</v>
      </c>
      <c r="AC985" s="23">
        <v>105</v>
      </c>
      <c r="AD985" s="112"/>
      <c r="AE985" s="117"/>
      <c r="AF985" s="3"/>
      <c r="AG985" s="3"/>
      <c r="AH985" s="3"/>
      <c r="AI985" s="3"/>
      <c r="AJ985" s="3"/>
      <c r="AK985" s="3"/>
      <c r="AL985" s="3"/>
      <c r="AM985" s="7"/>
      <c r="AN985" s="7"/>
      <c r="AO985" s="7"/>
      <c r="AP985" s="7"/>
      <c r="AQ985" s="7"/>
      <c r="AR985" s="7"/>
      <c r="AS985" s="7"/>
      <c r="AT985" s="7"/>
      <c r="AU985" s="7"/>
    </row>
    <row r="986" spans="1:47" x14ac:dyDescent="0.2">
      <c r="A986" s="111"/>
      <c r="B986" s="103" t="s">
        <v>14</v>
      </c>
      <c r="C986" s="19"/>
      <c r="D986" s="20"/>
      <c r="E986" s="20"/>
      <c r="F986" s="19"/>
      <c r="G986" s="23">
        <f t="shared" si="663"/>
        <v>0</v>
      </c>
      <c r="H986" s="28">
        <f t="shared" si="663"/>
        <v>0</v>
      </c>
      <c r="I986" s="29"/>
      <c r="J986" s="29"/>
      <c r="K986" s="29"/>
      <c r="L986" s="29"/>
      <c r="M986" s="29"/>
      <c r="N986" s="29"/>
      <c r="O986" s="29"/>
      <c r="P986" s="28"/>
      <c r="Q986" s="23">
        <f t="shared" si="664"/>
        <v>0</v>
      </c>
      <c r="R986" s="28">
        <f t="shared" si="664"/>
        <v>0</v>
      </c>
      <c r="S986" s="23"/>
      <c r="T986" s="23"/>
      <c r="U986" s="23"/>
      <c r="V986" s="23"/>
      <c r="W986" s="23"/>
      <c r="X986" s="23"/>
      <c r="Y986" s="23"/>
      <c r="Z986" s="23"/>
      <c r="AA986" s="23"/>
      <c r="AB986" s="23"/>
      <c r="AC986" s="23"/>
      <c r="AD986" s="112"/>
      <c r="AE986" s="117"/>
      <c r="AF986" s="3"/>
      <c r="AG986" s="3"/>
      <c r="AH986" s="3"/>
      <c r="AI986" s="3"/>
      <c r="AJ986" s="3"/>
      <c r="AK986" s="3"/>
      <c r="AL986" s="3"/>
      <c r="AM986" s="7"/>
      <c r="AN986" s="7"/>
      <c r="AO986" s="7"/>
      <c r="AP986" s="7"/>
      <c r="AQ986" s="7"/>
      <c r="AR986" s="7"/>
      <c r="AS986" s="7"/>
      <c r="AT986" s="7"/>
      <c r="AU986" s="7"/>
    </row>
    <row r="987" spans="1:47" x14ac:dyDescent="0.2">
      <c r="A987" s="111"/>
      <c r="B987" s="103" t="s">
        <v>15</v>
      </c>
      <c r="C987" s="19"/>
      <c r="D987" s="20"/>
      <c r="E987" s="20"/>
      <c r="F987" s="19"/>
      <c r="G987" s="23">
        <f t="shared" si="663"/>
        <v>0</v>
      </c>
      <c r="H987" s="28">
        <f t="shared" si="663"/>
        <v>0</v>
      </c>
      <c r="I987" s="29"/>
      <c r="J987" s="29"/>
      <c r="K987" s="29"/>
      <c r="L987" s="29"/>
      <c r="M987" s="29"/>
      <c r="N987" s="29"/>
      <c r="O987" s="29"/>
      <c r="P987" s="28"/>
      <c r="Q987" s="23">
        <f t="shared" si="664"/>
        <v>0</v>
      </c>
      <c r="R987" s="28">
        <f t="shared" si="664"/>
        <v>0</v>
      </c>
      <c r="S987" s="23"/>
      <c r="T987" s="23"/>
      <c r="U987" s="23"/>
      <c r="V987" s="23"/>
      <c r="W987" s="23"/>
      <c r="X987" s="23"/>
      <c r="Y987" s="23"/>
      <c r="Z987" s="23"/>
      <c r="AA987" s="23"/>
      <c r="AB987" s="23"/>
      <c r="AC987" s="23"/>
      <c r="AD987" s="112"/>
      <c r="AE987" s="117"/>
      <c r="AF987" s="3"/>
      <c r="AG987" s="3"/>
      <c r="AH987" s="3"/>
      <c r="AI987" s="3"/>
      <c r="AJ987" s="3"/>
      <c r="AK987" s="3"/>
      <c r="AL987" s="3"/>
      <c r="AM987" s="7"/>
      <c r="AN987" s="7"/>
      <c r="AO987" s="7"/>
      <c r="AP987" s="7"/>
      <c r="AQ987" s="7"/>
      <c r="AR987" s="7"/>
      <c r="AS987" s="7"/>
      <c r="AT987" s="7"/>
      <c r="AU987" s="7"/>
    </row>
    <row r="988" spans="1:47" x14ac:dyDescent="0.2">
      <c r="A988" s="111"/>
      <c r="B988" s="103" t="s">
        <v>12</v>
      </c>
      <c r="C988" s="19"/>
      <c r="D988" s="20"/>
      <c r="E988" s="20"/>
      <c r="F988" s="19"/>
      <c r="G988" s="23">
        <f t="shared" si="663"/>
        <v>0</v>
      </c>
      <c r="H988" s="28">
        <f t="shared" si="663"/>
        <v>0</v>
      </c>
      <c r="I988" s="29"/>
      <c r="J988" s="29"/>
      <c r="K988" s="29"/>
      <c r="L988" s="29"/>
      <c r="M988" s="29"/>
      <c r="N988" s="29"/>
      <c r="O988" s="29"/>
      <c r="P988" s="28"/>
      <c r="Q988" s="23">
        <f t="shared" si="664"/>
        <v>0</v>
      </c>
      <c r="R988" s="28">
        <f t="shared" si="664"/>
        <v>0</v>
      </c>
      <c r="S988" s="23"/>
      <c r="T988" s="23"/>
      <c r="U988" s="23"/>
      <c r="V988" s="23"/>
      <c r="W988" s="23"/>
      <c r="X988" s="23"/>
      <c r="Y988" s="23"/>
      <c r="Z988" s="23"/>
      <c r="AA988" s="23"/>
      <c r="AB988" s="23"/>
      <c r="AC988" s="23"/>
      <c r="AD988" s="112"/>
      <c r="AE988" s="118"/>
      <c r="AF988" s="3"/>
      <c r="AG988" s="3"/>
      <c r="AH988" s="3"/>
      <c r="AI988" s="3"/>
      <c r="AJ988" s="3"/>
      <c r="AK988" s="3"/>
      <c r="AL988" s="3"/>
      <c r="AM988" s="7"/>
      <c r="AN988" s="7"/>
      <c r="AO988" s="7"/>
      <c r="AP988" s="7"/>
      <c r="AQ988" s="7"/>
      <c r="AR988" s="7"/>
      <c r="AS988" s="7"/>
      <c r="AT988" s="7"/>
      <c r="AU988" s="7"/>
    </row>
    <row r="989" spans="1:47" ht="25.5" x14ac:dyDescent="0.2">
      <c r="A989" s="111" t="s">
        <v>305</v>
      </c>
      <c r="B989" s="103" t="s">
        <v>167</v>
      </c>
      <c r="C989" s="19"/>
      <c r="D989" s="20"/>
      <c r="E989" s="20"/>
      <c r="F989" s="19"/>
      <c r="G989" s="23">
        <f t="shared" si="663"/>
        <v>28500</v>
      </c>
      <c r="H989" s="23">
        <f t="shared" si="663"/>
        <v>0</v>
      </c>
      <c r="I989" s="23"/>
      <c r="J989" s="23"/>
      <c r="K989" s="23"/>
      <c r="L989" s="23"/>
      <c r="M989" s="23"/>
      <c r="N989" s="23"/>
      <c r="O989" s="23">
        <v>28500</v>
      </c>
      <c r="P989" s="28"/>
      <c r="Q989" s="23">
        <f t="shared" si="664"/>
        <v>30000</v>
      </c>
      <c r="R989" s="23">
        <f t="shared" si="664"/>
        <v>0</v>
      </c>
      <c r="S989" s="23"/>
      <c r="T989" s="23"/>
      <c r="U989" s="23"/>
      <c r="V989" s="23"/>
      <c r="W989" s="23"/>
      <c r="X989" s="23"/>
      <c r="Y989" s="23">
        <v>30000</v>
      </c>
      <c r="Z989" s="23"/>
      <c r="AA989" s="23"/>
      <c r="AB989" s="23"/>
      <c r="AC989" s="23"/>
      <c r="AD989" s="112" t="s">
        <v>264</v>
      </c>
      <c r="AE989" s="116" t="s">
        <v>349</v>
      </c>
      <c r="AF989" s="3"/>
      <c r="AG989" s="3"/>
      <c r="AH989" s="3"/>
      <c r="AI989" s="3"/>
      <c r="AJ989" s="3"/>
      <c r="AK989" s="3"/>
      <c r="AL989" s="3"/>
      <c r="AM989" s="7"/>
      <c r="AN989" s="7"/>
      <c r="AO989" s="7"/>
      <c r="AP989" s="7"/>
      <c r="AQ989" s="7"/>
      <c r="AR989" s="7"/>
      <c r="AS989" s="7"/>
      <c r="AT989" s="7"/>
      <c r="AU989" s="7"/>
    </row>
    <row r="990" spans="1:47" x14ac:dyDescent="0.2">
      <c r="A990" s="111"/>
      <c r="B990" s="103" t="s">
        <v>16</v>
      </c>
      <c r="C990" s="19"/>
      <c r="D990" s="20"/>
      <c r="E990" s="20"/>
      <c r="F990" s="19"/>
      <c r="G990" s="23">
        <f t="shared" ref="G990:AC990" si="665">ROUND(G991/G989,1)</f>
        <v>0.3</v>
      </c>
      <c r="H990" s="23" t="e">
        <f t="shared" si="665"/>
        <v>#DIV/0!</v>
      </c>
      <c r="I990" s="23" t="e">
        <f t="shared" si="665"/>
        <v>#DIV/0!</v>
      </c>
      <c r="J990" s="23" t="e">
        <f t="shared" si="665"/>
        <v>#DIV/0!</v>
      </c>
      <c r="K990" s="23" t="e">
        <f t="shared" si="665"/>
        <v>#DIV/0!</v>
      </c>
      <c r="L990" s="23" t="e">
        <f t="shared" si="665"/>
        <v>#DIV/0!</v>
      </c>
      <c r="M990" s="23" t="e">
        <f t="shared" si="665"/>
        <v>#DIV/0!</v>
      </c>
      <c r="N990" s="23" t="e">
        <f t="shared" si="665"/>
        <v>#DIV/0!</v>
      </c>
      <c r="O990" s="23">
        <f t="shared" si="665"/>
        <v>0.3</v>
      </c>
      <c r="P990" s="23" t="e">
        <f t="shared" si="665"/>
        <v>#DIV/0!</v>
      </c>
      <c r="Q990" s="23">
        <f t="shared" si="665"/>
        <v>0.3</v>
      </c>
      <c r="R990" s="23" t="e">
        <f t="shared" si="665"/>
        <v>#DIV/0!</v>
      </c>
      <c r="S990" s="27" t="e">
        <f t="shared" si="665"/>
        <v>#DIV/0!</v>
      </c>
      <c r="T990" s="27" t="e">
        <f t="shared" si="665"/>
        <v>#DIV/0!</v>
      </c>
      <c r="U990" s="27" t="e">
        <f t="shared" si="665"/>
        <v>#DIV/0!</v>
      </c>
      <c r="V990" s="27" t="e">
        <f t="shared" si="665"/>
        <v>#DIV/0!</v>
      </c>
      <c r="W990" s="27" t="e">
        <f t="shared" si="665"/>
        <v>#DIV/0!</v>
      </c>
      <c r="X990" s="23" t="e">
        <f t="shared" si="665"/>
        <v>#DIV/0!</v>
      </c>
      <c r="Y990" s="23">
        <f t="shared" si="665"/>
        <v>0</v>
      </c>
      <c r="Z990" s="23" t="e">
        <f t="shared" si="665"/>
        <v>#DIV/0!</v>
      </c>
      <c r="AA990" s="27" t="e">
        <f t="shared" si="665"/>
        <v>#DIV/0!</v>
      </c>
      <c r="AB990" s="27" t="e">
        <f t="shared" si="665"/>
        <v>#DIV/0!</v>
      </c>
      <c r="AC990" s="27" t="e">
        <f t="shared" si="665"/>
        <v>#DIV/0!</v>
      </c>
      <c r="AD990" s="112"/>
      <c r="AE990" s="117"/>
      <c r="AF990" s="3"/>
      <c r="AG990" s="3"/>
      <c r="AH990" s="3"/>
      <c r="AI990" s="3"/>
      <c r="AJ990" s="3"/>
      <c r="AK990" s="3"/>
      <c r="AL990" s="3"/>
      <c r="AM990" s="7"/>
      <c r="AN990" s="7"/>
      <c r="AO990" s="7"/>
      <c r="AP990" s="7"/>
      <c r="AQ990" s="7"/>
      <c r="AR990" s="7"/>
      <c r="AS990" s="7"/>
      <c r="AT990" s="7"/>
      <c r="AU990" s="7"/>
    </row>
    <row r="991" spans="1:47" ht="25.5" x14ac:dyDescent="0.2">
      <c r="A991" s="111"/>
      <c r="B991" s="103" t="s">
        <v>101</v>
      </c>
      <c r="C991" s="19"/>
      <c r="D991" s="20"/>
      <c r="E991" s="20"/>
      <c r="F991" s="19"/>
      <c r="G991" s="23">
        <f t="shared" ref="G991:AC991" si="666">SUM(G992:G995)</f>
        <v>9000</v>
      </c>
      <c r="H991" s="23">
        <f t="shared" si="666"/>
        <v>0</v>
      </c>
      <c r="I991" s="23">
        <f t="shared" si="666"/>
        <v>0</v>
      </c>
      <c r="J991" s="23">
        <f t="shared" si="666"/>
        <v>0</v>
      </c>
      <c r="K991" s="23">
        <f t="shared" si="666"/>
        <v>0</v>
      </c>
      <c r="L991" s="23">
        <f t="shared" si="666"/>
        <v>0</v>
      </c>
      <c r="M991" s="23">
        <f t="shared" si="666"/>
        <v>0</v>
      </c>
      <c r="N991" s="23">
        <f t="shared" si="666"/>
        <v>0</v>
      </c>
      <c r="O991" s="23">
        <f t="shared" si="666"/>
        <v>9000</v>
      </c>
      <c r="P991" s="23">
        <f t="shared" si="666"/>
        <v>0</v>
      </c>
      <c r="Q991" s="23">
        <f t="shared" si="666"/>
        <v>8503.2999999999993</v>
      </c>
      <c r="R991" s="23">
        <f t="shared" si="666"/>
        <v>0</v>
      </c>
      <c r="S991" s="23">
        <f t="shared" si="666"/>
        <v>0</v>
      </c>
      <c r="T991" s="23">
        <f t="shared" si="666"/>
        <v>0</v>
      </c>
      <c r="U991" s="23">
        <f t="shared" si="666"/>
        <v>0</v>
      </c>
      <c r="V991" s="23">
        <f t="shared" si="666"/>
        <v>0</v>
      </c>
      <c r="W991" s="23">
        <f t="shared" si="666"/>
        <v>0</v>
      </c>
      <c r="X991" s="23">
        <f t="shared" si="666"/>
        <v>0</v>
      </c>
      <c r="Y991" s="23">
        <v>0</v>
      </c>
      <c r="Z991" s="23">
        <f t="shared" si="666"/>
        <v>0</v>
      </c>
      <c r="AA991" s="23">
        <f t="shared" si="666"/>
        <v>9000</v>
      </c>
      <c r="AB991" s="23">
        <f t="shared" si="666"/>
        <v>9000</v>
      </c>
      <c r="AC991" s="23">
        <f t="shared" si="666"/>
        <v>0</v>
      </c>
      <c r="AD991" s="112"/>
      <c r="AE991" s="117"/>
      <c r="AF991" s="3"/>
      <c r="AG991" s="3"/>
      <c r="AH991" s="3"/>
      <c r="AI991" s="3"/>
      <c r="AJ991" s="3"/>
      <c r="AK991" s="3"/>
      <c r="AL991" s="3"/>
      <c r="AM991" s="7"/>
      <c r="AN991" s="7"/>
      <c r="AO991" s="7"/>
      <c r="AP991" s="7"/>
      <c r="AQ991" s="7"/>
      <c r="AR991" s="7"/>
      <c r="AS991" s="7"/>
      <c r="AT991" s="7"/>
      <c r="AU991" s="7"/>
    </row>
    <row r="992" spans="1:47" ht="79.900000000000006" customHeight="1" x14ac:dyDescent="0.2">
      <c r="A992" s="111"/>
      <c r="B992" s="103" t="s">
        <v>17</v>
      </c>
      <c r="C992" s="19">
        <v>136</v>
      </c>
      <c r="D992" s="20" t="s">
        <v>42</v>
      </c>
      <c r="E992" s="20" t="s">
        <v>191</v>
      </c>
      <c r="F992" s="19">
        <v>244</v>
      </c>
      <c r="G992" s="23">
        <f>I992+K992+M992+O992</f>
        <v>9000</v>
      </c>
      <c r="H992" s="28">
        <f t="shared" ref="G992:H995" si="667">J992+L992+N992+P992</f>
        <v>0</v>
      </c>
      <c r="I992" s="29"/>
      <c r="J992" s="29"/>
      <c r="K992" s="29"/>
      <c r="L992" s="29"/>
      <c r="M992" s="29"/>
      <c r="N992" s="29"/>
      <c r="O992" s="29">
        <v>9000</v>
      </c>
      <c r="P992" s="28"/>
      <c r="Q992" s="23">
        <f t="shared" ref="Q992:R995" si="668">S992+U992+W992+Y992</f>
        <v>8503.2999999999993</v>
      </c>
      <c r="R992" s="28">
        <f t="shared" si="668"/>
        <v>0</v>
      </c>
      <c r="S992" s="23"/>
      <c r="T992" s="23"/>
      <c r="U992" s="23"/>
      <c r="V992" s="23"/>
      <c r="W992" s="23"/>
      <c r="X992" s="23"/>
      <c r="Y992" s="23">
        <v>8503.2999999999993</v>
      </c>
      <c r="Z992" s="23"/>
      <c r="AA992" s="23">
        <v>9000</v>
      </c>
      <c r="AB992" s="23">
        <v>9000</v>
      </c>
      <c r="AC992" s="23">
        <v>0</v>
      </c>
      <c r="AD992" s="112"/>
      <c r="AE992" s="117"/>
      <c r="AF992" s="3"/>
      <c r="AG992" s="3"/>
      <c r="AH992" s="3"/>
      <c r="AI992" s="3"/>
      <c r="AJ992" s="3"/>
      <c r="AK992" s="3"/>
      <c r="AL992" s="3"/>
      <c r="AM992" s="7"/>
      <c r="AN992" s="7"/>
      <c r="AO992" s="7"/>
      <c r="AP992" s="7"/>
      <c r="AQ992" s="7"/>
      <c r="AR992" s="7"/>
      <c r="AS992" s="7"/>
      <c r="AT992" s="7"/>
      <c r="AU992" s="7"/>
    </row>
    <row r="993" spans="1:31" x14ac:dyDescent="0.2">
      <c r="A993" s="111"/>
      <c r="B993" s="103" t="s">
        <v>14</v>
      </c>
      <c r="C993" s="19"/>
      <c r="D993" s="20"/>
      <c r="E993" s="20"/>
      <c r="F993" s="19"/>
      <c r="G993" s="23">
        <f t="shared" si="667"/>
        <v>0</v>
      </c>
      <c r="H993" s="28">
        <f t="shared" si="667"/>
        <v>0</v>
      </c>
      <c r="I993" s="29"/>
      <c r="J993" s="29"/>
      <c r="K993" s="29"/>
      <c r="L993" s="29"/>
      <c r="M993" s="29"/>
      <c r="N993" s="29"/>
      <c r="O993" s="29"/>
      <c r="P993" s="28"/>
      <c r="Q993" s="23">
        <f t="shared" si="668"/>
        <v>0</v>
      </c>
      <c r="R993" s="28">
        <f t="shared" si="668"/>
        <v>0</v>
      </c>
      <c r="S993" s="23"/>
      <c r="T993" s="23"/>
      <c r="U993" s="23"/>
      <c r="V993" s="23"/>
      <c r="W993" s="23"/>
      <c r="X993" s="23"/>
      <c r="Y993" s="23"/>
      <c r="Z993" s="23"/>
      <c r="AA993" s="23"/>
      <c r="AB993" s="23"/>
      <c r="AC993" s="23"/>
      <c r="AD993" s="112"/>
      <c r="AE993" s="117"/>
    </row>
    <row r="994" spans="1:31" ht="25.15" customHeight="1" x14ac:dyDescent="0.2">
      <c r="A994" s="111"/>
      <c r="B994" s="103" t="s">
        <v>15</v>
      </c>
      <c r="C994" s="19"/>
      <c r="D994" s="20"/>
      <c r="E994" s="20"/>
      <c r="F994" s="19"/>
      <c r="G994" s="23">
        <f t="shared" si="667"/>
        <v>0</v>
      </c>
      <c r="H994" s="28">
        <f t="shared" si="667"/>
        <v>0</v>
      </c>
      <c r="I994" s="29"/>
      <c r="J994" s="29"/>
      <c r="K994" s="29"/>
      <c r="L994" s="29"/>
      <c r="M994" s="29"/>
      <c r="N994" s="29"/>
      <c r="O994" s="29"/>
      <c r="P994" s="28"/>
      <c r="Q994" s="23">
        <f t="shared" si="668"/>
        <v>0</v>
      </c>
      <c r="R994" s="28">
        <f t="shared" si="668"/>
        <v>0</v>
      </c>
      <c r="S994" s="23"/>
      <c r="T994" s="23"/>
      <c r="U994" s="23"/>
      <c r="V994" s="23"/>
      <c r="W994" s="23"/>
      <c r="X994" s="23"/>
      <c r="Y994" s="23"/>
      <c r="Z994" s="23"/>
      <c r="AA994" s="23"/>
      <c r="AB994" s="23"/>
      <c r="AC994" s="23"/>
      <c r="AD994" s="112"/>
      <c r="AE994" s="117"/>
    </row>
    <row r="995" spans="1:31" ht="25.15" customHeight="1" x14ac:dyDescent="0.2">
      <c r="A995" s="111"/>
      <c r="B995" s="103" t="s">
        <v>12</v>
      </c>
      <c r="C995" s="19"/>
      <c r="D995" s="20"/>
      <c r="E995" s="20"/>
      <c r="F995" s="19"/>
      <c r="G995" s="23">
        <f t="shared" si="667"/>
        <v>0</v>
      </c>
      <c r="H995" s="28">
        <f t="shared" si="667"/>
        <v>0</v>
      </c>
      <c r="I995" s="29"/>
      <c r="J995" s="29"/>
      <c r="K995" s="29"/>
      <c r="L995" s="29"/>
      <c r="M995" s="29"/>
      <c r="N995" s="29"/>
      <c r="O995" s="29"/>
      <c r="P995" s="28"/>
      <c r="Q995" s="23">
        <f t="shared" si="668"/>
        <v>0</v>
      </c>
      <c r="R995" s="28">
        <f t="shared" si="668"/>
        <v>0</v>
      </c>
      <c r="S995" s="23"/>
      <c r="T995" s="23"/>
      <c r="U995" s="23"/>
      <c r="V995" s="23"/>
      <c r="W995" s="23"/>
      <c r="X995" s="23"/>
      <c r="Y995" s="23"/>
      <c r="Z995" s="23"/>
      <c r="AA995" s="23"/>
      <c r="AB995" s="23"/>
      <c r="AC995" s="23"/>
      <c r="AD995" s="112"/>
      <c r="AE995" s="118"/>
    </row>
    <row r="996" spans="1:31" ht="36" customHeight="1" x14ac:dyDescent="0.2">
      <c r="A996" s="119" t="s">
        <v>265</v>
      </c>
      <c r="B996" s="103" t="s">
        <v>154</v>
      </c>
      <c r="C996" s="19"/>
      <c r="D996" s="20"/>
      <c r="E996" s="20"/>
      <c r="F996" s="19"/>
      <c r="G996" s="23">
        <f>G1005+G1012</f>
        <v>60</v>
      </c>
      <c r="H996" s="23">
        <f t="shared" ref="H996:AC996" si="669">H1005+H1012</f>
        <v>0</v>
      </c>
      <c r="I996" s="23">
        <f t="shared" si="669"/>
        <v>0</v>
      </c>
      <c r="J996" s="23">
        <f t="shared" si="669"/>
        <v>0</v>
      </c>
      <c r="K996" s="23">
        <f t="shared" si="669"/>
        <v>5</v>
      </c>
      <c r="L996" s="23">
        <f t="shared" si="669"/>
        <v>0</v>
      </c>
      <c r="M996" s="23">
        <f t="shared" si="669"/>
        <v>55</v>
      </c>
      <c r="N996" s="23">
        <f t="shared" si="669"/>
        <v>0</v>
      </c>
      <c r="O996" s="23">
        <f t="shared" si="669"/>
        <v>0</v>
      </c>
      <c r="P996" s="23">
        <f t="shared" si="669"/>
        <v>0</v>
      </c>
      <c r="Q996" s="23">
        <f t="shared" si="669"/>
        <v>60</v>
      </c>
      <c r="R996" s="23">
        <f t="shared" si="669"/>
        <v>0</v>
      </c>
      <c r="S996" s="23">
        <f t="shared" si="669"/>
        <v>0</v>
      </c>
      <c r="T996" s="23">
        <f t="shared" si="669"/>
        <v>0</v>
      </c>
      <c r="U996" s="23">
        <f t="shared" si="669"/>
        <v>5</v>
      </c>
      <c r="V996" s="23">
        <f t="shared" si="669"/>
        <v>0</v>
      </c>
      <c r="W996" s="23">
        <f t="shared" si="669"/>
        <v>55</v>
      </c>
      <c r="X996" s="23">
        <f t="shared" si="669"/>
        <v>0</v>
      </c>
      <c r="Y996" s="23">
        <f t="shared" si="669"/>
        <v>0</v>
      </c>
      <c r="Z996" s="23">
        <f t="shared" si="669"/>
        <v>0</v>
      </c>
      <c r="AA996" s="23">
        <f t="shared" si="669"/>
        <v>60</v>
      </c>
      <c r="AB996" s="23">
        <f t="shared" si="669"/>
        <v>60</v>
      </c>
      <c r="AC996" s="23">
        <f t="shared" si="669"/>
        <v>60</v>
      </c>
      <c r="AD996" s="116" t="s">
        <v>478</v>
      </c>
      <c r="AE996" s="142" t="s">
        <v>326</v>
      </c>
    </row>
    <row r="997" spans="1:31" ht="25.5" x14ac:dyDescent="0.2">
      <c r="A997" s="119"/>
      <c r="B997" s="102" t="s">
        <v>117</v>
      </c>
      <c r="C997" s="19"/>
      <c r="D997" s="20"/>
      <c r="E997" s="20"/>
      <c r="F997" s="19"/>
      <c r="G997" s="23">
        <f t="shared" ref="G997:AC997" si="670">ROUND(G998/G996,1)</f>
        <v>54.2</v>
      </c>
      <c r="H997" s="23" t="e">
        <f t="shared" si="670"/>
        <v>#DIV/0!</v>
      </c>
      <c r="I997" s="23" t="e">
        <f t="shared" si="670"/>
        <v>#DIV/0!</v>
      </c>
      <c r="J997" s="23" t="e">
        <f t="shared" si="670"/>
        <v>#DIV/0!</v>
      </c>
      <c r="K997" s="23">
        <f t="shared" si="670"/>
        <v>60</v>
      </c>
      <c r="L997" s="23" t="e">
        <f t="shared" si="670"/>
        <v>#DIV/0!</v>
      </c>
      <c r="M997" s="23">
        <f t="shared" si="670"/>
        <v>53.6</v>
      </c>
      <c r="N997" s="23" t="e">
        <f t="shared" si="670"/>
        <v>#DIV/0!</v>
      </c>
      <c r="O997" s="23" t="e">
        <f t="shared" si="670"/>
        <v>#DIV/0!</v>
      </c>
      <c r="P997" s="23" t="e">
        <f t="shared" si="670"/>
        <v>#DIV/0!</v>
      </c>
      <c r="Q997" s="23">
        <f t="shared" si="670"/>
        <v>55</v>
      </c>
      <c r="R997" s="23" t="e">
        <f t="shared" si="670"/>
        <v>#DIV/0!</v>
      </c>
      <c r="S997" s="27" t="e">
        <f t="shared" si="670"/>
        <v>#DIV/0!</v>
      </c>
      <c r="T997" s="27" t="e">
        <f t="shared" si="670"/>
        <v>#DIV/0!</v>
      </c>
      <c r="U997" s="27">
        <f t="shared" si="670"/>
        <v>60</v>
      </c>
      <c r="V997" s="27" t="e">
        <f t="shared" si="670"/>
        <v>#DIV/0!</v>
      </c>
      <c r="W997" s="27">
        <f t="shared" si="670"/>
        <v>54.5</v>
      </c>
      <c r="X997" s="27" t="e">
        <f t="shared" si="670"/>
        <v>#DIV/0!</v>
      </c>
      <c r="Y997" s="27" t="e">
        <f t="shared" si="670"/>
        <v>#DIV/0!</v>
      </c>
      <c r="Z997" s="23" t="e">
        <f t="shared" si="670"/>
        <v>#DIV/0!</v>
      </c>
      <c r="AA997" s="23">
        <f t="shared" si="670"/>
        <v>55</v>
      </c>
      <c r="AB997" s="23">
        <f t="shared" si="670"/>
        <v>55</v>
      </c>
      <c r="AC997" s="23">
        <f t="shared" si="670"/>
        <v>55</v>
      </c>
      <c r="AD997" s="117"/>
      <c r="AE997" s="143"/>
    </row>
    <row r="998" spans="1:31" ht="25.5" x14ac:dyDescent="0.2">
      <c r="A998" s="119"/>
      <c r="B998" s="103" t="s">
        <v>101</v>
      </c>
      <c r="C998" s="19"/>
      <c r="D998" s="20"/>
      <c r="E998" s="20"/>
      <c r="F998" s="19"/>
      <c r="G998" s="23">
        <f>SUM(G999:G1004)</f>
        <v>3250</v>
      </c>
      <c r="H998" s="23">
        <f t="shared" ref="H998:AC998" si="671">SUM(H999:H1004)</f>
        <v>0</v>
      </c>
      <c r="I998" s="23">
        <f t="shared" si="671"/>
        <v>0</v>
      </c>
      <c r="J998" s="23">
        <f t="shared" si="671"/>
        <v>0</v>
      </c>
      <c r="K998" s="23">
        <f t="shared" si="671"/>
        <v>300</v>
      </c>
      <c r="L998" s="23">
        <f t="shared" si="671"/>
        <v>0</v>
      </c>
      <c r="M998" s="23">
        <f t="shared" si="671"/>
        <v>2950</v>
      </c>
      <c r="N998" s="23">
        <f t="shared" si="671"/>
        <v>0</v>
      </c>
      <c r="O998" s="23">
        <f t="shared" si="671"/>
        <v>0</v>
      </c>
      <c r="P998" s="23">
        <f t="shared" si="671"/>
        <v>0</v>
      </c>
      <c r="Q998" s="23">
        <f>SUM(Q999:Q1004)</f>
        <v>3300</v>
      </c>
      <c r="R998" s="23">
        <f t="shared" si="671"/>
        <v>0</v>
      </c>
      <c r="S998" s="23">
        <f t="shared" si="671"/>
        <v>0</v>
      </c>
      <c r="T998" s="23">
        <f t="shared" si="671"/>
        <v>0</v>
      </c>
      <c r="U998" s="23">
        <f t="shared" si="671"/>
        <v>300</v>
      </c>
      <c r="V998" s="23">
        <f t="shared" si="671"/>
        <v>0</v>
      </c>
      <c r="W998" s="23">
        <f t="shared" si="671"/>
        <v>3000</v>
      </c>
      <c r="X998" s="23">
        <f t="shared" si="671"/>
        <v>0</v>
      </c>
      <c r="Y998" s="23">
        <f t="shared" si="671"/>
        <v>0</v>
      </c>
      <c r="Z998" s="23">
        <f t="shared" si="671"/>
        <v>0</v>
      </c>
      <c r="AA998" s="23">
        <f t="shared" si="671"/>
        <v>3300</v>
      </c>
      <c r="AB998" s="23">
        <f t="shared" si="671"/>
        <v>3300</v>
      </c>
      <c r="AC998" s="23">
        <f t="shared" si="671"/>
        <v>3300</v>
      </c>
      <c r="AD998" s="117"/>
      <c r="AE998" s="143"/>
    </row>
    <row r="999" spans="1:31" ht="48" customHeight="1" x14ac:dyDescent="0.2">
      <c r="A999" s="119"/>
      <c r="B999" s="113" t="s">
        <v>17</v>
      </c>
      <c r="C999" s="19">
        <f>C1008</f>
        <v>136</v>
      </c>
      <c r="D999" s="19" t="str">
        <f>D1008</f>
        <v>0702</v>
      </c>
      <c r="E999" s="19" t="str">
        <f>E1008</f>
        <v>0720003490</v>
      </c>
      <c r="F999" s="19">
        <f>F1008</f>
        <v>350</v>
      </c>
      <c r="G999" s="23">
        <f>G1008</f>
        <v>300</v>
      </c>
      <c r="H999" s="23">
        <f t="shared" ref="H999:AC999" si="672">H1008</f>
        <v>0</v>
      </c>
      <c r="I999" s="23">
        <f t="shared" si="672"/>
        <v>0</v>
      </c>
      <c r="J999" s="23">
        <f t="shared" si="672"/>
        <v>0</v>
      </c>
      <c r="K999" s="23">
        <f t="shared" si="672"/>
        <v>300</v>
      </c>
      <c r="L999" s="23">
        <f t="shared" si="672"/>
        <v>0</v>
      </c>
      <c r="M999" s="23">
        <f t="shared" si="672"/>
        <v>0</v>
      </c>
      <c r="N999" s="23">
        <f t="shared" si="672"/>
        <v>0</v>
      </c>
      <c r="O999" s="23">
        <f t="shared" si="672"/>
        <v>0</v>
      </c>
      <c r="P999" s="23">
        <f t="shared" si="672"/>
        <v>0</v>
      </c>
      <c r="Q999" s="23">
        <f t="shared" si="672"/>
        <v>300</v>
      </c>
      <c r="R999" s="23">
        <f t="shared" si="672"/>
        <v>0</v>
      </c>
      <c r="S999" s="23">
        <f t="shared" si="672"/>
        <v>0</v>
      </c>
      <c r="T999" s="23">
        <f t="shared" si="672"/>
        <v>0</v>
      </c>
      <c r="U999" s="23">
        <f t="shared" si="672"/>
        <v>300</v>
      </c>
      <c r="V999" s="23">
        <f t="shared" si="672"/>
        <v>0</v>
      </c>
      <c r="W999" s="23">
        <f t="shared" si="672"/>
        <v>0</v>
      </c>
      <c r="X999" s="23">
        <f t="shared" si="672"/>
        <v>0</v>
      </c>
      <c r="Y999" s="23">
        <f t="shared" si="672"/>
        <v>0</v>
      </c>
      <c r="Z999" s="23">
        <f t="shared" si="672"/>
        <v>0</v>
      </c>
      <c r="AA999" s="23">
        <f t="shared" si="672"/>
        <v>300</v>
      </c>
      <c r="AB999" s="23">
        <f t="shared" si="672"/>
        <v>300</v>
      </c>
      <c r="AC999" s="23">
        <f t="shared" si="672"/>
        <v>300</v>
      </c>
      <c r="AD999" s="117"/>
      <c r="AE999" s="143"/>
    </row>
    <row r="1000" spans="1:31" ht="13.15" customHeight="1" x14ac:dyDescent="0.2">
      <c r="A1000" s="119"/>
      <c r="B1000" s="114"/>
      <c r="C1000" s="19">
        <f t="shared" ref="C1000:G1001" si="673">C1015</f>
        <v>136</v>
      </c>
      <c r="D1000" s="19" t="str">
        <f t="shared" si="673"/>
        <v>0702</v>
      </c>
      <c r="E1000" s="19" t="str">
        <f t="shared" si="673"/>
        <v>0720003490</v>
      </c>
      <c r="F1000" s="19">
        <f t="shared" si="673"/>
        <v>350</v>
      </c>
      <c r="G1000" s="23">
        <f t="shared" si="673"/>
        <v>2850</v>
      </c>
      <c r="H1000" s="23">
        <f t="shared" ref="H1000:AC1000" si="674">H1015</f>
        <v>0</v>
      </c>
      <c r="I1000" s="23">
        <f t="shared" si="674"/>
        <v>0</v>
      </c>
      <c r="J1000" s="23">
        <f t="shared" si="674"/>
        <v>0</v>
      </c>
      <c r="K1000" s="23">
        <f t="shared" si="674"/>
        <v>0</v>
      </c>
      <c r="L1000" s="23">
        <f t="shared" si="674"/>
        <v>0</v>
      </c>
      <c r="M1000" s="23">
        <f t="shared" si="674"/>
        <v>2850</v>
      </c>
      <c r="N1000" s="23">
        <f t="shared" si="674"/>
        <v>0</v>
      </c>
      <c r="O1000" s="23">
        <f t="shared" si="674"/>
        <v>0</v>
      </c>
      <c r="P1000" s="23">
        <f t="shared" si="674"/>
        <v>0</v>
      </c>
      <c r="Q1000" s="23">
        <f t="shared" si="674"/>
        <v>2850</v>
      </c>
      <c r="R1000" s="23">
        <f t="shared" si="674"/>
        <v>0</v>
      </c>
      <c r="S1000" s="23">
        <f t="shared" si="674"/>
        <v>0</v>
      </c>
      <c r="T1000" s="23">
        <f t="shared" si="674"/>
        <v>0</v>
      </c>
      <c r="U1000" s="23">
        <f t="shared" si="674"/>
        <v>0</v>
      </c>
      <c r="V1000" s="23">
        <f t="shared" si="674"/>
        <v>0</v>
      </c>
      <c r="W1000" s="23">
        <f t="shared" si="674"/>
        <v>2850</v>
      </c>
      <c r="X1000" s="23">
        <f t="shared" si="674"/>
        <v>0</v>
      </c>
      <c r="Y1000" s="23">
        <f t="shared" si="674"/>
        <v>0</v>
      </c>
      <c r="Z1000" s="23">
        <f t="shared" si="674"/>
        <v>0</v>
      </c>
      <c r="AA1000" s="23">
        <f t="shared" si="674"/>
        <v>2850</v>
      </c>
      <c r="AB1000" s="23">
        <f t="shared" si="674"/>
        <v>2850</v>
      </c>
      <c r="AC1000" s="23">
        <f t="shared" si="674"/>
        <v>2850</v>
      </c>
      <c r="AD1000" s="117"/>
      <c r="AE1000" s="143"/>
    </row>
    <row r="1001" spans="1:31" ht="27.75" customHeight="1" x14ac:dyDescent="0.2">
      <c r="A1001" s="119"/>
      <c r="B1001" s="115"/>
      <c r="C1001" s="19">
        <f t="shared" si="673"/>
        <v>136</v>
      </c>
      <c r="D1001" s="19" t="str">
        <f t="shared" si="673"/>
        <v>0709</v>
      </c>
      <c r="E1001" s="19" t="str">
        <f t="shared" si="673"/>
        <v>0720003490</v>
      </c>
      <c r="F1001" s="19">
        <f t="shared" si="673"/>
        <v>244</v>
      </c>
      <c r="G1001" s="23">
        <f t="shared" si="673"/>
        <v>100</v>
      </c>
      <c r="H1001" s="23">
        <f t="shared" ref="H1001:AC1001" si="675">H1016</f>
        <v>0</v>
      </c>
      <c r="I1001" s="23">
        <f t="shared" si="675"/>
        <v>0</v>
      </c>
      <c r="J1001" s="23">
        <f t="shared" si="675"/>
        <v>0</v>
      </c>
      <c r="K1001" s="23">
        <f t="shared" si="675"/>
        <v>0</v>
      </c>
      <c r="L1001" s="23">
        <f t="shared" si="675"/>
        <v>0</v>
      </c>
      <c r="M1001" s="23">
        <f t="shared" si="675"/>
        <v>100</v>
      </c>
      <c r="N1001" s="23">
        <f t="shared" si="675"/>
        <v>0</v>
      </c>
      <c r="O1001" s="23">
        <f t="shared" si="675"/>
        <v>0</v>
      </c>
      <c r="P1001" s="23">
        <f t="shared" si="675"/>
        <v>0</v>
      </c>
      <c r="Q1001" s="23">
        <f t="shared" si="675"/>
        <v>150</v>
      </c>
      <c r="R1001" s="23">
        <f t="shared" si="675"/>
        <v>0</v>
      </c>
      <c r="S1001" s="23">
        <f t="shared" si="675"/>
        <v>0</v>
      </c>
      <c r="T1001" s="23">
        <f t="shared" si="675"/>
        <v>0</v>
      </c>
      <c r="U1001" s="23">
        <f t="shared" si="675"/>
        <v>0</v>
      </c>
      <c r="V1001" s="23">
        <f t="shared" si="675"/>
        <v>0</v>
      </c>
      <c r="W1001" s="23">
        <f t="shared" si="675"/>
        <v>150</v>
      </c>
      <c r="X1001" s="23">
        <f t="shared" si="675"/>
        <v>0</v>
      </c>
      <c r="Y1001" s="23">
        <f t="shared" si="675"/>
        <v>0</v>
      </c>
      <c r="Z1001" s="23">
        <f t="shared" si="675"/>
        <v>0</v>
      </c>
      <c r="AA1001" s="23">
        <f t="shared" si="675"/>
        <v>150</v>
      </c>
      <c r="AB1001" s="23">
        <f t="shared" si="675"/>
        <v>150</v>
      </c>
      <c r="AC1001" s="23">
        <f t="shared" si="675"/>
        <v>150</v>
      </c>
      <c r="AD1001" s="117"/>
      <c r="AE1001" s="143"/>
    </row>
    <row r="1002" spans="1:31" ht="25.15" customHeight="1" x14ac:dyDescent="0.2">
      <c r="A1002" s="119"/>
      <c r="B1002" s="103" t="s">
        <v>14</v>
      </c>
      <c r="C1002" s="19"/>
      <c r="D1002" s="20"/>
      <c r="E1002" s="20"/>
      <c r="F1002" s="19"/>
      <c r="G1002" s="23">
        <f>G1009+G1017</f>
        <v>0</v>
      </c>
      <c r="H1002" s="23">
        <f t="shared" ref="H1002:AC1004" si="676">H1009+H1017</f>
        <v>0</v>
      </c>
      <c r="I1002" s="23">
        <f t="shared" si="676"/>
        <v>0</v>
      </c>
      <c r="J1002" s="23">
        <f t="shared" si="676"/>
        <v>0</v>
      </c>
      <c r="K1002" s="23">
        <f t="shared" si="676"/>
        <v>0</v>
      </c>
      <c r="L1002" s="23">
        <f t="shared" si="676"/>
        <v>0</v>
      </c>
      <c r="M1002" s="23">
        <f t="shared" si="676"/>
        <v>0</v>
      </c>
      <c r="N1002" s="23">
        <f t="shared" si="676"/>
        <v>0</v>
      </c>
      <c r="O1002" s="23">
        <f t="shared" si="676"/>
        <v>0</v>
      </c>
      <c r="P1002" s="23">
        <f t="shared" si="676"/>
        <v>0</v>
      </c>
      <c r="Q1002" s="23">
        <f t="shared" si="676"/>
        <v>0</v>
      </c>
      <c r="R1002" s="23">
        <f t="shared" si="676"/>
        <v>0</v>
      </c>
      <c r="S1002" s="23">
        <f t="shared" si="676"/>
        <v>0</v>
      </c>
      <c r="T1002" s="23">
        <f t="shared" si="676"/>
        <v>0</v>
      </c>
      <c r="U1002" s="23">
        <f t="shared" si="676"/>
        <v>0</v>
      </c>
      <c r="V1002" s="23">
        <f t="shared" si="676"/>
        <v>0</v>
      </c>
      <c r="W1002" s="23">
        <f t="shared" si="676"/>
        <v>0</v>
      </c>
      <c r="X1002" s="23">
        <f t="shared" si="676"/>
        <v>0</v>
      </c>
      <c r="Y1002" s="23">
        <f t="shared" si="676"/>
        <v>0</v>
      </c>
      <c r="Z1002" s="23">
        <f t="shared" si="676"/>
        <v>0</v>
      </c>
      <c r="AA1002" s="23">
        <f t="shared" si="676"/>
        <v>0</v>
      </c>
      <c r="AB1002" s="23">
        <f t="shared" si="676"/>
        <v>0</v>
      </c>
      <c r="AC1002" s="23">
        <f t="shared" si="676"/>
        <v>0</v>
      </c>
      <c r="AD1002" s="117"/>
      <c r="AE1002" s="143"/>
    </row>
    <row r="1003" spans="1:31" ht="13.15" customHeight="1" x14ac:dyDescent="0.2">
      <c r="A1003" s="119"/>
      <c r="B1003" s="103" t="s">
        <v>15</v>
      </c>
      <c r="C1003" s="19"/>
      <c r="D1003" s="20"/>
      <c r="E1003" s="20"/>
      <c r="F1003" s="19"/>
      <c r="G1003" s="23">
        <f t="shared" ref="G1003:V1004" si="677">G1010+G1018</f>
        <v>0</v>
      </c>
      <c r="H1003" s="23">
        <f t="shared" si="677"/>
        <v>0</v>
      </c>
      <c r="I1003" s="23">
        <f t="shared" si="677"/>
        <v>0</v>
      </c>
      <c r="J1003" s="23">
        <f t="shared" si="677"/>
        <v>0</v>
      </c>
      <c r="K1003" s="23">
        <f t="shared" si="677"/>
        <v>0</v>
      </c>
      <c r="L1003" s="23">
        <f t="shared" si="677"/>
        <v>0</v>
      </c>
      <c r="M1003" s="23">
        <f t="shared" si="677"/>
        <v>0</v>
      </c>
      <c r="N1003" s="23">
        <f t="shared" si="677"/>
        <v>0</v>
      </c>
      <c r="O1003" s="23">
        <f t="shared" si="677"/>
        <v>0</v>
      </c>
      <c r="P1003" s="23">
        <f t="shared" si="677"/>
        <v>0</v>
      </c>
      <c r="Q1003" s="23">
        <f t="shared" si="677"/>
        <v>0</v>
      </c>
      <c r="R1003" s="23">
        <f t="shared" si="677"/>
        <v>0</v>
      </c>
      <c r="S1003" s="23">
        <f t="shared" si="677"/>
        <v>0</v>
      </c>
      <c r="T1003" s="23">
        <f t="shared" si="677"/>
        <v>0</v>
      </c>
      <c r="U1003" s="23">
        <f t="shared" si="677"/>
        <v>0</v>
      </c>
      <c r="V1003" s="23">
        <f t="shared" si="677"/>
        <v>0</v>
      </c>
      <c r="W1003" s="23">
        <f t="shared" si="676"/>
        <v>0</v>
      </c>
      <c r="X1003" s="23">
        <f t="shared" si="676"/>
        <v>0</v>
      </c>
      <c r="Y1003" s="23">
        <f t="shared" si="676"/>
        <v>0</v>
      </c>
      <c r="Z1003" s="23">
        <f t="shared" si="676"/>
        <v>0</v>
      </c>
      <c r="AA1003" s="23">
        <f t="shared" si="676"/>
        <v>0</v>
      </c>
      <c r="AB1003" s="23">
        <f t="shared" si="676"/>
        <v>0</v>
      </c>
      <c r="AC1003" s="23">
        <f t="shared" si="676"/>
        <v>0</v>
      </c>
      <c r="AD1003" s="117"/>
      <c r="AE1003" s="143"/>
    </row>
    <row r="1004" spans="1:31" ht="13.15" customHeight="1" x14ac:dyDescent="0.2">
      <c r="A1004" s="119"/>
      <c r="B1004" s="103" t="s">
        <v>12</v>
      </c>
      <c r="C1004" s="19"/>
      <c r="D1004" s="20"/>
      <c r="E1004" s="20"/>
      <c r="F1004" s="19"/>
      <c r="G1004" s="23">
        <f t="shared" si="677"/>
        <v>0</v>
      </c>
      <c r="H1004" s="23">
        <f t="shared" si="676"/>
        <v>0</v>
      </c>
      <c r="I1004" s="23">
        <f t="shared" si="676"/>
        <v>0</v>
      </c>
      <c r="J1004" s="23">
        <f t="shared" si="676"/>
        <v>0</v>
      </c>
      <c r="K1004" s="23">
        <f t="shared" si="676"/>
        <v>0</v>
      </c>
      <c r="L1004" s="23">
        <f t="shared" si="676"/>
        <v>0</v>
      </c>
      <c r="M1004" s="23">
        <f t="shared" si="676"/>
        <v>0</v>
      </c>
      <c r="N1004" s="23">
        <f t="shared" si="676"/>
        <v>0</v>
      </c>
      <c r="O1004" s="23">
        <f t="shared" si="676"/>
        <v>0</v>
      </c>
      <c r="P1004" s="23">
        <f t="shared" si="676"/>
        <v>0</v>
      </c>
      <c r="Q1004" s="23">
        <f t="shared" si="676"/>
        <v>0</v>
      </c>
      <c r="R1004" s="23">
        <f t="shared" si="676"/>
        <v>0</v>
      </c>
      <c r="S1004" s="23">
        <f t="shared" si="676"/>
        <v>0</v>
      </c>
      <c r="T1004" s="23">
        <f t="shared" si="676"/>
        <v>0</v>
      </c>
      <c r="U1004" s="23">
        <f t="shared" si="676"/>
        <v>0</v>
      </c>
      <c r="V1004" s="23">
        <f t="shared" si="676"/>
        <v>0</v>
      </c>
      <c r="W1004" s="23">
        <f t="shared" si="676"/>
        <v>0</v>
      </c>
      <c r="X1004" s="23">
        <f t="shared" si="676"/>
        <v>0</v>
      </c>
      <c r="Y1004" s="23">
        <f t="shared" si="676"/>
        <v>0</v>
      </c>
      <c r="Z1004" s="23">
        <f t="shared" si="676"/>
        <v>0</v>
      </c>
      <c r="AA1004" s="23">
        <f t="shared" si="676"/>
        <v>0</v>
      </c>
      <c r="AB1004" s="23">
        <f t="shared" si="676"/>
        <v>0</v>
      </c>
      <c r="AC1004" s="23">
        <f t="shared" si="676"/>
        <v>0</v>
      </c>
      <c r="AD1004" s="118"/>
      <c r="AE1004" s="144"/>
    </row>
    <row r="1005" spans="1:31" ht="27.6" customHeight="1" x14ac:dyDescent="0.2">
      <c r="A1005" s="119" t="s">
        <v>266</v>
      </c>
      <c r="B1005" s="103" t="s">
        <v>154</v>
      </c>
      <c r="C1005" s="19"/>
      <c r="D1005" s="20"/>
      <c r="E1005" s="20"/>
      <c r="F1005" s="19"/>
      <c r="G1005" s="23">
        <f>I1005+K1005+M1005+O1005</f>
        <v>5</v>
      </c>
      <c r="H1005" s="23">
        <f>J1005+L1005+N1005+P1005</f>
        <v>0</v>
      </c>
      <c r="I1005" s="29"/>
      <c r="J1005" s="29"/>
      <c r="K1005" s="29">
        <v>5</v>
      </c>
      <c r="L1005" s="29"/>
      <c r="M1005" s="29"/>
      <c r="N1005" s="29"/>
      <c r="O1005" s="29"/>
      <c r="P1005" s="28"/>
      <c r="Q1005" s="23">
        <f>S1005+U1005+W1005+Y1005</f>
        <v>5</v>
      </c>
      <c r="R1005" s="23">
        <f>T1005+V1005+X1005+Z1005</f>
        <v>0</v>
      </c>
      <c r="S1005" s="23"/>
      <c r="T1005" s="23"/>
      <c r="U1005" s="23">
        <v>5</v>
      </c>
      <c r="V1005" s="23"/>
      <c r="W1005" s="23"/>
      <c r="X1005" s="23"/>
      <c r="Y1005" s="23"/>
      <c r="Z1005" s="23"/>
      <c r="AA1005" s="23">
        <v>5</v>
      </c>
      <c r="AB1005" s="23">
        <v>5</v>
      </c>
      <c r="AC1005" s="23">
        <v>5</v>
      </c>
      <c r="AD1005" s="112" t="s">
        <v>477</v>
      </c>
      <c r="AE1005" s="142" t="s">
        <v>327</v>
      </c>
    </row>
    <row r="1006" spans="1:31" ht="39.6" customHeight="1" x14ac:dyDescent="0.2">
      <c r="A1006" s="119"/>
      <c r="B1006" s="103" t="s">
        <v>119</v>
      </c>
      <c r="C1006" s="19"/>
      <c r="D1006" s="20"/>
      <c r="E1006" s="20"/>
      <c r="F1006" s="19"/>
      <c r="G1006" s="23">
        <f t="shared" ref="G1006:AC1006" si="678">ROUND(G1007/G1005,1)</f>
        <v>60</v>
      </c>
      <c r="H1006" s="23" t="e">
        <f t="shared" si="678"/>
        <v>#DIV/0!</v>
      </c>
      <c r="I1006" s="23" t="e">
        <f t="shared" si="678"/>
        <v>#DIV/0!</v>
      </c>
      <c r="J1006" s="23" t="e">
        <f t="shared" si="678"/>
        <v>#DIV/0!</v>
      </c>
      <c r="K1006" s="23">
        <f t="shared" si="678"/>
        <v>60</v>
      </c>
      <c r="L1006" s="23" t="e">
        <f t="shared" si="678"/>
        <v>#DIV/0!</v>
      </c>
      <c r="M1006" s="23" t="e">
        <f t="shared" si="678"/>
        <v>#DIV/0!</v>
      </c>
      <c r="N1006" s="23" t="e">
        <f t="shared" si="678"/>
        <v>#DIV/0!</v>
      </c>
      <c r="O1006" s="23" t="e">
        <f t="shared" si="678"/>
        <v>#DIV/0!</v>
      </c>
      <c r="P1006" s="23" t="e">
        <f t="shared" si="678"/>
        <v>#DIV/0!</v>
      </c>
      <c r="Q1006" s="23">
        <f t="shared" si="678"/>
        <v>60</v>
      </c>
      <c r="R1006" s="23" t="e">
        <f t="shared" si="678"/>
        <v>#DIV/0!</v>
      </c>
      <c r="S1006" s="27" t="e">
        <f t="shared" si="678"/>
        <v>#DIV/0!</v>
      </c>
      <c r="T1006" s="23" t="e">
        <f t="shared" si="678"/>
        <v>#DIV/0!</v>
      </c>
      <c r="U1006" s="27">
        <f t="shared" si="678"/>
        <v>60</v>
      </c>
      <c r="V1006" s="23" t="e">
        <f t="shared" si="678"/>
        <v>#DIV/0!</v>
      </c>
      <c r="W1006" s="27" t="e">
        <f t="shared" si="678"/>
        <v>#DIV/0!</v>
      </c>
      <c r="X1006" s="27" t="e">
        <f t="shared" si="678"/>
        <v>#DIV/0!</v>
      </c>
      <c r="Y1006" s="27" t="e">
        <f t="shared" si="678"/>
        <v>#DIV/0!</v>
      </c>
      <c r="Z1006" s="23" t="e">
        <f t="shared" si="678"/>
        <v>#DIV/0!</v>
      </c>
      <c r="AA1006" s="23">
        <f t="shared" si="678"/>
        <v>60</v>
      </c>
      <c r="AB1006" s="23">
        <f t="shared" si="678"/>
        <v>60</v>
      </c>
      <c r="AC1006" s="23">
        <f t="shared" si="678"/>
        <v>60</v>
      </c>
      <c r="AD1006" s="112"/>
      <c r="AE1006" s="143"/>
    </row>
    <row r="1007" spans="1:31" ht="99.75" customHeight="1" x14ac:dyDescent="0.2">
      <c r="A1007" s="119"/>
      <c r="B1007" s="103" t="s">
        <v>101</v>
      </c>
      <c r="C1007" s="19"/>
      <c r="D1007" s="20"/>
      <c r="E1007" s="20"/>
      <c r="F1007" s="19"/>
      <c r="G1007" s="23">
        <f t="shared" ref="G1007:AC1007" si="679">SUM(G1008:G1011)</f>
        <v>300</v>
      </c>
      <c r="H1007" s="23">
        <f t="shared" si="679"/>
        <v>0</v>
      </c>
      <c r="I1007" s="23">
        <f t="shared" si="679"/>
        <v>0</v>
      </c>
      <c r="J1007" s="23">
        <f t="shared" si="679"/>
        <v>0</v>
      </c>
      <c r="K1007" s="23">
        <f t="shared" si="679"/>
        <v>300</v>
      </c>
      <c r="L1007" s="23">
        <f t="shared" si="679"/>
        <v>0</v>
      </c>
      <c r="M1007" s="23">
        <f t="shared" si="679"/>
        <v>0</v>
      </c>
      <c r="N1007" s="23">
        <f t="shared" si="679"/>
        <v>0</v>
      </c>
      <c r="O1007" s="23">
        <f t="shared" si="679"/>
        <v>0</v>
      </c>
      <c r="P1007" s="23">
        <f t="shared" si="679"/>
        <v>0</v>
      </c>
      <c r="Q1007" s="23">
        <f t="shared" si="679"/>
        <v>300</v>
      </c>
      <c r="R1007" s="23">
        <f t="shared" si="679"/>
        <v>0</v>
      </c>
      <c r="S1007" s="23">
        <f t="shared" si="679"/>
        <v>0</v>
      </c>
      <c r="T1007" s="23">
        <f t="shared" si="679"/>
        <v>0</v>
      </c>
      <c r="U1007" s="23">
        <f t="shared" si="679"/>
        <v>300</v>
      </c>
      <c r="V1007" s="23">
        <f t="shared" si="679"/>
        <v>0</v>
      </c>
      <c r="W1007" s="23">
        <f t="shared" si="679"/>
        <v>0</v>
      </c>
      <c r="X1007" s="23">
        <f t="shared" si="679"/>
        <v>0</v>
      </c>
      <c r="Y1007" s="23">
        <f t="shared" si="679"/>
        <v>0</v>
      </c>
      <c r="Z1007" s="23">
        <f t="shared" si="679"/>
        <v>0</v>
      </c>
      <c r="AA1007" s="23">
        <f t="shared" si="679"/>
        <v>300</v>
      </c>
      <c r="AB1007" s="23">
        <f t="shared" si="679"/>
        <v>300</v>
      </c>
      <c r="AC1007" s="23">
        <f t="shared" si="679"/>
        <v>300</v>
      </c>
      <c r="AD1007" s="112"/>
      <c r="AE1007" s="143"/>
    </row>
    <row r="1008" spans="1:31" ht="13.15" customHeight="1" x14ac:dyDescent="0.2">
      <c r="A1008" s="119"/>
      <c r="B1008" s="103" t="s">
        <v>17</v>
      </c>
      <c r="C1008" s="19">
        <v>136</v>
      </c>
      <c r="D1008" s="20" t="s">
        <v>41</v>
      </c>
      <c r="E1008" s="20" t="s">
        <v>191</v>
      </c>
      <c r="F1008" s="19">
        <v>350</v>
      </c>
      <c r="G1008" s="23">
        <f>I1008+K1008+M1008+O1008</f>
        <v>300</v>
      </c>
      <c r="H1008" s="28">
        <f t="shared" ref="G1008:H1011" si="680">J1008+L1008+N1008+P1008</f>
        <v>0</v>
      </c>
      <c r="I1008" s="29"/>
      <c r="J1008" s="29"/>
      <c r="K1008" s="29">
        <v>300</v>
      </c>
      <c r="L1008" s="29"/>
      <c r="M1008" s="29"/>
      <c r="N1008" s="29"/>
      <c r="O1008" s="29"/>
      <c r="P1008" s="28"/>
      <c r="Q1008" s="23">
        <f t="shared" ref="Q1008:R1012" si="681">S1008+U1008+W1008+Y1008</f>
        <v>300</v>
      </c>
      <c r="R1008" s="28">
        <f t="shared" si="681"/>
        <v>0</v>
      </c>
      <c r="S1008" s="23"/>
      <c r="T1008" s="23"/>
      <c r="U1008" s="23">
        <v>300</v>
      </c>
      <c r="V1008" s="23"/>
      <c r="W1008" s="23"/>
      <c r="X1008" s="23"/>
      <c r="Y1008" s="23"/>
      <c r="Z1008" s="23"/>
      <c r="AA1008" s="23">
        <v>300</v>
      </c>
      <c r="AB1008" s="23">
        <v>300</v>
      </c>
      <c r="AC1008" s="23">
        <v>300</v>
      </c>
      <c r="AD1008" s="112"/>
      <c r="AE1008" s="143"/>
    </row>
    <row r="1009" spans="1:31" s="2" customFormat="1" ht="13.15" customHeight="1" x14ac:dyDescent="0.2">
      <c r="A1009" s="119"/>
      <c r="B1009" s="103" t="s">
        <v>14</v>
      </c>
      <c r="C1009" s="19"/>
      <c r="D1009" s="20"/>
      <c r="E1009" s="20"/>
      <c r="F1009" s="19"/>
      <c r="G1009" s="23">
        <f t="shared" si="680"/>
        <v>0</v>
      </c>
      <c r="H1009" s="28">
        <f t="shared" si="680"/>
        <v>0</v>
      </c>
      <c r="I1009" s="29"/>
      <c r="J1009" s="29"/>
      <c r="K1009" s="29"/>
      <c r="L1009" s="29"/>
      <c r="M1009" s="29"/>
      <c r="N1009" s="29"/>
      <c r="O1009" s="29"/>
      <c r="P1009" s="28"/>
      <c r="Q1009" s="23">
        <f t="shared" si="681"/>
        <v>0</v>
      </c>
      <c r="R1009" s="28">
        <f t="shared" si="681"/>
        <v>0</v>
      </c>
      <c r="S1009" s="23"/>
      <c r="T1009" s="23"/>
      <c r="U1009" s="23"/>
      <c r="V1009" s="23"/>
      <c r="W1009" s="23"/>
      <c r="X1009" s="23"/>
      <c r="Y1009" s="23"/>
      <c r="Z1009" s="23"/>
      <c r="AA1009" s="23"/>
      <c r="AB1009" s="23"/>
      <c r="AC1009" s="23"/>
      <c r="AD1009" s="112"/>
      <c r="AE1009" s="143"/>
    </row>
    <row r="1010" spans="1:31" ht="13.15" customHeight="1" x14ac:dyDescent="0.2">
      <c r="A1010" s="119"/>
      <c r="B1010" s="103" t="s">
        <v>15</v>
      </c>
      <c r="C1010" s="19"/>
      <c r="D1010" s="20"/>
      <c r="E1010" s="20"/>
      <c r="F1010" s="19"/>
      <c r="G1010" s="23">
        <f t="shared" si="680"/>
        <v>0</v>
      </c>
      <c r="H1010" s="28">
        <f t="shared" si="680"/>
        <v>0</v>
      </c>
      <c r="I1010" s="29"/>
      <c r="J1010" s="29"/>
      <c r="K1010" s="29"/>
      <c r="L1010" s="29"/>
      <c r="M1010" s="29"/>
      <c r="N1010" s="29"/>
      <c r="O1010" s="29"/>
      <c r="P1010" s="28"/>
      <c r="Q1010" s="23">
        <f t="shared" si="681"/>
        <v>0</v>
      </c>
      <c r="R1010" s="28">
        <f t="shared" si="681"/>
        <v>0</v>
      </c>
      <c r="S1010" s="23"/>
      <c r="T1010" s="23"/>
      <c r="U1010" s="23"/>
      <c r="V1010" s="23"/>
      <c r="W1010" s="23"/>
      <c r="X1010" s="23"/>
      <c r="Y1010" s="23"/>
      <c r="Z1010" s="23"/>
      <c r="AA1010" s="23"/>
      <c r="AB1010" s="23"/>
      <c r="AC1010" s="23"/>
      <c r="AD1010" s="112"/>
      <c r="AE1010" s="143"/>
    </row>
    <row r="1011" spans="1:31" ht="13.15" customHeight="1" x14ac:dyDescent="0.2">
      <c r="A1011" s="119"/>
      <c r="B1011" s="103" t="s">
        <v>12</v>
      </c>
      <c r="C1011" s="19"/>
      <c r="D1011" s="20"/>
      <c r="E1011" s="20"/>
      <c r="F1011" s="19"/>
      <c r="G1011" s="23">
        <f t="shared" si="680"/>
        <v>0</v>
      </c>
      <c r="H1011" s="28">
        <f t="shared" si="680"/>
        <v>0</v>
      </c>
      <c r="I1011" s="29"/>
      <c r="J1011" s="29"/>
      <c r="K1011" s="29"/>
      <c r="L1011" s="29"/>
      <c r="M1011" s="29"/>
      <c r="N1011" s="29"/>
      <c r="O1011" s="29"/>
      <c r="P1011" s="28"/>
      <c r="Q1011" s="23">
        <f t="shared" si="681"/>
        <v>0</v>
      </c>
      <c r="R1011" s="28">
        <f t="shared" si="681"/>
        <v>0</v>
      </c>
      <c r="S1011" s="23"/>
      <c r="T1011" s="23"/>
      <c r="U1011" s="23"/>
      <c r="V1011" s="23"/>
      <c r="W1011" s="23"/>
      <c r="X1011" s="23"/>
      <c r="Y1011" s="23"/>
      <c r="Z1011" s="23"/>
      <c r="AA1011" s="23"/>
      <c r="AB1011" s="23"/>
      <c r="AC1011" s="23"/>
      <c r="AD1011" s="112"/>
      <c r="AE1011" s="144"/>
    </row>
    <row r="1012" spans="1:31" ht="22.9" customHeight="1" x14ac:dyDescent="0.2">
      <c r="A1012" s="113" t="s">
        <v>267</v>
      </c>
      <c r="B1012" s="103" t="s">
        <v>154</v>
      </c>
      <c r="C1012" s="19"/>
      <c r="D1012" s="20"/>
      <c r="E1012" s="20"/>
      <c r="F1012" s="19"/>
      <c r="G1012" s="23">
        <f>I1012+K1012+M1012+O1012</f>
        <v>55</v>
      </c>
      <c r="H1012" s="23">
        <f>J1012+L1012+N1012+P1012</f>
        <v>0</v>
      </c>
      <c r="I1012" s="29"/>
      <c r="J1012" s="29"/>
      <c r="K1012" s="29"/>
      <c r="L1012" s="29"/>
      <c r="M1012" s="29">
        <v>55</v>
      </c>
      <c r="N1012" s="29"/>
      <c r="O1012" s="29"/>
      <c r="P1012" s="28"/>
      <c r="Q1012" s="23">
        <f t="shared" si="681"/>
        <v>55</v>
      </c>
      <c r="R1012" s="23">
        <f t="shared" si="681"/>
        <v>0</v>
      </c>
      <c r="S1012" s="23"/>
      <c r="T1012" s="23"/>
      <c r="U1012" s="23"/>
      <c r="V1012" s="23"/>
      <c r="W1012" s="23">
        <v>55</v>
      </c>
      <c r="X1012" s="23"/>
      <c r="Y1012" s="23"/>
      <c r="Z1012" s="23"/>
      <c r="AA1012" s="23">
        <v>55</v>
      </c>
      <c r="AB1012" s="23">
        <v>55</v>
      </c>
      <c r="AC1012" s="23">
        <v>55</v>
      </c>
      <c r="AD1012" s="112" t="s">
        <v>76</v>
      </c>
      <c r="AE1012" s="142" t="s">
        <v>572</v>
      </c>
    </row>
    <row r="1013" spans="1:31" ht="25.5" x14ac:dyDescent="0.2">
      <c r="A1013" s="114"/>
      <c r="B1013" s="103" t="s">
        <v>119</v>
      </c>
      <c r="C1013" s="19"/>
      <c r="D1013" s="20"/>
      <c r="E1013" s="20"/>
      <c r="F1013" s="19"/>
      <c r="G1013" s="23">
        <f>ROUND(G1014/G1012,1)</f>
        <v>53.6</v>
      </c>
      <c r="H1013" s="23" t="e">
        <f t="shared" ref="H1013:AC1013" si="682">ROUND(H1014/H1012,1)</f>
        <v>#DIV/0!</v>
      </c>
      <c r="I1013" s="23" t="e">
        <f t="shared" si="682"/>
        <v>#DIV/0!</v>
      </c>
      <c r="J1013" s="23" t="e">
        <f t="shared" si="682"/>
        <v>#DIV/0!</v>
      </c>
      <c r="K1013" s="23" t="e">
        <f t="shared" si="682"/>
        <v>#DIV/0!</v>
      </c>
      <c r="L1013" s="23" t="e">
        <f t="shared" si="682"/>
        <v>#DIV/0!</v>
      </c>
      <c r="M1013" s="23">
        <f t="shared" si="682"/>
        <v>53.6</v>
      </c>
      <c r="N1013" s="23" t="e">
        <f t="shared" si="682"/>
        <v>#DIV/0!</v>
      </c>
      <c r="O1013" s="23" t="e">
        <f t="shared" si="682"/>
        <v>#DIV/0!</v>
      </c>
      <c r="P1013" s="23" t="e">
        <f t="shared" si="682"/>
        <v>#DIV/0!</v>
      </c>
      <c r="Q1013" s="23">
        <f t="shared" si="682"/>
        <v>54.5</v>
      </c>
      <c r="R1013" s="23" t="e">
        <f t="shared" si="682"/>
        <v>#DIV/0!</v>
      </c>
      <c r="S1013" s="27" t="e">
        <f t="shared" si="682"/>
        <v>#DIV/0!</v>
      </c>
      <c r="T1013" s="27" t="e">
        <f t="shared" si="682"/>
        <v>#DIV/0!</v>
      </c>
      <c r="U1013" s="27" t="e">
        <f t="shared" si="682"/>
        <v>#DIV/0!</v>
      </c>
      <c r="V1013" s="23" t="e">
        <f t="shared" si="682"/>
        <v>#DIV/0!</v>
      </c>
      <c r="W1013" s="27">
        <f t="shared" si="682"/>
        <v>54.5</v>
      </c>
      <c r="X1013" s="23" t="e">
        <f t="shared" si="682"/>
        <v>#DIV/0!</v>
      </c>
      <c r="Y1013" s="27" t="e">
        <f t="shared" si="682"/>
        <v>#DIV/0!</v>
      </c>
      <c r="Z1013" s="23" t="e">
        <f t="shared" si="682"/>
        <v>#DIV/0!</v>
      </c>
      <c r="AA1013" s="23">
        <f t="shared" si="682"/>
        <v>54.5</v>
      </c>
      <c r="AB1013" s="23">
        <f t="shared" si="682"/>
        <v>54.5</v>
      </c>
      <c r="AC1013" s="23">
        <f t="shared" si="682"/>
        <v>54.5</v>
      </c>
      <c r="AD1013" s="112"/>
      <c r="AE1013" s="143"/>
    </row>
    <row r="1014" spans="1:31" ht="25.5" x14ac:dyDescent="0.2">
      <c r="A1014" s="114"/>
      <c r="B1014" s="103" t="s">
        <v>101</v>
      </c>
      <c r="C1014" s="19"/>
      <c r="D1014" s="20"/>
      <c r="E1014" s="20"/>
      <c r="F1014" s="19"/>
      <c r="G1014" s="23">
        <f>SUM(G1015:G1019)</f>
        <v>2950</v>
      </c>
      <c r="H1014" s="23">
        <f t="shared" ref="H1014:AC1014" si="683">SUM(H1015:H1019)</f>
        <v>0</v>
      </c>
      <c r="I1014" s="23">
        <f t="shared" si="683"/>
        <v>0</v>
      </c>
      <c r="J1014" s="23">
        <f t="shared" si="683"/>
        <v>0</v>
      </c>
      <c r="K1014" s="23">
        <f t="shared" si="683"/>
        <v>0</v>
      </c>
      <c r="L1014" s="23">
        <f t="shared" si="683"/>
        <v>0</v>
      </c>
      <c r="M1014" s="23">
        <f t="shared" si="683"/>
        <v>2950</v>
      </c>
      <c r="N1014" s="23">
        <f t="shared" si="683"/>
        <v>0</v>
      </c>
      <c r="O1014" s="23">
        <f t="shared" si="683"/>
        <v>0</v>
      </c>
      <c r="P1014" s="23">
        <f t="shared" si="683"/>
        <v>0</v>
      </c>
      <c r="Q1014" s="23">
        <f t="shared" si="683"/>
        <v>3000</v>
      </c>
      <c r="R1014" s="23">
        <f t="shared" si="683"/>
        <v>0</v>
      </c>
      <c r="S1014" s="23">
        <f t="shared" si="683"/>
        <v>0</v>
      </c>
      <c r="T1014" s="23">
        <f t="shared" si="683"/>
        <v>0</v>
      </c>
      <c r="U1014" s="23">
        <f t="shared" si="683"/>
        <v>0</v>
      </c>
      <c r="V1014" s="23">
        <f t="shared" si="683"/>
        <v>0</v>
      </c>
      <c r="W1014" s="23">
        <f t="shared" si="683"/>
        <v>3000</v>
      </c>
      <c r="X1014" s="23">
        <f t="shared" si="683"/>
        <v>0</v>
      </c>
      <c r="Y1014" s="23">
        <f t="shared" si="683"/>
        <v>0</v>
      </c>
      <c r="Z1014" s="23">
        <f t="shared" si="683"/>
        <v>0</v>
      </c>
      <c r="AA1014" s="23">
        <f t="shared" si="683"/>
        <v>3000</v>
      </c>
      <c r="AB1014" s="23">
        <f t="shared" si="683"/>
        <v>3000</v>
      </c>
      <c r="AC1014" s="23">
        <f t="shared" si="683"/>
        <v>3000</v>
      </c>
      <c r="AD1014" s="112"/>
      <c r="AE1014" s="143"/>
    </row>
    <row r="1015" spans="1:31" ht="13.15" customHeight="1" x14ac:dyDescent="0.2">
      <c r="A1015" s="114"/>
      <c r="B1015" s="111" t="s">
        <v>17</v>
      </c>
      <c r="C1015" s="19">
        <v>136</v>
      </c>
      <c r="D1015" s="18" t="s">
        <v>41</v>
      </c>
      <c r="E1015" s="20" t="s">
        <v>191</v>
      </c>
      <c r="F1015" s="101">
        <v>350</v>
      </c>
      <c r="G1015" s="23">
        <f t="shared" ref="G1015:H1019" si="684">I1015+K1015+M1015+O1015</f>
        <v>2850</v>
      </c>
      <c r="H1015" s="28">
        <f>J1015+L1015+N1015+P1015</f>
        <v>0</v>
      </c>
      <c r="I1015" s="29"/>
      <c r="J1015" s="29"/>
      <c r="K1015" s="29"/>
      <c r="L1015" s="29"/>
      <c r="M1015" s="29">
        <v>2850</v>
      </c>
      <c r="N1015" s="29"/>
      <c r="O1015" s="29"/>
      <c r="P1015" s="28"/>
      <c r="Q1015" s="23">
        <f t="shared" ref="Q1015:R1019" si="685">S1015+U1015+W1015+Y1015</f>
        <v>2850</v>
      </c>
      <c r="R1015" s="28">
        <f t="shared" si="685"/>
        <v>0</v>
      </c>
      <c r="S1015" s="23"/>
      <c r="T1015" s="23"/>
      <c r="U1015" s="23"/>
      <c r="V1015" s="23"/>
      <c r="W1015" s="23">
        <v>2850</v>
      </c>
      <c r="X1015" s="23"/>
      <c r="Y1015" s="23"/>
      <c r="Z1015" s="23"/>
      <c r="AA1015" s="23">
        <v>2850</v>
      </c>
      <c r="AB1015" s="23">
        <v>2850</v>
      </c>
      <c r="AC1015" s="23">
        <v>2850</v>
      </c>
      <c r="AD1015" s="112"/>
      <c r="AE1015" s="143"/>
    </row>
    <row r="1016" spans="1:31" ht="13.15" customHeight="1" x14ac:dyDescent="0.2">
      <c r="A1016" s="114"/>
      <c r="B1016" s="111"/>
      <c r="C1016" s="19">
        <v>136</v>
      </c>
      <c r="D1016" s="18" t="s">
        <v>42</v>
      </c>
      <c r="E1016" s="20" t="s">
        <v>191</v>
      </c>
      <c r="F1016" s="101">
        <v>244</v>
      </c>
      <c r="G1016" s="23">
        <f t="shared" si="684"/>
        <v>100</v>
      </c>
      <c r="H1016" s="28">
        <f t="shared" si="684"/>
        <v>0</v>
      </c>
      <c r="I1016" s="29"/>
      <c r="J1016" s="29"/>
      <c r="K1016" s="29"/>
      <c r="L1016" s="29"/>
      <c r="M1016" s="29">
        <v>100</v>
      </c>
      <c r="N1016" s="29"/>
      <c r="O1016" s="29"/>
      <c r="P1016" s="28"/>
      <c r="Q1016" s="23">
        <f t="shared" si="685"/>
        <v>150</v>
      </c>
      <c r="R1016" s="28">
        <f t="shared" si="685"/>
        <v>0</v>
      </c>
      <c r="S1016" s="23"/>
      <c r="T1016" s="23"/>
      <c r="U1016" s="23"/>
      <c r="V1016" s="23"/>
      <c r="W1016" s="23">
        <v>150</v>
      </c>
      <c r="X1016" s="23"/>
      <c r="Y1016" s="23"/>
      <c r="Z1016" s="23"/>
      <c r="AA1016" s="23">
        <v>150</v>
      </c>
      <c r="AB1016" s="23">
        <v>150</v>
      </c>
      <c r="AC1016" s="23">
        <v>150</v>
      </c>
      <c r="AD1016" s="112"/>
      <c r="AE1016" s="143"/>
    </row>
    <row r="1017" spans="1:31" ht="13.15" customHeight="1" x14ac:dyDescent="0.2">
      <c r="A1017" s="114"/>
      <c r="B1017" s="103" t="s">
        <v>14</v>
      </c>
      <c r="C1017" s="19"/>
      <c r="D1017" s="20"/>
      <c r="E1017" s="20"/>
      <c r="F1017" s="19"/>
      <c r="G1017" s="23">
        <f t="shared" si="684"/>
        <v>0</v>
      </c>
      <c r="H1017" s="28">
        <f t="shared" si="684"/>
        <v>0</v>
      </c>
      <c r="I1017" s="29"/>
      <c r="J1017" s="29"/>
      <c r="K1017" s="29"/>
      <c r="L1017" s="29"/>
      <c r="M1017" s="29"/>
      <c r="N1017" s="29"/>
      <c r="O1017" s="29"/>
      <c r="P1017" s="28"/>
      <c r="Q1017" s="23">
        <f t="shared" si="685"/>
        <v>0</v>
      </c>
      <c r="R1017" s="28">
        <f t="shared" si="685"/>
        <v>0</v>
      </c>
      <c r="S1017" s="23"/>
      <c r="T1017" s="23"/>
      <c r="U1017" s="23"/>
      <c r="V1017" s="23"/>
      <c r="W1017" s="23"/>
      <c r="X1017" s="23"/>
      <c r="Y1017" s="23"/>
      <c r="Z1017" s="23"/>
      <c r="AA1017" s="23"/>
      <c r="AB1017" s="23"/>
      <c r="AC1017" s="23"/>
      <c r="AD1017" s="112"/>
      <c r="AE1017" s="143"/>
    </row>
    <row r="1018" spans="1:31" ht="13.15" customHeight="1" x14ac:dyDescent="0.2">
      <c r="A1018" s="114"/>
      <c r="B1018" s="103" t="s">
        <v>15</v>
      </c>
      <c r="C1018" s="19"/>
      <c r="D1018" s="20"/>
      <c r="E1018" s="20"/>
      <c r="F1018" s="19"/>
      <c r="G1018" s="23">
        <f t="shared" si="684"/>
        <v>0</v>
      </c>
      <c r="H1018" s="28">
        <f t="shared" si="684"/>
        <v>0</v>
      </c>
      <c r="I1018" s="29"/>
      <c r="J1018" s="29"/>
      <c r="K1018" s="29"/>
      <c r="L1018" s="29"/>
      <c r="M1018" s="29"/>
      <c r="N1018" s="29"/>
      <c r="O1018" s="29"/>
      <c r="P1018" s="28"/>
      <c r="Q1018" s="23">
        <f t="shared" si="685"/>
        <v>0</v>
      </c>
      <c r="R1018" s="28">
        <f t="shared" si="685"/>
        <v>0</v>
      </c>
      <c r="S1018" s="23"/>
      <c r="T1018" s="23"/>
      <c r="U1018" s="23"/>
      <c r="V1018" s="23"/>
      <c r="W1018" s="23"/>
      <c r="X1018" s="23"/>
      <c r="Y1018" s="23"/>
      <c r="Z1018" s="23"/>
      <c r="AA1018" s="23"/>
      <c r="AB1018" s="23"/>
      <c r="AC1018" s="23"/>
      <c r="AD1018" s="112"/>
      <c r="AE1018" s="143"/>
    </row>
    <row r="1019" spans="1:31" ht="79.900000000000006" customHeight="1" x14ac:dyDescent="0.2">
      <c r="A1019" s="115"/>
      <c r="B1019" s="103" t="s">
        <v>12</v>
      </c>
      <c r="C1019" s="19"/>
      <c r="D1019" s="20"/>
      <c r="E1019" s="20"/>
      <c r="F1019" s="19"/>
      <c r="G1019" s="23">
        <f t="shared" si="684"/>
        <v>0</v>
      </c>
      <c r="H1019" s="28">
        <f t="shared" si="684"/>
        <v>0</v>
      </c>
      <c r="I1019" s="29"/>
      <c r="J1019" s="29"/>
      <c r="K1019" s="29"/>
      <c r="L1019" s="29"/>
      <c r="M1019" s="29"/>
      <c r="N1019" s="29"/>
      <c r="O1019" s="29"/>
      <c r="P1019" s="28"/>
      <c r="Q1019" s="23">
        <f t="shared" si="685"/>
        <v>0</v>
      </c>
      <c r="R1019" s="28">
        <f t="shared" si="685"/>
        <v>0</v>
      </c>
      <c r="S1019" s="23"/>
      <c r="T1019" s="23"/>
      <c r="U1019" s="23"/>
      <c r="V1019" s="23"/>
      <c r="W1019" s="23"/>
      <c r="X1019" s="23"/>
      <c r="Y1019" s="23"/>
      <c r="Z1019" s="23"/>
      <c r="AA1019" s="23"/>
      <c r="AB1019" s="23"/>
      <c r="AC1019" s="23"/>
      <c r="AD1019" s="112"/>
      <c r="AE1019" s="144"/>
    </row>
    <row r="1020" spans="1:31" ht="13.15" customHeight="1" x14ac:dyDescent="0.2">
      <c r="A1020" s="119" t="s">
        <v>25</v>
      </c>
      <c r="B1020" s="103" t="s">
        <v>7</v>
      </c>
      <c r="C1020" s="19"/>
      <c r="D1020" s="20"/>
      <c r="E1020" s="20"/>
      <c r="F1020" s="19"/>
      <c r="G1020" s="41">
        <f t="shared" ref="G1020:AC1020" si="686">G969+G970+G971+G999+G1000+G1001</f>
        <v>70555.5</v>
      </c>
      <c r="H1020" s="41">
        <f t="shared" si="686"/>
        <v>22874.3</v>
      </c>
      <c r="I1020" s="41">
        <f t="shared" si="686"/>
        <v>22905.5</v>
      </c>
      <c r="J1020" s="41">
        <f t="shared" si="686"/>
        <v>22874.3</v>
      </c>
      <c r="K1020" s="41">
        <f t="shared" si="686"/>
        <v>11341.8</v>
      </c>
      <c r="L1020" s="41">
        <f t="shared" si="686"/>
        <v>0</v>
      </c>
      <c r="M1020" s="41">
        <f t="shared" si="686"/>
        <v>15089</v>
      </c>
      <c r="N1020" s="41">
        <f t="shared" si="686"/>
        <v>0</v>
      </c>
      <c r="O1020" s="41">
        <f t="shared" si="686"/>
        <v>21219.200000000001</v>
      </c>
      <c r="P1020" s="41">
        <f t="shared" si="686"/>
        <v>0</v>
      </c>
      <c r="Q1020" s="41">
        <f t="shared" si="686"/>
        <v>74428.200000000012</v>
      </c>
      <c r="R1020" s="41">
        <f t="shared" si="686"/>
        <v>0</v>
      </c>
      <c r="S1020" s="41">
        <f t="shared" si="686"/>
        <v>26725.63</v>
      </c>
      <c r="T1020" s="41">
        <f t="shared" si="686"/>
        <v>0</v>
      </c>
      <c r="U1020" s="41">
        <f t="shared" si="686"/>
        <v>10300</v>
      </c>
      <c r="V1020" s="41">
        <f t="shared" si="686"/>
        <v>0</v>
      </c>
      <c r="W1020" s="41">
        <f t="shared" si="686"/>
        <v>14000</v>
      </c>
      <c r="X1020" s="41">
        <f t="shared" si="686"/>
        <v>0</v>
      </c>
      <c r="Y1020" s="41">
        <f t="shared" si="686"/>
        <v>23402.57</v>
      </c>
      <c r="Z1020" s="41">
        <f t="shared" si="686"/>
        <v>0</v>
      </c>
      <c r="AA1020" s="41">
        <f t="shared" si="686"/>
        <v>57016.9</v>
      </c>
      <c r="AB1020" s="41">
        <f t="shared" si="686"/>
        <v>57016.9</v>
      </c>
      <c r="AC1020" s="41">
        <f t="shared" si="686"/>
        <v>57016.9</v>
      </c>
      <c r="AD1020" s="30"/>
      <c r="AE1020" s="88"/>
    </row>
    <row r="1021" spans="1:31" x14ac:dyDescent="0.2">
      <c r="A1021" s="119"/>
      <c r="B1021" s="103" t="s">
        <v>14</v>
      </c>
      <c r="C1021" s="19"/>
      <c r="D1021" s="20"/>
      <c r="E1021" s="20"/>
      <c r="F1021" s="19"/>
      <c r="G1021" s="41">
        <f>G972+G1002</f>
        <v>0</v>
      </c>
      <c r="H1021" s="41">
        <f t="shared" ref="H1021:AC1021" si="687">H972+H1002</f>
        <v>0</v>
      </c>
      <c r="I1021" s="41">
        <f t="shared" si="687"/>
        <v>0</v>
      </c>
      <c r="J1021" s="41">
        <f t="shared" si="687"/>
        <v>0</v>
      </c>
      <c r="K1021" s="41">
        <f t="shared" si="687"/>
        <v>0</v>
      </c>
      <c r="L1021" s="41">
        <f t="shared" si="687"/>
        <v>0</v>
      </c>
      <c r="M1021" s="41">
        <f t="shared" si="687"/>
        <v>0</v>
      </c>
      <c r="N1021" s="41">
        <f t="shared" si="687"/>
        <v>0</v>
      </c>
      <c r="O1021" s="41">
        <f t="shared" si="687"/>
        <v>0</v>
      </c>
      <c r="P1021" s="41">
        <f t="shared" si="687"/>
        <v>0</v>
      </c>
      <c r="Q1021" s="41">
        <f t="shared" si="687"/>
        <v>0</v>
      </c>
      <c r="R1021" s="41">
        <f t="shared" si="687"/>
        <v>0</v>
      </c>
      <c r="S1021" s="41">
        <f t="shared" si="687"/>
        <v>0</v>
      </c>
      <c r="T1021" s="41">
        <f t="shared" si="687"/>
        <v>0</v>
      </c>
      <c r="U1021" s="41">
        <f t="shared" si="687"/>
        <v>0</v>
      </c>
      <c r="V1021" s="41">
        <f t="shared" si="687"/>
        <v>0</v>
      </c>
      <c r="W1021" s="41">
        <f t="shared" si="687"/>
        <v>0</v>
      </c>
      <c r="X1021" s="41">
        <f t="shared" si="687"/>
        <v>0</v>
      </c>
      <c r="Y1021" s="41">
        <f t="shared" si="687"/>
        <v>0</v>
      </c>
      <c r="Z1021" s="41">
        <f t="shared" si="687"/>
        <v>0</v>
      </c>
      <c r="AA1021" s="41">
        <f t="shared" si="687"/>
        <v>0</v>
      </c>
      <c r="AB1021" s="41">
        <f t="shared" si="687"/>
        <v>0</v>
      </c>
      <c r="AC1021" s="41">
        <f t="shared" si="687"/>
        <v>0</v>
      </c>
      <c r="AD1021" s="30"/>
      <c r="AE1021" s="88"/>
    </row>
    <row r="1022" spans="1:31" x14ac:dyDescent="0.2">
      <c r="A1022" s="119"/>
      <c r="B1022" s="103" t="s">
        <v>15</v>
      </c>
      <c r="C1022" s="19"/>
      <c r="D1022" s="20"/>
      <c r="E1022" s="20"/>
      <c r="F1022" s="19"/>
      <c r="G1022" s="41">
        <f>G973+G1003</f>
        <v>0</v>
      </c>
      <c r="H1022" s="41">
        <f t="shared" ref="H1022:AC1022" si="688">H973+H1003</f>
        <v>0</v>
      </c>
      <c r="I1022" s="41">
        <f t="shared" si="688"/>
        <v>0</v>
      </c>
      <c r="J1022" s="41">
        <f t="shared" si="688"/>
        <v>0</v>
      </c>
      <c r="K1022" s="41">
        <f t="shared" si="688"/>
        <v>0</v>
      </c>
      <c r="L1022" s="41">
        <f t="shared" si="688"/>
        <v>0</v>
      </c>
      <c r="M1022" s="41">
        <f t="shared" si="688"/>
        <v>0</v>
      </c>
      <c r="N1022" s="41">
        <f t="shared" si="688"/>
        <v>0</v>
      </c>
      <c r="O1022" s="41">
        <f t="shared" si="688"/>
        <v>0</v>
      </c>
      <c r="P1022" s="41">
        <f t="shared" si="688"/>
        <v>0</v>
      </c>
      <c r="Q1022" s="41">
        <f t="shared" si="688"/>
        <v>0</v>
      </c>
      <c r="R1022" s="41">
        <f t="shared" si="688"/>
        <v>0</v>
      </c>
      <c r="S1022" s="41">
        <f t="shared" si="688"/>
        <v>0</v>
      </c>
      <c r="T1022" s="41">
        <f t="shared" si="688"/>
        <v>0</v>
      </c>
      <c r="U1022" s="41">
        <f t="shared" si="688"/>
        <v>0</v>
      </c>
      <c r="V1022" s="41">
        <f t="shared" si="688"/>
        <v>0</v>
      </c>
      <c r="W1022" s="41">
        <f t="shared" si="688"/>
        <v>0</v>
      </c>
      <c r="X1022" s="41">
        <f t="shared" si="688"/>
        <v>0</v>
      </c>
      <c r="Y1022" s="41">
        <f t="shared" si="688"/>
        <v>0</v>
      </c>
      <c r="Z1022" s="41">
        <f t="shared" si="688"/>
        <v>0</v>
      </c>
      <c r="AA1022" s="41">
        <f t="shared" si="688"/>
        <v>0</v>
      </c>
      <c r="AB1022" s="41">
        <f t="shared" si="688"/>
        <v>0</v>
      </c>
      <c r="AC1022" s="41">
        <f t="shared" si="688"/>
        <v>0</v>
      </c>
      <c r="AD1022" s="30"/>
      <c r="AE1022" s="88"/>
    </row>
    <row r="1023" spans="1:31" x14ac:dyDescent="0.2">
      <c r="A1023" s="119"/>
      <c r="B1023" s="103" t="s">
        <v>10</v>
      </c>
      <c r="C1023" s="19"/>
      <c r="D1023" s="20"/>
      <c r="E1023" s="20"/>
      <c r="F1023" s="19"/>
      <c r="G1023" s="41">
        <f>G974+G1004</f>
        <v>0</v>
      </c>
      <c r="H1023" s="41">
        <f t="shared" ref="H1023:AC1023" si="689">H974+H1004</f>
        <v>0</v>
      </c>
      <c r="I1023" s="41">
        <f t="shared" si="689"/>
        <v>0</v>
      </c>
      <c r="J1023" s="41">
        <f t="shared" si="689"/>
        <v>0</v>
      </c>
      <c r="K1023" s="41">
        <f t="shared" si="689"/>
        <v>0</v>
      </c>
      <c r="L1023" s="41">
        <f t="shared" si="689"/>
        <v>0</v>
      </c>
      <c r="M1023" s="41">
        <f t="shared" si="689"/>
        <v>0</v>
      </c>
      <c r="N1023" s="41">
        <f t="shared" si="689"/>
        <v>0</v>
      </c>
      <c r="O1023" s="41">
        <f t="shared" si="689"/>
        <v>0</v>
      </c>
      <c r="P1023" s="41">
        <f t="shared" si="689"/>
        <v>0</v>
      </c>
      <c r="Q1023" s="41">
        <f t="shared" si="689"/>
        <v>0</v>
      </c>
      <c r="R1023" s="41">
        <f t="shared" si="689"/>
        <v>0</v>
      </c>
      <c r="S1023" s="41">
        <f t="shared" si="689"/>
        <v>0</v>
      </c>
      <c r="T1023" s="41">
        <f t="shared" si="689"/>
        <v>0</v>
      </c>
      <c r="U1023" s="41">
        <f t="shared" si="689"/>
        <v>0</v>
      </c>
      <c r="V1023" s="41">
        <f t="shared" si="689"/>
        <v>0</v>
      </c>
      <c r="W1023" s="41">
        <f t="shared" si="689"/>
        <v>0</v>
      </c>
      <c r="X1023" s="41">
        <f t="shared" si="689"/>
        <v>0</v>
      </c>
      <c r="Y1023" s="41">
        <f t="shared" si="689"/>
        <v>0</v>
      </c>
      <c r="Z1023" s="41">
        <f t="shared" si="689"/>
        <v>0</v>
      </c>
      <c r="AA1023" s="41">
        <f t="shared" si="689"/>
        <v>0</v>
      </c>
      <c r="AB1023" s="41">
        <f t="shared" si="689"/>
        <v>0</v>
      </c>
      <c r="AC1023" s="41">
        <f t="shared" si="689"/>
        <v>0</v>
      </c>
      <c r="AD1023" s="30"/>
      <c r="AE1023" s="88"/>
    </row>
    <row r="1024" spans="1:31" x14ac:dyDescent="0.2">
      <c r="A1024" s="116" t="s">
        <v>26</v>
      </c>
      <c r="B1024" s="103" t="s">
        <v>75</v>
      </c>
      <c r="C1024" s="19"/>
      <c r="D1024" s="20"/>
      <c r="E1024" s="20"/>
      <c r="F1024" s="19"/>
      <c r="G1024" s="42">
        <f>SUM(G1025:G1028)</f>
        <v>387885.89999999997</v>
      </c>
      <c r="H1024" s="42">
        <f t="shared" ref="H1024:AC1024" si="690">SUM(H1025:H1028)</f>
        <v>100711.20000000001</v>
      </c>
      <c r="I1024" s="42">
        <f t="shared" si="690"/>
        <v>101456</v>
      </c>
      <c r="J1024" s="42">
        <f t="shared" si="690"/>
        <v>100711.20000000001</v>
      </c>
      <c r="K1024" s="42">
        <f t="shared" si="690"/>
        <v>124406.59999999999</v>
      </c>
      <c r="L1024" s="42">
        <f t="shared" si="690"/>
        <v>0</v>
      </c>
      <c r="M1024" s="42">
        <f t="shared" si="690"/>
        <v>66186.5</v>
      </c>
      <c r="N1024" s="42">
        <f t="shared" si="690"/>
        <v>0</v>
      </c>
      <c r="O1024" s="42">
        <f t="shared" si="690"/>
        <v>95836.800000000003</v>
      </c>
      <c r="P1024" s="42">
        <f t="shared" si="690"/>
        <v>0</v>
      </c>
      <c r="Q1024" s="42">
        <f t="shared" si="690"/>
        <v>398144.21860000002</v>
      </c>
      <c r="R1024" s="42">
        <f t="shared" si="690"/>
        <v>0</v>
      </c>
      <c r="S1024" s="42">
        <f t="shared" si="690"/>
        <v>106860.9586</v>
      </c>
      <c r="T1024" s="42">
        <f t="shared" si="690"/>
        <v>0</v>
      </c>
      <c r="U1024" s="42">
        <f t="shared" si="690"/>
        <v>122855.45</v>
      </c>
      <c r="V1024" s="42">
        <f t="shared" si="690"/>
        <v>0</v>
      </c>
      <c r="W1024" s="42">
        <f t="shared" si="690"/>
        <v>67164.800000000003</v>
      </c>
      <c r="X1024" s="42">
        <f t="shared" si="690"/>
        <v>0</v>
      </c>
      <c r="Y1024" s="42">
        <f t="shared" si="690"/>
        <v>101263.01000000001</v>
      </c>
      <c r="Z1024" s="42">
        <f t="shared" si="690"/>
        <v>0</v>
      </c>
      <c r="AA1024" s="42">
        <f t="shared" si="690"/>
        <v>377045.4</v>
      </c>
      <c r="AB1024" s="42">
        <f t="shared" si="690"/>
        <v>377045.4</v>
      </c>
      <c r="AC1024" s="42">
        <f t="shared" si="690"/>
        <v>377045.4</v>
      </c>
      <c r="AD1024" s="30"/>
      <c r="AE1024" s="88"/>
    </row>
    <row r="1025" spans="1:31" x14ac:dyDescent="0.2">
      <c r="A1025" s="117"/>
      <c r="B1025" s="103" t="s">
        <v>13</v>
      </c>
      <c r="C1025" s="19"/>
      <c r="D1025" s="20"/>
      <c r="E1025" s="20"/>
      <c r="F1025" s="19"/>
      <c r="G1025" s="41">
        <f t="shared" ref="G1025:AC1025" si="691">G961+G1020</f>
        <v>387885.89999999997</v>
      </c>
      <c r="H1025" s="41">
        <f t="shared" si="691"/>
        <v>100711.20000000001</v>
      </c>
      <c r="I1025" s="41">
        <f t="shared" si="691"/>
        <v>101456</v>
      </c>
      <c r="J1025" s="41">
        <f t="shared" si="691"/>
        <v>100711.20000000001</v>
      </c>
      <c r="K1025" s="41">
        <f t="shared" si="691"/>
        <v>124406.59999999999</v>
      </c>
      <c r="L1025" s="41">
        <f t="shared" si="691"/>
        <v>0</v>
      </c>
      <c r="M1025" s="41">
        <f t="shared" si="691"/>
        <v>66186.5</v>
      </c>
      <c r="N1025" s="41">
        <f t="shared" si="691"/>
        <v>0</v>
      </c>
      <c r="O1025" s="41">
        <f t="shared" si="691"/>
        <v>95836.800000000003</v>
      </c>
      <c r="P1025" s="41">
        <f t="shared" si="691"/>
        <v>0</v>
      </c>
      <c r="Q1025" s="41">
        <f t="shared" si="691"/>
        <v>398144.21860000002</v>
      </c>
      <c r="R1025" s="41">
        <f t="shared" si="691"/>
        <v>0</v>
      </c>
      <c r="S1025" s="41">
        <f t="shared" si="691"/>
        <v>106860.9586</v>
      </c>
      <c r="T1025" s="41">
        <f t="shared" si="691"/>
        <v>0</v>
      </c>
      <c r="U1025" s="41">
        <f t="shared" si="691"/>
        <v>122855.45</v>
      </c>
      <c r="V1025" s="41">
        <f t="shared" si="691"/>
        <v>0</v>
      </c>
      <c r="W1025" s="41">
        <f t="shared" si="691"/>
        <v>67164.800000000003</v>
      </c>
      <c r="X1025" s="41">
        <f t="shared" si="691"/>
        <v>0</v>
      </c>
      <c r="Y1025" s="41">
        <f t="shared" si="691"/>
        <v>101263.01000000001</v>
      </c>
      <c r="Z1025" s="41">
        <f t="shared" si="691"/>
        <v>0</v>
      </c>
      <c r="AA1025" s="41">
        <f t="shared" si="691"/>
        <v>377045.4</v>
      </c>
      <c r="AB1025" s="41">
        <f t="shared" si="691"/>
        <v>377045.4</v>
      </c>
      <c r="AC1025" s="41">
        <f t="shared" si="691"/>
        <v>377045.4</v>
      </c>
      <c r="AD1025" s="30"/>
      <c r="AE1025" s="88"/>
    </row>
    <row r="1026" spans="1:31" x14ac:dyDescent="0.2">
      <c r="A1026" s="117"/>
      <c r="B1026" s="103" t="s">
        <v>14</v>
      </c>
      <c r="C1026" s="19"/>
      <c r="D1026" s="20"/>
      <c r="E1026" s="20"/>
      <c r="F1026" s="19"/>
      <c r="G1026" s="41">
        <f t="shared" ref="G1026:AC1026" si="692">G962+G1021</f>
        <v>0</v>
      </c>
      <c r="H1026" s="41">
        <f t="shared" si="692"/>
        <v>0</v>
      </c>
      <c r="I1026" s="41">
        <f t="shared" si="692"/>
        <v>0</v>
      </c>
      <c r="J1026" s="41">
        <f t="shared" si="692"/>
        <v>0</v>
      </c>
      <c r="K1026" s="41">
        <f t="shared" si="692"/>
        <v>0</v>
      </c>
      <c r="L1026" s="41">
        <f t="shared" si="692"/>
        <v>0</v>
      </c>
      <c r="M1026" s="41">
        <f t="shared" si="692"/>
        <v>0</v>
      </c>
      <c r="N1026" s="41">
        <f t="shared" si="692"/>
        <v>0</v>
      </c>
      <c r="O1026" s="41">
        <f t="shared" si="692"/>
        <v>0</v>
      </c>
      <c r="P1026" s="41">
        <f t="shared" si="692"/>
        <v>0</v>
      </c>
      <c r="Q1026" s="41">
        <f t="shared" si="692"/>
        <v>0</v>
      </c>
      <c r="R1026" s="41">
        <f t="shared" si="692"/>
        <v>0</v>
      </c>
      <c r="S1026" s="41">
        <f t="shared" si="692"/>
        <v>0</v>
      </c>
      <c r="T1026" s="41">
        <f t="shared" si="692"/>
        <v>0</v>
      </c>
      <c r="U1026" s="41">
        <f t="shared" si="692"/>
        <v>0</v>
      </c>
      <c r="V1026" s="41">
        <f t="shared" si="692"/>
        <v>0</v>
      </c>
      <c r="W1026" s="41">
        <f t="shared" si="692"/>
        <v>0</v>
      </c>
      <c r="X1026" s="41">
        <f t="shared" si="692"/>
        <v>0</v>
      </c>
      <c r="Y1026" s="41">
        <f t="shared" si="692"/>
        <v>0</v>
      </c>
      <c r="Z1026" s="41">
        <f t="shared" si="692"/>
        <v>0</v>
      </c>
      <c r="AA1026" s="41">
        <f t="shared" si="692"/>
        <v>0</v>
      </c>
      <c r="AB1026" s="41">
        <f t="shared" si="692"/>
        <v>0</v>
      </c>
      <c r="AC1026" s="41">
        <f t="shared" si="692"/>
        <v>0</v>
      </c>
      <c r="AD1026" s="30"/>
      <c r="AE1026" s="88"/>
    </row>
    <row r="1027" spans="1:31" x14ac:dyDescent="0.2">
      <c r="A1027" s="117"/>
      <c r="B1027" s="103" t="s">
        <v>15</v>
      </c>
      <c r="C1027" s="19"/>
      <c r="D1027" s="20"/>
      <c r="E1027" s="20"/>
      <c r="F1027" s="19"/>
      <c r="G1027" s="41">
        <f t="shared" ref="G1027:AC1027" si="693">G963+G1022</f>
        <v>0</v>
      </c>
      <c r="H1027" s="41">
        <f t="shared" si="693"/>
        <v>0</v>
      </c>
      <c r="I1027" s="41">
        <f t="shared" si="693"/>
        <v>0</v>
      </c>
      <c r="J1027" s="41">
        <f t="shared" si="693"/>
        <v>0</v>
      </c>
      <c r="K1027" s="41">
        <f t="shared" si="693"/>
        <v>0</v>
      </c>
      <c r="L1027" s="41">
        <f t="shared" si="693"/>
        <v>0</v>
      </c>
      <c r="M1027" s="41">
        <f t="shared" si="693"/>
        <v>0</v>
      </c>
      <c r="N1027" s="41">
        <f t="shared" si="693"/>
        <v>0</v>
      </c>
      <c r="O1027" s="41">
        <f t="shared" si="693"/>
        <v>0</v>
      </c>
      <c r="P1027" s="41">
        <f t="shared" si="693"/>
        <v>0</v>
      </c>
      <c r="Q1027" s="41">
        <f t="shared" si="693"/>
        <v>0</v>
      </c>
      <c r="R1027" s="41">
        <f t="shared" si="693"/>
        <v>0</v>
      </c>
      <c r="S1027" s="41">
        <f t="shared" si="693"/>
        <v>0</v>
      </c>
      <c r="T1027" s="41">
        <f t="shared" si="693"/>
        <v>0</v>
      </c>
      <c r="U1027" s="41">
        <f t="shared" si="693"/>
        <v>0</v>
      </c>
      <c r="V1027" s="41">
        <f t="shared" si="693"/>
        <v>0</v>
      </c>
      <c r="W1027" s="41">
        <f t="shared" si="693"/>
        <v>0</v>
      </c>
      <c r="X1027" s="41">
        <f t="shared" si="693"/>
        <v>0</v>
      </c>
      <c r="Y1027" s="41">
        <f t="shared" si="693"/>
        <v>0</v>
      </c>
      <c r="Z1027" s="41">
        <f t="shared" si="693"/>
        <v>0</v>
      </c>
      <c r="AA1027" s="41">
        <f t="shared" si="693"/>
        <v>0</v>
      </c>
      <c r="AB1027" s="41">
        <f t="shared" si="693"/>
        <v>0</v>
      </c>
      <c r="AC1027" s="41">
        <f t="shared" si="693"/>
        <v>0</v>
      </c>
      <c r="AD1027" s="30"/>
      <c r="AE1027" s="88"/>
    </row>
    <row r="1028" spans="1:31" x14ac:dyDescent="0.2">
      <c r="A1028" s="118"/>
      <c r="B1028" s="103" t="s">
        <v>12</v>
      </c>
      <c r="C1028" s="19"/>
      <c r="D1028" s="20"/>
      <c r="E1028" s="20"/>
      <c r="F1028" s="19"/>
      <c r="G1028" s="41">
        <f t="shared" ref="G1028:AC1028" si="694">G964+G1023</f>
        <v>0</v>
      </c>
      <c r="H1028" s="41">
        <f t="shared" si="694"/>
        <v>0</v>
      </c>
      <c r="I1028" s="41">
        <f t="shared" si="694"/>
        <v>0</v>
      </c>
      <c r="J1028" s="41">
        <f t="shared" si="694"/>
        <v>0</v>
      </c>
      <c r="K1028" s="41">
        <f t="shared" si="694"/>
        <v>0</v>
      </c>
      <c r="L1028" s="41">
        <f t="shared" si="694"/>
        <v>0</v>
      </c>
      <c r="M1028" s="41">
        <f t="shared" si="694"/>
        <v>0</v>
      </c>
      <c r="N1028" s="41">
        <f t="shared" si="694"/>
        <v>0</v>
      </c>
      <c r="O1028" s="41">
        <f t="shared" si="694"/>
        <v>0</v>
      </c>
      <c r="P1028" s="41">
        <f t="shared" si="694"/>
        <v>0</v>
      </c>
      <c r="Q1028" s="41">
        <f t="shared" si="694"/>
        <v>0</v>
      </c>
      <c r="R1028" s="41">
        <f t="shared" si="694"/>
        <v>0</v>
      </c>
      <c r="S1028" s="41">
        <f t="shared" si="694"/>
        <v>0</v>
      </c>
      <c r="T1028" s="41">
        <f t="shared" si="694"/>
        <v>0</v>
      </c>
      <c r="U1028" s="41">
        <f t="shared" si="694"/>
        <v>0</v>
      </c>
      <c r="V1028" s="41">
        <f t="shared" si="694"/>
        <v>0</v>
      </c>
      <c r="W1028" s="41">
        <f t="shared" si="694"/>
        <v>0</v>
      </c>
      <c r="X1028" s="41">
        <f t="shared" si="694"/>
        <v>0</v>
      </c>
      <c r="Y1028" s="41">
        <f t="shared" si="694"/>
        <v>0</v>
      </c>
      <c r="Z1028" s="41">
        <f t="shared" si="694"/>
        <v>0</v>
      </c>
      <c r="AA1028" s="41">
        <f t="shared" si="694"/>
        <v>0</v>
      </c>
      <c r="AB1028" s="41">
        <f t="shared" si="694"/>
        <v>0</v>
      </c>
      <c r="AC1028" s="41">
        <f t="shared" si="694"/>
        <v>0</v>
      </c>
      <c r="AD1028" s="30"/>
      <c r="AE1028" s="88"/>
    </row>
    <row r="1029" spans="1:31" ht="24" customHeight="1" x14ac:dyDescent="0.2">
      <c r="A1029" s="120" t="s">
        <v>268</v>
      </c>
      <c r="B1029" s="121"/>
      <c r="C1029" s="121"/>
      <c r="D1029" s="121"/>
      <c r="E1029" s="121"/>
      <c r="F1029" s="121"/>
      <c r="G1029" s="121"/>
      <c r="H1029" s="121"/>
      <c r="I1029" s="121"/>
      <c r="J1029" s="121"/>
      <c r="K1029" s="121"/>
      <c r="L1029" s="121"/>
      <c r="M1029" s="121"/>
      <c r="N1029" s="121"/>
      <c r="O1029" s="121"/>
      <c r="P1029" s="121"/>
      <c r="Q1029" s="121"/>
      <c r="R1029" s="121"/>
      <c r="S1029" s="121"/>
      <c r="T1029" s="121"/>
      <c r="U1029" s="121"/>
      <c r="V1029" s="121"/>
      <c r="W1029" s="121"/>
      <c r="X1029" s="121"/>
      <c r="Y1029" s="121"/>
      <c r="Z1029" s="121"/>
      <c r="AA1029" s="121"/>
      <c r="AB1029" s="121"/>
      <c r="AC1029" s="121"/>
      <c r="AD1029" s="121"/>
      <c r="AE1029" s="122"/>
    </row>
    <row r="1030" spans="1:31" ht="21" customHeight="1" x14ac:dyDescent="0.2">
      <c r="A1030" s="120" t="s">
        <v>386</v>
      </c>
      <c r="B1030" s="121"/>
      <c r="C1030" s="121"/>
      <c r="D1030" s="121"/>
      <c r="E1030" s="121"/>
      <c r="F1030" s="121"/>
      <c r="G1030" s="121"/>
      <c r="H1030" s="121"/>
      <c r="I1030" s="121"/>
      <c r="J1030" s="121"/>
      <c r="K1030" s="121"/>
      <c r="L1030" s="121"/>
      <c r="M1030" s="121"/>
      <c r="N1030" s="121"/>
      <c r="O1030" s="121"/>
      <c r="P1030" s="121"/>
      <c r="Q1030" s="121"/>
      <c r="R1030" s="121"/>
      <c r="S1030" s="121"/>
      <c r="T1030" s="121"/>
      <c r="U1030" s="121"/>
      <c r="V1030" s="121"/>
      <c r="W1030" s="121"/>
      <c r="X1030" s="121"/>
      <c r="Y1030" s="121"/>
      <c r="Z1030" s="121"/>
      <c r="AA1030" s="121"/>
      <c r="AB1030" s="121"/>
      <c r="AC1030" s="121"/>
      <c r="AD1030" s="121"/>
      <c r="AE1030" s="122"/>
    </row>
    <row r="1031" spans="1:31" ht="28.15" customHeight="1" x14ac:dyDescent="0.2">
      <c r="A1031" s="120" t="s">
        <v>269</v>
      </c>
      <c r="B1031" s="121"/>
      <c r="C1031" s="121"/>
      <c r="D1031" s="121"/>
      <c r="E1031" s="121"/>
      <c r="F1031" s="121"/>
      <c r="G1031" s="121"/>
      <c r="H1031" s="121"/>
      <c r="I1031" s="121"/>
      <c r="J1031" s="121"/>
      <c r="K1031" s="121"/>
      <c r="L1031" s="121"/>
      <c r="M1031" s="121"/>
      <c r="N1031" s="121"/>
      <c r="O1031" s="121"/>
      <c r="P1031" s="121"/>
      <c r="Q1031" s="121"/>
      <c r="R1031" s="121"/>
      <c r="S1031" s="121"/>
      <c r="T1031" s="121"/>
      <c r="U1031" s="121"/>
      <c r="V1031" s="121"/>
      <c r="W1031" s="121"/>
      <c r="X1031" s="121"/>
      <c r="Y1031" s="121"/>
      <c r="Z1031" s="121"/>
      <c r="AA1031" s="121"/>
      <c r="AB1031" s="121"/>
      <c r="AC1031" s="121"/>
      <c r="AD1031" s="121"/>
      <c r="AE1031" s="122"/>
    </row>
    <row r="1032" spans="1:31" ht="33" customHeight="1" x14ac:dyDescent="0.2">
      <c r="A1032" s="120" t="s">
        <v>270</v>
      </c>
      <c r="B1032" s="121"/>
      <c r="C1032" s="121"/>
      <c r="D1032" s="121"/>
      <c r="E1032" s="121"/>
      <c r="F1032" s="121"/>
      <c r="G1032" s="121"/>
      <c r="H1032" s="121"/>
      <c r="I1032" s="121"/>
      <c r="J1032" s="121"/>
      <c r="K1032" s="121"/>
      <c r="L1032" s="121"/>
      <c r="M1032" s="121"/>
      <c r="N1032" s="121"/>
      <c r="O1032" s="121"/>
      <c r="P1032" s="121"/>
      <c r="Q1032" s="121"/>
      <c r="R1032" s="121"/>
      <c r="S1032" s="121"/>
      <c r="T1032" s="121"/>
      <c r="U1032" s="121"/>
      <c r="V1032" s="121"/>
      <c r="W1032" s="121"/>
      <c r="X1032" s="121"/>
      <c r="Y1032" s="121"/>
      <c r="Z1032" s="121"/>
      <c r="AA1032" s="121"/>
      <c r="AB1032" s="121"/>
      <c r="AC1032" s="121"/>
      <c r="AD1032" s="121"/>
      <c r="AE1032" s="122"/>
    </row>
    <row r="1033" spans="1:31" ht="25.5" x14ac:dyDescent="0.2">
      <c r="A1033" s="119" t="s">
        <v>271</v>
      </c>
      <c r="B1033" s="103" t="s">
        <v>491</v>
      </c>
      <c r="C1033" s="19"/>
      <c r="D1033" s="20"/>
      <c r="E1033" s="20"/>
      <c r="F1033" s="19"/>
      <c r="G1033" s="23">
        <f>G1046+G1055</f>
        <v>4</v>
      </c>
      <c r="H1033" s="23">
        <f t="shared" ref="H1033:P1033" si="695">H1046+H1055</f>
        <v>0</v>
      </c>
      <c r="I1033" s="23">
        <f t="shared" si="695"/>
        <v>1</v>
      </c>
      <c r="J1033" s="23">
        <f t="shared" si="695"/>
        <v>0</v>
      </c>
      <c r="K1033" s="23">
        <f t="shared" si="695"/>
        <v>3</v>
      </c>
      <c r="L1033" s="23">
        <f t="shared" si="695"/>
        <v>0</v>
      </c>
      <c r="M1033" s="23">
        <f t="shared" si="695"/>
        <v>0</v>
      </c>
      <c r="N1033" s="23">
        <f t="shared" si="695"/>
        <v>0</v>
      </c>
      <c r="O1033" s="23">
        <f t="shared" si="695"/>
        <v>0</v>
      </c>
      <c r="P1033" s="23">
        <f t="shared" si="695"/>
        <v>0</v>
      </c>
      <c r="Q1033" s="23"/>
      <c r="R1033" s="23"/>
      <c r="S1033" s="23"/>
      <c r="T1033" s="23"/>
      <c r="U1033" s="23"/>
      <c r="V1033" s="23"/>
      <c r="W1033" s="23"/>
      <c r="X1033" s="23"/>
      <c r="Y1033" s="23"/>
      <c r="Z1033" s="23"/>
      <c r="AA1033" s="23"/>
      <c r="AB1033" s="23"/>
      <c r="AC1033" s="23"/>
      <c r="AD1033" s="112" t="s">
        <v>508</v>
      </c>
      <c r="AE1033" s="112" t="s">
        <v>350</v>
      </c>
    </row>
    <row r="1034" spans="1:31" ht="13.15" customHeight="1" x14ac:dyDescent="0.2">
      <c r="A1034" s="119"/>
      <c r="B1034" s="103" t="s">
        <v>117</v>
      </c>
      <c r="C1034" s="19"/>
      <c r="D1034" s="20"/>
      <c r="E1034" s="20"/>
      <c r="F1034" s="19"/>
      <c r="G1034" s="23">
        <f>ROUND(G1035/G1033,1)</f>
        <v>3588.8</v>
      </c>
      <c r="H1034" s="23" t="e">
        <f t="shared" ref="H1034:P1034" si="696">ROUND(H1035/H1033,1)</f>
        <v>#DIV/0!</v>
      </c>
      <c r="I1034" s="23">
        <f t="shared" si="696"/>
        <v>1500</v>
      </c>
      <c r="J1034" s="23" t="e">
        <f t="shared" si="696"/>
        <v>#DIV/0!</v>
      </c>
      <c r="K1034" s="23">
        <f t="shared" si="696"/>
        <v>566.70000000000005</v>
      </c>
      <c r="L1034" s="23" t="e">
        <f t="shared" si="696"/>
        <v>#DIV/0!</v>
      </c>
      <c r="M1034" s="23" t="e">
        <f t="shared" si="696"/>
        <v>#DIV/0!</v>
      </c>
      <c r="N1034" s="23" t="e">
        <f t="shared" si="696"/>
        <v>#DIV/0!</v>
      </c>
      <c r="O1034" s="23" t="e">
        <f t="shared" si="696"/>
        <v>#DIV/0!</v>
      </c>
      <c r="P1034" s="23" t="e">
        <f t="shared" si="696"/>
        <v>#DIV/0!</v>
      </c>
      <c r="Q1034" s="23"/>
      <c r="R1034" s="23"/>
      <c r="S1034" s="23"/>
      <c r="T1034" s="23"/>
      <c r="U1034" s="23"/>
      <c r="V1034" s="23"/>
      <c r="W1034" s="23"/>
      <c r="X1034" s="23"/>
      <c r="Y1034" s="23"/>
      <c r="Z1034" s="23"/>
      <c r="AA1034" s="23"/>
      <c r="AB1034" s="23"/>
      <c r="AC1034" s="23"/>
      <c r="AD1034" s="112"/>
      <c r="AE1034" s="112"/>
    </row>
    <row r="1035" spans="1:31" ht="25.5" x14ac:dyDescent="0.2">
      <c r="A1035" s="119"/>
      <c r="B1035" s="103" t="s">
        <v>101</v>
      </c>
      <c r="C1035" s="19"/>
      <c r="D1035" s="20"/>
      <c r="E1035" s="20"/>
      <c r="F1035" s="19"/>
      <c r="G1035" s="23">
        <f t="shared" ref="G1035:AB1035" si="697">SUM(G1036:G1045)</f>
        <v>14355.2</v>
      </c>
      <c r="H1035" s="23">
        <f t="shared" si="697"/>
        <v>0</v>
      </c>
      <c r="I1035" s="23">
        <f t="shared" si="697"/>
        <v>1500</v>
      </c>
      <c r="J1035" s="23">
        <f t="shared" si="697"/>
        <v>0</v>
      </c>
      <c r="K1035" s="23">
        <f t="shared" si="697"/>
        <v>1700</v>
      </c>
      <c r="L1035" s="23">
        <f t="shared" si="697"/>
        <v>0</v>
      </c>
      <c r="M1035" s="23">
        <f t="shared" si="697"/>
        <v>11155.2</v>
      </c>
      <c r="N1035" s="23">
        <f t="shared" si="697"/>
        <v>0</v>
      </c>
      <c r="O1035" s="23">
        <f t="shared" si="697"/>
        <v>0</v>
      </c>
      <c r="P1035" s="23">
        <f t="shared" si="697"/>
        <v>0</v>
      </c>
      <c r="Q1035" s="23">
        <f t="shared" si="697"/>
        <v>24708.5</v>
      </c>
      <c r="R1035" s="23">
        <f t="shared" si="697"/>
        <v>0</v>
      </c>
      <c r="S1035" s="23">
        <f t="shared" si="697"/>
        <v>1000</v>
      </c>
      <c r="T1035" s="23">
        <f t="shared" si="697"/>
        <v>0</v>
      </c>
      <c r="U1035" s="23">
        <f t="shared" si="697"/>
        <v>1000</v>
      </c>
      <c r="V1035" s="23">
        <f t="shared" si="697"/>
        <v>0</v>
      </c>
      <c r="W1035" s="23">
        <f t="shared" si="697"/>
        <v>1000</v>
      </c>
      <c r="X1035" s="23">
        <f t="shared" si="697"/>
        <v>0</v>
      </c>
      <c r="Y1035" s="23">
        <f t="shared" si="697"/>
        <v>21708.5</v>
      </c>
      <c r="Z1035" s="23">
        <f t="shared" si="697"/>
        <v>0</v>
      </c>
      <c r="AA1035" s="23">
        <f t="shared" si="697"/>
        <v>15555.2</v>
      </c>
      <c r="AB1035" s="23">
        <f t="shared" si="697"/>
        <v>15555.2</v>
      </c>
      <c r="AC1035" s="23">
        <f>SUM(AC1036:AC1045)</f>
        <v>60455.199999999997</v>
      </c>
      <c r="AD1035" s="112"/>
      <c r="AE1035" s="112"/>
    </row>
    <row r="1036" spans="1:31" ht="13.15" customHeight="1" x14ac:dyDescent="0.2">
      <c r="A1036" s="119"/>
      <c r="B1036" s="113" t="s">
        <v>17</v>
      </c>
      <c r="C1036" s="37" t="str">
        <f>C1049</f>
        <v>136</v>
      </c>
      <c r="D1036" s="37" t="str">
        <f>D1049</f>
        <v>0709</v>
      </c>
      <c r="E1036" s="37" t="str">
        <f>E1049</f>
        <v>0730003550</v>
      </c>
      <c r="F1036" s="37" t="str">
        <f>F1049</f>
        <v>242</v>
      </c>
      <c r="G1036" s="23">
        <f>G1049</f>
        <v>3000</v>
      </c>
      <c r="H1036" s="23">
        <f t="shared" ref="H1036:AC1036" si="698">H1049</f>
        <v>0</v>
      </c>
      <c r="I1036" s="23">
        <f t="shared" si="698"/>
        <v>1500</v>
      </c>
      <c r="J1036" s="23">
        <f t="shared" si="698"/>
        <v>0</v>
      </c>
      <c r="K1036" s="23">
        <f t="shared" si="698"/>
        <v>1500</v>
      </c>
      <c r="L1036" s="23">
        <f t="shared" si="698"/>
        <v>0</v>
      </c>
      <c r="M1036" s="23">
        <f t="shared" si="698"/>
        <v>0</v>
      </c>
      <c r="N1036" s="23">
        <f t="shared" si="698"/>
        <v>0</v>
      </c>
      <c r="O1036" s="23">
        <f t="shared" si="698"/>
        <v>0</v>
      </c>
      <c r="P1036" s="23">
        <f t="shared" si="698"/>
        <v>0</v>
      </c>
      <c r="Q1036" s="41">
        <f t="shared" si="698"/>
        <v>2708.5</v>
      </c>
      <c r="R1036" s="23">
        <f t="shared" si="698"/>
        <v>0</v>
      </c>
      <c r="S1036" s="23">
        <f t="shared" si="698"/>
        <v>1000</v>
      </c>
      <c r="T1036" s="23">
        <f t="shared" si="698"/>
        <v>0</v>
      </c>
      <c r="U1036" s="23">
        <f t="shared" si="698"/>
        <v>0</v>
      </c>
      <c r="V1036" s="23">
        <f t="shared" si="698"/>
        <v>0</v>
      </c>
      <c r="W1036" s="23">
        <f t="shared" si="698"/>
        <v>0</v>
      </c>
      <c r="X1036" s="23">
        <f t="shared" si="698"/>
        <v>0</v>
      </c>
      <c r="Y1036" s="23">
        <f t="shared" si="698"/>
        <v>1708.5</v>
      </c>
      <c r="Z1036" s="23">
        <f t="shared" si="698"/>
        <v>0</v>
      </c>
      <c r="AA1036" s="23">
        <f t="shared" si="698"/>
        <v>2400</v>
      </c>
      <c r="AB1036" s="23">
        <f t="shared" si="698"/>
        <v>2400</v>
      </c>
      <c r="AC1036" s="23">
        <f t="shared" si="698"/>
        <v>2400</v>
      </c>
      <c r="AD1036" s="112"/>
      <c r="AE1036" s="112"/>
    </row>
    <row r="1037" spans="1:31" ht="13.15" customHeight="1" x14ac:dyDescent="0.2">
      <c r="A1037" s="119"/>
      <c r="B1037" s="114"/>
      <c r="C1037" s="37" t="str">
        <f t="shared" ref="C1037:AC1037" si="699">C1050</f>
        <v>136</v>
      </c>
      <c r="D1037" s="37" t="str">
        <f t="shared" si="699"/>
        <v>0709</v>
      </c>
      <c r="E1037" s="37" t="str">
        <f t="shared" si="699"/>
        <v>0730003550</v>
      </c>
      <c r="F1037" s="37" t="str">
        <f t="shared" si="699"/>
        <v>244</v>
      </c>
      <c r="G1037" s="23">
        <f t="shared" si="699"/>
        <v>0</v>
      </c>
      <c r="H1037" s="23">
        <f t="shared" si="699"/>
        <v>0</v>
      </c>
      <c r="I1037" s="23">
        <f t="shared" si="699"/>
        <v>0</v>
      </c>
      <c r="J1037" s="23">
        <f t="shared" si="699"/>
        <v>0</v>
      </c>
      <c r="K1037" s="23">
        <f t="shared" si="699"/>
        <v>0</v>
      </c>
      <c r="L1037" s="23">
        <f t="shared" si="699"/>
        <v>0</v>
      </c>
      <c r="M1037" s="23">
        <f t="shared" si="699"/>
        <v>0</v>
      </c>
      <c r="N1037" s="23">
        <f t="shared" si="699"/>
        <v>0</v>
      </c>
      <c r="O1037" s="23">
        <f t="shared" si="699"/>
        <v>0</v>
      </c>
      <c r="P1037" s="23">
        <f t="shared" si="699"/>
        <v>0</v>
      </c>
      <c r="Q1037" s="41">
        <f t="shared" si="699"/>
        <v>0</v>
      </c>
      <c r="R1037" s="23">
        <f t="shared" si="699"/>
        <v>0</v>
      </c>
      <c r="S1037" s="23">
        <f t="shared" si="699"/>
        <v>0</v>
      </c>
      <c r="T1037" s="23">
        <f t="shared" si="699"/>
        <v>0</v>
      </c>
      <c r="U1037" s="23">
        <f t="shared" si="699"/>
        <v>0</v>
      </c>
      <c r="V1037" s="23">
        <f t="shared" si="699"/>
        <v>0</v>
      </c>
      <c r="W1037" s="23">
        <f t="shared" si="699"/>
        <v>0</v>
      </c>
      <c r="X1037" s="23">
        <f t="shared" si="699"/>
        <v>0</v>
      </c>
      <c r="Y1037" s="23">
        <f t="shared" si="699"/>
        <v>0</v>
      </c>
      <c r="Z1037" s="23">
        <f t="shared" si="699"/>
        <v>0</v>
      </c>
      <c r="AA1037" s="23">
        <f t="shared" si="699"/>
        <v>0</v>
      </c>
      <c r="AB1037" s="23">
        <f t="shared" si="699"/>
        <v>0</v>
      </c>
      <c r="AC1037" s="23">
        <f t="shared" si="699"/>
        <v>0</v>
      </c>
      <c r="AD1037" s="112"/>
      <c r="AE1037" s="112"/>
    </row>
    <row r="1038" spans="1:31" ht="13.15" customHeight="1" x14ac:dyDescent="0.2">
      <c r="A1038" s="119"/>
      <c r="B1038" s="114"/>
      <c r="C1038" s="37" t="str">
        <f t="shared" ref="C1038:AC1038" si="700">C1051</f>
        <v>136</v>
      </c>
      <c r="D1038" s="37" t="str">
        <f t="shared" si="700"/>
        <v>0709</v>
      </c>
      <c r="E1038" s="37" t="str">
        <f t="shared" si="700"/>
        <v>0730003550</v>
      </c>
      <c r="F1038" s="37" t="str">
        <f t="shared" si="700"/>
        <v>622</v>
      </c>
      <c r="G1038" s="23">
        <f t="shared" si="700"/>
        <v>0</v>
      </c>
      <c r="H1038" s="23">
        <f t="shared" si="700"/>
        <v>0</v>
      </c>
      <c r="I1038" s="23">
        <f t="shared" si="700"/>
        <v>0</v>
      </c>
      <c r="J1038" s="23">
        <f t="shared" si="700"/>
        <v>0</v>
      </c>
      <c r="K1038" s="23">
        <f t="shared" si="700"/>
        <v>0</v>
      </c>
      <c r="L1038" s="23">
        <f t="shared" si="700"/>
        <v>0</v>
      </c>
      <c r="M1038" s="23">
        <f t="shared" si="700"/>
        <v>0</v>
      </c>
      <c r="N1038" s="23">
        <f t="shared" si="700"/>
        <v>0</v>
      </c>
      <c r="O1038" s="23">
        <f t="shared" si="700"/>
        <v>0</v>
      </c>
      <c r="P1038" s="23">
        <f t="shared" si="700"/>
        <v>0</v>
      </c>
      <c r="Q1038" s="41">
        <f t="shared" si="700"/>
        <v>2000</v>
      </c>
      <c r="R1038" s="23">
        <f t="shared" si="700"/>
        <v>0</v>
      </c>
      <c r="S1038" s="23">
        <f t="shared" si="700"/>
        <v>0</v>
      </c>
      <c r="T1038" s="23">
        <f t="shared" si="700"/>
        <v>0</v>
      </c>
      <c r="U1038" s="23">
        <f t="shared" si="700"/>
        <v>1000</v>
      </c>
      <c r="V1038" s="23">
        <f t="shared" si="700"/>
        <v>0</v>
      </c>
      <c r="W1038" s="23">
        <f t="shared" si="700"/>
        <v>1000</v>
      </c>
      <c r="X1038" s="23">
        <f t="shared" si="700"/>
        <v>0</v>
      </c>
      <c r="Y1038" s="23">
        <f t="shared" si="700"/>
        <v>0</v>
      </c>
      <c r="Z1038" s="23">
        <f t="shared" si="700"/>
        <v>0</v>
      </c>
      <c r="AA1038" s="23">
        <f t="shared" si="700"/>
        <v>2000</v>
      </c>
      <c r="AB1038" s="23">
        <f t="shared" si="700"/>
        <v>2000</v>
      </c>
      <c r="AC1038" s="23">
        <f t="shared" si="700"/>
        <v>2000</v>
      </c>
      <c r="AD1038" s="112"/>
      <c r="AE1038" s="112"/>
    </row>
    <row r="1039" spans="1:31" ht="13.15" customHeight="1" x14ac:dyDescent="0.2">
      <c r="A1039" s="119"/>
      <c r="B1039" s="114"/>
      <c r="C1039" s="37" t="str">
        <f>C1058</f>
        <v>131</v>
      </c>
      <c r="D1039" s="37" t="str">
        <f>D1058</f>
        <v>0801</v>
      </c>
      <c r="E1039" s="37" t="str">
        <f>E1058</f>
        <v>0730003550</v>
      </c>
      <c r="F1039" s="37" t="str">
        <f>F1058</f>
        <v>622</v>
      </c>
      <c r="G1039" s="23">
        <f>G1058</f>
        <v>200</v>
      </c>
      <c r="H1039" s="23">
        <f t="shared" ref="H1039:AC1039" si="701">H1058</f>
        <v>0</v>
      </c>
      <c r="I1039" s="23">
        <f t="shared" si="701"/>
        <v>0</v>
      </c>
      <c r="J1039" s="23">
        <f t="shared" si="701"/>
        <v>0</v>
      </c>
      <c r="K1039" s="23">
        <f t="shared" si="701"/>
        <v>200</v>
      </c>
      <c r="L1039" s="23">
        <f t="shared" si="701"/>
        <v>0</v>
      </c>
      <c r="M1039" s="23">
        <f t="shared" si="701"/>
        <v>0</v>
      </c>
      <c r="N1039" s="23">
        <f t="shared" si="701"/>
        <v>0</v>
      </c>
      <c r="O1039" s="23">
        <f t="shared" si="701"/>
        <v>0</v>
      </c>
      <c r="P1039" s="23">
        <f t="shared" si="701"/>
        <v>0</v>
      </c>
      <c r="Q1039" s="23">
        <f t="shared" si="701"/>
        <v>0</v>
      </c>
      <c r="R1039" s="23">
        <f t="shared" si="701"/>
        <v>0</v>
      </c>
      <c r="S1039" s="23">
        <f t="shared" si="701"/>
        <v>0</v>
      </c>
      <c r="T1039" s="23">
        <f t="shared" si="701"/>
        <v>0</v>
      </c>
      <c r="U1039" s="23">
        <f t="shared" si="701"/>
        <v>0</v>
      </c>
      <c r="V1039" s="23">
        <f t="shared" si="701"/>
        <v>0</v>
      </c>
      <c r="W1039" s="23">
        <f t="shared" si="701"/>
        <v>0</v>
      </c>
      <c r="X1039" s="23">
        <f t="shared" si="701"/>
        <v>0</v>
      </c>
      <c r="Y1039" s="23">
        <f t="shared" si="701"/>
        <v>0</v>
      </c>
      <c r="Z1039" s="23">
        <f t="shared" si="701"/>
        <v>0</v>
      </c>
      <c r="AA1039" s="23">
        <f t="shared" si="701"/>
        <v>0</v>
      </c>
      <c r="AB1039" s="23">
        <f t="shared" si="701"/>
        <v>0</v>
      </c>
      <c r="AC1039" s="23">
        <f t="shared" si="701"/>
        <v>300</v>
      </c>
      <c r="AD1039" s="112"/>
      <c r="AE1039" s="112"/>
    </row>
    <row r="1040" spans="1:31" ht="13.15" customHeight="1" x14ac:dyDescent="0.2">
      <c r="A1040" s="119"/>
      <c r="B1040" s="114"/>
      <c r="C1040" s="37" t="str">
        <f>C1065</f>
        <v>136</v>
      </c>
      <c r="D1040" s="37" t="str">
        <f>D1065</f>
        <v>0709</v>
      </c>
      <c r="E1040" s="37" t="str">
        <f>E1065</f>
        <v>0730003550</v>
      </c>
      <c r="F1040" s="37">
        <v>812</v>
      </c>
      <c r="G1040" s="23">
        <f>G1065</f>
        <v>10623.2</v>
      </c>
      <c r="H1040" s="23">
        <f t="shared" ref="H1040:AC1040" si="702">H1065</f>
        <v>0</v>
      </c>
      <c r="I1040" s="23">
        <f t="shared" si="702"/>
        <v>0</v>
      </c>
      <c r="J1040" s="23">
        <f t="shared" si="702"/>
        <v>0</v>
      </c>
      <c r="K1040" s="23">
        <f t="shared" si="702"/>
        <v>0</v>
      </c>
      <c r="L1040" s="23">
        <f t="shared" si="702"/>
        <v>0</v>
      </c>
      <c r="M1040" s="23">
        <f t="shared" si="702"/>
        <v>10623.2</v>
      </c>
      <c r="N1040" s="23">
        <f t="shared" si="702"/>
        <v>0</v>
      </c>
      <c r="O1040" s="23">
        <f t="shared" si="702"/>
        <v>0</v>
      </c>
      <c r="P1040" s="23">
        <f t="shared" si="702"/>
        <v>0</v>
      </c>
      <c r="Q1040" s="41">
        <f t="shared" si="702"/>
        <v>20000</v>
      </c>
      <c r="R1040" s="23">
        <f t="shared" si="702"/>
        <v>0</v>
      </c>
      <c r="S1040" s="23">
        <f t="shared" si="702"/>
        <v>0</v>
      </c>
      <c r="T1040" s="23">
        <f t="shared" si="702"/>
        <v>0</v>
      </c>
      <c r="U1040" s="23">
        <f t="shared" si="702"/>
        <v>0</v>
      </c>
      <c r="V1040" s="23">
        <f t="shared" si="702"/>
        <v>0</v>
      </c>
      <c r="W1040" s="23">
        <f t="shared" si="702"/>
        <v>0</v>
      </c>
      <c r="X1040" s="23">
        <f t="shared" si="702"/>
        <v>0</v>
      </c>
      <c r="Y1040" s="23">
        <f>Y1065</f>
        <v>20000</v>
      </c>
      <c r="Z1040" s="23">
        <f t="shared" si="702"/>
        <v>0</v>
      </c>
      <c r="AA1040" s="23">
        <f>AA1065</f>
        <v>10623.2</v>
      </c>
      <c r="AB1040" s="23">
        <f t="shared" si="702"/>
        <v>10623.2</v>
      </c>
      <c r="AC1040" s="23">
        <f t="shared" si="702"/>
        <v>10623.2</v>
      </c>
      <c r="AD1040" s="112"/>
      <c r="AE1040" s="112"/>
    </row>
    <row r="1041" spans="1:31" ht="13.15" customHeight="1" x14ac:dyDescent="0.2">
      <c r="A1041" s="119"/>
      <c r="B1041" s="114"/>
      <c r="C1041" s="37" t="str">
        <f>C1072</f>
        <v>097</v>
      </c>
      <c r="D1041" s="37" t="str">
        <f>D1072</f>
        <v>0709</v>
      </c>
      <c r="E1041" s="37" t="str">
        <f>E1072</f>
        <v>0730003550</v>
      </c>
      <c r="F1041" s="37" t="str">
        <f>F1072</f>
        <v>244</v>
      </c>
      <c r="G1041" s="23">
        <f t="shared" ref="G1041:AC1041" si="703">G1072</f>
        <v>0</v>
      </c>
      <c r="H1041" s="23">
        <f t="shared" si="703"/>
        <v>0</v>
      </c>
      <c r="I1041" s="23">
        <f t="shared" si="703"/>
        <v>0</v>
      </c>
      <c r="J1041" s="23">
        <f t="shared" si="703"/>
        <v>0</v>
      </c>
      <c r="K1041" s="23">
        <f t="shared" si="703"/>
        <v>0</v>
      </c>
      <c r="L1041" s="23">
        <f t="shared" si="703"/>
        <v>0</v>
      </c>
      <c r="M1041" s="23">
        <f t="shared" si="703"/>
        <v>0</v>
      </c>
      <c r="N1041" s="23">
        <f t="shared" si="703"/>
        <v>0</v>
      </c>
      <c r="O1041" s="23">
        <f t="shared" si="703"/>
        <v>0</v>
      </c>
      <c r="P1041" s="23">
        <f t="shared" si="703"/>
        <v>0</v>
      </c>
      <c r="Q1041" s="23">
        <f t="shared" si="703"/>
        <v>0</v>
      </c>
      <c r="R1041" s="23">
        <f t="shared" si="703"/>
        <v>0</v>
      </c>
      <c r="S1041" s="23">
        <f t="shared" si="703"/>
        <v>0</v>
      </c>
      <c r="T1041" s="23">
        <f t="shared" si="703"/>
        <v>0</v>
      </c>
      <c r="U1041" s="23">
        <f t="shared" si="703"/>
        <v>0</v>
      </c>
      <c r="V1041" s="23">
        <f t="shared" si="703"/>
        <v>0</v>
      </c>
      <c r="W1041" s="23">
        <f t="shared" si="703"/>
        <v>0</v>
      </c>
      <c r="X1041" s="23">
        <f t="shared" si="703"/>
        <v>0</v>
      </c>
      <c r="Y1041" s="23">
        <f t="shared" si="703"/>
        <v>0</v>
      </c>
      <c r="Z1041" s="23">
        <f t="shared" si="703"/>
        <v>0</v>
      </c>
      <c r="AA1041" s="23">
        <f t="shared" si="703"/>
        <v>0</v>
      </c>
      <c r="AB1041" s="23">
        <f t="shared" si="703"/>
        <v>0</v>
      </c>
      <c r="AC1041" s="23">
        <f t="shared" si="703"/>
        <v>21325</v>
      </c>
      <c r="AD1041" s="112"/>
      <c r="AE1041" s="112"/>
    </row>
    <row r="1042" spans="1:31" ht="13.15" customHeight="1" x14ac:dyDescent="0.2">
      <c r="A1042" s="119"/>
      <c r="B1042" s="115"/>
      <c r="C1042" s="37" t="str">
        <f>C1079</f>
        <v>195</v>
      </c>
      <c r="D1042" s="37" t="str">
        <f>D1079</f>
        <v>0709</v>
      </c>
      <c r="E1042" s="37" t="str">
        <f>E1079</f>
        <v>0730003550</v>
      </c>
      <c r="F1042" s="37" t="str">
        <f>F1079</f>
        <v>244</v>
      </c>
      <c r="G1042" s="23">
        <f t="shared" ref="G1042:AC1042" si="704">G1079</f>
        <v>0</v>
      </c>
      <c r="H1042" s="23">
        <f t="shared" si="704"/>
        <v>0</v>
      </c>
      <c r="I1042" s="23">
        <f t="shared" si="704"/>
        <v>0</v>
      </c>
      <c r="J1042" s="23">
        <f t="shared" si="704"/>
        <v>0</v>
      </c>
      <c r="K1042" s="23">
        <f t="shared" si="704"/>
        <v>0</v>
      </c>
      <c r="L1042" s="23">
        <f t="shared" si="704"/>
        <v>0</v>
      </c>
      <c r="M1042" s="23">
        <f t="shared" si="704"/>
        <v>0</v>
      </c>
      <c r="N1042" s="23">
        <f t="shared" si="704"/>
        <v>0</v>
      </c>
      <c r="O1042" s="23">
        <f t="shared" si="704"/>
        <v>0</v>
      </c>
      <c r="P1042" s="23">
        <f t="shared" si="704"/>
        <v>0</v>
      </c>
      <c r="Q1042" s="23">
        <f t="shared" si="704"/>
        <v>0</v>
      </c>
      <c r="R1042" s="23">
        <f t="shared" si="704"/>
        <v>0</v>
      </c>
      <c r="S1042" s="23">
        <f t="shared" si="704"/>
        <v>0</v>
      </c>
      <c r="T1042" s="23">
        <f t="shared" si="704"/>
        <v>0</v>
      </c>
      <c r="U1042" s="23">
        <f t="shared" si="704"/>
        <v>0</v>
      </c>
      <c r="V1042" s="23">
        <f t="shared" si="704"/>
        <v>0</v>
      </c>
      <c r="W1042" s="23">
        <f t="shared" si="704"/>
        <v>0</v>
      </c>
      <c r="X1042" s="23">
        <f t="shared" si="704"/>
        <v>0</v>
      </c>
      <c r="Y1042" s="23">
        <f t="shared" si="704"/>
        <v>0</v>
      </c>
      <c r="Z1042" s="23">
        <f t="shared" si="704"/>
        <v>0</v>
      </c>
      <c r="AA1042" s="23">
        <f t="shared" si="704"/>
        <v>0</v>
      </c>
      <c r="AB1042" s="23">
        <f t="shared" si="704"/>
        <v>0</v>
      </c>
      <c r="AC1042" s="23">
        <f t="shared" si="704"/>
        <v>23275</v>
      </c>
      <c r="AD1042" s="112"/>
      <c r="AE1042" s="112"/>
    </row>
    <row r="1043" spans="1:31" ht="28.9" customHeight="1" x14ac:dyDescent="0.2">
      <c r="A1043" s="119"/>
      <c r="B1043" s="103" t="s">
        <v>14</v>
      </c>
      <c r="C1043" s="36"/>
      <c r="D1043" s="36"/>
      <c r="E1043" s="36"/>
      <c r="F1043" s="36"/>
      <c r="G1043" s="23">
        <f>G1052+G1059+G1066</f>
        <v>0</v>
      </c>
      <c r="H1043" s="23">
        <f t="shared" ref="H1043:AC1045" si="705">H1052+H1059+H1066</f>
        <v>0</v>
      </c>
      <c r="I1043" s="23">
        <f t="shared" si="705"/>
        <v>0</v>
      </c>
      <c r="J1043" s="23">
        <f t="shared" si="705"/>
        <v>0</v>
      </c>
      <c r="K1043" s="23">
        <f t="shared" si="705"/>
        <v>0</v>
      </c>
      <c r="L1043" s="23">
        <f t="shared" si="705"/>
        <v>0</v>
      </c>
      <c r="M1043" s="23">
        <f t="shared" si="705"/>
        <v>0</v>
      </c>
      <c r="N1043" s="23">
        <f t="shared" si="705"/>
        <v>0</v>
      </c>
      <c r="O1043" s="23">
        <f t="shared" si="705"/>
        <v>0</v>
      </c>
      <c r="P1043" s="23">
        <f t="shared" si="705"/>
        <v>0</v>
      </c>
      <c r="Q1043" s="23">
        <f t="shared" si="705"/>
        <v>0</v>
      </c>
      <c r="R1043" s="23">
        <f t="shared" si="705"/>
        <v>0</v>
      </c>
      <c r="S1043" s="23">
        <f t="shared" si="705"/>
        <v>0</v>
      </c>
      <c r="T1043" s="23">
        <f t="shared" si="705"/>
        <v>0</v>
      </c>
      <c r="U1043" s="23">
        <f t="shared" si="705"/>
        <v>0</v>
      </c>
      <c r="V1043" s="23">
        <f t="shared" si="705"/>
        <v>0</v>
      </c>
      <c r="W1043" s="23">
        <f t="shared" si="705"/>
        <v>0</v>
      </c>
      <c r="X1043" s="23">
        <f t="shared" si="705"/>
        <v>0</v>
      </c>
      <c r="Y1043" s="23">
        <f t="shared" si="705"/>
        <v>0</v>
      </c>
      <c r="Z1043" s="23">
        <f t="shared" si="705"/>
        <v>0</v>
      </c>
      <c r="AA1043" s="23">
        <f t="shared" si="705"/>
        <v>0</v>
      </c>
      <c r="AB1043" s="23">
        <f t="shared" si="705"/>
        <v>0</v>
      </c>
      <c r="AC1043" s="23">
        <f t="shared" si="705"/>
        <v>0</v>
      </c>
      <c r="AD1043" s="112"/>
      <c r="AE1043" s="112"/>
    </row>
    <row r="1044" spans="1:31" ht="26.45" customHeight="1" x14ac:dyDescent="0.2">
      <c r="A1044" s="119"/>
      <c r="B1044" s="103" t="s">
        <v>15</v>
      </c>
      <c r="C1044" s="36">
        <v>136</v>
      </c>
      <c r="D1044" s="36"/>
      <c r="E1044" s="36"/>
      <c r="F1044" s="36"/>
      <c r="G1044" s="23">
        <f t="shared" ref="G1044:V1045" si="706">G1053+G1060+G1067</f>
        <v>532</v>
      </c>
      <c r="H1044" s="23">
        <f t="shared" si="706"/>
        <v>0</v>
      </c>
      <c r="I1044" s="23">
        <f t="shared" si="706"/>
        <v>0</v>
      </c>
      <c r="J1044" s="23">
        <f t="shared" si="706"/>
        <v>0</v>
      </c>
      <c r="K1044" s="23">
        <f t="shared" si="706"/>
        <v>0</v>
      </c>
      <c r="L1044" s="23">
        <f t="shared" si="706"/>
        <v>0</v>
      </c>
      <c r="M1044" s="23">
        <f t="shared" si="706"/>
        <v>532</v>
      </c>
      <c r="N1044" s="23">
        <f t="shared" si="706"/>
        <v>0</v>
      </c>
      <c r="O1044" s="23">
        <f t="shared" si="706"/>
        <v>0</v>
      </c>
      <c r="P1044" s="23">
        <f t="shared" si="706"/>
        <v>0</v>
      </c>
      <c r="Q1044" s="23">
        <f t="shared" si="706"/>
        <v>0</v>
      </c>
      <c r="R1044" s="23">
        <f t="shared" si="706"/>
        <v>0</v>
      </c>
      <c r="S1044" s="23">
        <f t="shared" si="706"/>
        <v>0</v>
      </c>
      <c r="T1044" s="23">
        <f t="shared" si="706"/>
        <v>0</v>
      </c>
      <c r="U1044" s="23">
        <f t="shared" si="706"/>
        <v>0</v>
      </c>
      <c r="V1044" s="23">
        <f t="shared" si="706"/>
        <v>0</v>
      </c>
      <c r="W1044" s="23">
        <f t="shared" si="705"/>
        <v>0</v>
      </c>
      <c r="X1044" s="23">
        <f t="shared" si="705"/>
        <v>0</v>
      </c>
      <c r="Y1044" s="23">
        <f t="shared" si="705"/>
        <v>0</v>
      </c>
      <c r="Z1044" s="23">
        <f t="shared" si="705"/>
        <v>0</v>
      </c>
      <c r="AA1044" s="23">
        <f t="shared" si="705"/>
        <v>532</v>
      </c>
      <c r="AB1044" s="23">
        <f t="shared" si="705"/>
        <v>532</v>
      </c>
      <c r="AC1044" s="23">
        <f t="shared" si="705"/>
        <v>532</v>
      </c>
      <c r="AD1044" s="112"/>
      <c r="AE1044" s="112"/>
    </row>
    <row r="1045" spans="1:31" ht="109.9" customHeight="1" x14ac:dyDescent="0.2">
      <c r="A1045" s="119"/>
      <c r="B1045" s="103" t="s">
        <v>12</v>
      </c>
      <c r="C1045" s="36"/>
      <c r="D1045" s="36"/>
      <c r="E1045" s="36"/>
      <c r="F1045" s="36"/>
      <c r="G1045" s="23">
        <f t="shared" si="706"/>
        <v>0</v>
      </c>
      <c r="H1045" s="23">
        <f t="shared" si="705"/>
        <v>0</v>
      </c>
      <c r="I1045" s="23">
        <f t="shared" si="705"/>
        <v>0</v>
      </c>
      <c r="J1045" s="23">
        <f t="shared" si="705"/>
        <v>0</v>
      </c>
      <c r="K1045" s="23">
        <f t="shared" si="705"/>
        <v>0</v>
      </c>
      <c r="L1045" s="23">
        <f t="shared" si="705"/>
        <v>0</v>
      </c>
      <c r="M1045" s="23">
        <f t="shared" si="705"/>
        <v>0</v>
      </c>
      <c r="N1045" s="23">
        <f t="shared" si="705"/>
        <v>0</v>
      </c>
      <c r="O1045" s="23">
        <f t="shared" si="705"/>
        <v>0</v>
      </c>
      <c r="P1045" s="23">
        <f t="shared" si="705"/>
        <v>0</v>
      </c>
      <c r="Q1045" s="23">
        <f t="shared" si="705"/>
        <v>0</v>
      </c>
      <c r="R1045" s="23">
        <f t="shared" si="705"/>
        <v>0</v>
      </c>
      <c r="S1045" s="23">
        <f t="shared" si="705"/>
        <v>0</v>
      </c>
      <c r="T1045" s="23">
        <f t="shared" si="705"/>
        <v>0</v>
      </c>
      <c r="U1045" s="23">
        <f t="shared" si="705"/>
        <v>0</v>
      </c>
      <c r="V1045" s="23">
        <f t="shared" si="705"/>
        <v>0</v>
      </c>
      <c r="W1045" s="23">
        <f t="shared" si="705"/>
        <v>0</v>
      </c>
      <c r="X1045" s="23">
        <f t="shared" si="705"/>
        <v>0</v>
      </c>
      <c r="Y1045" s="23">
        <f t="shared" si="705"/>
        <v>0</v>
      </c>
      <c r="Z1045" s="23">
        <f t="shared" si="705"/>
        <v>0</v>
      </c>
      <c r="AA1045" s="23">
        <f t="shared" si="705"/>
        <v>0</v>
      </c>
      <c r="AB1045" s="23">
        <f t="shared" si="705"/>
        <v>0</v>
      </c>
      <c r="AC1045" s="23">
        <f t="shared" si="705"/>
        <v>0</v>
      </c>
      <c r="AD1045" s="112"/>
      <c r="AE1045" s="112"/>
    </row>
    <row r="1046" spans="1:31" ht="13.15" customHeight="1" x14ac:dyDescent="0.2">
      <c r="A1046" s="119" t="s">
        <v>298</v>
      </c>
      <c r="B1046" s="103" t="s">
        <v>155</v>
      </c>
      <c r="C1046" s="19"/>
      <c r="D1046" s="20"/>
      <c r="E1046" s="20"/>
      <c r="F1046" s="19"/>
      <c r="G1046" s="24">
        <f>I1046+K1046+M1046+O1046</f>
        <v>2</v>
      </c>
      <c r="H1046" s="24">
        <f>J1046+L1046+N1046+P1046</f>
        <v>0</v>
      </c>
      <c r="I1046" s="25">
        <v>1</v>
      </c>
      <c r="J1046" s="25"/>
      <c r="K1046" s="25">
        <v>1</v>
      </c>
      <c r="L1046" s="25"/>
      <c r="M1046" s="25"/>
      <c r="N1046" s="25"/>
      <c r="O1046" s="25"/>
      <c r="P1046" s="26"/>
      <c r="Q1046" s="24">
        <v>3</v>
      </c>
      <c r="R1046" s="24">
        <f>T1046+V1046+X1046+Z1046</f>
        <v>0</v>
      </c>
      <c r="S1046" s="24">
        <v>3</v>
      </c>
      <c r="T1046" s="24"/>
      <c r="U1046" s="24">
        <v>3</v>
      </c>
      <c r="V1046" s="24"/>
      <c r="W1046" s="24">
        <v>3</v>
      </c>
      <c r="X1046" s="24"/>
      <c r="Y1046" s="24">
        <v>3</v>
      </c>
      <c r="Z1046" s="24"/>
      <c r="AA1046" s="24">
        <v>3</v>
      </c>
      <c r="AB1046" s="23">
        <v>3</v>
      </c>
      <c r="AC1046" s="23">
        <v>3</v>
      </c>
      <c r="AD1046" s="112" t="s">
        <v>408</v>
      </c>
      <c r="AE1046" s="116" t="s">
        <v>351</v>
      </c>
    </row>
    <row r="1047" spans="1:31" ht="13.15" customHeight="1" x14ac:dyDescent="0.2">
      <c r="A1047" s="119"/>
      <c r="B1047" s="103" t="s">
        <v>118</v>
      </c>
      <c r="C1047" s="19"/>
      <c r="D1047" s="20"/>
      <c r="E1047" s="20"/>
      <c r="F1047" s="19"/>
      <c r="G1047" s="23">
        <f>ROUND(G1048/G1046,1)</f>
        <v>1500</v>
      </c>
      <c r="H1047" s="23" t="e">
        <f t="shared" ref="H1047:AC1047" si="707">ROUND(H1048/H1046,1)</f>
        <v>#DIV/0!</v>
      </c>
      <c r="I1047" s="23">
        <f t="shared" si="707"/>
        <v>1500</v>
      </c>
      <c r="J1047" s="23" t="e">
        <f t="shared" si="707"/>
        <v>#DIV/0!</v>
      </c>
      <c r="K1047" s="23">
        <f t="shared" si="707"/>
        <v>1500</v>
      </c>
      <c r="L1047" s="23" t="e">
        <f t="shared" si="707"/>
        <v>#DIV/0!</v>
      </c>
      <c r="M1047" s="23" t="e">
        <f t="shared" si="707"/>
        <v>#DIV/0!</v>
      </c>
      <c r="N1047" s="23" t="e">
        <f t="shared" si="707"/>
        <v>#DIV/0!</v>
      </c>
      <c r="O1047" s="23" t="e">
        <f t="shared" si="707"/>
        <v>#DIV/0!</v>
      </c>
      <c r="P1047" s="23" t="e">
        <f t="shared" si="707"/>
        <v>#DIV/0!</v>
      </c>
      <c r="Q1047" s="23">
        <f t="shared" si="707"/>
        <v>1569.5</v>
      </c>
      <c r="R1047" s="23" t="e">
        <f t="shared" si="707"/>
        <v>#DIV/0!</v>
      </c>
      <c r="S1047" s="23">
        <f t="shared" si="707"/>
        <v>333.3</v>
      </c>
      <c r="T1047" s="23" t="e">
        <f t="shared" si="707"/>
        <v>#DIV/0!</v>
      </c>
      <c r="U1047" s="23">
        <f t="shared" si="707"/>
        <v>333.3</v>
      </c>
      <c r="V1047" s="23" t="e">
        <f t="shared" si="707"/>
        <v>#DIV/0!</v>
      </c>
      <c r="W1047" s="23">
        <f t="shared" si="707"/>
        <v>333.3</v>
      </c>
      <c r="X1047" s="23" t="e">
        <f t="shared" si="707"/>
        <v>#DIV/0!</v>
      </c>
      <c r="Y1047" s="23">
        <f t="shared" si="707"/>
        <v>569.5</v>
      </c>
      <c r="Z1047" s="23" t="e">
        <f t="shared" si="707"/>
        <v>#DIV/0!</v>
      </c>
      <c r="AA1047" s="23">
        <f t="shared" si="707"/>
        <v>1466.7</v>
      </c>
      <c r="AB1047" s="23">
        <f t="shared" si="707"/>
        <v>1466.7</v>
      </c>
      <c r="AC1047" s="23">
        <f t="shared" si="707"/>
        <v>1466.7</v>
      </c>
      <c r="AD1047" s="112"/>
      <c r="AE1047" s="117"/>
    </row>
    <row r="1048" spans="1:31" ht="13.15" customHeight="1" x14ac:dyDescent="0.2">
      <c r="A1048" s="119"/>
      <c r="B1048" s="103" t="s">
        <v>101</v>
      </c>
      <c r="C1048" s="19"/>
      <c r="D1048" s="20"/>
      <c r="E1048" s="20"/>
      <c r="F1048" s="19"/>
      <c r="G1048" s="23">
        <f>SUM(G1049:G1054)</f>
        <v>3000</v>
      </c>
      <c r="H1048" s="23">
        <f t="shared" ref="H1048:AC1048" si="708">SUM(H1049:H1054)</f>
        <v>0</v>
      </c>
      <c r="I1048" s="23">
        <f t="shared" si="708"/>
        <v>1500</v>
      </c>
      <c r="J1048" s="23">
        <f t="shared" si="708"/>
        <v>0</v>
      </c>
      <c r="K1048" s="23">
        <f t="shared" si="708"/>
        <v>1500</v>
      </c>
      <c r="L1048" s="23">
        <f t="shared" si="708"/>
        <v>0</v>
      </c>
      <c r="M1048" s="23">
        <f t="shared" si="708"/>
        <v>0</v>
      </c>
      <c r="N1048" s="23">
        <f t="shared" si="708"/>
        <v>0</v>
      </c>
      <c r="O1048" s="23">
        <f t="shared" si="708"/>
        <v>0</v>
      </c>
      <c r="P1048" s="23">
        <f t="shared" si="708"/>
        <v>0</v>
      </c>
      <c r="Q1048" s="23">
        <f t="shared" si="708"/>
        <v>4708.5</v>
      </c>
      <c r="R1048" s="23">
        <f t="shared" si="708"/>
        <v>0</v>
      </c>
      <c r="S1048" s="23">
        <f t="shared" si="708"/>
        <v>1000</v>
      </c>
      <c r="T1048" s="23">
        <f t="shared" si="708"/>
        <v>0</v>
      </c>
      <c r="U1048" s="23">
        <f t="shared" si="708"/>
        <v>1000</v>
      </c>
      <c r="V1048" s="23">
        <f t="shared" si="708"/>
        <v>0</v>
      </c>
      <c r="W1048" s="23">
        <f t="shared" si="708"/>
        <v>1000</v>
      </c>
      <c r="X1048" s="23">
        <f t="shared" si="708"/>
        <v>0</v>
      </c>
      <c r="Y1048" s="23">
        <f t="shared" si="708"/>
        <v>1708.5</v>
      </c>
      <c r="Z1048" s="23">
        <f t="shared" si="708"/>
        <v>0</v>
      </c>
      <c r="AA1048" s="23">
        <f t="shared" si="708"/>
        <v>4400</v>
      </c>
      <c r="AB1048" s="23">
        <f t="shared" si="708"/>
        <v>4400</v>
      </c>
      <c r="AC1048" s="23">
        <f t="shared" si="708"/>
        <v>4400</v>
      </c>
      <c r="AD1048" s="112"/>
      <c r="AE1048" s="117"/>
    </row>
    <row r="1049" spans="1:31" ht="13.15" customHeight="1" x14ac:dyDescent="0.2">
      <c r="A1049" s="119"/>
      <c r="B1049" s="111" t="s">
        <v>17</v>
      </c>
      <c r="C1049" s="18" t="s">
        <v>48</v>
      </c>
      <c r="D1049" s="18" t="s">
        <v>42</v>
      </c>
      <c r="E1049" s="18" t="s">
        <v>200</v>
      </c>
      <c r="F1049" s="18" t="s">
        <v>74</v>
      </c>
      <c r="G1049" s="23">
        <f t="shared" ref="G1049:G1055" si="709">I1049+K1049+M1049+O1049</f>
        <v>3000</v>
      </c>
      <c r="H1049" s="28">
        <f t="shared" ref="H1049:H1054" si="710">J1049+L1049+N1049+P1049</f>
        <v>0</v>
      </c>
      <c r="I1049" s="29">
        <v>1500</v>
      </c>
      <c r="J1049" s="29">
        <v>0</v>
      </c>
      <c r="K1049" s="29">
        <v>1500</v>
      </c>
      <c r="L1049" s="29"/>
      <c r="M1049" s="29"/>
      <c r="N1049" s="29"/>
      <c r="O1049" s="29"/>
      <c r="P1049" s="28"/>
      <c r="Q1049" s="23">
        <f t="shared" ref="Q1049:Q1054" si="711">S1049+U1049+W1049+Y1049</f>
        <v>2708.5</v>
      </c>
      <c r="R1049" s="28">
        <f t="shared" ref="R1049:R1054" si="712">T1049+V1049+X1049+Z1049</f>
        <v>0</v>
      </c>
      <c r="S1049" s="23">
        <v>1000</v>
      </c>
      <c r="T1049" s="23"/>
      <c r="U1049" s="23"/>
      <c r="V1049" s="23"/>
      <c r="W1049" s="23"/>
      <c r="X1049" s="23"/>
      <c r="Y1049" s="23">
        <v>1708.5</v>
      </c>
      <c r="Z1049" s="23"/>
      <c r="AA1049" s="23">
        <v>2400</v>
      </c>
      <c r="AB1049" s="23">
        <v>2400</v>
      </c>
      <c r="AC1049" s="23">
        <v>2400</v>
      </c>
      <c r="AD1049" s="112"/>
      <c r="AE1049" s="117"/>
    </row>
    <row r="1050" spans="1:31" ht="13.15" customHeight="1" x14ac:dyDescent="0.2">
      <c r="A1050" s="119"/>
      <c r="B1050" s="111"/>
      <c r="C1050" s="18" t="s">
        <v>48</v>
      </c>
      <c r="D1050" s="18" t="s">
        <v>42</v>
      </c>
      <c r="E1050" s="18" t="s">
        <v>200</v>
      </c>
      <c r="F1050" s="18" t="s">
        <v>56</v>
      </c>
      <c r="G1050" s="23">
        <f t="shared" si="709"/>
        <v>0</v>
      </c>
      <c r="H1050" s="28">
        <f t="shared" si="710"/>
        <v>0</v>
      </c>
      <c r="I1050" s="29"/>
      <c r="J1050" s="29"/>
      <c r="K1050" s="29"/>
      <c r="L1050" s="29"/>
      <c r="M1050" s="29"/>
      <c r="N1050" s="29"/>
      <c r="O1050" s="29"/>
      <c r="P1050" s="28"/>
      <c r="Q1050" s="23">
        <f t="shared" si="711"/>
        <v>0</v>
      </c>
      <c r="R1050" s="28">
        <f t="shared" si="712"/>
        <v>0</v>
      </c>
      <c r="S1050" s="23"/>
      <c r="T1050" s="23"/>
      <c r="U1050" s="23"/>
      <c r="V1050" s="23"/>
      <c r="W1050" s="23"/>
      <c r="X1050" s="23"/>
      <c r="Y1050" s="23"/>
      <c r="Z1050" s="23"/>
      <c r="AA1050" s="23"/>
      <c r="AB1050" s="23"/>
      <c r="AC1050" s="23"/>
      <c r="AD1050" s="112"/>
      <c r="AE1050" s="117"/>
    </row>
    <row r="1051" spans="1:31" x14ac:dyDescent="0.2">
      <c r="A1051" s="119"/>
      <c r="B1051" s="111"/>
      <c r="C1051" s="18" t="s">
        <v>48</v>
      </c>
      <c r="D1051" s="18" t="s">
        <v>42</v>
      </c>
      <c r="E1051" s="18" t="s">
        <v>200</v>
      </c>
      <c r="F1051" s="18" t="s">
        <v>54</v>
      </c>
      <c r="G1051" s="23">
        <f t="shared" si="709"/>
        <v>0</v>
      </c>
      <c r="H1051" s="28">
        <f t="shared" si="710"/>
        <v>0</v>
      </c>
      <c r="I1051" s="29"/>
      <c r="J1051" s="29"/>
      <c r="K1051" s="29"/>
      <c r="L1051" s="29"/>
      <c r="M1051" s="29"/>
      <c r="N1051" s="29"/>
      <c r="O1051" s="29"/>
      <c r="P1051" s="28"/>
      <c r="Q1051" s="23">
        <f t="shared" si="711"/>
        <v>2000</v>
      </c>
      <c r="R1051" s="28">
        <f t="shared" si="712"/>
        <v>0</v>
      </c>
      <c r="S1051" s="23"/>
      <c r="T1051" s="23"/>
      <c r="U1051" s="23">
        <v>1000</v>
      </c>
      <c r="V1051" s="23"/>
      <c r="W1051" s="23">
        <v>1000</v>
      </c>
      <c r="X1051" s="23"/>
      <c r="Y1051" s="23"/>
      <c r="Z1051" s="23"/>
      <c r="AA1051" s="23">
        <v>2000</v>
      </c>
      <c r="AB1051" s="23">
        <v>2000</v>
      </c>
      <c r="AC1051" s="23">
        <v>2000</v>
      </c>
      <c r="AD1051" s="112"/>
      <c r="AE1051" s="117"/>
    </row>
    <row r="1052" spans="1:31" x14ac:dyDescent="0.2">
      <c r="A1052" s="119"/>
      <c r="B1052" s="103" t="s">
        <v>14</v>
      </c>
      <c r="C1052" s="19"/>
      <c r="D1052" s="20"/>
      <c r="E1052" s="20"/>
      <c r="F1052" s="19"/>
      <c r="G1052" s="23">
        <f t="shared" si="709"/>
        <v>0</v>
      </c>
      <c r="H1052" s="28">
        <f t="shared" si="710"/>
        <v>0</v>
      </c>
      <c r="I1052" s="29"/>
      <c r="J1052" s="29"/>
      <c r="K1052" s="29"/>
      <c r="L1052" s="29"/>
      <c r="M1052" s="29"/>
      <c r="N1052" s="29"/>
      <c r="O1052" s="29"/>
      <c r="P1052" s="28"/>
      <c r="Q1052" s="23">
        <f t="shared" si="711"/>
        <v>0</v>
      </c>
      <c r="R1052" s="28">
        <f t="shared" si="712"/>
        <v>0</v>
      </c>
      <c r="S1052" s="23"/>
      <c r="T1052" s="23"/>
      <c r="U1052" s="23"/>
      <c r="V1052" s="23"/>
      <c r="W1052" s="23"/>
      <c r="X1052" s="23"/>
      <c r="Y1052" s="23"/>
      <c r="Z1052" s="23"/>
      <c r="AA1052" s="23"/>
      <c r="AB1052" s="23"/>
      <c r="AC1052" s="23"/>
      <c r="AD1052" s="112"/>
      <c r="AE1052" s="117"/>
    </row>
    <row r="1053" spans="1:31" ht="20.45" customHeight="1" x14ac:dyDescent="0.2">
      <c r="A1053" s="119"/>
      <c r="B1053" s="103" t="s">
        <v>15</v>
      </c>
      <c r="C1053" s="19"/>
      <c r="D1053" s="20"/>
      <c r="E1053" s="20"/>
      <c r="F1053" s="19"/>
      <c r="G1053" s="23">
        <f t="shared" si="709"/>
        <v>0</v>
      </c>
      <c r="H1053" s="28">
        <f t="shared" si="710"/>
        <v>0</v>
      </c>
      <c r="I1053" s="29"/>
      <c r="J1053" s="29"/>
      <c r="K1053" s="29"/>
      <c r="L1053" s="29"/>
      <c r="M1053" s="29"/>
      <c r="N1053" s="29"/>
      <c r="O1053" s="29"/>
      <c r="P1053" s="28"/>
      <c r="Q1053" s="23">
        <f t="shared" si="711"/>
        <v>0</v>
      </c>
      <c r="R1053" s="28">
        <f t="shared" si="712"/>
        <v>0</v>
      </c>
      <c r="S1053" s="23"/>
      <c r="T1053" s="23"/>
      <c r="U1053" s="23"/>
      <c r="V1053" s="23"/>
      <c r="W1053" s="23"/>
      <c r="X1053" s="23"/>
      <c r="Y1053" s="23"/>
      <c r="Z1053" s="23"/>
      <c r="AA1053" s="23"/>
      <c r="AB1053" s="23"/>
      <c r="AC1053" s="23"/>
      <c r="AD1053" s="112"/>
      <c r="AE1053" s="117"/>
    </row>
    <row r="1054" spans="1:31" ht="16.149999999999999" customHeight="1" x14ac:dyDescent="0.2">
      <c r="A1054" s="119"/>
      <c r="B1054" s="103" t="s">
        <v>12</v>
      </c>
      <c r="C1054" s="19"/>
      <c r="D1054" s="20"/>
      <c r="E1054" s="20"/>
      <c r="F1054" s="19"/>
      <c r="G1054" s="23">
        <f t="shared" si="709"/>
        <v>0</v>
      </c>
      <c r="H1054" s="28">
        <f t="shared" si="710"/>
        <v>0</v>
      </c>
      <c r="I1054" s="29"/>
      <c r="J1054" s="29"/>
      <c r="K1054" s="29"/>
      <c r="L1054" s="29"/>
      <c r="M1054" s="29"/>
      <c r="N1054" s="29"/>
      <c r="O1054" s="29"/>
      <c r="P1054" s="28"/>
      <c r="Q1054" s="23">
        <f t="shared" si="711"/>
        <v>0</v>
      </c>
      <c r="R1054" s="28">
        <f t="shared" si="712"/>
        <v>0</v>
      </c>
      <c r="S1054" s="23"/>
      <c r="T1054" s="23"/>
      <c r="U1054" s="23"/>
      <c r="V1054" s="23"/>
      <c r="W1054" s="23"/>
      <c r="X1054" s="23"/>
      <c r="Y1054" s="23"/>
      <c r="Z1054" s="23"/>
      <c r="AA1054" s="23"/>
      <c r="AB1054" s="23"/>
      <c r="AC1054" s="23"/>
      <c r="AD1054" s="112"/>
      <c r="AE1054" s="118"/>
    </row>
    <row r="1055" spans="1:31" ht="16.149999999999999" hidden="1" customHeight="1" x14ac:dyDescent="0.2">
      <c r="A1055" s="111" t="s">
        <v>416</v>
      </c>
      <c r="B1055" s="103" t="s">
        <v>458</v>
      </c>
      <c r="C1055" s="19"/>
      <c r="D1055" s="20"/>
      <c r="E1055" s="20"/>
      <c r="F1055" s="19"/>
      <c r="G1055" s="23">
        <f t="shared" si="709"/>
        <v>2</v>
      </c>
      <c r="H1055" s="23">
        <f>J1055+L1055+N1055+P1055</f>
        <v>0</v>
      </c>
      <c r="I1055" s="29"/>
      <c r="J1055" s="29"/>
      <c r="K1055" s="29">
        <v>2</v>
      </c>
      <c r="L1055" s="29"/>
      <c r="M1055" s="29"/>
      <c r="N1055" s="29"/>
      <c r="O1055" s="29"/>
      <c r="P1055" s="28"/>
      <c r="Q1055" s="23"/>
      <c r="R1055" s="23">
        <f>T1055+V1055+X1055+Z1055</f>
        <v>0</v>
      </c>
      <c r="S1055" s="23"/>
      <c r="T1055" s="23"/>
      <c r="U1055" s="23"/>
      <c r="V1055" s="23"/>
      <c r="W1055" s="23"/>
      <c r="X1055" s="23"/>
      <c r="Y1055" s="23"/>
      <c r="Z1055" s="23"/>
      <c r="AA1055" s="23"/>
      <c r="AB1055" s="23"/>
      <c r="AC1055" s="23"/>
      <c r="AD1055" s="112" t="s">
        <v>412</v>
      </c>
      <c r="AE1055" s="112" t="s">
        <v>387</v>
      </c>
    </row>
    <row r="1056" spans="1:31" ht="25.5" hidden="1" x14ac:dyDescent="0.2">
      <c r="A1056" s="111"/>
      <c r="B1056" s="103" t="s">
        <v>119</v>
      </c>
      <c r="C1056" s="19"/>
      <c r="D1056" s="20"/>
      <c r="E1056" s="20"/>
      <c r="F1056" s="19"/>
      <c r="G1056" s="23">
        <f t="shared" ref="G1056:AC1056" si="713">ROUND(G1057/G1055,1)</f>
        <v>100</v>
      </c>
      <c r="H1056" s="23" t="e">
        <f t="shared" si="713"/>
        <v>#DIV/0!</v>
      </c>
      <c r="I1056" s="23" t="e">
        <f t="shared" si="713"/>
        <v>#DIV/0!</v>
      </c>
      <c r="J1056" s="23" t="e">
        <f t="shared" si="713"/>
        <v>#DIV/0!</v>
      </c>
      <c r="K1056" s="23">
        <f t="shared" si="713"/>
        <v>100</v>
      </c>
      <c r="L1056" s="23" t="e">
        <f t="shared" si="713"/>
        <v>#DIV/0!</v>
      </c>
      <c r="M1056" s="23" t="e">
        <f t="shared" si="713"/>
        <v>#DIV/0!</v>
      </c>
      <c r="N1056" s="23" t="e">
        <f t="shared" si="713"/>
        <v>#DIV/0!</v>
      </c>
      <c r="O1056" s="23" t="e">
        <f t="shared" si="713"/>
        <v>#DIV/0!</v>
      </c>
      <c r="P1056" s="23" t="e">
        <f t="shared" si="713"/>
        <v>#DIV/0!</v>
      </c>
      <c r="Q1056" s="27" t="e">
        <f t="shared" si="713"/>
        <v>#DIV/0!</v>
      </c>
      <c r="R1056" s="27" t="e">
        <f t="shared" si="713"/>
        <v>#DIV/0!</v>
      </c>
      <c r="S1056" s="27" t="e">
        <f t="shared" si="713"/>
        <v>#DIV/0!</v>
      </c>
      <c r="T1056" s="27" t="e">
        <f t="shared" si="713"/>
        <v>#DIV/0!</v>
      </c>
      <c r="U1056" s="27" t="e">
        <f t="shared" si="713"/>
        <v>#DIV/0!</v>
      </c>
      <c r="V1056" s="27" t="e">
        <f t="shared" si="713"/>
        <v>#DIV/0!</v>
      </c>
      <c r="W1056" s="27" t="e">
        <f t="shared" si="713"/>
        <v>#DIV/0!</v>
      </c>
      <c r="X1056" s="27" t="e">
        <f t="shared" si="713"/>
        <v>#DIV/0!</v>
      </c>
      <c r="Y1056" s="27" t="e">
        <f t="shared" si="713"/>
        <v>#DIV/0!</v>
      </c>
      <c r="Z1056" s="27" t="e">
        <f t="shared" si="713"/>
        <v>#DIV/0!</v>
      </c>
      <c r="AA1056" s="27" t="e">
        <f t="shared" si="713"/>
        <v>#DIV/0!</v>
      </c>
      <c r="AB1056" s="27" t="e">
        <f t="shared" si="713"/>
        <v>#DIV/0!</v>
      </c>
      <c r="AC1056" s="27" t="e">
        <f t="shared" si="713"/>
        <v>#DIV/0!</v>
      </c>
      <c r="AD1056" s="112"/>
      <c r="AE1056" s="112"/>
    </row>
    <row r="1057" spans="1:31" ht="12.6" hidden="1" customHeight="1" x14ac:dyDescent="0.2">
      <c r="A1057" s="111"/>
      <c r="B1057" s="103" t="s">
        <v>101</v>
      </c>
      <c r="C1057" s="19"/>
      <c r="D1057" s="20"/>
      <c r="E1057" s="20"/>
      <c r="F1057" s="19"/>
      <c r="G1057" s="23">
        <f t="shared" ref="G1057:AC1057" si="714">SUM(G1058:G1061)</f>
        <v>200</v>
      </c>
      <c r="H1057" s="23">
        <f t="shared" si="714"/>
        <v>0</v>
      </c>
      <c r="I1057" s="23">
        <f t="shared" si="714"/>
        <v>0</v>
      </c>
      <c r="J1057" s="23">
        <f t="shared" si="714"/>
        <v>0</v>
      </c>
      <c r="K1057" s="23">
        <f t="shared" si="714"/>
        <v>200</v>
      </c>
      <c r="L1057" s="23">
        <f t="shared" si="714"/>
        <v>0</v>
      </c>
      <c r="M1057" s="23">
        <f t="shared" si="714"/>
        <v>0</v>
      </c>
      <c r="N1057" s="23">
        <f t="shared" si="714"/>
        <v>0</v>
      </c>
      <c r="O1057" s="23">
        <f t="shared" si="714"/>
        <v>0</v>
      </c>
      <c r="P1057" s="23">
        <f t="shared" si="714"/>
        <v>0</v>
      </c>
      <c r="Q1057" s="23">
        <f t="shared" si="714"/>
        <v>0</v>
      </c>
      <c r="R1057" s="23">
        <f t="shared" si="714"/>
        <v>0</v>
      </c>
      <c r="S1057" s="23">
        <f t="shared" si="714"/>
        <v>0</v>
      </c>
      <c r="T1057" s="23">
        <f t="shared" si="714"/>
        <v>0</v>
      </c>
      <c r="U1057" s="23">
        <f t="shared" si="714"/>
        <v>0</v>
      </c>
      <c r="V1057" s="23">
        <f t="shared" si="714"/>
        <v>0</v>
      </c>
      <c r="W1057" s="23">
        <f t="shared" si="714"/>
        <v>0</v>
      </c>
      <c r="X1057" s="23">
        <f t="shared" si="714"/>
        <v>0</v>
      </c>
      <c r="Y1057" s="23">
        <f t="shared" si="714"/>
        <v>0</v>
      </c>
      <c r="Z1057" s="23">
        <f t="shared" si="714"/>
        <v>0</v>
      </c>
      <c r="AA1057" s="23">
        <f t="shared" si="714"/>
        <v>0</v>
      </c>
      <c r="AB1057" s="23">
        <f t="shared" si="714"/>
        <v>0</v>
      </c>
      <c r="AC1057" s="35">
        <f t="shared" si="714"/>
        <v>300</v>
      </c>
      <c r="AD1057" s="112"/>
      <c r="AE1057" s="112"/>
    </row>
    <row r="1058" spans="1:31" ht="12.6" hidden="1" customHeight="1" x14ac:dyDescent="0.2">
      <c r="A1058" s="111"/>
      <c r="B1058" s="103" t="s">
        <v>17</v>
      </c>
      <c r="C1058" s="18" t="s">
        <v>50</v>
      </c>
      <c r="D1058" s="18" t="s">
        <v>51</v>
      </c>
      <c r="E1058" s="18" t="s">
        <v>200</v>
      </c>
      <c r="F1058" s="18" t="s">
        <v>54</v>
      </c>
      <c r="G1058" s="23">
        <f>I1058+K1058+M1058+O1058</f>
        <v>200</v>
      </c>
      <c r="H1058" s="28">
        <f t="shared" ref="G1058:H1061" si="715">J1058+L1058+N1058+P1058</f>
        <v>0</v>
      </c>
      <c r="I1058" s="29">
        <v>0</v>
      </c>
      <c r="J1058" s="29">
        <v>0</v>
      </c>
      <c r="K1058" s="29">
        <v>200</v>
      </c>
      <c r="L1058" s="29"/>
      <c r="M1058" s="29">
        <v>0</v>
      </c>
      <c r="N1058" s="29"/>
      <c r="O1058" s="29">
        <v>0</v>
      </c>
      <c r="P1058" s="28"/>
      <c r="Q1058" s="23">
        <f t="shared" ref="Q1058:R1061" si="716">S1058+U1058+W1058+Y1058</f>
        <v>0</v>
      </c>
      <c r="R1058" s="28">
        <f t="shared" si="716"/>
        <v>0</v>
      </c>
      <c r="S1058" s="23"/>
      <c r="T1058" s="23"/>
      <c r="U1058" s="23"/>
      <c r="V1058" s="23"/>
      <c r="W1058" s="23"/>
      <c r="X1058" s="23"/>
      <c r="Y1058" s="23"/>
      <c r="Z1058" s="23"/>
      <c r="AA1058" s="23"/>
      <c r="AB1058" s="23"/>
      <c r="AC1058" s="35">
        <v>300</v>
      </c>
      <c r="AD1058" s="112"/>
      <c r="AE1058" s="112"/>
    </row>
    <row r="1059" spans="1:31" ht="12.6" hidden="1" customHeight="1" x14ac:dyDescent="0.2">
      <c r="A1059" s="111"/>
      <c r="B1059" s="103" t="s">
        <v>14</v>
      </c>
      <c r="C1059" s="19"/>
      <c r="D1059" s="20"/>
      <c r="E1059" s="20"/>
      <c r="F1059" s="19"/>
      <c r="G1059" s="23">
        <f t="shared" si="715"/>
        <v>0</v>
      </c>
      <c r="H1059" s="28">
        <f t="shared" si="715"/>
        <v>0</v>
      </c>
      <c r="I1059" s="29"/>
      <c r="J1059" s="29"/>
      <c r="K1059" s="29"/>
      <c r="L1059" s="29"/>
      <c r="M1059" s="29"/>
      <c r="N1059" s="29"/>
      <c r="O1059" s="29"/>
      <c r="P1059" s="28"/>
      <c r="Q1059" s="23">
        <f t="shared" si="716"/>
        <v>0</v>
      </c>
      <c r="R1059" s="28">
        <f t="shared" si="716"/>
        <v>0</v>
      </c>
      <c r="S1059" s="23"/>
      <c r="T1059" s="23"/>
      <c r="U1059" s="23"/>
      <c r="V1059" s="23"/>
      <c r="W1059" s="23"/>
      <c r="X1059" s="23"/>
      <c r="Y1059" s="23"/>
      <c r="Z1059" s="23"/>
      <c r="AA1059" s="23"/>
      <c r="AB1059" s="23"/>
      <c r="AC1059" s="23"/>
      <c r="AD1059" s="112"/>
      <c r="AE1059" s="112"/>
    </row>
    <row r="1060" spans="1:31" ht="12.6" hidden="1" customHeight="1" x14ac:dyDescent="0.2">
      <c r="A1060" s="111"/>
      <c r="B1060" s="103" t="s">
        <v>15</v>
      </c>
      <c r="C1060" s="19"/>
      <c r="D1060" s="20"/>
      <c r="E1060" s="20"/>
      <c r="F1060" s="19"/>
      <c r="G1060" s="23">
        <f t="shared" si="715"/>
        <v>0</v>
      </c>
      <c r="H1060" s="28">
        <f t="shared" si="715"/>
        <v>0</v>
      </c>
      <c r="I1060" s="29"/>
      <c r="J1060" s="29"/>
      <c r="K1060" s="29"/>
      <c r="L1060" s="29"/>
      <c r="M1060" s="29"/>
      <c r="N1060" s="29"/>
      <c r="O1060" s="29"/>
      <c r="P1060" s="28"/>
      <c r="Q1060" s="23">
        <f t="shared" si="716"/>
        <v>0</v>
      </c>
      <c r="R1060" s="28">
        <f t="shared" si="716"/>
        <v>0</v>
      </c>
      <c r="S1060" s="23"/>
      <c r="T1060" s="23"/>
      <c r="U1060" s="23"/>
      <c r="V1060" s="23"/>
      <c r="W1060" s="23"/>
      <c r="X1060" s="23"/>
      <c r="Y1060" s="23"/>
      <c r="Z1060" s="23"/>
      <c r="AA1060" s="23"/>
      <c r="AB1060" s="23"/>
      <c r="AC1060" s="23"/>
      <c r="AD1060" s="112"/>
      <c r="AE1060" s="112"/>
    </row>
    <row r="1061" spans="1:31" ht="12.6" hidden="1" customHeight="1" x14ac:dyDescent="0.2">
      <c r="A1061" s="111"/>
      <c r="B1061" s="103" t="s">
        <v>12</v>
      </c>
      <c r="C1061" s="19"/>
      <c r="D1061" s="20"/>
      <c r="E1061" s="20"/>
      <c r="F1061" s="19"/>
      <c r="G1061" s="23">
        <f t="shared" si="715"/>
        <v>0</v>
      </c>
      <c r="H1061" s="28">
        <f t="shared" si="715"/>
        <v>0</v>
      </c>
      <c r="I1061" s="29"/>
      <c r="J1061" s="29"/>
      <c r="K1061" s="29"/>
      <c r="L1061" s="29"/>
      <c r="M1061" s="29"/>
      <c r="N1061" s="29"/>
      <c r="O1061" s="29"/>
      <c r="P1061" s="28"/>
      <c r="Q1061" s="23">
        <f t="shared" si="716"/>
        <v>0</v>
      </c>
      <c r="R1061" s="28">
        <f t="shared" si="716"/>
        <v>0</v>
      </c>
      <c r="S1061" s="23"/>
      <c r="T1061" s="23"/>
      <c r="U1061" s="23"/>
      <c r="V1061" s="23"/>
      <c r="W1061" s="23"/>
      <c r="X1061" s="23"/>
      <c r="Y1061" s="23"/>
      <c r="Z1061" s="23"/>
      <c r="AA1061" s="23"/>
      <c r="AB1061" s="23"/>
      <c r="AC1061" s="23"/>
      <c r="AD1061" s="112"/>
      <c r="AE1061" s="112"/>
    </row>
    <row r="1062" spans="1:31" ht="30" customHeight="1" x14ac:dyDescent="0.2">
      <c r="A1062" s="111" t="s">
        <v>637</v>
      </c>
      <c r="B1062" s="103" t="s">
        <v>638</v>
      </c>
      <c r="C1062" s="19"/>
      <c r="D1062" s="20"/>
      <c r="E1062" s="20"/>
      <c r="F1062" s="19"/>
      <c r="G1062" s="23">
        <f>I1062+K1062+M1062+O1062</f>
        <v>1</v>
      </c>
      <c r="H1062" s="23">
        <f>J1062+L1062+N1062+P1062</f>
        <v>0</v>
      </c>
      <c r="I1062" s="28"/>
      <c r="J1062" s="28"/>
      <c r="K1062" s="28"/>
      <c r="L1062" s="28"/>
      <c r="M1062" s="28">
        <v>1</v>
      </c>
      <c r="N1062" s="28"/>
      <c r="O1062" s="28"/>
      <c r="P1062" s="28"/>
      <c r="Q1062" s="23">
        <v>1</v>
      </c>
      <c r="R1062" s="23">
        <f>T1062+V1062+X1062+Z1062</f>
        <v>0</v>
      </c>
      <c r="S1062" s="23"/>
      <c r="T1062" s="23"/>
      <c r="U1062" s="23"/>
      <c r="V1062" s="23"/>
      <c r="W1062" s="23">
        <v>1</v>
      </c>
      <c r="X1062" s="23"/>
      <c r="Y1062" s="23"/>
      <c r="Z1062" s="23"/>
      <c r="AA1062" s="23">
        <v>1</v>
      </c>
      <c r="AB1062" s="23">
        <v>1</v>
      </c>
      <c r="AC1062" s="23">
        <v>1</v>
      </c>
      <c r="AD1062" s="116" t="s">
        <v>640</v>
      </c>
      <c r="AE1062" s="116" t="s">
        <v>639</v>
      </c>
    </row>
    <row r="1063" spans="1:31" ht="12.6" customHeight="1" x14ac:dyDescent="0.2">
      <c r="A1063" s="111"/>
      <c r="B1063" s="103" t="s">
        <v>115</v>
      </c>
      <c r="C1063" s="19"/>
      <c r="D1063" s="20"/>
      <c r="E1063" s="20"/>
      <c r="F1063" s="19"/>
      <c r="G1063" s="23">
        <f t="shared" ref="G1063:AC1063" si="717">ROUND(G1064/G1062,1)</f>
        <v>11155.2</v>
      </c>
      <c r="H1063" s="23" t="e">
        <f t="shared" si="717"/>
        <v>#DIV/0!</v>
      </c>
      <c r="I1063" s="23" t="e">
        <f t="shared" si="717"/>
        <v>#DIV/0!</v>
      </c>
      <c r="J1063" s="23" t="e">
        <f t="shared" si="717"/>
        <v>#DIV/0!</v>
      </c>
      <c r="K1063" s="23" t="e">
        <f t="shared" si="717"/>
        <v>#DIV/0!</v>
      </c>
      <c r="L1063" s="23" t="e">
        <f t="shared" si="717"/>
        <v>#DIV/0!</v>
      </c>
      <c r="M1063" s="23">
        <f t="shared" si="717"/>
        <v>11155.2</v>
      </c>
      <c r="N1063" s="23" t="e">
        <f t="shared" si="717"/>
        <v>#DIV/0!</v>
      </c>
      <c r="O1063" s="23" t="e">
        <f t="shared" si="717"/>
        <v>#DIV/0!</v>
      </c>
      <c r="P1063" s="23" t="e">
        <f t="shared" si="717"/>
        <v>#DIV/0!</v>
      </c>
      <c r="Q1063" s="23">
        <f t="shared" si="717"/>
        <v>20000</v>
      </c>
      <c r="R1063" s="27" t="e">
        <f t="shared" si="717"/>
        <v>#DIV/0!</v>
      </c>
      <c r="S1063" s="27" t="e">
        <f t="shared" si="717"/>
        <v>#DIV/0!</v>
      </c>
      <c r="T1063" s="27" t="e">
        <f t="shared" si="717"/>
        <v>#DIV/0!</v>
      </c>
      <c r="U1063" s="27" t="e">
        <f t="shared" si="717"/>
        <v>#DIV/0!</v>
      </c>
      <c r="V1063" s="27" t="e">
        <f t="shared" si="717"/>
        <v>#DIV/0!</v>
      </c>
      <c r="W1063" s="23">
        <f t="shared" si="717"/>
        <v>0</v>
      </c>
      <c r="X1063" s="27" t="e">
        <f t="shared" si="717"/>
        <v>#DIV/0!</v>
      </c>
      <c r="Y1063" s="27" t="e">
        <f t="shared" si="717"/>
        <v>#DIV/0!</v>
      </c>
      <c r="Z1063" s="27" t="e">
        <f t="shared" si="717"/>
        <v>#DIV/0!</v>
      </c>
      <c r="AA1063" s="23">
        <f t="shared" si="717"/>
        <v>11155.2</v>
      </c>
      <c r="AB1063" s="23">
        <f t="shared" si="717"/>
        <v>11155.2</v>
      </c>
      <c r="AC1063" s="23">
        <f t="shared" si="717"/>
        <v>11155.2</v>
      </c>
      <c r="AD1063" s="117"/>
      <c r="AE1063" s="117"/>
    </row>
    <row r="1064" spans="1:31" ht="12.6" customHeight="1" x14ac:dyDescent="0.2">
      <c r="A1064" s="111"/>
      <c r="B1064" s="103" t="s">
        <v>101</v>
      </c>
      <c r="C1064" s="19"/>
      <c r="D1064" s="20"/>
      <c r="E1064" s="20"/>
      <c r="F1064" s="19"/>
      <c r="G1064" s="23">
        <f t="shared" ref="G1064:AC1064" si="718">SUM(G1065:G1068)</f>
        <v>11155.2</v>
      </c>
      <c r="H1064" s="23">
        <f t="shared" si="718"/>
        <v>0</v>
      </c>
      <c r="I1064" s="23">
        <f t="shared" si="718"/>
        <v>0</v>
      </c>
      <c r="J1064" s="23">
        <f t="shared" si="718"/>
        <v>0</v>
      </c>
      <c r="K1064" s="23">
        <f t="shared" si="718"/>
        <v>0</v>
      </c>
      <c r="L1064" s="23">
        <f t="shared" si="718"/>
        <v>0</v>
      </c>
      <c r="M1064" s="23">
        <f t="shared" si="718"/>
        <v>11155.2</v>
      </c>
      <c r="N1064" s="23">
        <f t="shared" si="718"/>
        <v>0</v>
      </c>
      <c r="O1064" s="23">
        <f t="shared" si="718"/>
        <v>0</v>
      </c>
      <c r="P1064" s="23">
        <f t="shared" si="718"/>
        <v>0</v>
      </c>
      <c r="Q1064" s="23">
        <f t="shared" si="718"/>
        <v>20000</v>
      </c>
      <c r="R1064" s="23">
        <f t="shared" si="718"/>
        <v>0</v>
      </c>
      <c r="S1064" s="23">
        <f t="shared" si="718"/>
        <v>0</v>
      </c>
      <c r="T1064" s="23">
        <f t="shared" si="718"/>
        <v>0</v>
      </c>
      <c r="U1064" s="23">
        <f t="shared" si="718"/>
        <v>0</v>
      </c>
      <c r="V1064" s="23">
        <f t="shared" si="718"/>
        <v>0</v>
      </c>
      <c r="W1064" s="23">
        <f t="shared" si="718"/>
        <v>0</v>
      </c>
      <c r="X1064" s="23">
        <f t="shared" si="718"/>
        <v>0</v>
      </c>
      <c r="Y1064" s="23">
        <f t="shared" si="718"/>
        <v>20000</v>
      </c>
      <c r="Z1064" s="23">
        <f t="shared" si="718"/>
        <v>0</v>
      </c>
      <c r="AA1064" s="35">
        <f t="shared" si="718"/>
        <v>11155.2</v>
      </c>
      <c r="AB1064" s="35">
        <f t="shared" si="718"/>
        <v>11155.2</v>
      </c>
      <c r="AC1064" s="35">
        <f t="shared" si="718"/>
        <v>11155.2</v>
      </c>
      <c r="AD1064" s="117"/>
      <c r="AE1064" s="117"/>
    </row>
    <row r="1065" spans="1:31" ht="12.6" customHeight="1" x14ac:dyDescent="0.2">
      <c r="A1065" s="111"/>
      <c r="B1065" s="103" t="s">
        <v>17</v>
      </c>
      <c r="C1065" s="18" t="s">
        <v>48</v>
      </c>
      <c r="D1065" s="18" t="s">
        <v>42</v>
      </c>
      <c r="E1065" s="18" t="s">
        <v>200</v>
      </c>
      <c r="F1065" s="18" t="s">
        <v>506</v>
      </c>
      <c r="G1065" s="23">
        <f>I1065+K1065+M1065+O1065</f>
        <v>10623.2</v>
      </c>
      <c r="H1065" s="23">
        <f>J1065+L1065+N1065+P1065</f>
        <v>0</v>
      </c>
      <c r="I1065" s="28"/>
      <c r="J1065" s="28"/>
      <c r="K1065" s="28"/>
      <c r="L1065" s="28"/>
      <c r="M1065" s="28">
        <v>10623.2</v>
      </c>
      <c r="N1065" s="28"/>
      <c r="O1065" s="28"/>
      <c r="P1065" s="28"/>
      <c r="Q1065" s="23">
        <f t="shared" ref="Q1065:R1069" si="719">S1065+U1065+W1065+Y1065</f>
        <v>20000</v>
      </c>
      <c r="R1065" s="23">
        <f t="shared" si="719"/>
        <v>0</v>
      </c>
      <c r="S1065" s="23"/>
      <c r="T1065" s="23"/>
      <c r="U1065" s="23"/>
      <c r="V1065" s="23"/>
      <c r="W1065" s="23"/>
      <c r="X1065" s="23"/>
      <c r="Y1065" s="23">
        <v>20000</v>
      </c>
      <c r="Z1065" s="23"/>
      <c r="AA1065" s="35">
        <v>10623.2</v>
      </c>
      <c r="AB1065" s="35">
        <v>10623.2</v>
      </c>
      <c r="AC1065" s="35">
        <v>10623.2</v>
      </c>
      <c r="AD1065" s="117"/>
      <c r="AE1065" s="117"/>
    </row>
    <row r="1066" spans="1:31" ht="12.6" customHeight="1" x14ac:dyDescent="0.2">
      <c r="A1066" s="111"/>
      <c r="B1066" s="103" t="s">
        <v>14</v>
      </c>
      <c r="C1066" s="19"/>
      <c r="D1066" s="20"/>
      <c r="E1066" s="20"/>
      <c r="F1066" s="19"/>
      <c r="G1066" s="23">
        <f t="shared" ref="G1066:H1068" si="720">I1066+K1066+M1066+O1066</f>
        <v>0</v>
      </c>
      <c r="H1066" s="23">
        <f t="shared" si="720"/>
        <v>0</v>
      </c>
      <c r="I1066" s="28"/>
      <c r="J1066" s="28"/>
      <c r="K1066" s="28"/>
      <c r="L1066" s="28"/>
      <c r="M1066" s="28"/>
      <c r="N1066" s="28"/>
      <c r="O1066" s="28"/>
      <c r="P1066" s="28"/>
      <c r="Q1066" s="23">
        <f t="shared" si="719"/>
        <v>0</v>
      </c>
      <c r="R1066" s="23">
        <f t="shared" si="719"/>
        <v>0</v>
      </c>
      <c r="S1066" s="23"/>
      <c r="T1066" s="23"/>
      <c r="U1066" s="23"/>
      <c r="V1066" s="23"/>
      <c r="W1066" s="23"/>
      <c r="X1066" s="23"/>
      <c r="Y1066" s="23"/>
      <c r="Z1066" s="23"/>
      <c r="AA1066" s="35"/>
      <c r="AB1066" s="35"/>
      <c r="AC1066" s="35"/>
      <c r="AD1066" s="117"/>
      <c r="AE1066" s="117"/>
    </row>
    <row r="1067" spans="1:31" ht="12.6" customHeight="1" x14ac:dyDescent="0.2">
      <c r="A1067" s="111"/>
      <c r="B1067" s="103" t="s">
        <v>15</v>
      </c>
      <c r="C1067" s="19"/>
      <c r="D1067" s="20"/>
      <c r="E1067" s="20"/>
      <c r="F1067" s="19"/>
      <c r="G1067" s="23">
        <f t="shared" si="720"/>
        <v>532</v>
      </c>
      <c r="H1067" s="23">
        <f t="shared" si="720"/>
        <v>0</v>
      </c>
      <c r="I1067" s="28"/>
      <c r="J1067" s="28"/>
      <c r="K1067" s="28"/>
      <c r="L1067" s="28"/>
      <c r="M1067" s="28">
        <v>532</v>
      </c>
      <c r="N1067" s="28"/>
      <c r="O1067" s="28"/>
      <c r="P1067" s="28"/>
      <c r="Q1067" s="23">
        <f t="shared" si="719"/>
        <v>0</v>
      </c>
      <c r="R1067" s="23">
        <f t="shared" si="719"/>
        <v>0</v>
      </c>
      <c r="S1067" s="23"/>
      <c r="T1067" s="23"/>
      <c r="U1067" s="23"/>
      <c r="V1067" s="23"/>
      <c r="W1067" s="23"/>
      <c r="X1067" s="23"/>
      <c r="Y1067" s="23"/>
      <c r="Z1067" s="23"/>
      <c r="AA1067" s="35">
        <v>532</v>
      </c>
      <c r="AB1067" s="35">
        <v>532</v>
      </c>
      <c r="AC1067" s="35">
        <v>532</v>
      </c>
      <c r="AD1067" s="117"/>
      <c r="AE1067" s="117"/>
    </row>
    <row r="1068" spans="1:31" ht="155.44999999999999" customHeight="1" x14ac:dyDescent="0.2">
      <c r="A1068" s="111"/>
      <c r="B1068" s="103" t="s">
        <v>12</v>
      </c>
      <c r="C1068" s="19"/>
      <c r="D1068" s="20"/>
      <c r="E1068" s="20"/>
      <c r="F1068" s="19"/>
      <c r="G1068" s="23">
        <f t="shared" si="720"/>
        <v>0</v>
      </c>
      <c r="H1068" s="23">
        <f t="shared" si="720"/>
        <v>0</v>
      </c>
      <c r="I1068" s="28"/>
      <c r="J1068" s="28"/>
      <c r="K1068" s="28"/>
      <c r="L1068" s="28"/>
      <c r="M1068" s="28"/>
      <c r="N1068" s="28"/>
      <c r="O1068" s="28"/>
      <c r="P1068" s="28"/>
      <c r="Q1068" s="23">
        <f t="shared" si="719"/>
        <v>0</v>
      </c>
      <c r="R1068" s="23">
        <f t="shared" si="719"/>
        <v>0</v>
      </c>
      <c r="S1068" s="23"/>
      <c r="T1068" s="23"/>
      <c r="U1068" s="23"/>
      <c r="V1068" s="23"/>
      <c r="W1068" s="23"/>
      <c r="X1068" s="23"/>
      <c r="Y1068" s="23"/>
      <c r="Z1068" s="23"/>
      <c r="AA1068" s="23"/>
      <c r="AB1068" s="23"/>
      <c r="AC1068" s="23"/>
      <c r="AD1068" s="118"/>
      <c r="AE1068" s="118"/>
    </row>
    <row r="1069" spans="1:31" ht="12.6" hidden="1" customHeight="1" x14ac:dyDescent="0.2">
      <c r="A1069" s="111" t="s">
        <v>449</v>
      </c>
      <c r="B1069" s="103" t="s">
        <v>145</v>
      </c>
      <c r="C1069" s="19"/>
      <c r="D1069" s="20"/>
      <c r="E1069" s="20"/>
      <c r="F1069" s="19"/>
      <c r="G1069" s="23">
        <f>I1069+K1069+M1069+O1069</f>
        <v>0</v>
      </c>
      <c r="H1069" s="23">
        <f>J1069+L1069+N1069+P1069</f>
        <v>0</v>
      </c>
      <c r="I1069" s="29"/>
      <c r="J1069" s="29"/>
      <c r="K1069" s="29"/>
      <c r="L1069" s="29"/>
      <c r="M1069" s="29"/>
      <c r="N1069" s="29"/>
      <c r="O1069" s="29"/>
      <c r="P1069" s="28"/>
      <c r="Q1069" s="23">
        <f t="shared" si="719"/>
        <v>0</v>
      </c>
      <c r="R1069" s="23">
        <f t="shared" si="719"/>
        <v>0</v>
      </c>
      <c r="S1069" s="23"/>
      <c r="T1069" s="23"/>
      <c r="U1069" s="23"/>
      <c r="V1069" s="23"/>
      <c r="W1069" s="23"/>
      <c r="X1069" s="23"/>
      <c r="Y1069" s="23"/>
      <c r="Z1069" s="23"/>
      <c r="AA1069" s="23"/>
      <c r="AB1069" s="23"/>
      <c r="AC1069" s="23"/>
      <c r="AD1069" s="116"/>
      <c r="AE1069" s="116"/>
    </row>
    <row r="1070" spans="1:31" ht="12.6" hidden="1" customHeight="1" x14ac:dyDescent="0.2">
      <c r="A1070" s="111"/>
      <c r="B1070" s="103" t="s">
        <v>119</v>
      </c>
      <c r="C1070" s="19"/>
      <c r="D1070" s="20"/>
      <c r="E1070" s="20"/>
      <c r="F1070" s="19"/>
      <c r="G1070" s="23" t="e">
        <f>ROUND(G1071/G1069,1)</f>
        <v>#DIV/0!</v>
      </c>
      <c r="H1070" s="23" t="e">
        <f t="shared" ref="H1070:AC1070" si="721">ROUND(H1071/H1069,1)</f>
        <v>#DIV/0!</v>
      </c>
      <c r="I1070" s="23" t="e">
        <f t="shared" si="721"/>
        <v>#DIV/0!</v>
      </c>
      <c r="J1070" s="23" t="e">
        <f t="shared" si="721"/>
        <v>#DIV/0!</v>
      </c>
      <c r="K1070" s="23" t="e">
        <f t="shared" si="721"/>
        <v>#DIV/0!</v>
      </c>
      <c r="L1070" s="23" t="e">
        <f t="shared" si="721"/>
        <v>#DIV/0!</v>
      </c>
      <c r="M1070" s="23" t="e">
        <f t="shared" si="721"/>
        <v>#DIV/0!</v>
      </c>
      <c r="N1070" s="23" t="e">
        <f t="shared" si="721"/>
        <v>#DIV/0!</v>
      </c>
      <c r="O1070" s="23" t="e">
        <f t="shared" si="721"/>
        <v>#DIV/0!</v>
      </c>
      <c r="P1070" s="23" t="e">
        <f t="shared" si="721"/>
        <v>#DIV/0!</v>
      </c>
      <c r="Q1070" s="27" t="e">
        <f t="shared" si="721"/>
        <v>#DIV/0!</v>
      </c>
      <c r="R1070" s="27" t="e">
        <f t="shared" si="721"/>
        <v>#DIV/0!</v>
      </c>
      <c r="S1070" s="27" t="e">
        <f t="shared" si="721"/>
        <v>#DIV/0!</v>
      </c>
      <c r="T1070" s="27" t="e">
        <f t="shared" si="721"/>
        <v>#DIV/0!</v>
      </c>
      <c r="U1070" s="27" t="e">
        <f t="shared" si="721"/>
        <v>#DIV/0!</v>
      </c>
      <c r="V1070" s="27" t="e">
        <f t="shared" si="721"/>
        <v>#DIV/0!</v>
      </c>
      <c r="W1070" s="27" t="e">
        <f t="shared" si="721"/>
        <v>#DIV/0!</v>
      </c>
      <c r="X1070" s="27" t="e">
        <f t="shared" si="721"/>
        <v>#DIV/0!</v>
      </c>
      <c r="Y1070" s="27" t="e">
        <f t="shared" si="721"/>
        <v>#DIV/0!</v>
      </c>
      <c r="Z1070" s="27" t="e">
        <f t="shared" si="721"/>
        <v>#DIV/0!</v>
      </c>
      <c r="AA1070" s="27" t="e">
        <f t="shared" si="721"/>
        <v>#DIV/0!</v>
      </c>
      <c r="AB1070" s="27" t="e">
        <f t="shared" si="721"/>
        <v>#DIV/0!</v>
      </c>
      <c r="AC1070" s="27" t="e">
        <f t="shared" si="721"/>
        <v>#DIV/0!</v>
      </c>
      <c r="AD1070" s="117"/>
      <c r="AE1070" s="117"/>
    </row>
    <row r="1071" spans="1:31" ht="25.5" hidden="1" x14ac:dyDescent="0.2">
      <c r="A1071" s="111"/>
      <c r="B1071" s="103" t="s">
        <v>101</v>
      </c>
      <c r="C1071" s="19"/>
      <c r="D1071" s="20"/>
      <c r="E1071" s="20"/>
      <c r="F1071" s="19"/>
      <c r="G1071" s="23">
        <f>SUM(G1072:G1075)</f>
        <v>0</v>
      </c>
      <c r="H1071" s="23">
        <f t="shared" ref="H1071:AC1071" si="722">SUM(H1072:H1075)</f>
        <v>0</v>
      </c>
      <c r="I1071" s="23">
        <f t="shared" si="722"/>
        <v>0</v>
      </c>
      <c r="J1071" s="23">
        <f t="shared" si="722"/>
        <v>0</v>
      </c>
      <c r="K1071" s="23">
        <f t="shared" si="722"/>
        <v>0</v>
      </c>
      <c r="L1071" s="23">
        <f t="shared" si="722"/>
        <v>0</v>
      </c>
      <c r="M1071" s="23">
        <f t="shared" si="722"/>
        <v>0</v>
      </c>
      <c r="N1071" s="23">
        <f t="shared" si="722"/>
        <v>0</v>
      </c>
      <c r="O1071" s="23">
        <f t="shared" si="722"/>
        <v>0</v>
      </c>
      <c r="P1071" s="23">
        <f t="shared" si="722"/>
        <v>0</v>
      </c>
      <c r="Q1071" s="23">
        <f t="shared" si="722"/>
        <v>0</v>
      </c>
      <c r="R1071" s="23">
        <f t="shared" si="722"/>
        <v>0</v>
      </c>
      <c r="S1071" s="23">
        <f t="shared" si="722"/>
        <v>0</v>
      </c>
      <c r="T1071" s="23">
        <f t="shared" si="722"/>
        <v>0</v>
      </c>
      <c r="U1071" s="23">
        <f t="shared" si="722"/>
        <v>0</v>
      </c>
      <c r="V1071" s="23">
        <f t="shared" si="722"/>
        <v>0</v>
      </c>
      <c r="W1071" s="23">
        <f t="shared" si="722"/>
        <v>0</v>
      </c>
      <c r="X1071" s="23">
        <f t="shared" si="722"/>
        <v>0</v>
      </c>
      <c r="Y1071" s="23">
        <f t="shared" si="722"/>
        <v>0</v>
      </c>
      <c r="Z1071" s="23">
        <f t="shared" si="722"/>
        <v>0</v>
      </c>
      <c r="AA1071" s="23">
        <f t="shared" si="722"/>
        <v>0</v>
      </c>
      <c r="AB1071" s="23">
        <f t="shared" si="722"/>
        <v>0</v>
      </c>
      <c r="AC1071" s="23">
        <f t="shared" si="722"/>
        <v>21325</v>
      </c>
      <c r="AD1071" s="117"/>
      <c r="AE1071" s="117"/>
    </row>
    <row r="1072" spans="1:31" hidden="1" x14ac:dyDescent="0.2">
      <c r="A1072" s="111"/>
      <c r="B1072" s="103" t="s">
        <v>17</v>
      </c>
      <c r="C1072" s="18" t="s">
        <v>451</v>
      </c>
      <c r="D1072" s="18" t="s">
        <v>42</v>
      </c>
      <c r="E1072" s="18" t="s">
        <v>200</v>
      </c>
      <c r="F1072" s="18" t="s">
        <v>56</v>
      </c>
      <c r="G1072" s="23">
        <f t="shared" ref="G1072:H1076" si="723">I1072+K1072+M1072+O1072</f>
        <v>0</v>
      </c>
      <c r="H1072" s="28">
        <f t="shared" si="723"/>
        <v>0</v>
      </c>
      <c r="I1072" s="29"/>
      <c r="J1072" s="29"/>
      <c r="K1072" s="29"/>
      <c r="L1072" s="29"/>
      <c r="M1072" s="29"/>
      <c r="N1072" s="29"/>
      <c r="O1072" s="29"/>
      <c r="P1072" s="28"/>
      <c r="Q1072" s="23">
        <f t="shared" ref="Q1072:R1076" si="724">S1072+U1072+W1072+Y1072</f>
        <v>0</v>
      </c>
      <c r="R1072" s="28">
        <f t="shared" si="724"/>
        <v>0</v>
      </c>
      <c r="S1072" s="29"/>
      <c r="T1072" s="29"/>
      <c r="U1072" s="29"/>
      <c r="V1072" s="29"/>
      <c r="W1072" s="29"/>
      <c r="X1072" s="29"/>
      <c r="Y1072" s="29"/>
      <c r="Z1072" s="23"/>
      <c r="AA1072" s="23"/>
      <c r="AB1072" s="23"/>
      <c r="AC1072" s="23">
        <v>21325</v>
      </c>
      <c r="AD1072" s="117"/>
      <c r="AE1072" s="117"/>
    </row>
    <row r="1073" spans="1:31" hidden="1" x14ac:dyDescent="0.2">
      <c r="A1073" s="111"/>
      <c r="B1073" s="103" t="s">
        <v>14</v>
      </c>
      <c r="C1073" s="19"/>
      <c r="D1073" s="20"/>
      <c r="E1073" s="20"/>
      <c r="F1073" s="19"/>
      <c r="G1073" s="23">
        <f t="shared" si="723"/>
        <v>0</v>
      </c>
      <c r="H1073" s="28">
        <f t="shared" si="723"/>
        <v>0</v>
      </c>
      <c r="I1073" s="29"/>
      <c r="J1073" s="29"/>
      <c r="K1073" s="29"/>
      <c r="L1073" s="29"/>
      <c r="M1073" s="29"/>
      <c r="N1073" s="29"/>
      <c r="O1073" s="29"/>
      <c r="P1073" s="28"/>
      <c r="Q1073" s="23">
        <f t="shared" si="724"/>
        <v>0</v>
      </c>
      <c r="R1073" s="28">
        <f t="shared" si="724"/>
        <v>0</v>
      </c>
      <c r="S1073" s="23"/>
      <c r="T1073" s="23"/>
      <c r="U1073" s="23"/>
      <c r="V1073" s="23"/>
      <c r="W1073" s="23"/>
      <c r="X1073" s="23"/>
      <c r="Y1073" s="23"/>
      <c r="Z1073" s="23"/>
      <c r="AA1073" s="23"/>
      <c r="AB1073" s="23"/>
      <c r="AC1073" s="23"/>
      <c r="AD1073" s="117"/>
      <c r="AE1073" s="117"/>
    </row>
    <row r="1074" spans="1:31" hidden="1" x14ac:dyDescent="0.2">
      <c r="A1074" s="111"/>
      <c r="B1074" s="103" t="s">
        <v>15</v>
      </c>
      <c r="C1074" s="19"/>
      <c r="D1074" s="20"/>
      <c r="E1074" s="20"/>
      <c r="F1074" s="19"/>
      <c r="G1074" s="23">
        <f t="shared" si="723"/>
        <v>0</v>
      </c>
      <c r="H1074" s="28">
        <f t="shared" si="723"/>
        <v>0</v>
      </c>
      <c r="I1074" s="29"/>
      <c r="J1074" s="29"/>
      <c r="K1074" s="29"/>
      <c r="L1074" s="29"/>
      <c r="M1074" s="29"/>
      <c r="N1074" s="29"/>
      <c r="O1074" s="29"/>
      <c r="P1074" s="28"/>
      <c r="Q1074" s="23">
        <f t="shared" si="724"/>
        <v>0</v>
      </c>
      <c r="R1074" s="28">
        <f t="shared" si="724"/>
        <v>0</v>
      </c>
      <c r="S1074" s="23"/>
      <c r="T1074" s="23"/>
      <c r="U1074" s="23"/>
      <c r="V1074" s="23"/>
      <c r="W1074" s="23"/>
      <c r="X1074" s="23"/>
      <c r="Y1074" s="23"/>
      <c r="Z1074" s="23"/>
      <c r="AA1074" s="23"/>
      <c r="AB1074" s="23"/>
      <c r="AC1074" s="23"/>
      <c r="AD1074" s="117"/>
      <c r="AE1074" s="117"/>
    </row>
    <row r="1075" spans="1:31" hidden="1" x14ac:dyDescent="0.2">
      <c r="A1075" s="111"/>
      <c r="B1075" s="103" t="s">
        <v>12</v>
      </c>
      <c r="C1075" s="19"/>
      <c r="D1075" s="20"/>
      <c r="E1075" s="20"/>
      <c r="F1075" s="19"/>
      <c r="G1075" s="23">
        <f t="shared" si="723"/>
        <v>0</v>
      </c>
      <c r="H1075" s="28">
        <f t="shared" si="723"/>
        <v>0</v>
      </c>
      <c r="I1075" s="29"/>
      <c r="J1075" s="29"/>
      <c r="K1075" s="29"/>
      <c r="L1075" s="29"/>
      <c r="M1075" s="29"/>
      <c r="N1075" s="29"/>
      <c r="O1075" s="29"/>
      <c r="P1075" s="28"/>
      <c r="Q1075" s="23">
        <f t="shared" si="724"/>
        <v>0</v>
      </c>
      <c r="R1075" s="28">
        <f t="shared" si="724"/>
        <v>0</v>
      </c>
      <c r="S1075" s="23"/>
      <c r="T1075" s="23"/>
      <c r="U1075" s="23"/>
      <c r="V1075" s="23"/>
      <c r="W1075" s="23"/>
      <c r="X1075" s="23"/>
      <c r="Y1075" s="23"/>
      <c r="Z1075" s="23"/>
      <c r="AA1075" s="23"/>
      <c r="AB1075" s="23"/>
      <c r="AC1075" s="23"/>
      <c r="AD1075" s="118"/>
      <c r="AE1075" s="118"/>
    </row>
    <row r="1076" spans="1:31" hidden="1" x14ac:dyDescent="0.2">
      <c r="A1076" s="111" t="s">
        <v>450</v>
      </c>
      <c r="B1076" s="103" t="s">
        <v>145</v>
      </c>
      <c r="C1076" s="19"/>
      <c r="D1076" s="20"/>
      <c r="E1076" s="20"/>
      <c r="F1076" s="19"/>
      <c r="G1076" s="23">
        <f t="shared" si="723"/>
        <v>0</v>
      </c>
      <c r="H1076" s="23">
        <f t="shared" si="723"/>
        <v>0</v>
      </c>
      <c r="I1076" s="29"/>
      <c r="J1076" s="29"/>
      <c r="K1076" s="29"/>
      <c r="L1076" s="29"/>
      <c r="M1076" s="29"/>
      <c r="N1076" s="29"/>
      <c r="O1076" s="29"/>
      <c r="P1076" s="28"/>
      <c r="Q1076" s="23">
        <f t="shared" si="724"/>
        <v>0</v>
      </c>
      <c r="R1076" s="23">
        <f t="shared" si="724"/>
        <v>0</v>
      </c>
      <c r="S1076" s="23"/>
      <c r="T1076" s="23"/>
      <c r="U1076" s="23"/>
      <c r="V1076" s="23"/>
      <c r="W1076" s="23"/>
      <c r="X1076" s="23"/>
      <c r="Y1076" s="23"/>
      <c r="Z1076" s="23"/>
      <c r="AA1076" s="23"/>
      <c r="AB1076" s="23"/>
      <c r="AC1076" s="23"/>
      <c r="AD1076" s="116"/>
      <c r="AE1076" s="116"/>
    </row>
    <row r="1077" spans="1:31" ht="25.5" hidden="1" x14ac:dyDescent="0.2">
      <c r="A1077" s="111"/>
      <c r="B1077" s="103" t="s">
        <v>119</v>
      </c>
      <c r="C1077" s="19"/>
      <c r="D1077" s="20"/>
      <c r="E1077" s="20"/>
      <c r="F1077" s="19"/>
      <c r="G1077" s="23" t="e">
        <f>ROUND(G1078/G1076,1)</f>
        <v>#DIV/0!</v>
      </c>
      <c r="H1077" s="23" t="e">
        <f t="shared" ref="H1077:AC1077" si="725">ROUND(H1078/H1076,1)</f>
        <v>#DIV/0!</v>
      </c>
      <c r="I1077" s="23" t="e">
        <f t="shared" si="725"/>
        <v>#DIV/0!</v>
      </c>
      <c r="J1077" s="23" t="e">
        <f t="shared" si="725"/>
        <v>#DIV/0!</v>
      </c>
      <c r="K1077" s="23" t="e">
        <f t="shared" si="725"/>
        <v>#DIV/0!</v>
      </c>
      <c r="L1077" s="23" t="e">
        <f t="shared" si="725"/>
        <v>#DIV/0!</v>
      </c>
      <c r="M1077" s="23" t="e">
        <f t="shared" si="725"/>
        <v>#DIV/0!</v>
      </c>
      <c r="N1077" s="23" t="e">
        <f t="shared" si="725"/>
        <v>#DIV/0!</v>
      </c>
      <c r="O1077" s="23" t="e">
        <f t="shared" si="725"/>
        <v>#DIV/0!</v>
      </c>
      <c r="P1077" s="23" t="e">
        <f t="shared" si="725"/>
        <v>#DIV/0!</v>
      </c>
      <c r="Q1077" s="27" t="e">
        <f t="shared" si="725"/>
        <v>#DIV/0!</v>
      </c>
      <c r="R1077" s="27" t="e">
        <f t="shared" si="725"/>
        <v>#DIV/0!</v>
      </c>
      <c r="S1077" s="27" t="e">
        <f t="shared" si="725"/>
        <v>#DIV/0!</v>
      </c>
      <c r="T1077" s="27" t="e">
        <f t="shared" si="725"/>
        <v>#DIV/0!</v>
      </c>
      <c r="U1077" s="27" t="e">
        <f t="shared" si="725"/>
        <v>#DIV/0!</v>
      </c>
      <c r="V1077" s="27" t="e">
        <f t="shared" si="725"/>
        <v>#DIV/0!</v>
      </c>
      <c r="W1077" s="27" t="e">
        <f t="shared" si="725"/>
        <v>#DIV/0!</v>
      </c>
      <c r="X1077" s="27" t="e">
        <f t="shared" si="725"/>
        <v>#DIV/0!</v>
      </c>
      <c r="Y1077" s="27" t="e">
        <f t="shared" si="725"/>
        <v>#DIV/0!</v>
      </c>
      <c r="Z1077" s="27" t="e">
        <f t="shared" si="725"/>
        <v>#DIV/0!</v>
      </c>
      <c r="AA1077" s="27" t="e">
        <f t="shared" si="725"/>
        <v>#DIV/0!</v>
      </c>
      <c r="AB1077" s="27" t="e">
        <f t="shared" si="725"/>
        <v>#DIV/0!</v>
      </c>
      <c r="AC1077" s="27" t="e">
        <f t="shared" si="725"/>
        <v>#DIV/0!</v>
      </c>
      <c r="AD1077" s="117"/>
      <c r="AE1077" s="117"/>
    </row>
    <row r="1078" spans="1:31" ht="25.5" hidden="1" x14ac:dyDescent="0.2">
      <c r="A1078" s="111"/>
      <c r="B1078" s="103" t="s">
        <v>101</v>
      </c>
      <c r="C1078" s="19"/>
      <c r="D1078" s="20"/>
      <c r="E1078" s="20"/>
      <c r="F1078" s="19"/>
      <c r="G1078" s="23">
        <f>SUM(G1079:G1082)</f>
        <v>0</v>
      </c>
      <c r="H1078" s="23">
        <f t="shared" ref="H1078:AC1078" si="726">SUM(H1079:H1082)</f>
        <v>0</v>
      </c>
      <c r="I1078" s="23">
        <f t="shared" si="726"/>
        <v>0</v>
      </c>
      <c r="J1078" s="23">
        <f t="shared" si="726"/>
        <v>0</v>
      </c>
      <c r="K1078" s="23">
        <f t="shared" si="726"/>
        <v>0</v>
      </c>
      <c r="L1078" s="23">
        <f t="shared" si="726"/>
        <v>0</v>
      </c>
      <c r="M1078" s="23">
        <f t="shared" si="726"/>
        <v>0</v>
      </c>
      <c r="N1078" s="23">
        <f t="shared" si="726"/>
        <v>0</v>
      </c>
      <c r="O1078" s="23">
        <f t="shared" si="726"/>
        <v>0</v>
      </c>
      <c r="P1078" s="23">
        <f t="shared" si="726"/>
        <v>0</v>
      </c>
      <c r="Q1078" s="23">
        <f t="shared" si="726"/>
        <v>0</v>
      </c>
      <c r="R1078" s="23">
        <f t="shared" si="726"/>
        <v>0</v>
      </c>
      <c r="S1078" s="23">
        <f t="shared" si="726"/>
        <v>0</v>
      </c>
      <c r="T1078" s="23">
        <f t="shared" si="726"/>
        <v>0</v>
      </c>
      <c r="U1078" s="23">
        <f t="shared" si="726"/>
        <v>0</v>
      </c>
      <c r="V1078" s="23">
        <f t="shared" si="726"/>
        <v>0</v>
      </c>
      <c r="W1078" s="23">
        <f t="shared" si="726"/>
        <v>0</v>
      </c>
      <c r="X1078" s="23">
        <f t="shared" si="726"/>
        <v>0</v>
      </c>
      <c r="Y1078" s="23">
        <f t="shared" si="726"/>
        <v>0</v>
      </c>
      <c r="Z1078" s="23">
        <f t="shared" si="726"/>
        <v>0</v>
      </c>
      <c r="AA1078" s="23">
        <f t="shared" si="726"/>
        <v>0</v>
      </c>
      <c r="AB1078" s="23">
        <f t="shared" si="726"/>
        <v>0</v>
      </c>
      <c r="AC1078" s="23">
        <f t="shared" si="726"/>
        <v>23275</v>
      </c>
      <c r="AD1078" s="117"/>
      <c r="AE1078" s="117"/>
    </row>
    <row r="1079" spans="1:31" hidden="1" x14ac:dyDescent="0.2">
      <c r="A1079" s="111"/>
      <c r="B1079" s="103" t="s">
        <v>17</v>
      </c>
      <c r="C1079" s="18" t="s">
        <v>452</v>
      </c>
      <c r="D1079" s="18" t="s">
        <v>42</v>
      </c>
      <c r="E1079" s="18" t="s">
        <v>200</v>
      </c>
      <c r="F1079" s="18" t="s">
        <v>56</v>
      </c>
      <c r="G1079" s="23">
        <f t="shared" ref="G1079:H1082" si="727">I1079+K1079+M1079+O1079</f>
        <v>0</v>
      </c>
      <c r="H1079" s="28">
        <f t="shared" si="727"/>
        <v>0</v>
      </c>
      <c r="I1079" s="29"/>
      <c r="J1079" s="29"/>
      <c r="K1079" s="29"/>
      <c r="L1079" s="29"/>
      <c r="M1079" s="29"/>
      <c r="N1079" s="29"/>
      <c r="O1079" s="29"/>
      <c r="P1079" s="28"/>
      <c r="Q1079" s="23">
        <f t="shared" ref="Q1079:R1082" si="728">S1079+U1079+W1079+Y1079</f>
        <v>0</v>
      </c>
      <c r="R1079" s="28">
        <f t="shared" si="728"/>
        <v>0</v>
      </c>
      <c r="S1079" s="29"/>
      <c r="T1079" s="29"/>
      <c r="U1079" s="29"/>
      <c r="V1079" s="29"/>
      <c r="W1079" s="29"/>
      <c r="X1079" s="29"/>
      <c r="Y1079" s="29"/>
      <c r="Z1079" s="23"/>
      <c r="AA1079" s="23"/>
      <c r="AB1079" s="23"/>
      <c r="AC1079" s="23">
        <v>23275</v>
      </c>
      <c r="AD1079" s="117"/>
      <c r="AE1079" s="117"/>
    </row>
    <row r="1080" spans="1:31" hidden="1" x14ac:dyDescent="0.2">
      <c r="A1080" s="111"/>
      <c r="B1080" s="103" t="s">
        <v>14</v>
      </c>
      <c r="C1080" s="19"/>
      <c r="D1080" s="20"/>
      <c r="E1080" s="20"/>
      <c r="F1080" s="19"/>
      <c r="G1080" s="23">
        <f t="shared" si="727"/>
        <v>0</v>
      </c>
      <c r="H1080" s="28">
        <f t="shared" si="727"/>
        <v>0</v>
      </c>
      <c r="I1080" s="29"/>
      <c r="J1080" s="29"/>
      <c r="K1080" s="29"/>
      <c r="L1080" s="29"/>
      <c r="M1080" s="29"/>
      <c r="N1080" s="29"/>
      <c r="O1080" s="29"/>
      <c r="P1080" s="28"/>
      <c r="Q1080" s="23">
        <f t="shared" si="728"/>
        <v>0</v>
      </c>
      <c r="R1080" s="28">
        <f t="shared" si="728"/>
        <v>0</v>
      </c>
      <c r="S1080" s="23"/>
      <c r="T1080" s="23"/>
      <c r="U1080" s="23"/>
      <c r="V1080" s="23"/>
      <c r="W1080" s="23"/>
      <c r="X1080" s="23"/>
      <c r="Y1080" s="23"/>
      <c r="Z1080" s="23"/>
      <c r="AA1080" s="23"/>
      <c r="AB1080" s="23"/>
      <c r="AC1080" s="23"/>
      <c r="AD1080" s="117"/>
      <c r="AE1080" s="117"/>
    </row>
    <row r="1081" spans="1:31" hidden="1" x14ac:dyDescent="0.2">
      <c r="A1081" s="111"/>
      <c r="B1081" s="103" t="s">
        <v>15</v>
      </c>
      <c r="C1081" s="19"/>
      <c r="D1081" s="20"/>
      <c r="E1081" s="20"/>
      <c r="F1081" s="19"/>
      <c r="G1081" s="23">
        <f t="shared" si="727"/>
        <v>0</v>
      </c>
      <c r="H1081" s="28">
        <f t="shared" si="727"/>
        <v>0</v>
      </c>
      <c r="I1081" s="29"/>
      <c r="J1081" s="29"/>
      <c r="K1081" s="29"/>
      <c r="L1081" s="29"/>
      <c r="M1081" s="29"/>
      <c r="N1081" s="29"/>
      <c r="O1081" s="29"/>
      <c r="P1081" s="28"/>
      <c r="Q1081" s="23">
        <f t="shared" si="728"/>
        <v>0</v>
      </c>
      <c r="R1081" s="28">
        <f t="shared" si="728"/>
        <v>0</v>
      </c>
      <c r="S1081" s="23"/>
      <c r="T1081" s="23"/>
      <c r="U1081" s="23"/>
      <c r="V1081" s="23"/>
      <c r="W1081" s="23"/>
      <c r="X1081" s="23"/>
      <c r="Y1081" s="23"/>
      <c r="Z1081" s="23"/>
      <c r="AA1081" s="23"/>
      <c r="AB1081" s="23"/>
      <c r="AC1081" s="23"/>
      <c r="AD1081" s="117"/>
      <c r="AE1081" s="117"/>
    </row>
    <row r="1082" spans="1:31" ht="13.15" hidden="1" customHeight="1" x14ac:dyDescent="0.2">
      <c r="A1082" s="111"/>
      <c r="B1082" s="103" t="s">
        <v>12</v>
      </c>
      <c r="C1082" s="19"/>
      <c r="D1082" s="20"/>
      <c r="E1082" s="20"/>
      <c r="F1082" s="19"/>
      <c r="G1082" s="23">
        <f t="shared" si="727"/>
        <v>0</v>
      </c>
      <c r="H1082" s="28">
        <f t="shared" si="727"/>
        <v>0</v>
      </c>
      <c r="I1082" s="29"/>
      <c r="J1082" s="29"/>
      <c r="K1082" s="29"/>
      <c r="L1082" s="29"/>
      <c r="M1082" s="29"/>
      <c r="N1082" s="29"/>
      <c r="O1082" s="29"/>
      <c r="P1082" s="28"/>
      <c r="Q1082" s="23">
        <f t="shared" si="728"/>
        <v>0</v>
      </c>
      <c r="R1082" s="28">
        <f t="shared" si="728"/>
        <v>0</v>
      </c>
      <c r="S1082" s="23"/>
      <c r="T1082" s="23"/>
      <c r="U1082" s="23"/>
      <c r="V1082" s="23"/>
      <c r="W1082" s="23"/>
      <c r="X1082" s="23"/>
      <c r="Y1082" s="23"/>
      <c r="Z1082" s="23"/>
      <c r="AA1082" s="23"/>
      <c r="AB1082" s="23"/>
      <c r="AC1082" s="23"/>
      <c r="AD1082" s="118"/>
      <c r="AE1082" s="118"/>
    </row>
    <row r="1083" spans="1:31" ht="34.9" customHeight="1" x14ac:dyDescent="0.2">
      <c r="A1083" s="111" t="s">
        <v>272</v>
      </c>
      <c r="B1083" s="103" t="s">
        <v>149</v>
      </c>
      <c r="C1083" s="19"/>
      <c r="D1083" s="20"/>
      <c r="E1083" s="20"/>
      <c r="F1083" s="19"/>
      <c r="G1083" s="23"/>
      <c r="H1083" s="28"/>
      <c r="I1083" s="23"/>
      <c r="J1083" s="23"/>
      <c r="K1083" s="23"/>
      <c r="L1083" s="23"/>
      <c r="M1083" s="23"/>
      <c r="N1083" s="23"/>
      <c r="O1083" s="23"/>
      <c r="P1083" s="28"/>
      <c r="Q1083" s="23"/>
      <c r="R1083" s="23"/>
      <c r="S1083" s="23"/>
      <c r="T1083" s="23"/>
      <c r="U1083" s="23"/>
      <c r="V1083" s="23"/>
      <c r="W1083" s="23"/>
      <c r="X1083" s="23"/>
      <c r="Y1083" s="23"/>
      <c r="Z1083" s="23"/>
      <c r="AA1083" s="23"/>
      <c r="AB1083" s="23"/>
      <c r="AC1083" s="23"/>
      <c r="AD1083" s="112" t="s">
        <v>484</v>
      </c>
      <c r="AE1083" s="112" t="s">
        <v>352</v>
      </c>
    </row>
    <row r="1084" spans="1:31" ht="39.6" customHeight="1" x14ac:dyDescent="0.2">
      <c r="A1084" s="111"/>
      <c r="B1084" s="103" t="s">
        <v>117</v>
      </c>
      <c r="C1084" s="19"/>
      <c r="D1084" s="20"/>
      <c r="E1084" s="20"/>
      <c r="F1084" s="19"/>
      <c r="G1084" s="23"/>
      <c r="H1084" s="28"/>
      <c r="I1084" s="23"/>
      <c r="J1084" s="23"/>
      <c r="K1084" s="23"/>
      <c r="L1084" s="23"/>
      <c r="M1084" s="23"/>
      <c r="N1084" s="23"/>
      <c r="O1084" s="23"/>
      <c r="P1084" s="28"/>
      <c r="Q1084" s="23"/>
      <c r="R1084" s="23"/>
      <c r="S1084" s="23"/>
      <c r="T1084" s="23"/>
      <c r="U1084" s="23"/>
      <c r="V1084" s="23"/>
      <c r="W1084" s="23"/>
      <c r="X1084" s="23"/>
      <c r="Y1084" s="23"/>
      <c r="Z1084" s="23"/>
      <c r="AA1084" s="23"/>
      <c r="AB1084" s="23"/>
      <c r="AC1084" s="23"/>
      <c r="AD1084" s="112"/>
      <c r="AE1084" s="112"/>
    </row>
    <row r="1085" spans="1:31" ht="30.6" customHeight="1" x14ac:dyDescent="0.2">
      <c r="A1085" s="111"/>
      <c r="B1085" s="103" t="s">
        <v>101</v>
      </c>
      <c r="C1085" s="19"/>
      <c r="D1085" s="20"/>
      <c r="E1085" s="20"/>
      <c r="F1085" s="19"/>
      <c r="G1085" s="23">
        <f t="shared" ref="G1085:AC1085" si="729">SUM(G1086:G1091)</f>
        <v>5750</v>
      </c>
      <c r="H1085" s="23">
        <f t="shared" si="729"/>
        <v>0</v>
      </c>
      <c r="I1085" s="23">
        <f t="shared" si="729"/>
        <v>100</v>
      </c>
      <c r="J1085" s="23">
        <f t="shared" si="729"/>
        <v>0</v>
      </c>
      <c r="K1085" s="23">
        <f t="shared" si="729"/>
        <v>150</v>
      </c>
      <c r="L1085" s="23">
        <f t="shared" si="729"/>
        <v>0</v>
      </c>
      <c r="M1085" s="23">
        <f t="shared" si="729"/>
        <v>150</v>
      </c>
      <c r="N1085" s="23">
        <f t="shared" si="729"/>
        <v>0</v>
      </c>
      <c r="O1085" s="23">
        <f t="shared" si="729"/>
        <v>5350</v>
      </c>
      <c r="P1085" s="23">
        <f t="shared" si="729"/>
        <v>0</v>
      </c>
      <c r="Q1085" s="23">
        <f t="shared" si="729"/>
        <v>6050</v>
      </c>
      <c r="R1085" s="23">
        <f t="shared" si="729"/>
        <v>0</v>
      </c>
      <c r="S1085" s="23">
        <f t="shared" si="729"/>
        <v>5850</v>
      </c>
      <c r="T1085" s="23">
        <f t="shared" si="729"/>
        <v>0</v>
      </c>
      <c r="U1085" s="23">
        <f t="shared" si="729"/>
        <v>100</v>
      </c>
      <c r="V1085" s="23">
        <f t="shared" si="729"/>
        <v>0</v>
      </c>
      <c r="W1085" s="23">
        <f t="shared" si="729"/>
        <v>100</v>
      </c>
      <c r="X1085" s="23">
        <f t="shared" si="729"/>
        <v>0</v>
      </c>
      <c r="Y1085" s="23">
        <f t="shared" si="729"/>
        <v>0</v>
      </c>
      <c r="Z1085" s="23">
        <f t="shared" si="729"/>
        <v>0</v>
      </c>
      <c r="AA1085" s="23">
        <f t="shared" si="729"/>
        <v>6050</v>
      </c>
      <c r="AB1085" s="23">
        <f t="shared" si="729"/>
        <v>6050</v>
      </c>
      <c r="AC1085" s="23">
        <f t="shared" si="729"/>
        <v>6050</v>
      </c>
      <c r="AD1085" s="112"/>
      <c r="AE1085" s="112"/>
    </row>
    <row r="1086" spans="1:31" x14ac:dyDescent="0.2">
      <c r="A1086" s="111"/>
      <c r="B1086" s="113" t="s">
        <v>17</v>
      </c>
      <c r="C1086" s="37" t="str">
        <f>C1095</f>
        <v>136</v>
      </c>
      <c r="D1086" s="37" t="str">
        <f>D1095</f>
        <v>0709</v>
      </c>
      <c r="E1086" s="37" t="str">
        <f>E1095</f>
        <v>0730070550</v>
      </c>
      <c r="F1086" s="37" t="str">
        <f>F1095</f>
        <v>521</v>
      </c>
      <c r="G1086" s="23">
        <f>G1095</f>
        <v>5000</v>
      </c>
      <c r="H1086" s="23">
        <f t="shared" ref="H1086:AC1086" si="730">H1095</f>
        <v>0</v>
      </c>
      <c r="I1086" s="23">
        <f t="shared" si="730"/>
        <v>0</v>
      </c>
      <c r="J1086" s="23">
        <f t="shared" si="730"/>
        <v>0</v>
      </c>
      <c r="K1086" s="23">
        <f t="shared" si="730"/>
        <v>0</v>
      </c>
      <c r="L1086" s="23">
        <f t="shared" si="730"/>
        <v>0</v>
      </c>
      <c r="M1086" s="23">
        <f t="shared" si="730"/>
        <v>0</v>
      </c>
      <c r="N1086" s="23">
        <f t="shared" si="730"/>
        <v>0</v>
      </c>
      <c r="O1086" s="23">
        <f t="shared" si="730"/>
        <v>5000</v>
      </c>
      <c r="P1086" s="23">
        <f t="shared" si="730"/>
        <v>0</v>
      </c>
      <c r="Q1086" s="41">
        <f>Q1095</f>
        <v>5000</v>
      </c>
      <c r="R1086" s="23">
        <f t="shared" si="730"/>
        <v>0</v>
      </c>
      <c r="S1086" s="23">
        <f t="shared" si="730"/>
        <v>5000</v>
      </c>
      <c r="T1086" s="23">
        <f t="shared" si="730"/>
        <v>0</v>
      </c>
      <c r="U1086" s="23">
        <f t="shared" si="730"/>
        <v>0</v>
      </c>
      <c r="V1086" s="23">
        <f t="shared" si="730"/>
        <v>0</v>
      </c>
      <c r="W1086" s="23">
        <f t="shared" si="730"/>
        <v>0</v>
      </c>
      <c r="X1086" s="23">
        <f t="shared" si="730"/>
        <v>0</v>
      </c>
      <c r="Y1086" s="23">
        <f t="shared" si="730"/>
        <v>0</v>
      </c>
      <c r="Z1086" s="23">
        <f t="shared" si="730"/>
        <v>0</v>
      </c>
      <c r="AA1086" s="23">
        <f t="shared" si="730"/>
        <v>5000</v>
      </c>
      <c r="AB1086" s="23">
        <f t="shared" si="730"/>
        <v>5000</v>
      </c>
      <c r="AC1086" s="23">
        <f t="shared" si="730"/>
        <v>5000</v>
      </c>
      <c r="AD1086" s="112"/>
      <c r="AE1086" s="112"/>
    </row>
    <row r="1087" spans="1:31" x14ac:dyDescent="0.2">
      <c r="A1087" s="111"/>
      <c r="B1087" s="114"/>
      <c r="C1087" s="37" t="str">
        <f>C1102</f>
        <v>136</v>
      </c>
      <c r="D1087" s="37" t="str">
        <f>D1102</f>
        <v>0709</v>
      </c>
      <c r="E1087" s="37" t="str">
        <f>E1102</f>
        <v>0730003550</v>
      </c>
      <c r="F1087" s="37" t="str">
        <f>F1102</f>
        <v>244</v>
      </c>
      <c r="G1087" s="23">
        <f>G1102</f>
        <v>500</v>
      </c>
      <c r="H1087" s="23">
        <f t="shared" ref="H1087:AC1087" si="731">H1102</f>
        <v>0</v>
      </c>
      <c r="I1087" s="23">
        <f t="shared" si="731"/>
        <v>100</v>
      </c>
      <c r="J1087" s="23">
        <f t="shared" si="731"/>
        <v>0</v>
      </c>
      <c r="K1087" s="23">
        <f t="shared" si="731"/>
        <v>150</v>
      </c>
      <c r="L1087" s="23">
        <f t="shared" si="731"/>
        <v>0</v>
      </c>
      <c r="M1087" s="23">
        <f t="shared" si="731"/>
        <v>150</v>
      </c>
      <c r="N1087" s="23">
        <f t="shared" si="731"/>
        <v>0</v>
      </c>
      <c r="O1087" s="23">
        <f t="shared" si="731"/>
        <v>100</v>
      </c>
      <c r="P1087" s="23">
        <f t="shared" si="731"/>
        <v>0</v>
      </c>
      <c r="Q1087" s="41">
        <f>Q1102</f>
        <v>500</v>
      </c>
      <c r="R1087" s="23">
        <f t="shared" si="731"/>
        <v>0</v>
      </c>
      <c r="S1087" s="23">
        <f t="shared" si="731"/>
        <v>500</v>
      </c>
      <c r="T1087" s="23">
        <f t="shared" si="731"/>
        <v>0</v>
      </c>
      <c r="U1087" s="23">
        <f t="shared" si="731"/>
        <v>0</v>
      </c>
      <c r="V1087" s="23">
        <f t="shared" si="731"/>
        <v>0</v>
      </c>
      <c r="W1087" s="23">
        <f t="shared" si="731"/>
        <v>0</v>
      </c>
      <c r="X1087" s="23">
        <f t="shared" si="731"/>
        <v>0</v>
      </c>
      <c r="Y1087" s="23">
        <f t="shared" si="731"/>
        <v>0</v>
      </c>
      <c r="Z1087" s="23">
        <f t="shared" si="731"/>
        <v>0</v>
      </c>
      <c r="AA1087" s="23">
        <f t="shared" si="731"/>
        <v>500</v>
      </c>
      <c r="AB1087" s="23">
        <f t="shared" si="731"/>
        <v>500</v>
      </c>
      <c r="AC1087" s="23">
        <f t="shared" si="731"/>
        <v>500</v>
      </c>
      <c r="AD1087" s="112"/>
      <c r="AE1087" s="112"/>
    </row>
    <row r="1088" spans="1:31" ht="42.75" customHeight="1" x14ac:dyDescent="0.2">
      <c r="A1088" s="111"/>
      <c r="B1088" s="114"/>
      <c r="C1088" s="37" t="str">
        <f>C1109</f>
        <v>136</v>
      </c>
      <c r="D1088" s="37" t="str">
        <f>D1109</f>
        <v>0709</v>
      </c>
      <c r="E1088" s="37" t="str">
        <f>E1109</f>
        <v>0730003550</v>
      </c>
      <c r="F1088" s="37" t="str">
        <f>F1109</f>
        <v>612</v>
      </c>
      <c r="G1088" s="23">
        <f>G1109+G1116</f>
        <v>0</v>
      </c>
      <c r="H1088" s="23">
        <f t="shared" ref="H1088:AC1088" si="732">H1109+H1116</f>
        <v>0</v>
      </c>
      <c r="I1088" s="23">
        <f t="shared" si="732"/>
        <v>0</v>
      </c>
      <c r="J1088" s="23">
        <f t="shared" si="732"/>
        <v>0</v>
      </c>
      <c r="K1088" s="23">
        <f t="shared" si="732"/>
        <v>0</v>
      </c>
      <c r="L1088" s="23">
        <f t="shared" si="732"/>
        <v>0</v>
      </c>
      <c r="M1088" s="23">
        <f t="shared" si="732"/>
        <v>0</v>
      </c>
      <c r="N1088" s="23">
        <f t="shared" si="732"/>
        <v>0</v>
      </c>
      <c r="O1088" s="23">
        <f t="shared" si="732"/>
        <v>0</v>
      </c>
      <c r="P1088" s="23">
        <f t="shared" si="732"/>
        <v>0</v>
      </c>
      <c r="Q1088" s="41">
        <f>Q1109+Q1116</f>
        <v>300</v>
      </c>
      <c r="R1088" s="23">
        <f t="shared" si="732"/>
        <v>0</v>
      </c>
      <c r="S1088" s="23">
        <f t="shared" si="732"/>
        <v>100</v>
      </c>
      <c r="T1088" s="23">
        <f t="shared" si="732"/>
        <v>0</v>
      </c>
      <c r="U1088" s="23">
        <f t="shared" si="732"/>
        <v>100</v>
      </c>
      <c r="V1088" s="23">
        <f t="shared" si="732"/>
        <v>0</v>
      </c>
      <c r="W1088" s="23">
        <f t="shared" si="732"/>
        <v>100</v>
      </c>
      <c r="X1088" s="23">
        <f t="shared" si="732"/>
        <v>0</v>
      </c>
      <c r="Y1088" s="23">
        <f t="shared" si="732"/>
        <v>0</v>
      </c>
      <c r="Z1088" s="23">
        <f t="shared" si="732"/>
        <v>0</v>
      </c>
      <c r="AA1088" s="23">
        <f t="shared" si="732"/>
        <v>300</v>
      </c>
      <c r="AB1088" s="23">
        <f t="shared" si="732"/>
        <v>300</v>
      </c>
      <c r="AC1088" s="23">
        <f t="shared" si="732"/>
        <v>300</v>
      </c>
      <c r="AD1088" s="112"/>
      <c r="AE1088" s="112"/>
    </row>
    <row r="1089" spans="1:31" ht="13.15" customHeight="1" x14ac:dyDescent="0.2">
      <c r="A1089" s="111"/>
      <c r="B1089" s="103" t="s">
        <v>14</v>
      </c>
      <c r="C1089" s="36"/>
      <c r="D1089" s="36"/>
      <c r="E1089" s="36"/>
      <c r="F1089" s="36"/>
      <c r="G1089" s="23">
        <f>G1096+G1103+G1110+G1117</f>
        <v>0</v>
      </c>
      <c r="H1089" s="23">
        <f t="shared" ref="H1089:AC1089" si="733">H1096+H1103+H1110+H1117</f>
        <v>0</v>
      </c>
      <c r="I1089" s="23">
        <f t="shared" si="733"/>
        <v>0</v>
      </c>
      <c r="J1089" s="23">
        <f t="shared" si="733"/>
        <v>0</v>
      </c>
      <c r="K1089" s="23">
        <f t="shared" si="733"/>
        <v>0</v>
      </c>
      <c r="L1089" s="23">
        <f t="shared" si="733"/>
        <v>0</v>
      </c>
      <c r="M1089" s="23">
        <f t="shared" si="733"/>
        <v>0</v>
      </c>
      <c r="N1089" s="23">
        <f t="shared" si="733"/>
        <v>0</v>
      </c>
      <c r="O1089" s="23">
        <f t="shared" si="733"/>
        <v>0</v>
      </c>
      <c r="P1089" s="23">
        <f t="shared" si="733"/>
        <v>0</v>
      </c>
      <c r="Q1089" s="23">
        <f t="shared" si="733"/>
        <v>0</v>
      </c>
      <c r="R1089" s="23">
        <f t="shared" si="733"/>
        <v>0</v>
      </c>
      <c r="S1089" s="23">
        <f t="shared" si="733"/>
        <v>0</v>
      </c>
      <c r="T1089" s="23">
        <f t="shared" si="733"/>
        <v>0</v>
      </c>
      <c r="U1089" s="23">
        <f t="shared" si="733"/>
        <v>0</v>
      </c>
      <c r="V1089" s="23">
        <f t="shared" si="733"/>
        <v>0</v>
      </c>
      <c r="W1089" s="23">
        <f t="shared" si="733"/>
        <v>0</v>
      </c>
      <c r="X1089" s="23">
        <f t="shared" si="733"/>
        <v>0</v>
      </c>
      <c r="Y1089" s="23">
        <f t="shared" si="733"/>
        <v>0</v>
      </c>
      <c r="Z1089" s="23">
        <f t="shared" si="733"/>
        <v>0</v>
      </c>
      <c r="AA1089" s="23">
        <f t="shared" si="733"/>
        <v>0</v>
      </c>
      <c r="AB1089" s="23">
        <f t="shared" si="733"/>
        <v>0</v>
      </c>
      <c r="AC1089" s="23">
        <f t="shared" si="733"/>
        <v>0</v>
      </c>
      <c r="AD1089" s="112"/>
      <c r="AE1089" s="112"/>
    </row>
    <row r="1090" spans="1:31" ht="13.15" customHeight="1" x14ac:dyDescent="0.2">
      <c r="A1090" s="111"/>
      <c r="B1090" s="103" t="s">
        <v>15</v>
      </c>
      <c r="C1090" s="36">
        <v>136</v>
      </c>
      <c r="D1090" s="36"/>
      <c r="E1090" s="36"/>
      <c r="F1090" s="36"/>
      <c r="G1090" s="23">
        <f>G1097+G1104+G1111+G1118</f>
        <v>250</v>
      </c>
      <c r="H1090" s="23">
        <f t="shared" ref="H1090:AC1090" si="734">H1097+H1104+H1111+H1118</f>
        <v>0</v>
      </c>
      <c r="I1090" s="23">
        <f t="shared" si="734"/>
        <v>0</v>
      </c>
      <c r="J1090" s="23">
        <f t="shared" si="734"/>
        <v>0</v>
      </c>
      <c r="K1090" s="23">
        <f t="shared" si="734"/>
        <v>0</v>
      </c>
      <c r="L1090" s="23">
        <f t="shared" si="734"/>
        <v>0</v>
      </c>
      <c r="M1090" s="23">
        <f t="shared" si="734"/>
        <v>0</v>
      </c>
      <c r="N1090" s="23">
        <f t="shared" si="734"/>
        <v>0</v>
      </c>
      <c r="O1090" s="23">
        <f t="shared" si="734"/>
        <v>250</v>
      </c>
      <c r="P1090" s="23">
        <f t="shared" si="734"/>
        <v>0</v>
      </c>
      <c r="Q1090" s="23">
        <f t="shared" si="734"/>
        <v>250</v>
      </c>
      <c r="R1090" s="23">
        <f t="shared" si="734"/>
        <v>0</v>
      </c>
      <c r="S1090" s="23">
        <f t="shared" si="734"/>
        <v>250</v>
      </c>
      <c r="T1090" s="23">
        <f t="shared" si="734"/>
        <v>0</v>
      </c>
      <c r="U1090" s="23">
        <f t="shared" si="734"/>
        <v>0</v>
      </c>
      <c r="V1090" s="23">
        <f t="shared" si="734"/>
        <v>0</v>
      </c>
      <c r="W1090" s="23">
        <f t="shared" si="734"/>
        <v>0</v>
      </c>
      <c r="X1090" s="23">
        <f t="shared" si="734"/>
        <v>0</v>
      </c>
      <c r="Y1090" s="23">
        <f t="shared" si="734"/>
        <v>0</v>
      </c>
      <c r="Z1090" s="23">
        <f t="shared" si="734"/>
        <v>0</v>
      </c>
      <c r="AA1090" s="23">
        <f t="shared" si="734"/>
        <v>250</v>
      </c>
      <c r="AB1090" s="23">
        <f t="shared" si="734"/>
        <v>250</v>
      </c>
      <c r="AC1090" s="23">
        <f t="shared" si="734"/>
        <v>250</v>
      </c>
      <c r="AD1090" s="112"/>
      <c r="AE1090" s="112"/>
    </row>
    <row r="1091" spans="1:31" ht="146.44999999999999" customHeight="1" x14ac:dyDescent="0.2">
      <c r="A1091" s="111"/>
      <c r="B1091" s="103" t="s">
        <v>12</v>
      </c>
      <c r="C1091" s="36"/>
      <c r="D1091" s="36"/>
      <c r="E1091" s="36"/>
      <c r="F1091" s="36"/>
      <c r="G1091" s="23">
        <f>G1098+G1105+G1112+G1119</f>
        <v>0</v>
      </c>
      <c r="H1091" s="23">
        <f t="shared" ref="H1091:AC1091" si="735">H1098+H1105+H1112+H1119</f>
        <v>0</v>
      </c>
      <c r="I1091" s="23">
        <f t="shared" si="735"/>
        <v>0</v>
      </c>
      <c r="J1091" s="23">
        <f t="shared" si="735"/>
        <v>0</v>
      </c>
      <c r="K1091" s="23">
        <f t="shared" si="735"/>
        <v>0</v>
      </c>
      <c r="L1091" s="23">
        <f t="shared" si="735"/>
        <v>0</v>
      </c>
      <c r="M1091" s="23">
        <f t="shared" si="735"/>
        <v>0</v>
      </c>
      <c r="N1091" s="23">
        <f t="shared" si="735"/>
        <v>0</v>
      </c>
      <c r="O1091" s="23">
        <f t="shared" si="735"/>
        <v>0</v>
      </c>
      <c r="P1091" s="23">
        <f t="shared" si="735"/>
        <v>0</v>
      </c>
      <c r="Q1091" s="23">
        <f t="shared" si="735"/>
        <v>0</v>
      </c>
      <c r="R1091" s="23">
        <f t="shared" si="735"/>
        <v>0</v>
      </c>
      <c r="S1091" s="23">
        <f t="shared" si="735"/>
        <v>0</v>
      </c>
      <c r="T1091" s="23">
        <f t="shared" si="735"/>
        <v>0</v>
      </c>
      <c r="U1091" s="23">
        <f t="shared" si="735"/>
        <v>0</v>
      </c>
      <c r="V1091" s="23">
        <f t="shared" si="735"/>
        <v>0</v>
      </c>
      <c r="W1091" s="23">
        <f t="shared" si="735"/>
        <v>0</v>
      </c>
      <c r="X1091" s="23">
        <f t="shared" si="735"/>
        <v>0</v>
      </c>
      <c r="Y1091" s="23">
        <f t="shared" si="735"/>
        <v>0</v>
      </c>
      <c r="Z1091" s="23">
        <f t="shared" si="735"/>
        <v>0</v>
      </c>
      <c r="AA1091" s="23">
        <f t="shared" si="735"/>
        <v>0</v>
      </c>
      <c r="AB1091" s="23">
        <f t="shared" si="735"/>
        <v>0</v>
      </c>
      <c r="AC1091" s="23">
        <f t="shared" si="735"/>
        <v>0</v>
      </c>
      <c r="AD1091" s="112"/>
      <c r="AE1091" s="112"/>
    </row>
    <row r="1092" spans="1:31" ht="45" customHeight="1" x14ac:dyDescent="0.2">
      <c r="A1092" s="145" t="s">
        <v>308</v>
      </c>
      <c r="B1092" s="103" t="s">
        <v>156</v>
      </c>
      <c r="C1092" s="19"/>
      <c r="D1092" s="20"/>
      <c r="E1092" s="20"/>
      <c r="F1092" s="19"/>
      <c r="G1092" s="23">
        <f>I1092+K1092+M1092+O1092</f>
        <v>5</v>
      </c>
      <c r="H1092" s="23">
        <f>J1092+L1092+N1092+P1092</f>
        <v>0</v>
      </c>
      <c r="I1092" s="29"/>
      <c r="J1092" s="29"/>
      <c r="K1092" s="29"/>
      <c r="L1092" s="29"/>
      <c r="M1092" s="29"/>
      <c r="N1092" s="29"/>
      <c r="O1092" s="29">
        <v>5</v>
      </c>
      <c r="P1092" s="28"/>
      <c r="Q1092" s="23">
        <v>5</v>
      </c>
      <c r="R1092" s="23">
        <f>T1092+V1092+X1092+Z1092</f>
        <v>0</v>
      </c>
      <c r="S1092" s="23">
        <v>5</v>
      </c>
      <c r="T1092" s="23"/>
      <c r="U1092" s="23"/>
      <c r="V1092" s="23"/>
      <c r="W1092" s="23"/>
      <c r="X1092" s="23"/>
      <c r="Y1092" s="23"/>
      <c r="Z1092" s="23"/>
      <c r="AA1092" s="23">
        <v>5</v>
      </c>
      <c r="AB1092" s="23">
        <v>2</v>
      </c>
      <c r="AC1092" s="23">
        <v>5</v>
      </c>
      <c r="AD1092" s="112" t="s">
        <v>413</v>
      </c>
      <c r="AE1092" s="116" t="s">
        <v>353</v>
      </c>
    </row>
    <row r="1093" spans="1:31" ht="46.15" customHeight="1" x14ac:dyDescent="0.2">
      <c r="A1093" s="145"/>
      <c r="B1093" s="103" t="s">
        <v>135</v>
      </c>
      <c r="C1093" s="19"/>
      <c r="D1093" s="20"/>
      <c r="E1093" s="20"/>
      <c r="F1093" s="19"/>
      <c r="G1093" s="23">
        <f t="shared" ref="G1093:AC1093" si="736">ROUND(G1094/G1092,1)</f>
        <v>1050</v>
      </c>
      <c r="H1093" s="23" t="e">
        <f t="shared" si="736"/>
        <v>#DIV/0!</v>
      </c>
      <c r="I1093" s="23" t="e">
        <f t="shared" si="736"/>
        <v>#DIV/0!</v>
      </c>
      <c r="J1093" s="23" t="e">
        <f t="shared" si="736"/>
        <v>#DIV/0!</v>
      </c>
      <c r="K1093" s="23" t="e">
        <f t="shared" si="736"/>
        <v>#DIV/0!</v>
      </c>
      <c r="L1093" s="23" t="e">
        <f t="shared" si="736"/>
        <v>#DIV/0!</v>
      </c>
      <c r="M1093" s="23" t="e">
        <f t="shared" si="736"/>
        <v>#DIV/0!</v>
      </c>
      <c r="N1093" s="23" t="e">
        <f t="shared" si="736"/>
        <v>#DIV/0!</v>
      </c>
      <c r="O1093" s="23">
        <f t="shared" si="736"/>
        <v>1050</v>
      </c>
      <c r="P1093" s="23" t="e">
        <f t="shared" si="736"/>
        <v>#DIV/0!</v>
      </c>
      <c r="Q1093" s="23">
        <f t="shared" si="736"/>
        <v>1050</v>
      </c>
      <c r="R1093" s="23" t="e">
        <f t="shared" si="736"/>
        <v>#DIV/0!</v>
      </c>
      <c r="S1093" s="23">
        <f t="shared" si="736"/>
        <v>1050</v>
      </c>
      <c r="T1093" s="27" t="e">
        <f t="shared" si="736"/>
        <v>#DIV/0!</v>
      </c>
      <c r="U1093" s="27" t="e">
        <f t="shared" si="736"/>
        <v>#DIV/0!</v>
      </c>
      <c r="V1093" s="27" t="e">
        <f t="shared" si="736"/>
        <v>#DIV/0!</v>
      </c>
      <c r="W1093" s="27" t="e">
        <f t="shared" si="736"/>
        <v>#DIV/0!</v>
      </c>
      <c r="X1093" s="23" t="e">
        <f t="shared" si="736"/>
        <v>#DIV/0!</v>
      </c>
      <c r="Y1093" s="27" t="e">
        <f t="shared" si="736"/>
        <v>#DIV/0!</v>
      </c>
      <c r="Z1093" s="23" t="e">
        <f t="shared" si="736"/>
        <v>#DIV/0!</v>
      </c>
      <c r="AA1093" s="23">
        <f t="shared" si="736"/>
        <v>1050</v>
      </c>
      <c r="AB1093" s="23">
        <f t="shared" si="736"/>
        <v>2625</v>
      </c>
      <c r="AC1093" s="23">
        <f t="shared" si="736"/>
        <v>1050</v>
      </c>
      <c r="AD1093" s="112"/>
      <c r="AE1093" s="117"/>
    </row>
    <row r="1094" spans="1:31" ht="33.6" customHeight="1" x14ac:dyDescent="0.2">
      <c r="A1094" s="145"/>
      <c r="B1094" s="103" t="s">
        <v>101</v>
      </c>
      <c r="C1094" s="19"/>
      <c r="D1094" s="20"/>
      <c r="E1094" s="20"/>
      <c r="F1094" s="19"/>
      <c r="G1094" s="23">
        <f>SUM(G1095:G1098)</f>
        <v>5250</v>
      </c>
      <c r="H1094" s="23">
        <f t="shared" ref="H1094:AC1094" si="737">SUM(H1095:H1098)</f>
        <v>0</v>
      </c>
      <c r="I1094" s="23">
        <f t="shared" si="737"/>
        <v>0</v>
      </c>
      <c r="J1094" s="23">
        <f t="shared" si="737"/>
        <v>0</v>
      </c>
      <c r="K1094" s="23">
        <f t="shared" si="737"/>
        <v>0</v>
      </c>
      <c r="L1094" s="23">
        <f t="shared" si="737"/>
        <v>0</v>
      </c>
      <c r="M1094" s="23">
        <f t="shared" si="737"/>
        <v>0</v>
      </c>
      <c r="N1094" s="23">
        <f t="shared" si="737"/>
        <v>0</v>
      </c>
      <c r="O1094" s="23">
        <f t="shared" si="737"/>
        <v>5250</v>
      </c>
      <c r="P1094" s="23">
        <f t="shared" si="737"/>
        <v>0</v>
      </c>
      <c r="Q1094" s="23">
        <f t="shared" si="737"/>
        <v>5250</v>
      </c>
      <c r="R1094" s="23">
        <f t="shared" si="737"/>
        <v>0</v>
      </c>
      <c r="S1094" s="23">
        <f t="shared" si="737"/>
        <v>5250</v>
      </c>
      <c r="T1094" s="23">
        <f t="shared" si="737"/>
        <v>0</v>
      </c>
      <c r="U1094" s="23">
        <f t="shared" si="737"/>
        <v>0</v>
      </c>
      <c r="V1094" s="23">
        <f t="shared" si="737"/>
        <v>0</v>
      </c>
      <c r="W1094" s="23">
        <f t="shared" si="737"/>
        <v>0</v>
      </c>
      <c r="X1094" s="23">
        <f t="shared" si="737"/>
        <v>0</v>
      </c>
      <c r="Y1094" s="23">
        <f t="shared" si="737"/>
        <v>0</v>
      </c>
      <c r="Z1094" s="23">
        <f t="shared" si="737"/>
        <v>0</v>
      </c>
      <c r="AA1094" s="23">
        <f t="shared" si="737"/>
        <v>5250</v>
      </c>
      <c r="AB1094" s="23">
        <f t="shared" si="737"/>
        <v>5250</v>
      </c>
      <c r="AC1094" s="23">
        <f t="shared" si="737"/>
        <v>5250</v>
      </c>
      <c r="AD1094" s="112"/>
      <c r="AE1094" s="117"/>
    </row>
    <row r="1095" spans="1:31" ht="26.45" customHeight="1" x14ac:dyDescent="0.2">
      <c r="A1095" s="145"/>
      <c r="B1095" s="103" t="s">
        <v>17</v>
      </c>
      <c r="C1095" s="18" t="s">
        <v>48</v>
      </c>
      <c r="D1095" s="18" t="s">
        <v>42</v>
      </c>
      <c r="E1095" s="18" t="s">
        <v>201</v>
      </c>
      <c r="F1095" s="18" t="s">
        <v>57</v>
      </c>
      <c r="G1095" s="23">
        <f>I1095+K1095+M1095+O1095</f>
        <v>5000</v>
      </c>
      <c r="H1095" s="28">
        <f t="shared" ref="G1095:H1098" si="738">J1095+L1095+N1095+P1095</f>
        <v>0</v>
      </c>
      <c r="I1095" s="29">
        <v>0</v>
      </c>
      <c r="J1095" s="29">
        <v>0</v>
      </c>
      <c r="K1095" s="29"/>
      <c r="L1095" s="29"/>
      <c r="M1095" s="29"/>
      <c r="N1095" s="29"/>
      <c r="O1095" s="29">
        <v>5000</v>
      </c>
      <c r="P1095" s="28"/>
      <c r="Q1095" s="23">
        <f t="shared" ref="Q1095:R1098" si="739">S1095+U1095+W1095+Y1095</f>
        <v>5000</v>
      </c>
      <c r="R1095" s="28">
        <f t="shared" si="739"/>
        <v>0</v>
      </c>
      <c r="S1095" s="23">
        <v>5000</v>
      </c>
      <c r="T1095" s="23"/>
      <c r="U1095" s="23"/>
      <c r="V1095" s="23"/>
      <c r="W1095" s="23"/>
      <c r="X1095" s="23"/>
      <c r="Y1095" s="29"/>
      <c r="Z1095" s="23"/>
      <c r="AA1095" s="29">
        <v>5000</v>
      </c>
      <c r="AB1095" s="29">
        <v>5000</v>
      </c>
      <c r="AC1095" s="29">
        <v>5000</v>
      </c>
      <c r="AD1095" s="112"/>
      <c r="AE1095" s="117"/>
    </row>
    <row r="1096" spans="1:31" ht="13.15" customHeight="1" x14ac:dyDescent="0.2">
      <c r="A1096" s="145"/>
      <c r="B1096" s="103" t="s">
        <v>14</v>
      </c>
      <c r="C1096" s="19"/>
      <c r="D1096" s="20"/>
      <c r="E1096" s="20"/>
      <c r="F1096" s="19"/>
      <c r="G1096" s="23">
        <f t="shared" si="738"/>
        <v>0</v>
      </c>
      <c r="H1096" s="28">
        <f t="shared" si="738"/>
        <v>0</v>
      </c>
      <c r="I1096" s="29">
        <v>0</v>
      </c>
      <c r="J1096" s="29">
        <v>0</v>
      </c>
      <c r="K1096" s="29"/>
      <c r="L1096" s="29"/>
      <c r="M1096" s="29"/>
      <c r="N1096" s="29"/>
      <c r="O1096" s="29"/>
      <c r="P1096" s="28"/>
      <c r="Q1096" s="23">
        <f t="shared" si="739"/>
        <v>0</v>
      </c>
      <c r="R1096" s="28">
        <f t="shared" si="739"/>
        <v>0</v>
      </c>
      <c r="S1096" s="23"/>
      <c r="T1096" s="23"/>
      <c r="U1096" s="23"/>
      <c r="V1096" s="23"/>
      <c r="W1096" s="23"/>
      <c r="X1096" s="23"/>
      <c r="Y1096" s="29"/>
      <c r="Z1096" s="23"/>
      <c r="AA1096" s="29"/>
      <c r="AB1096" s="29"/>
      <c r="AC1096" s="29"/>
      <c r="AD1096" s="112"/>
      <c r="AE1096" s="117"/>
    </row>
    <row r="1097" spans="1:31" ht="13.15" customHeight="1" x14ac:dyDescent="0.2">
      <c r="A1097" s="145"/>
      <c r="B1097" s="103" t="s">
        <v>15</v>
      </c>
      <c r="C1097" s="19"/>
      <c r="D1097" s="20"/>
      <c r="E1097" s="20"/>
      <c r="F1097" s="19"/>
      <c r="G1097" s="23">
        <f t="shared" si="738"/>
        <v>250</v>
      </c>
      <c r="H1097" s="28">
        <f t="shared" si="738"/>
        <v>0</v>
      </c>
      <c r="I1097" s="29">
        <v>0</v>
      </c>
      <c r="J1097" s="29">
        <v>0</v>
      </c>
      <c r="K1097" s="29"/>
      <c r="L1097" s="29"/>
      <c r="M1097" s="29"/>
      <c r="N1097" s="29"/>
      <c r="O1097" s="29">
        <f>O1095*0.05</f>
        <v>250</v>
      </c>
      <c r="P1097" s="28"/>
      <c r="Q1097" s="23">
        <f t="shared" si="739"/>
        <v>250</v>
      </c>
      <c r="R1097" s="28">
        <f t="shared" si="739"/>
        <v>0</v>
      </c>
      <c r="S1097" s="23">
        <v>250</v>
      </c>
      <c r="T1097" s="23"/>
      <c r="U1097" s="23"/>
      <c r="V1097" s="23"/>
      <c r="W1097" s="23"/>
      <c r="X1097" s="23"/>
      <c r="Y1097" s="29"/>
      <c r="Z1097" s="23"/>
      <c r="AA1097" s="29">
        <v>250</v>
      </c>
      <c r="AB1097" s="29">
        <v>250</v>
      </c>
      <c r="AC1097" s="29">
        <f>AC1095*0.05</f>
        <v>250</v>
      </c>
      <c r="AD1097" s="112"/>
      <c r="AE1097" s="117"/>
    </row>
    <row r="1098" spans="1:31" ht="13.15" customHeight="1" x14ac:dyDescent="0.2">
      <c r="A1098" s="145"/>
      <c r="B1098" s="103" t="s">
        <v>12</v>
      </c>
      <c r="C1098" s="19"/>
      <c r="D1098" s="20"/>
      <c r="E1098" s="20"/>
      <c r="F1098" s="19"/>
      <c r="G1098" s="23">
        <f t="shared" si="738"/>
        <v>0</v>
      </c>
      <c r="H1098" s="28">
        <f t="shared" si="738"/>
        <v>0</v>
      </c>
      <c r="I1098" s="29"/>
      <c r="J1098" s="29"/>
      <c r="K1098" s="29"/>
      <c r="L1098" s="29"/>
      <c r="M1098" s="29"/>
      <c r="N1098" s="29"/>
      <c r="O1098" s="29"/>
      <c r="P1098" s="28"/>
      <c r="Q1098" s="23">
        <f t="shared" si="739"/>
        <v>0</v>
      </c>
      <c r="R1098" s="28">
        <f t="shared" si="739"/>
        <v>0</v>
      </c>
      <c r="S1098" s="23"/>
      <c r="T1098" s="23"/>
      <c r="U1098" s="23"/>
      <c r="V1098" s="23"/>
      <c r="W1098" s="23"/>
      <c r="X1098" s="23"/>
      <c r="Y1098" s="23"/>
      <c r="Z1098" s="23"/>
      <c r="AA1098" s="23"/>
      <c r="AB1098" s="23"/>
      <c r="AC1098" s="23"/>
      <c r="AD1098" s="112"/>
      <c r="AE1098" s="118"/>
    </row>
    <row r="1099" spans="1:31" ht="24" customHeight="1" x14ac:dyDescent="0.2">
      <c r="A1099" s="111" t="s">
        <v>505</v>
      </c>
      <c r="B1099" s="103" t="s">
        <v>145</v>
      </c>
      <c r="C1099" s="19"/>
      <c r="D1099" s="20"/>
      <c r="E1099" s="20"/>
      <c r="F1099" s="19"/>
      <c r="G1099" s="23">
        <f>I1099+K1099+M1099+O1099</f>
        <v>10</v>
      </c>
      <c r="H1099" s="23">
        <f>J1099+L1099+N1099+P1099</f>
        <v>2</v>
      </c>
      <c r="I1099" s="29">
        <v>2</v>
      </c>
      <c r="J1099" s="29">
        <v>2</v>
      </c>
      <c r="K1099" s="29">
        <v>3</v>
      </c>
      <c r="L1099" s="29"/>
      <c r="M1099" s="29">
        <v>3</v>
      </c>
      <c r="N1099" s="29"/>
      <c r="O1099" s="29">
        <v>2</v>
      </c>
      <c r="P1099" s="28"/>
      <c r="Q1099" s="35">
        <v>10</v>
      </c>
      <c r="R1099" s="35">
        <f>T1099+V1099+X1099+Z1099</f>
        <v>0</v>
      </c>
      <c r="S1099" s="35">
        <v>2</v>
      </c>
      <c r="T1099" s="35"/>
      <c r="U1099" s="35">
        <v>3</v>
      </c>
      <c r="V1099" s="35"/>
      <c r="W1099" s="35">
        <v>3</v>
      </c>
      <c r="X1099" s="35"/>
      <c r="Y1099" s="35">
        <v>2</v>
      </c>
      <c r="Z1099" s="35"/>
      <c r="AA1099" s="35">
        <v>10</v>
      </c>
      <c r="AB1099" s="35">
        <v>10</v>
      </c>
      <c r="AC1099" s="35">
        <v>10</v>
      </c>
      <c r="AD1099" s="112" t="s">
        <v>92</v>
      </c>
      <c r="AE1099" s="116" t="s">
        <v>354</v>
      </c>
    </row>
    <row r="1100" spans="1:31" ht="37.15" customHeight="1" x14ac:dyDescent="0.2">
      <c r="A1100" s="111"/>
      <c r="B1100" s="103" t="s">
        <v>119</v>
      </c>
      <c r="C1100" s="19"/>
      <c r="D1100" s="20"/>
      <c r="E1100" s="20"/>
      <c r="F1100" s="19"/>
      <c r="G1100" s="23">
        <f>ROUND(G1101/G1099,1)</f>
        <v>50</v>
      </c>
      <c r="H1100" s="23">
        <f t="shared" ref="H1100:AC1100" si="740">ROUND(H1101/H1099,1)</f>
        <v>0</v>
      </c>
      <c r="I1100" s="23">
        <f t="shared" si="740"/>
        <v>50</v>
      </c>
      <c r="J1100" s="23">
        <f t="shared" si="740"/>
        <v>0</v>
      </c>
      <c r="K1100" s="23">
        <f t="shared" si="740"/>
        <v>50</v>
      </c>
      <c r="L1100" s="23" t="e">
        <f t="shared" si="740"/>
        <v>#DIV/0!</v>
      </c>
      <c r="M1100" s="23">
        <f t="shared" si="740"/>
        <v>50</v>
      </c>
      <c r="N1100" s="23" t="e">
        <f t="shared" si="740"/>
        <v>#DIV/0!</v>
      </c>
      <c r="O1100" s="23">
        <f t="shared" si="740"/>
        <v>50</v>
      </c>
      <c r="P1100" s="23" t="e">
        <f t="shared" si="740"/>
        <v>#DIV/0!</v>
      </c>
      <c r="Q1100" s="23">
        <f t="shared" si="740"/>
        <v>50</v>
      </c>
      <c r="R1100" s="23" t="e">
        <f t="shared" si="740"/>
        <v>#DIV/0!</v>
      </c>
      <c r="S1100" s="23">
        <f t="shared" si="740"/>
        <v>250</v>
      </c>
      <c r="T1100" s="23" t="e">
        <f t="shared" si="740"/>
        <v>#DIV/0!</v>
      </c>
      <c r="U1100" s="23">
        <f t="shared" si="740"/>
        <v>0</v>
      </c>
      <c r="V1100" s="23" t="e">
        <f t="shared" si="740"/>
        <v>#DIV/0!</v>
      </c>
      <c r="W1100" s="23">
        <f t="shared" si="740"/>
        <v>0</v>
      </c>
      <c r="X1100" s="23" t="e">
        <f t="shared" si="740"/>
        <v>#DIV/0!</v>
      </c>
      <c r="Y1100" s="27">
        <f t="shared" si="740"/>
        <v>0</v>
      </c>
      <c r="Z1100" s="23" t="e">
        <f t="shared" si="740"/>
        <v>#DIV/0!</v>
      </c>
      <c r="AA1100" s="23">
        <f t="shared" si="740"/>
        <v>50</v>
      </c>
      <c r="AB1100" s="23">
        <f t="shared" si="740"/>
        <v>50</v>
      </c>
      <c r="AC1100" s="23">
        <f t="shared" si="740"/>
        <v>50</v>
      </c>
      <c r="AD1100" s="112"/>
      <c r="AE1100" s="117"/>
    </row>
    <row r="1101" spans="1:31" ht="39" customHeight="1" x14ac:dyDescent="0.2">
      <c r="A1101" s="111"/>
      <c r="B1101" s="103" t="s">
        <v>101</v>
      </c>
      <c r="C1101" s="19"/>
      <c r="D1101" s="20"/>
      <c r="E1101" s="20"/>
      <c r="F1101" s="19"/>
      <c r="G1101" s="23">
        <f>SUM(G1102:G1105)</f>
        <v>500</v>
      </c>
      <c r="H1101" s="23">
        <f t="shared" ref="H1101:AC1101" si="741">SUM(H1102:H1105)</f>
        <v>0</v>
      </c>
      <c r="I1101" s="23">
        <f t="shared" si="741"/>
        <v>100</v>
      </c>
      <c r="J1101" s="23">
        <f t="shared" si="741"/>
        <v>0</v>
      </c>
      <c r="K1101" s="23">
        <f t="shared" si="741"/>
        <v>150</v>
      </c>
      <c r="L1101" s="23">
        <f t="shared" si="741"/>
        <v>0</v>
      </c>
      <c r="M1101" s="23">
        <f t="shared" si="741"/>
        <v>150</v>
      </c>
      <c r="N1101" s="23">
        <f t="shared" si="741"/>
        <v>0</v>
      </c>
      <c r="O1101" s="23">
        <f t="shared" si="741"/>
        <v>100</v>
      </c>
      <c r="P1101" s="23">
        <f t="shared" si="741"/>
        <v>0</v>
      </c>
      <c r="Q1101" s="23">
        <f t="shared" si="741"/>
        <v>500</v>
      </c>
      <c r="R1101" s="23">
        <f t="shared" si="741"/>
        <v>0</v>
      </c>
      <c r="S1101" s="23">
        <f t="shared" si="741"/>
        <v>500</v>
      </c>
      <c r="T1101" s="23">
        <f t="shared" si="741"/>
        <v>0</v>
      </c>
      <c r="U1101" s="23">
        <f t="shared" si="741"/>
        <v>0</v>
      </c>
      <c r="V1101" s="23">
        <f t="shared" si="741"/>
        <v>0</v>
      </c>
      <c r="W1101" s="23">
        <f t="shared" si="741"/>
        <v>0</v>
      </c>
      <c r="X1101" s="23">
        <f t="shared" si="741"/>
        <v>0</v>
      </c>
      <c r="Y1101" s="23">
        <f t="shared" si="741"/>
        <v>0</v>
      </c>
      <c r="Z1101" s="23">
        <f t="shared" si="741"/>
        <v>0</v>
      </c>
      <c r="AA1101" s="23">
        <f t="shared" si="741"/>
        <v>500</v>
      </c>
      <c r="AB1101" s="23">
        <f t="shared" si="741"/>
        <v>500</v>
      </c>
      <c r="AC1101" s="23">
        <f t="shared" si="741"/>
        <v>500</v>
      </c>
      <c r="AD1101" s="112"/>
      <c r="AE1101" s="117"/>
    </row>
    <row r="1102" spans="1:31" ht="27" customHeight="1" x14ac:dyDescent="0.2">
      <c r="A1102" s="111"/>
      <c r="B1102" s="103" t="s">
        <v>17</v>
      </c>
      <c r="C1102" s="18" t="s">
        <v>48</v>
      </c>
      <c r="D1102" s="18" t="s">
        <v>42</v>
      </c>
      <c r="E1102" s="18" t="s">
        <v>200</v>
      </c>
      <c r="F1102" s="18" t="s">
        <v>56</v>
      </c>
      <c r="G1102" s="23">
        <f>I1102+K1102+M1102+O1102</f>
        <v>500</v>
      </c>
      <c r="H1102" s="28">
        <f t="shared" ref="G1102:H1105" si="742">J1102+L1102+N1102+P1102</f>
        <v>0</v>
      </c>
      <c r="I1102" s="29">
        <v>100</v>
      </c>
      <c r="J1102" s="29">
        <v>0</v>
      </c>
      <c r="K1102" s="29">
        <v>150</v>
      </c>
      <c r="L1102" s="29"/>
      <c r="M1102" s="29">
        <v>150</v>
      </c>
      <c r="N1102" s="29"/>
      <c r="O1102" s="29">
        <v>100</v>
      </c>
      <c r="P1102" s="28"/>
      <c r="Q1102" s="23">
        <f t="shared" ref="Q1102:R1106" si="743">S1102+U1102+W1102+Y1102</f>
        <v>500</v>
      </c>
      <c r="R1102" s="28">
        <f t="shared" si="743"/>
        <v>0</v>
      </c>
      <c r="S1102" s="29">
        <v>500</v>
      </c>
      <c r="T1102" s="29">
        <v>0</v>
      </c>
      <c r="U1102" s="29">
        <v>0</v>
      </c>
      <c r="V1102" s="29"/>
      <c r="W1102" s="29">
        <v>0</v>
      </c>
      <c r="X1102" s="29"/>
      <c r="Y1102" s="29">
        <v>0</v>
      </c>
      <c r="Z1102" s="23"/>
      <c r="AA1102" s="23">
        <v>500</v>
      </c>
      <c r="AB1102" s="23">
        <v>500</v>
      </c>
      <c r="AC1102" s="23">
        <v>500</v>
      </c>
      <c r="AD1102" s="112"/>
      <c r="AE1102" s="117"/>
    </row>
    <row r="1103" spans="1:31" ht="13.15" customHeight="1" x14ac:dyDescent="0.2">
      <c r="A1103" s="111"/>
      <c r="B1103" s="103" t="s">
        <v>14</v>
      </c>
      <c r="C1103" s="19"/>
      <c r="D1103" s="20"/>
      <c r="E1103" s="20"/>
      <c r="F1103" s="19"/>
      <c r="G1103" s="23">
        <f t="shared" si="742"/>
        <v>0</v>
      </c>
      <c r="H1103" s="28">
        <f t="shared" si="742"/>
        <v>0</v>
      </c>
      <c r="I1103" s="29"/>
      <c r="J1103" s="29"/>
      <c r="K1103" s="29"/>
      <c r="L1103" s="29"/>
      <c r="M1103" s="29"/>
      <c r="N1103" s="29"/>
      <c r="O1103" s="29"/>
      <c r="P1103" s="28"/>
      <c r="Q1103" s="23">
        <f t="shared" si="743"/>
        <v>0</v>
      </c>
      <c r="R1103" s="28">
        <f t="shared" si="743"/>
        <v>0</v>
      </c>
      <c r="S1103" s="23"/>
      <c r="T1103" s="23"/>
      <c r="U1103" s="23"/>
      <c r="V1103" s="23"/>
      <c r="W1103" s="23"/>
      <c r="X1103" s="23"/>
      <c r="Y1103" s="23"/>
      <c r="Z1103" s="23"/>
      <c r="AA1103" s="23"/>
      <c r="AB1103" s="23"/>
      <c r="AC1103" s="23"/>
      <c r="AD1103" s="112"/>
      <c r="AE1103" s="117"/>
    </row>
    <row r="1104" spans="1:31" ht="13.15" customHeight="1" x14ac:dyDescent="0.2">
      <c r="A1104" s="111"/>
      <c r="B1104" s="103" t="s">
        <v>15</v>
      </c>
      <c r="C1104" s="19"/>
      <c r="D1104" s="20"/>
      <c r="E1104" s="20"/>
      <c r="F1104" s="19"/>
      <c r="G1104" s="23">
        <f t="shared" si="742"/>
        <v>0</v>
      </c>
      <c r="H1104" s="28">
        <f t="shared" si="742"/>
        <v>0</v>
      </c>
      <c r="I1104" s="29"/>
      <c r="J1104" s="29"/>
      <c r="K1104" s="29"/>
      <c r="L1104" s="29"/>
      <c r="M1104" s="29"/>
      <c r="N1104" s="29"/>
      <c r="O1104" s="29"/>
      <c r="P1104" s="28"/>
      <c r="Q1104" s="23">
        <f t="shared" si="743"/>
        <v>0</v>
      </c>
      <c r="R1104" s="28">
        <f t="shared" si="743"/>
        <v>0</v>
      </c>
      <c r="S1104" s="23"/>
      <c r="T1104" s="23"/>
      <c r="U1104" s="23"/>
      <c r="V1104" s="23"/>
      <c r="W1104" s="23"/>
      <c r="X1104" s="23"/>
      <c r="Y1104" s="23"/>
      <c r="Z1104" s="23"/>
      <c r="AA1104" s="23"/>
      <c r="AB1104" s="23"/>
      <c r="AC1104" s="23"/>
      <c r="AD1104" s="112"/>
      <c r="AE1104" s="117"/>
    </row>
    <row r="1105" spans="1:31" ht="29.45" customHeight="1" x14ac:dyDescent="0.2">
      <c r="A1105" s="111"/>
      <c r="B1105" s="103" t="s">
        <v>12</v>
      </c>
      <c r="C1105" s="19"/>
      <c r="D1105" s="20"/>
      <c r="E1105" s="20"/>
      <c r="F1105" s="19"/>
      <c r="G1105" s="23">
        <f t="shared" si="742"/>
        <v>0</v>
      </c>
      <c r="H1105" s="28">
        <f t="shared" si="742"/>
        <v>0</v>
      </c>
      <c r="I1105" s="29"/>
      <c r="J1105" s="29"/>
      <c r="K1105" s="29"/>
      <c r="L1105" s="29"/>
      <c r="M1105" s="29"/>
      <c r="N1105" s="29"/>
      <c r="O1105" s="29"/>
      <c r="P1105" s="28"/>
      <c r="Q1105" s="23">
        <f t="shared" si="743"/>
        <v>0</v>
      </c>
      <c r="R1105" s="28">
        <f t="shared" si="743"/>
        <v>0</v>
      </c>
      <c r="S1105" s="23"/>
      <c r="T1105" s="23"/>
      <c r="U1105" s="23"/>
      <c r="V1105" s="23"/>
      <c r="W1105" s="23"/>
      <c r="X1105" s="23"/>
      <c r="Y1105" s="23"/>
      <c r="Z1105" s="23"/>
      <c r="AA1105" s="23"/>
      <c r="AB1105" s="23"/>
      <c r="AC1105" s="23"/>
      <c r="AD1105" s="112"/>
      <c r="AE1105" s="118"/>
    </row>
    <row r="1106" spans="1:31" ht="26.45" customHeight="1" x14ac:dyDescent="0.2">
      <c r="A1106" s="111" t="s">
        <v>293</v>
      </c>
      <c r="B1106" s="103" t="s">
        <v>145</v>
      </c>
      <c r="C1106" s="19"/>
      <c r="D1106" s="20"/>
      <c r="E1106" s="20"/>
      <c r="F1106" s="19"/>
      <c r="G1106" s="29">
        <f>I1106+K1106+M1106+O1106</f>
        <v>10</v>
      </c>
      <c r="H1106" s="29">
        <f>J1106+L1106+N1106+P1106</f>
        <v>0</v>
      </c>
      <c r="I1106" s="29"/>
      <c r="J1106" s="29"/>
      <c r="K1106" s="29">
        <v>5</v>
      </c>
      <c r="L1106" s="29"/>
      <c r="M1106" s="29">
        <v>2</v>
      </c>
      <c r="N1106" s="29"/>
      <c r="O1106" s="29">
        <v>3</v>
      </c>
      <c r="P1106" s="28"/>
      <c r="Q1106" s="29">
        <f t="shared" si="743"/>
        <v>10</v>
      </c>
      <c r="R1106" s="29">
        <f t="shared" si="743"/>
        <v>0</v>
      </c>
      <c r="S1106" s="23">
        <v>5</v>
      </c>
      <c r="T1106" s="23"/>
      <c r="U1106" s="23">
        <v>2</v>
      </c>
      <c r="V1106" s="23"/>
      <c r="W1106" s="23">
        <v>3</v>
      </c>
      <c r="X1106" s="23"/>
      <c r="Y1106" s="23"/>
      <c r="Z1106" s="23"/>
      <c r="AA1106" s="23">
        <v>10</v>
      </c>
      <c r="AB1106" s="28">
        <v>10</v>
      </c>
      <c r="AC1106" s="28">
        <v>10</v>
      </c>
      <c r="AD1106" s="112" t="s">
        <v>320</v>
      </c>
      <c r="AE1106" s="112" t="s">
        <v>592</v>
      </c>
    </row>
    <row r="1107" spans="1:31" ht="25.9" customHeight="1" x14ac:dyDescent="0.2">
      <c r="A1107" s="111"/>
      <c r="B1107" s="103" t="s">
        <v>117</v>
      </c>
      <c r="C1107" s="19"/>
      <c r="D1107" s="20"/>
      <c r="E1107" s="20"/>
      <c r="F1107" s="19"/>
      <c r="G1107" s="23">
        <f>ROUND(G1108/G1106,1)</f>
        <v>0</v>
      </c>
      <c r="H1107" s="23" t="e">
        <f t="shared" ref="H1107:AC1107" si="744">ROUND(H1108/H1106,1)</f>
        <v>#DIV/0!</v>
      </c>
      <c r="I1107" s="23" t="e">
        <f t="shared" si="744"/>
        <v>#DIV/0!</v>
      </c>
      <c r="J1107" s="23" t="e">
        <f t="shared" si="744"/>
        <v>#DIV/0!</v>
      </c>
      <c r="K1107" s="23">
        <f t="shared" si="744"/>
        <v>0</v>
      </c>
      <c r="L1107" s="23" t="e">
        <f t="shared" si="744"/>
        <v>#DIV/0!</v>
      </c>
      <c r="M1107" s="23">
        <f t="shared" si="744"/>
        <v>0</v>
      </c>
      <c r="N1107" s="23" t="e">
        <f t="shared" si="744"/>
        <v>#DIV/0!</v>
      </c>
      <c r="O1107" s="23">
        <f t="shared" si="744"/>
        <v>0</v>
      </c>
      <c r="P1107" s="23" t="e">
        <f t="shared" si="744"/>
        <v>#DIV/0!</v>
      </c>
      <c r="Q1107" s="23">
        <f t="shared" si="744"/>
        <v>30</v>
      </c>
      <c r="R1107" s="23" t="e">
        <f t="shared" si="744"/>
        <v>#DIV/0!</v>
      </c>
      <c r="S1107" s="23">
        <f t="shared" si="744"/>
        <v>20</v>
      </c>
      <c r="T1107" s="23" t="e">
        <f t="shared" si="744"/>
        <v>#DIV/0!</v>
      </c>
      <c r="U1107" s="23">
        <f t="shared" si="744"/>
        <v>50</v>
      </c>
      <c r="V1107" s="23" t="e">
        <f t="shared" si="744"/>
        <v>#DIV/0!</v>
      </c>
      <c r="W1107" s="23">
        <f t="shared" si="744"/>
        <v>33.299999999999997</v>
      </c>
      <c r="X1107" s="23" t="e">
        <f t="shared" si="744"/>
        <v>#DIV/0!</v>
      </c>
      <c r="Y1107" s="27" t="e">
        <f t="shared" si="744"/>
        <v>#DIV/0!</v>
      </c>
      <c r="Z1107" s="23" t="e">
        <f t="shared" si="744"/>
        <v>#DIV/0!</v>
      </c>
      <c r="AA1107" s="23">
        <f t="shared" si="744"/>
        <v>30</v>
      </c>
      <c r="AB1107" s="23">
        <f t="shared" si="744"/>
        <v>30</v>
      </c>
      <c r="AC1107" s="23">
        <f t="shared" si="744"/>
        <v>30</v>
      </c>
      <c r="AD1107" s="112"/>
      <c r="AE1107" s="112"/>
    </row>
    <row r="1108" spans="1:31" ht="25.15" customHeight="1" x14ac:dyDescent="0.2">
      <c r="A1108" s="111"/>
      <c r="B1108" s="103" t="s">
        <v>136</v>
      </c>
      <c r="C1108" s="19"/>
      <c r="D1108" s="20"/>
      <c r="E1108" s="20"/>
      <c r="F1108" s="19"/>
      <c r="G1108" s="23">
        <f>G1109+G1110+G1111+G1112</f>
        <v>0</v>
      </c>
      <c r="H1108" s="23">
        <f t="shared" ref="H1108:AC1108" si="745">H1109+H1110+H1111+H1112</f>
        <v>0</v>
      </c>
      <c r="I1108" s="23">
        <f t="shared" si="745"/>
        <v>0</v>
      </c>
      <c r="J1108" s="23">
        <f t="shared" si="745"/>
        <v>0</v>
      </c>
      <c r="K1108" s="23">
        <f t="shared" si="745"/>
        <v>0</v>
      </c>
      <c r="L1108" s="23">
        <f t="shared" si="745"/>
        <v>0</v>
      </c>
      <c r="M1108" s="23">
        <f t="shared" si="745"/>
        <v>0</v>
      </c>
      <c r="N1108" s="23">
        <f t="shared" si="745"/>
        <v>0</v>
      </c>
      <c r="O1108" s="23">
        <f t="shared" si="745"/>
        <v>0</v>
      </c>
      <c r="P1108" s="23">
        <f t="shared" si="745"/>
        <v>0</v>
      </c>
      <c r="Q1108" s="23">
        <f t="shared" si="745"/>
        <v>300</v>
      </c>
      <c r="R1108" s="23">
        <f t="shared" si="745"/>
        <v>0</v>
      </c>
      <c r="S1108" s="23">
        <f t="shared" si="745"/>
        <v>100</v>
      </c>
      <c r="T1108" s="23">
        <f t="shared" si="745"/>
        <v>0</v>
      </c>
      <c r="U1108" s="23">
        <f t="shared" si="745"/>
        <v>100</v>
      </c>
      <c r="V1108" s="23">
        <f t="shared" si="745"/>
        <v>0</v>
      </c>
      <c r="W1108" s="23">
        <f t="shared" si="745"/>
        <v>100</v>
      </c>
      <c r="X1108" s="23">
        <f t="shared" si="745"/>
        <v>0</v>
      </c>
      <c r="Y1108" s="23">
        <f t="shared" si="745"/>
        <v>0</v>
      </c>
      <c r="Z1108" s="23">
        <f t="shared" si="745"/>
        <v>0</v>
      </c>
      <c r="AA1108" s="23">
        <f t="shared" si="745"/>
        <v>300</v>
      </c>
      <c r="AB1108" s="23">
        <f t="shared" si="745"/>
        <v>300</v>
      </c>
      <c r="AC1108" s="23">
        <f t="shared" si="745"/>
        <v>300</v>
      </c>
      <c r="AD1108" s="112"/>
      <c r="AE1108" s="112"/>
    </row>
    <row r="1109" spans="1:31" ht="13.15" customHeight="1" x14ac:dyDescent="0.2">
      <c r="A1109" s="111"/>
      <c r="B1109" s="103" t="s">
        <v>17</v>
      </c>
      <c r="C1109" s="18" t="s">
        <v>48</v>
      </c>
      <c r="D1109" s="18" t="s">
        <v>42</v>
      </c>
      <c r="E1109" s="18" t="s">
        <v>200</v>
      </c>
      <c r="F1109" s="18" t="s">
        <v>55</v>
      </c>
      <c r="G1109" s="23">
        <f>I1109+K1109+M1109+O1109</f>
        <v>0</v>
      </c>
      <c r="H1109" s="28">
        <f t="shared" ref="G1109:H1113" si="746">J1109+L1109+N1109+P1109</f>
        <v>0</v>
      </c>
      <c r="I1109" s="29"/>
      <c r="J1109" s="29"/>
      <c r="K1109" s="29"/>
      <c r="L1109" s="29"/>
      <c r="M1109" s="29"/>
      <c r="N1109" s="29"/>
      <c r="O1109" s="29"/>
      <c r="P1109" s="28"/>
      <c r="Q1109" s="23">
        <f t="shared" ref="Q1109:R1113" si="747">S1109+U1109+W1109+Y1109</f>
        <v>300</v>
      </c>
      <c r="R1109" s="28">
        <f t="shared" si="747"/>
        <v>0</v>
      </c>
      <c r="S1109" s="23">
        <v>100</v>
      </c>
      <c r="T1109" s="23"/>
      <c r="U1109" s="23">
        <v>100</v>
      </c>
      <c r="V1109" s="23"/>
      <c r="W1109" s="23">
        <v>100</v>
      </c>
      <c r="X1109" s="23"/>
      <c r="Y1109" s="23"/>
      <c r="Z1109" s="23"/>
      <c r="AA1109" s="23">
        <v>300</v>
      </c>
      <c r="AB1109" s="28">
        <v>300</v>
      </c>
      <c r="AC1109" s="28">
        <v>300</v>
      </c>
      <c r="AD1109" s="112"/>
      <c r="AE1109" s="112"/>
    </row>
    <row r="1110" spans="1:31" ht="13.15" customHeight="1" x14ac:dyDescent="0.2">
      <c r="A1110" s="111"/>
      <c r="B1110" s="103" t="s">
        <v>14</v>
      </c>
      <c r="C1110" s="19"/>
      <c r="D1110" s="20"/>
      <c r="E1110" s="20"/>
      <c r="F1110" s="19"/>
      <c r="G1110" s="23">
        <f t="shared" si="746"/>
        <v>0</v>
      </c>
      <c r="H1110" s="28">
        <f t="shared" si="746"/>
        <v>0</v>
      </c>
      <c r="I1110" s="29"/>
      <c r="J1110" s="29"/>
      <c r="K1110" s="29"/>
      <c r="L1110" s="29"/>
      <c r="M1110" s="29"/>
      <c r="N1110" s="29"/>
      <c r="O1110" s="29"/>
      <c r="P1110" s="28"/>
      <c r="Q1110" s="23">
        <f t="shared" si="747"/>
        <v>0</v>
      </c>
      <c r="R1110" s="28">
        <f t="shared" si="747"/>
        <v>0</v>
      </c>
      <c r="S1110" s="23"/>
      <c r="T1110" s="23"/>
      <c r="U1110" s="23"/>
      <c r="V1110" s="23"/>
      <c r="W1110" s="23"/>
      <c r="X1110" s="23"/>
      <c r="Y1110" s="23"/>
      <c r="Z1110" s="23"/>
      <c r="AA1110" s="23"/>
      <c r="AB1110" s="28"/>
      <c r="AC1110" s="28"/>
      <c r="AD1110" s="112"/>
      <c r="AE1110" s="112"/>
    </row>
    <row r="1111" spans="1:31" ht="13.15" customHeight="1" x14ac:dyDescent="0.2">
      <c r="A1111" s="111"/>
      <c r="B1111" s="103" t="s">
        <v>15</v>
      </c>
      <c r="C1111" s="19"/>
      <c r="D1111" s="20"/>
      <c r="E1111" s="20"/>
      <c r="F1111" s="19"/>
      <c r="G1111" s="23">
        <f t="shared" si="746"/>
        <v>0</v>
      </c>
      <c r="H1111" s="28">
        <f t="shared" si="746"/>
        <v>0</v>
      </c>
      <c r="I1111" s="29"/>
      <c r="J1111" s="29"/>
      <c r="K1111" s="29"/>
      <c r="L1111" s="29"/>
      <c r="M1111" s="29"/>
      <c r="N1111" s="29"/>
      <c r="O1111" s="29"/>
      <c r="P1111" s="28"/>
      <c r="Q1111" s="23">
        <f t="shared" si="747"/>
        <v>0</v>
      </c>
      <c r="R1111" s="28">
        <f t="shared" si="747"/>
        <v>0</v>
      </c>
      <c r="S1111" s="23"/>
      <c r="T1111" s="23"/>
      <c r="U1111" s="23"/>
      <c r="V1111" s="23"/>
      <c r="W1111" s="23"/>
      <c r="X1111" s="23"/>
      <c r="Y1111" s="23"/>
      <c r="Z1111" s="23"/>
      <c r="AA1111" s="23"/>
      <c r="AB1111" s="28"/>
      <c r="AC1111" s="28"/>
      <c r="AD1111" s="112"/>
      <c r="AE1111" s="112"/>
    </row>
    <row r="1112" spans="1:31" ht="13.15" customHeight="1" x14ac:dyDescent="0.2">
      <c r="A1112" s="111"/>
      <c r="B1112" s="103" t="s">
        <v>12</v>
      </c>
      <c r="C1112" s="19"/>
      <c r="D1112" s="20"/>
      <c r="E1112" s="20"/>
      <c r="F1112" s="19"/>
      <c r="G1112" s="23">
        <f t="shared" si="746"/>
        <v>0</v>
      </c>
      <c r="H1112" s="28">
        <f t="shared" si="746"/>
        <v>0</v>
      </c>
      <c r="I1112" s="29"/>
      <c r="J1112" s="29"/>
      <c r="K1112" s="29"/>
      <c r="L1112" s="29"/>
      <c r="M1112" s="29"/>
      <c r="N1112" s="29"/>
      <c r="O1112" s="29"/>
      <c r="P1112" s="28"/>
      <c r="Q1112" s="23">
        <f t="shared" si="747"/>
        <v>0</v>
      </c>
      <c r="R1112" s="28">
        <f t="shared" si="747"/>
        <v>0</v>
      </c>
      <c r="S1112" s="23"/>
      <c r="T1112" s="23"/>
      <c r="U1112" s="23"/>
      <c r="V1112" s="23"/>
      <c r="W1112" s="23"/>
      <c r="X1112" s="23"/>
      <c r="Y1112" s="23"/>
      <c r="Z1112" s="23"/>
      <c r="AA1112" s="23"/>
      <c r="AB1112" s="28"/>
      <c r="AC1112" s="28"/>
      <c r="AD1112" s="112"/>
      <c r="AE1112" s="112"/>
    </row>
    <row r="1113" spans="1:31" ht="13.15" hidden="1" customHeight="1" x14ac:dyDescent="0.2">
      <c r="A1113" s="111" t="s">
        <v>433</v>
      </c>
      <c r="B1113" s="103" t="s">
        <v>168</v>
      </c>
      <c r="C1113" s="19"/>
      <c r="D1113" s="20"/>
      <c r="E1113" s="20"/>
      <c r="F1113" s="19"/>
      <c r="G1113" s="23">
        <f>I1113+K1113+M1113+O1113</f>
        <v>0</v>
      </c>
      <c r="H1113" s="28">
        <f t="shared" si="746"/>
        <v>0</v>
      </c>
      <c r="I1113" s="28"/>
      <c r="J1113" s="28"/>
      <c r="K1113" s="28"/>
      <c r="L1113" s="28"/>
      <c r="M1113" s="28"/>
      <c r="N1113" s="28"/>
      <c r="O1113" s="28"/>
      <c r="P1113" s="28"/>
      <c r="Q1113" s="23">
        <f t="shared" si="747"/>
        <v>0</v>
      </c>
      <c r="R1113" s="28">
        <f t="shared" si="747"/>
        <v>0</v>
      </c>
      <c r="S1113" s="23"/>
      <c r="T1113" s="23"/>
      <c r="U1113" s="23"/>
      <c r="V1113" s="23"/>
      <c r="W1113" s="23"/>
      <c r="X1113" s="23"/>
      <c r="Y1113" s="23"/>
      <c r="Z1113" s="23"/>
      <c r="AA1113" s="23"/>
      <c r="AB1113" s="28"/>
      <c r="AC1113" s="28"/>
      <c r="AD1113" s="112" t="s">
        <v>174</v>
      </c>
      <c r="AE1113" s="116" t="s">
        <v>78</v>
      </c>
    </row>
    <row r="1114" spans="1:31" ht="26.45" hidden="1" customHeight="1" x14ac:dyDescent="0.2">
      <c r="A1114" s="111"/>
      <c r="B1114" s="103" t="s">
        <v>115</v>
      </c>
      <c r="C1114" s="19"/>
      <c r="D1114" s="20"/>
      <c r="E1114" s="20"/>
      <c r="F1114" s="19"/>
      <c r="G1114" s="23" t="e">
        <f>ROUND(G1115/G1113,1)</f>
        <v>#DIV/0!</v>
      </c>
      <c r="H1114" s="23" t="e">
        <f t="shared" ref="H1114:AC1114" si="748">ROUND(H1115/H1113,1)</f>
        <v>#DIV/0!</v>
      </c>
      <c r="I1114" s="23" t="e">
        <f t="shared" si="748"/>
        <v>#DIV/0!</v>
      </c>
      <c r="J1114" s="23" t="e">
        <f t="shared" si="748"/>
        <v>#DIV/0!</v>
      </c>
      <c r="K1114" s="23" t="e">
        <f t="shared" si="748"/>
        <v>#DIV/0!</v>
      </c>
      <c r="L1114" s="23" t="e">
        <f t="shared" si="748"/>
        <v>#DIV/0!</v>
      </c>
      <c r="M1114" s="23" t="e">
        <f t="shared" si="748"/>
        <v>#DIV/0!</v>
      </c>
      <c r="N1114" s="23" t="e">
        <f t="shared" si="748"/>
        <v>#DIV/0!</v>
      </c>
      <c r="O1114" s="23" t="e">
        <f t="shared" si="748"/>
        <v>#DIV/0!</v>
      </c>
      <c r="P1114" s="23" t="e">
        <f t="shared" si="748"/>
        <v>#DIV/0!</v>
      </c>
      <c r="Q1114" s="23" t="e">
        <f t="shared" si="748"/>
        <v>#DIV/0!</v>
      </c>
      <c r="R1114" s="23" t="e">
        <f t="shared" si="748"/>
        <v>#DIV/0!</v>
      </c>
      <c r="S1114" s="23" t="e">
        <f t="shared" si="748"/>
        <v>#DIV/0!</v>
      </c>
      <c r="T1114" s="23" t="e">
        <f t="shared" si="748"/>
        <v>#DIV/0!</v>
      </c>
      <c r="U1114" s="23" t="e">
        <f t="shared" si="748"/>
        <v>#DIV/0!</v>
      </c>
      <c r="V1114" s="23" t="e">
        <f t="shared" si="748"/>
        <v>#DIV/0!</v>
      </c>
      <c r="W1114" s="23" t="e">
        <f t="shared" si="748"/>
        <v>#DIV/0!</v>
      </c>
      <c r="X1114" s="23" t="e">
        <f t="shared" si="748"/>
        <v>#DIV/0!</v>
      </c>
      <c r="Y1114" s="23" t="e">
        <f t="shared" si="748"/>
        <v>#DIV/0!</v>
      </c>
      <c r="Z1114" s="23" t="e">
        <f t="shared" si="748"/>
        <v>#DIV/0!</v>
      </c>
      <c r="AA1114" s="23" t="e">
        <f t="shared" si="748"/>
        <v>#DIV/0!</v>
      </c>
      <c r="AB1114" s="23" t="e">
        <f t="shared" si="748"/>
        <v>#DIV/0!</v>
      </c>
      <c r="AC1114" s="23" t="e">
        <f t="shared" si="748"/>
        <v>#DIV/0!</v>
      </c>
      <c r="AD1114" s="112"/>
      <c r="AE1114" s="117"/>
    </row>
    <row r="1115" spans="1:31" ht="25.5" hidden="1" x14ac:dyDescent="0.2">
      <c r="A1115" s="111"/>
      <c r="B1115" s="103" t="s">
        <v>101</v>
      </c>
      <c r="C1115" s="19"/>
      <c r="D1115" s="20"/>
      <c r="E1115" s="20"/>
      <c r="F1115" s="19"/>
      <c r="G1115" s="23">
        <f>SUM(G1116:G1119)</f>
        <v>0</v>
      </c>
      <c r="H1115" s="23">
        <f t="shared" ref="H1115:AC1115" si="749">SUM(H1116:H1119)</f>
        <v>0</v>
      </c>
      <c r="I1115" s="23">
        <f t="shared" si="749"/>
        <v>0</v>
      </c>
      <c r="J1115" s="23">
        <f t="shared" si="749"/>
        <v>0</v>
      </c>
      <c r="K1115" s="23">
        <f t="shared" si="749"/>
        <v>0</v>
      </c>
      <c r="L1115" s="23">
        <f t="shared" si="749"/>
        <v>0</v>
      </c>
      <c r="M1115" s="23">
        <f t="shared" si="749"/>
        <v>0</v>
      </c>
      <c r="N1115" s="23">
        <f t="shared" si="749"/>
        <v>0</v>
      </c>
      <c r="O1115" s="23">
        <f t="shared" si="749"/>
        <v>0</v>
      </c>
      <c r="P1115" s="23">
        <f t="shared" si="749"/>
        <v>0</v>
      </c>
      <c r="Q1115" s="23">
        <f t="shared" si="749"/>
        <v>0</v>
      </c>
      <c r="R1115" s="23">
        <f t="shared" si="749"/>
        <v>0</v>
      </c>
      <c r="S1115" s="23">
        <f t="shared" si="749"/>
        <v>0</v>
      </c>
      <c r="T1115" s="23">
        <f t="shared" si="749"/>
        <v>0</v>
      </c>
      <c r="U1115" s="23">
        <f t="shared" si="749"/>
        <v>0</v>
      </c>
      <c r="V1115" s="23">
        <f t="shared" si="749"/>
        <v>0</v>
      </c>
      <c r="W1115" s="23">
        <f t="shared" si="749"/>
        <v>0</v>
      </c>
      <c r="X1115" s="23">
        <f t="shared" si="749"/>
        <v>0</v>
      </c>
      <c r="Y1115" s="23">
        <f t="shared" si="749"/>
        <v>0</v>
      </c>
      <c r="Z1115" s="23">
        <f t="shared" si="749"/>
        <v>0</v>
      </c>
      <c r="AA1115" s="23">
        <f t="shared" si="749"/>
        <v>0</v>
      </c>
      <c r="AB1115" s="23">
        <f t="shared" si="749"/>
        <v>0</v>
      </c>
      <c r="AC1115" s="23">
        <f t="shared" si="749"/>
        <v>0</v>
      </c>
      <c r="AD1115" s="112"/>
      <c r="AE1115" s="117"/>
    </row>
    <row r="1116" spans="1:31" ht="13.15" hidden="1" customHeight="1" x14ac:dyDescent="0.2">
      <c r="A1116" s="111"/>
      <c r="B1116" s="103" t="s">
        <v>17</v>
      </c>
      <c r="C1116" s="18" t="s">
        <v>48</v>
      </c>
      <c r="D1116" s="18" t="s">
        <v>42</v>
      </c>
      <c r="E1116" s="18" t="s">
        <v>200</v>
      </c>
      <c r="F1116" s="18" t="s">
        <v>55</v>
      </c>
      <c r="G1116" s="23">
        <f>I1116+K1116+M1116+O1116</f>
        <v>0</v>
      </c>
      <c r="H1116" s="28">
        <f>J1116+L1116+N1116+P1116</f>
        <v>0</v>
      </c>
      <c r="I1116" s="28"/>
      <c r="J1116" s="28"/>
      <c r="K1116" s="28"/>
      <c r="L1116" s="28"/>
      <c r="M1116" s="28"/>
      <c r="N1116" s="28"/>
      <c r="O1116" s="28"/>
      <c r="P1116" s="28"/>
      <c r="Q1116" s="23">
        <f t="shared" ref="Q1116:R1118" si="750">S1116+U1116+W1116+Y1116</f>
        <v>0</v>
      </c>
      <c r="R1116" s="28">
        <f t="shared" si="750"/>
        <v>0</v>
      </c>
      <c r="S1116" s="23"/>
      <c r="T1116" s="23"/>
      <c r="U1116" s="23"/>
      <c r="V1116" s="23"/>
      <c r="W1116" s="23"/>
      <c r="X1116" s="23"/>
      <c r="Y1116" s="23"/>
      <c r="Z1116" s="23"/>
      <c r="AA1116" s="23"/>
      <c r="AB1116" s="28"/>
      <c r="AC1116" s="28"/>
      <c r="AD1116" s="112"/>
      <c r="AE1116" s="117"/>
    </row>
    <row r="1117" spans="1:31" ht="13.15" hidden="1" customHeight="1" x14ac:dyDescent="0.2">
      <c r="A1117" s="111"/>
      <c r="B1117" s="103" t="s">
        <v>14</v>
      </c>
      <c r="C1117" s="19"/>
      <c r="D1117" s="20"/>
      <c r="E1117" s="20"/>
      <c r="F1117" s="19"/>
      <c r="G1117" s="23">
        <f t="shared" ref="G1117:H1119" si="751">I1117+K1117+M1117+O1117</f>
        <v>0</v>
      </c>
      <c r="H1117" s="28">
        <f t="shared" si="751"/>
        <v>0</v>
      </c>
      <c r="I1117" s="28"/>
      <c r="J1117" s="28"/>
      <c r="K1117" s="28"/>
      <c r="L1117" s="28"/>
      <c r="M1117" s="28"/>
      <c r="N1117" s="28"/>
      <c r="O1117" s="28"/>
      <c r="P1117" s="28"/>
      <c r="Q1117" s="23">
        <f t="shared" si="750"/>
        <v>0</v>
      </c>
      <c r="R1117" s="28">
        <f t="shared" si="750"/>
        <v>0</v>
      </c>
      <c r="S1117" s="23"/>
      <c r="T1117" s="23"/>
      <c r="U1117" s="23"/>
      <c r="V1117" s="23"/>
      <c r="W1117" s="23"/>
      <c r="X1117" s="23"/>
      <c r="Y1117" s="23"/>
      <c r="Z1117" s="23"/>
      <c r="AA1117" s="23"/>
      <c r="AB1117" s="28"/>
      <c r="AC1117" s="28"/>
      <c r="AD1117" s="112"/>
      <c r="AE1117" s="117"/>
    </row>
    <row r="1118" spans="1:31" hidden="1" x14ac:dyDescent="0.2">
      <c r="A1118" s="111"/>
      <c r="B1118" s="103" t="s">
        <v>15</v>
      </c>
      <c r="C1118" s="19"/>
      <c r="D1118" s="20"/>
      <c r="E1118" s="20"/>
      <c r="F1118" s="19"/>
      <c r="G1118" s="23">
        <f t="shared" si="751"/>
        <v>0</v>
      </c>
      <c r="H1118" s="28">
        <f t="shared" si="751"/>
        <v>0</v>
      </c>
      <c r="I1118" s="28"/>
      <c r="J1118" s="28"/>
      <c r="K1118" s="28"/>
      <c r="L1118" s="28"/>
      <c r="M1118" s="28"/>
      <c r="N1118" s="28"/>
      <c r="O1118" s="28"/>
      <c r="P1118" s="28"/>
      <c r="Q1118" s="23">
        <f t="shared" si="750"/>
        <v>0</v>
      </c>
      <c r="R1118" s="28">
        <f t="shared" si="750"/>
        <v>0</v>
      </c>
      <c r="S1118" s="23"/>
      <c r="T1118" s="23"/>
      <c r="U1118" s="23"/>
      <c r="V1118" s="23"/>
      <c r="W1118" s="23"/>
      <c r="X1118" s="23"/>
      <c r="Y1118" s="23"/>
      <c r="Z1118" s="23"/>
      <c r="AA1118" s="23"/>
      <c r="AB1118" s="28"/>
      <c r="AC1118" s="28"/>
      <c r="AD1118" s="112"/>
      <c r="AE1118" s="117"/>
    </row>
    <row r="1119" spans="1:31" hidden="1" x14ac:dyDescent="0.2">
      <c r="A1119" s="111"/>
      <c r="B1119" s="103" t="s">
        <v>12</v>
      </c>
      <c r="C1119" s="19"/>
      <c r="D1119" s="20"/>
      <c r="E1119" s="20"/>
      <c r="F1119" s="19"/>
      <c r="G1119" s="23">
        <f t="shared" si="751"/>
        <v>0</v>
      </c>
      <c r="H1119" s="28">
        <f t="shared" si="751"/>
        <v>0</v>
      </c>
      <c r="I1119" s="28"/>
      <c r="J1119" s="28"/>
      <c r="K1119" s="28"/>
      <c r="L1119" s="28"/>
      <c r="M1119" s="28"/>
      <c r="N1119" s="28"/>
      <c r="O1119" s="28"/>
      <c r="P1119" s="28"/>
      <c r="Q1119" s="23"/>
      <c r="R1119" s="23"/>
      <c r="S1119" s="23"/>
      <c r="T1119" s="23"/>
      <c r="U1119" s="23"/>
      <c r="V1119" s="23"/>
      <c r="W1119" s="23"/>
      <c r="X1119" s="23"/>
      <c r="Y1119" s="23"/>
      <c r="Z1119" s="23"/>
      <c r="AA1119" s="23"/>
      <c r="AB1119" s="28"/>
      <c r="AC1119" s="28"/>
      <c r="AD1119" s="112"/>
      <c r="AE1119" s="118"/>
    </row>
    <row r="1120" spans="1:31" x14ac:dyDescent="0.2">
      <c r="A1120" s="111" t="s">
        <v>27</v>
      </c>
      <c r="B1120" s="103" t="s">
        <v>7</v>
      </c>
      <c r="C1120" s="19"/>
      <c r="D1120" s="20"/>
      <c r="E1120" s="20"/>
      <c r="F1120" s="19"/>
      <c r="G1120" s="23">
        <f>G1036+G1037+G1038+G1039+G1040+G1041+G1042+G1088+G1086+G1087</f>
        <v>19323.2</v>
      </c>
      <c r="H1120" s="23">
        <f t="shared" ref="H1120:AC1120" si="752">H1036+H1037+H1038+H1039+H1040+H1041+H1042+H1088+H1086+H1087</f>
        <v>0</v>
      </c>
      <c r="I1120" s="23">
        <f t="shared" si="752"/>
        <v>1600</v>
      </c>
      <c r="J1120" s="23">
        <f t="shared" si="752"/>
        <v>0</v>
      </c>
      <c r="K1120" s="23">
        <f t="shared" si="752"/>
        <v>1850</v>
      </c>
      <c r="L1120" s="23">
        <f t="shared" si="752"/>
        <v>0</v>
      </c>
      <c r="M1120" s="23">
        <f t="shared" si="752"/>
        <v>10773.2</v>
      </c>
      <c r="N1120" s="23">
        <f t="shared" si="752"/>
        <v>0</v>
      </c>
      <c r="O1120" s="23">
        <f t="shared" si="752"/>
        <v>5100</v>
      </c>
      <c r="P1120" s="23">
        <f t="shared" si="752"/>
        <v>0</v>
      </c>
      <c r="Q1120" s="23">
        <f>Q1036+Q1037+Q1038+Q1039+Q1040+Q1041+Q1042+Q1088+Q1086+Q1087</f>
        <v>30508.5</v>
      </c>
      <c r="R1120" s="23">
        <f t="shared" si="752"/>
        <v>0</v>
      </c>
      <c r="S1120" s="23">
        <f t="shared" si="752"/>
        <v>6600</v>
      </c>
      <c r="T1120" s="23">
        <f t="shared" si="752"/>
        <v>0</v>
      </c>
      <c r="U1120" s="23">
        <f t="shared" si="752"/>
        <v>1100</v>
      </c>
      <c r="V1120" s="23">
        <f t="shared" si="752"/>
        <v>0</v>
      </c>
      <c r="W1120" s="23">
        <f t="shared" si="752"/>
        <v>1100</v>
      </c>
      <c r="X1120" s="23">
        <f t="shared" si="752"/>
        <v>0</v>
      </c>
      <c r="Y1120" s="23">
        <f t="shared" si="752"/>
        <v>21708.5</v>
      </c>
      <c r="Z1120" s="23">
        <f t="shared" si="752"/>
        <v>0</v>
      </c>
      <c r="AA1120" s="23">
        <f>AA1036+AA1037+AA1038+AA1039+AA1040+AA1041+AA1042+AA1088+AA1086+AA1087</f>
        <v>20823.2</v>
      </c>
      <c r="AB1120" s="23">
        <f t="shared" si="752"/>
        <v>20823.2</v>
      </c>
      <c r="AC1120" s="23">
        <f t="shared" si="752"/>
        <v>65723.199999999997</v>
      </c>
      <c r="AD1120" s="30"/>
      <c r="AE1120" s="88"/>
    </row>
    <row r="1121" spans="1:31" x14ac:dyDescent="0.2">
      <c r="A1121" s="111"/>
      <c r="B1121" s="103" t="s">
        <v>14</v>
      </c>
      <c r="C1121" s="19"/>
      <c r="D1121" s="20"/>
      <c r="E1121" s="20"/>
      <c r="F1121" s="19"/>
      <c r="G1121" s="23">
        <f t="shared" ref="G1121:AC1121" si="753">G1043+G1089</f>
        <v>0</v>
      </c>
      <c r="H1121" s="23">
        <f t="shared" si="753"/>
        <v>0</v>
      </c>
      <c r="I1121" s="23">
        <f t="shared" si="753"/>
        <v>0</v>
      </c>
      <c r="J1121" s="23">
        <f t="shared" si="753"/>
        <v>0</v>
      </c>
      <c r="K1121" s="23">
        <f t="shared" si="753"/>
        <v>0</v>
      </c>
      <c r="L1121" s="23">
        <f t="shared" si="753"/>
        <v>0</v>
      </c>
      <c r="M1121" s="23">
        <f t="shared" si="753"/>
        <v>0</v>
      </c>
      <c r="N1121" s="23">
        <f t="shared" si="753"/>
        <v>0</v>
      </c>
      <c r="O1121" s="23">
        <f t="shared" si="753"/>
        <v>0</v>
      </c>
      <c r="P1121" s="23">
        <f t="shared" si="753"/>
        <v>0</v>
      </c>
      <c r="Q1121" s="23">
        <f t="shared" si="753"/>
        <v>0</v>
      </c>
      <c r="R1121" s="23">
        <f t="shared" si="753"/>
        <v>0</v>
      </c>
      <c r="S1121" s="23">
        <f t="shared" si="753"/>
        <v>0</v>
      </c>
      <c r="T1121" s="23">
        <f t="shared" si="753"/>
        <v>0</v>
      </c>
      <c r="U1121" s="23">
        <f t="shared" si="753"/>
        <v>0</v>
      </c>
      <c r="V1121" s="23">
        <f t="shared" si="753"/>
        <v>0</v>
      </c>
      <c r="W1121" s="23">
        <f t="shared" si="753"/>
        <v>0</v>
      </c>
      <c r="X1121" s="23">
        <f t="shared" si="753"/>
        <v>0</v>
      </c>
      <c r="Y1121" s="23">
        <f t="shared" si="753"/>
        <v>0</v>
      </c>
      <c r="Z1121" s="23">
        <f t="shared" si="753"/>
        <v>0</v>
      </c>
      <c r="AA1121" s="23">
        <f t="shared" si="753"/>
        <v>0</v>
      </c>
      <c r="AB1121" s="23">
        <f t="shared" si="753"/>
        <v>0</v>
      </c>
      <c r="AC1121" s="23">
        <f t="shared" si="753"/>
        <v>0</v>
      </c>
      <c r="AD1121" s="30"/>
      <c r="AE1121" s="88"/>
    </row>
    <row r="1122" spans="1:31" x14ac:dyDescent="0.2">
      <c r="A1122" s="111"/>
      <c r="B1122" s="103" t="s">
        <v>15</v>
      </c>
      <c r="C1122" s="19"/>
      <c r="D1122" s="20"/>
      <c r="E1122" s="20"/>
      <c r="F1122" s="19"/>
      <c r="G1122" s="23">
        <f t="shared" ref="G1122:AC1122" si="754">G1044+G1090</f>
        <v>782</v>
      </c>
      <c r="H1122" s="23">
        <f t="shared" si="754"/>
        <v>0</v>
      </c>
      <c r="I1122" s="23">
        <f t="shared" si="754"/>
        <v>0</v>
      </c>
      <c r="J1122" s="23">
        <f t="shared" si="754"/>
        <v>0</v>
      </c>
      <c r="K1122" s="23">
        <f t="shared" si="754"/>
        <v>0</v>
      </c>
      <c r="L1122" s="23">
        <f t="shared" si="754"/>
        <v>0</v>
      </c>
      <c r="M1122" s="23">
        <f t="shared" si="754"/>
        <v>532</v>
      </c>
      <c r="N1122" s="23">
        <f t="shared" si="754"/>
        <v>0</v>
      </c>
      <c r="O1122" s="23">
        <f t="shared" si="754"/>
        <v>250</v>
      </c>
      <c r="P1122" s="23">
        <f t="shared" si="754"/>
        <v>0</v>
      </c>
      <c r="Q1122" s="23">
        <f>Q1044+Q1090</f>
        <v>250</v>
      </c>
      <c r="R1122" s="23">
        <f t="shared" si="754"/>
        <v>0</v>
      </c>
      <c r="S1122" s="23">
        <f t="shared" si="754"/>
        <v>250</v>
      </c>
      <c r="T1122" s="23">
        <f t="shared" si="754"/>
        <v>0</v>
      </c>
      <c r="U1122" s="23">
        <f t="shared" si="754"/>
        <v>0</v>
      </c>
      <c r="V1122" s="23">
        <f t="shared" si="754"/>
        <v>0</v>
      </c>
      <c r="W1122" s="23">
        <f t="shared" si="754"/>
        <v>0</v>
      </c>
      <c r="X1122" s="23">
        <f t="shared" si="754"/>
        <v>0</v>
      </c>
      <c r="Y1122" s="23">
        <f t="shared" si="754"/>
        <v>0</v>
      </c>
      <c r="Z1122" s="23">
        <f t="shared" si="754"/>
        <v>0</v>
      </c>
      <c r="AA1122" s="23">
        <f t="shared" si="754"/>
        <v>782</v>
      </c>
      <c r="AB1122" s="23">
        <f t="shared" si="754"/>
        <v>782</v>
      </c>
      <c r="AC1122" s="23">
        <f t="shared" si="754"/>
        <v>782</v>
      </c>
      <c r="AD1122" s="30"/>
      <c r="AE1122" s="88"/>
    </row>
    <row r="1123" spans="1:31" ht="13.15" customHeight="1" x14ac:dyDescent="0.2">
      <c r="A1123" s="111"/>
      <c r="B1123" s="103" t="s">
        <v>10</v>
      </c>
      <c r="C1123" s="19"/>
      <c r="D1123" s="20"/>
      <c r="E1123" s="20"/>
      <c r="F1123" s="19"/>
      <c r="G1123" s="23">
        <f t="shared" ref="G1123:AC1123" si="755">G1045+G1091</f>
        <v>0</v>
      </c>
      <c r="H1123" s="23">
        <f t="shared" si="755"/>
        <v>0</v>
      </c>
      <c r="I1123" s="23">
        <f t="shared" si="755"/>
        <v>0</v>
      </c>
      <c r="J1123" s="23">
        <f t="shared" si="755"/>
        <v>0</v>
      </c>
      <c r="K1123" s="23">
        <f t="shared" si="755"/>
        <v>0</v>
      </c>
      <c r="L1123" s="23">
        <f t="shared" si="755"/>
        <v>0</v>
      </c>
      <c r="M1123" s="23">
        <f t="shared" si="755"/>
        <v>0</v>
      </c>
      <c r="N1123" s="23">
        <f t="shared" si="755"/>
        <v>0</v>
      </c>
      <c r="O1123" s="23">
        <f t="shared" si="755"/>
        <v>0</v>
      </c>
      <c r="P1123" s="23">
        <f t="shared" si="755"/>
        <v>0</v>
      </c>
      <c r="Q1123" s="23">
        <f t="shared" si="755"/>
        <v>0</v>
      </c>
      <c r="R1123" s="23">
        <f t="shared" si="755"/>
        <v>0</v>
      </c>
      <c r="S1123" s="23">
        <f t="shared" si="755"/>
        <v>0</v>
      </c>
      <c r="T1123" s="23">
        <f t="shared" si="755"/>
        <v>0</v>
      </c>
      <c r="U1123" s="23">
        <f t="shared" si="755"/>
        <v>0</v>
      </c>
      <c r="V1123" s="23">
        <f t="shared" si="755"/>
        <v>0</v>
      </c>
      <c r="W1123" s="23">
        <f t="shared" si="755"/>
        <v>0</v>
      </c>
      <c r="X1123" s="23">
        <f t="shared" si="755"/>
        <v>0</v>
      </c>
      <c r="Y1123" s="23">
        <f t="shared" si="755"/>
        <v>0</v>
      </c>
      <c r="Z1123" s="23">
        <f t="shared" si="755"/>
        <v>0</v>
      </c>
      <c r="AA1123" s="23">
        <f t="shared" si="755"/>
        <v>0</v>
      </c>
      <c r="AB1123" s="23">
        <f t="shared" si="755"/>
        <v>0</v>
      </c>
      <c r="AC1123" s="23">
        <f t="shared" si="755"/>
        <v>0</v>
      </c>
      <c r="AD1123" s="30"/>
      <c r="AE1123" s="88"/>
    </row>
    <row r="1124" spans="1:31" x14ac:dyDescent="0.2">
      <c r="A1124" s="120" t="s">
        <v>273</v>
      </c>
      <c r="B1124" s="121"/>
      <c r="C1124" s="121"/>
      <c r="D1124" s="121"/>
      <c r="E1124" s="121"/>
      <c r="F1124" s="121"/>
      <c r="G1124" s="121"/>
      <c r="H1124" s="121"/>
      <c r="I1124" s="121"/>
      <c r="J1124" s="121"/>
      <c r="K1124" s="121"/>
      <c r="L1124" s="121"/>
      <c r="M1124" s="121"/>
      <c r="N1124" s="121"/>
      <c r="O1124" s="121"/>
      <c r="P1124" s="121"/>
      <c r="Q1124" s="121"/>
      <c r="R1124" s="121"/>
      <c r="S1124" s="121"/>
      <c r="T1124" s="121"/>
      <c r="U1124" s="121"/>
      <c r="V1124" s="121"/>
      <c r="W1124" s="121"/>
      <c r="X1124" s="121"/>
      <c r="Y1124" s="121"/>
      <c r="Z1124" s="121"/>
      <c r="AA1124" s="121"/>
      <c r="AB1124" s="121"/>
      <c r="AC1124" s="121"/>
      <c r="AD1124" s="121"/>
      <c r="AE1124" s="122"/>
    </row>
    <row r="1125" spans="1:31" ht="26.45" customHeight="1" x14ac:dyDescent="0.2">
      <c r="A1125" s="111" t="s">
        <v>274</v>
      </c>
      <c r="B1125" s="103" t="s">
        <v>145</v>
      </c>
      <c r="C1125" s="19"/>
      <c r="D1125" s="20"/>
      <c r="E1125" s="20"/>
      <c r="F1125" s="19"/>
      <c r="G1125" s="23">
        <f>G1135+G1144+G1153</f>
        <v>66</v>
      </c>
      <c r="H1125" s="23">
        <f t="shared" ref="H1125:AC1125" si="756">H1135+H1144+H1153</f>
        <v>14</v>
      </c>
      <c r="I1125" s="23">
        <f t="shared" si="756"/>
        <v>14</v>
      </c>
      <c r="J1125" s="23">
        <f t="shared" si="756"/>
        <v>14</v>
      </c>
      <c r="K1125" s="23">
        <f t="shared" si="756"/>
        <v>18</v>
      </c>
      <c r="L1125" s="23">
        <f t="shared" si="756"/>
        <v>0</v>
      </c>
      <c r="M1125" s="23">
        <f t="shared" si="756"/>
        <v>15</v>
      </c>
      <c r="N1125" s="23">
        <f t="shared" si="756"/>
        <v>0</v>
      </c>
      <c r="O1125" s="23">
        <f t="shared" si="756"/>
        <v>19</v>
      </c>
      <c r="P1125" s="23">
        <f t="shared" si="756"/>
        <v>0</v>
      </c>
      <c r="Q1125" s="23">
        <f t="shared" si="756"/>
        <v>76</v>
      </c>
      <c r="R1125" s="23">
        <f t="shared" si="756"/>
        <v>0</v>
      </c>
      <c r="S1125" s="23">
        <f t="shared" si="756"/>
        <v>22</v>
      </c>
      <c r="T1125" s="23">
        <f t="shared" si="756"/>
        <v>0</v>
      </c>
      <c r="U1125" s="23">
        <f t="shared" si="756"/>
        <v>25</v>
      </c>
      <c r="V1125" s="23">
        <f t="shared" si="756"/>
        <v>0</v>
      </c>
      <c r="W1125" s="23">
        <f t="shared" si="756"/>
        <v>9</v>
      </c>
      <c r="X1125" s="23">
        <f t="shared" si="756"/>
        <v>0</v>
      </c>
      <c r="Y1125" s="23">
        <f t="shared" si="756"/>
        <v>20</v>
      </c>
      <c r="Z1125" s="23">
        <f t="shared" si="756"/>
        <v>0</v>
      </c>
      <c r="AA1125" s="23">
        <f t="shared" si="756"/>
        <v>146</v>
      </c>
      <c r="AB1125" s="23">
        <f t="shared" si="756"/>
        <v>146</v>
      </c>
      <c r="AC1125" s="23">
        <f t="shared" si="756"/>
        <v>146</v>
      </c>
      <c r="AD1125" s="112" t="s">
        <v>507</v>
      </c>
      <c r="AE1125" s="112" t="s">
        <v>355</v>
      </c>
    </row>
    <row r="1126" spans="1:31" ht="28.15" customHeight="1" x14ac:dyDescent="0.2">
      <c r="A1126" s="111"/>
      <c r="B1126" s="103" t="s">
        <v>120</v>
      </c>
      <c r="C1126" s="19"/>
      <c r="D1126" s="20"/>
      <c r="E1126" s="20"/>
      <c r="F1126" s="19"/>
      <c r="G1126" s="23">
        <f>ROUND(G1127/G1125,1)</f>
        <v>393.2</v>
      </c>
      <c r="H1126" s="23">
        <f t="shared" ref="H1126:AC1126" si="757">ROUND(H1127/H1125,1)</f>
        <v>182.5</v>
      </c>
      <c r="I1126" s="23">
        <f t="shared" si="757"/>
        <v>182.5</v>
      </c>
      <c r="J1126" s="23">
        <f t="shared" si="757"/>
        <v>182.5</v>
      </c>
      <c r="K1126" s="23">
        <f t="shared" si="757"/>
        <v>487</v>
      </c>
      <c r="L1126" s="23" t="e">
        <f t="shared" si="757"/>
        <v>#DIV/0!</v>
      </c>
      <c r="M1126" s="23">
        <f t="shared" si="757"/>
        <v>261.7</v>
      </c>
      <c r="N1126" s="23" t="e">
        <f t="shared" si="757"/>
        <v>#DIV/0!</v>
      </c>
      <c r="O1126" s="23">
        <f t="shared" si="757"/>
        <v>563.5</v>
      </c>
      <c r="P1126" s="23" t="e">
        <f t="shared" si="757"/>
        <v>#DIV/0!</v>
      </c>
      <c r="Q1126" s="23">
        <f t="shared" si="757"/>
        <v>301.2</v>
      </c>
      <c r="R1126" s="23" t="e">
        <f t="shared" si="757"/>
        <v>#DIV/0!</v>
      </c>
      <c r="S1126" s="23">
        <f t="shared" si="757"/>
        <v>269</v>
      </c>
      <c r="T1126" s="23" t="e">
        <f t="shared" si="757"/>
        <v>#DIV/0!</v>
      </c>
      <c r="U1126" s="23">
        <f t="shared" si="757"/>
        <v>331.8</v>
      </c>
      <c r="V1126" s="23" t="e">
        <f t="shared" si="757"/>
        <v>#DIV/0!</v>
      </c>
      <c r="W1126" s="23">
        <f t="shared" si="757"/>
        <v>369.8</v>
      </c>
      <c r="X1126" s="23" t="e">
        <f t="shared" si="757"/>
        <v>#DIV/0!</v>
      </c>
      <c r="Y1126" s="23">
        <f t="shared" si="757"/>
        <v>267.60000000000002</v>
      </c>
      <c r="Z1126" s="23" t="e">
        <f t="shared" si="757"/>
        <v>#DIV/0!</v>
      </c>
      <c r="AA1126" s="23">
        <f t="shared" si="757"/>
        <v>166.8</v>
      </c>
      <c r="AB1126" s="23">
        <f t="shared" si="757"/>
        <v>166.8</v>
      </c>
      <c r="AC1126" s="23">
        <f t="shared" si="757"/>
        <v>173.5</v>
      </c>
      <c r="AD1126" s="112"/>
      <c r="AE1126" s="112"/>
    </row>
    <row r="1127" spans="1:31" ht="28.15" customHeight="1" x14ac:dyDescent="0.2">
      <c r="A1127" s="111"/>
      <c r="B1127" s="103" t="s">
        <v>101</v>
      </c>
      <c r="C1127" s="19"/>
      <c r="D1127" s="20"/>
      <c r="E1127" s="20"/>
      <c r="F1127" s="19"/>
      <c r="G1127" s="23">
        <f>SUM(G1128:G1134)</f>
        <v>25952</v>
      </c>
      <c r="H1127" s="23">
        <f t="shared" ref="H1127:AC1127" si="758">SUM(H1128:H1134)</f>
        <v>2555</v>
      </c>
      <c r="I1127" s="23">
        <f t="shared" si="758"/>
        <v>2555</v>
      </c>
      <c r="J1127" s="23">
        <f t="shared" si="758"/>
        <v>2555</v>
      </c>
      <c r="K1127" s="23">
        <f t="shared" si="758"/>
        <v>8766</v>
      </c>
      <c r="L1127" s="23">
        <f t="shared" si="758"/>
        <v>0</v>
      </c>
      <c r="M1127" s="23">
        <f t="shared" si="758"/>
        <v>3925</v>
      </c>
      <c r="N1127" s="23">
        <f t="shared" si="758"/>
        <v>0</v>
      </c>
      <c r="O1127" s="23">
        <f t="shared" si="758"/>
        <v>10706</v>
      </c>
      <c r="P1127" s="23">
        <f t="shared" si="758"/>
        <v>0</v>
      </c>
      <c r="Q1127" s="23">
        <f t="shared" si="758"/>
        <v>22893</v>
      </c>
      <c r="R1127" s="23">
        <f t="shared" si="758"/>
        <v>2555</v>
      </c>
      <c r="S1127" s="23">
        <f t="shared" si="758"/>
        <v>5917.4</v>
      </c>
      <c r="T1127" s="23">
        <f t="shared" si="758"/>
        <v>2555</v>
      </c>
      <c r="U1127" s="23">
        <f t="shared" si="758"/>
        <v>8295.2000000000007</v>
      </c>
      <c r="V1127" s="23">
        <f t="shared" si="758"/>
        <v>0</v>
      </c>
      <c r="W1127" s="23">
        <f t="shared" si="758"/>
        <v>3328.1</v>
      </c>
      <c r="X1127" s="23">
        <f t="shared" si="758"/>
        <v>0</v>
      </c>
      <c r="Y1127" s="23">
        <f t="shared" si="758"/>
        <v>5352.2999999999993</v>
      </c>
      <c r="Z1127" s="23">
        <f t="shared" si="758"/>
        <v>0</v>
      </c>
      <c r="AA1127" s="23">
        <f t="shared" si="758"/>
        <v>24357</v>
      </c>
      <c r="AB1127" s="23">
        <f t="shared" si="758"/>
        <v>24357</v>
      </c>
      <c r="AC1127" s="23">
        <f t="shared" si="758"/>
        <v>25327</v>
      </c>
      <c r="AD1127" s="112"/>
      <c r="AE1127" s="112"/>
    </row>
    <row r="1128" spans="1:31" ht="13.15" customHeight="1" x14ac:dyDescent="0.2">
      <c r="A1128" s="111"/>
      <c r="B1128" s="111" t="s">
        <v>17</v>
      </c>
      <c r="C1128" s="37" t="str">
        <f>C1138</f>
        <v>136</v>
      </c>
      <c r="D1128" s="37" t="str">
        <f t="shared" ref="D1128:F1130" si="759">D1138</f>
        <v>0709</v>
      </c>
      <c r="E1128" s="37" t="str">
        <f t="shared" si="759"/>
        <v>0730003550</v>
      </c>
      <c r="F1128" s="37" t="str">
        <f t="shared" si="759"/>
        <v>244</v>
      </c>
      <c r="G1128" s="23">
        <f>G1138+G1147</f>
        <v>602</v>
      </c>
      <c r="H1128" s="23">
        <f t="shared" ref="H1128:AC1128" si="760">H1138+H1147</f>
        <v>0</v>
      </c>
      <c r="I1128" s="23">
        <f t="shared" si="760"/>
        <v>0</v>
      </c>
      <c r="J1128" s="23">
        <f t="shared" si="760"/>
        <v>0</v>
      </c>
      <c r="K1128" s="23">
        <f t="shared" si="760"/>
        <v>602</v>
      </c>
      <c r="L1128" s="23">
        <f t="shared" si="760"/>
        <v>0</v>
      </c>
      <c r="M1128" s="23">
        <f t="shared" si="760"/>
        <v>0</v>
      </c>
      <c r="N1128" s="23">
        <f t="shared" si="760"/>
        <v>0</v>
      </c>
      <c r="O1128" s="23">
        <f t="shared" si="760"/>
        <v>0</v>
      </c>
      <c r="P1128" s="23">
        <f t="shared" si="760"/>
        <v>0</v>
      </c>
      <c r="Q1128" s="41">
        <f t="shared" si="760"/>
        <v>602</v>
      </c>
      <c r="R1128" s="23">
        <f t="shared" si="760"/>
        <v>0</v>
      </c>
      <c r="S1128" s="23">
        <f t="shared" si="760"/>
        <v>0</v>
      </c>
      <c r="T1128" s="23">
        <f t="shared" si="760"/>
        <v>0</v>
      </c>
      <c r="U1128" s="23">
        <f t="shared" si="760"/>
        <v>602</v>
      </c>
      <c r="V1128" s="23">
        <f t="shared" si="760"/>
        <v>0</v>
      </c>
      <c r="W1128" s="23">
        <f t="shared" si="760"/>
        <v>0</v>
      </c>
      <c r="X1128" s="23">
        <f t="shared" si="760"/>
        <v>0</v>
      </c>
      <c r="Y1128" s="23">
        <f t="shared" si="760"/>
        <v>0</v>
      </c>
      <c r="Z1128" s="23">
        <f t="shared" si="760"/>
        <v>0</v>
      </c>
      <c r="AA1128" s="23">
        <f t="shared" si="760"/>
        <v>602</v>
      </c>
      <c r="AB1128" s="23">
        <f t="shared" si="760"/>
        <v>602</v>
      </c>
      <c r="AC1128" s="23">
        <f t="shared" si="760"/>
        <v>602</v>
      </c>
      <c r="AD1128" s="112"/>
      <c r="AE1128" s="112"/>
    </row>
    <row r="1129" spans="1:31" ht="13.15" customHeight="1" x14ac:dyDescent="0.2">
      <c r="A1129" s="111"/>
      <c r="B1129" s="111"/>
      <c r="C1129" s="37" t="str">
        <f>C1139</f>
        <v>136</v>
      </c>
      <c r="D1129" s="37" t="str">
        <f t="shared" si="759"/>
        <v>0709</v>
      </c>
      <c r="E1129" s="37" t="str">
        <f t="shared" si="759"/>
        <v>0730003550</v>
      </c>
      <c r="F1129" s="37" t="str">
        <f t="shared" si="759"/>
        <v>612</v>
      </c>
      <c r="G1129" s="23">
        <f>G1139+G1148</f>
        <v>1500</v>
      </c>
      <c r="H1129" s="23">
        <f t="shared" ref="H1129:AC1129" si="761">H1139+H1148</f>
        <v>180</v>
      </c>
      <c r="I1129" s="23">
        <f t="shared" si="761"/>
        <v>180</v>
      </c>
      <c r="J1129" s="23">
        <f t="shared" si="761"/>
        <v>180</v>
      </c>
      <c r="K1129" s="23">
        <f t="shared" si="761"/>
        <v>580</v>
      </c>
      <c r="L1129" s="23">
        <f t="shared" si="761"/>
        <v>0</v>
      </c>
      <c r="M1129" s="23">
        <f t="shared" si="761"/>
        <v>370</v>
      </c>
      <c r="N1129" s="23">
        <f t="shared" si="761"/>
        <v>0</v>
      </c>
      <c r="O1129" s="23">
        <f t="shared" si="761"/>
        <v>370</v>
      </c>
      <c r="P1129" s="23">
        <f t="shared" si="761"/>
        <v>0</v>
      </c>
      <c r="Q1129" s="41">
        <f t="shared" si="761"/>
        <v>500</v>
      </c>
      <c r="R1129" s="23">
        <f t="shared" si="761"/>
        <v>180</v>
      </c>
      <c r="S1129" s="23">
        <f t="shared" si="761"/>
        <v>0</v>
      </c>
      <c r="T1129" s="23">
        <f t="shared" si="761"/>
        <v>180</v>
      </c>
      <c r="U1129" s="23">
        <f t="shared" si="761"/>
        <v>500</v>
      </c>
      <c r="V1129" s="23">
        <f t="shared" si="761"/>
        <v>0</v>
      </c>
      <c r="W1129" s="23">
        <f t="shared" si="761"/>
        <v>0</v>
      </c>
      <c r="X1129" s="23">
        <f t="shared" si="761"/>
        <v>0</v>
      </c>
      <c r="Y1129" s="23">
        <f t="shared" si="761"/>
        <v>0</v>
      </c>
      <c r="Z1129" s="23">
        <f t="shared" si="761"/>
        <v>0</v>
      </c>
      <c r="AA1129" s="23">
        <f t="shared" si="761"/>
        <v>1500</v>
      </c>
      <c r="AB1129" s="23">
        <f t="shared" si="761"/>
        <v>1500</v>
      </c>
      <c r="AC1129" s="23">
        <f t="shared" si="761"/>
        <v>1500</v>
      </c>
      <c r="AD1129" s="112"/>
      <c r="AE1129" s="112"/>
    </row>
    <row r="1130" spans="1:31" ht="13.15" customHeight="1" x14ac:dyDescent="0.2">
      <c r="A1130" s="111"/>
      <c r="B1130" s="111"/>
      <c r="C1130" s="37" t="str">
        <f>C1140</f>
        <v>136</v>
      </c>
      <c r="D1130" s="37" t="str">
        <f t="shared" si="759"/>
        <v>0709</v>
      </c>
      <c r="E1130" s="37" t="str">
        <f t="shared" si="759"/>
        <v>0730003550</v>
      </c>
      <c r="F1130" s="37" t="str">
        <f t="shared" si="759"/>
        <v>622</v>
      </c>
      <c r="G1130" s="23">
        <f>G1140+G1149</f>
        <v>22850</v>
      </c>
      <c r="H1130" s="23">
        <f t="shared" ref="H1130:AC1130" si="762">H1140+H1149</f>
        <v>2330</v>
      </c>
      <c r="I1130" s="23">
        <f t="shared" si="762"/>
        <v>2330</v>
      </c>
      <c r="J1130" s="23">
        <f t="shared" si="762"/>
        <v>2330</v>
      </c>
      <c r="K1130" s="23">
        <f t="shared" si="762"/>
        <v>6659</v>
      </c>
      <c r="L1130" s="23">
        <f t="shared" si="762"/>
        <v>0</v>
      </c>
      <c r="M1130" s="23">
        <f t="shared" si="762"/>
        <v>3555</v>
      </c>
      <c r="N1130" s="23">
        <f t="shared" si="762"/>
        <v>0</v>
      </c>
      <c r="O1130" s="23">
        <f t="shared" si="762"/>
        <v>10306</v>
      </c>
      <c r="P1130" s="23">
        <f t="shared" si="762"/>
        <v>0</v>
      </c>
      <c r="Q1130" s="41">
        <f t="shared" si="762"/>
        <v>20541</v>
      </c>
      <c r="R1130" s="23">
        <f t="shared" si="762"/>
        <v>2330</v>
      </c>
      <c r="S1130" s="23">
        <f t="shared" si="762"/>
        <v>5887.4</v>
      </c>
      <c r="T1130" s="23">
        <f t="shared" si="762"/>
        <v>2330</v>
      </c>
      <c r="U1130" s="23">
        <f t="shared" si="762"/>
        <v>6003.2000000000007</v>
      </c>
      <c r="V1130" s="23">
        <f t="shared" si="762"/>
        <v>0</v>
      </c>
      <c r="W1130" s="23">
        <f t="shared" si="762"/>
        <v>3328.1</v>
      </c>
      <c r="X1130" s="23">
        <f t="shared" si="762"/>
        <v>0</v>
      </c>
      <c r="Y1130" s="23">
        <f t="shared" si="762"/>
        <v>5322.2999999999993</v>
      </c>
      <c r="Z1130" s="23">
        <f t="shared" si="762"/>
        <v>0</v>
      </c>
      <c r="AA1130" s="23">
        <f t="shared" si="762"/>
        <v>21005</v>
      </c>
      <c r="AB1130" s="23">
        <f t="shared" si="762"/>
        <v>21005</v>
      </c>
      <c r="AC1130" s="23">
        <f t="shared" si="762"/>
        <v>21005</v>
      </c>
      <c r="AD1130" s="112"/>
      <c r="AE1130" s="112"/>
    </row>
    <row r="1131" spans="1:31" ht="34.5" customHeight="1" x14ac:dyDescent="0.2">
      <c r="A1131" s="111"/>
      <c r="B1131" s="111"/>
      <c r="C1131" s="37" t="str">
        <f>C1156</f>
        <v>131</v>
      </c>
      <c r="D1131" s="37" t="str">
        <f>D1156</f>
        <v>0801</v>
      </c>
      <c r="E1131" s="37" t="str">
        <f>E1156</f>
        <v>0730003550</v>
      </c>
      <c r="F1131" s="37" t="str">
        <f>F1156</f>
        <v>622</v>
      </c>
      <c r="G1131" s="23">
        <f>G1156</f>
        <v>1000</v>
      </c>
      <c r="H1131" s="23">
        <f t="shared" ref="H1131:AC1131" si="763">H1156</f>
        <v>45</v>
      </c>
      <c r="I1131" s="23">
        <f t="shared" si="763"/>
        <v>45</v>
      </c>
      <c r="J1131" s="23">
        <f t="shared" si="763"/>
        <v>45</v>
      </c>
      <c r="K1131" s="23">
        <f t="shared" si="763"/>
        <v>925</v>
      </c>
      <c r="L1131" s="23">
        <f t="shared" si="763"/>
        <v>0</v>
      </c>
      <c r="M1131" s="23">
        <f t="shared" si="763"/>
        <v>0</v>
      </c>
      <c r="N1131" s="23">
        <f t="shared" si="763"/>
        <v>0</v>
      </c>
      <c r="O1131" s="23">
        <f t="shared" si="763"/>
        <v>30</v>
      </c>
      <c r="P1131" s="23">
        <f t="shared" si="763"/>
        <v>0</v>
      </c>
      <c r="Q1131" s="23">
        <f t="shared" si="763"/>
        <v>1250</v>
      </c>
      <c r="R1131" s="23">
        <f t="shared" si="763"/>
        <v>45</v>
      </c>
      <c r="S1131" s="23">
        <f t="shared" si="763"/>
        <v>30</v>
      </c>
      <c r="T1131" s="23">
        <f t="shared" si="763"/>
        <v>45</v>
      </c>
      <c r="U1131" s="23">
        <f t="shared" si="763"/>
        <v>1190</v>
      </c>
      <c r="V1131" s="23">
        <f t="shared" si="763"/>
        <v>0</v>
      </c>
      <c r="W1131" s="23">
        <f t="shared" si="763"/>
        <v>0</v>
      </c>
      <c r="X1131" s="23">
        <f t="shared" si="763"/>
        <v>0</v>
      </c>
      <c r="Y1131" s="23">
        <f t="shared" si="763"/>
        <v>30</v>
      </c>
      <c r="Z1131" s="23">
        <f t="shared" si="763"/>
        <v>0</v>
      </c>
      <c r="AA1131" s="23">
        <f t="shared" si="763"/>
        <v>1250</v>
      </c>
      <c r="AB1131" s="23">
        <f t="shared" si="763"/>
        <v>1250</v>
      </c>
      <c r="AC1131" s="23">
        <f t="shared" si="763"/>
        <v>2220</v>
      </c>
      <c r="AD1131" s="112"/>
      <c r="AE1131" s="112"/>
    </row>
    <row r="1132" spans="1:31" ht="13.15" customHeight="1" x14ac:dyDescent="0.2">
      <c r="A1132" s="111"/>
      <c r="B1132" s="103" t="s">
        <v>14</v>
      </c>
      <c r="C1132" s="36"/>
      <c r="D1132" s="36"/>
      <c r="E1132" s="36"/>
      <c r="F1132" s="36"/>
      <c r="G1132" s="23">
        <f>G1141+G1150+G1157</f>
        <v>0</v>
      </c>
      <c r="H1132" s="23">
        <f t="shared" ref="H1132:AC1134" si="764">H1141+H1150+H1157</f>
        <v>0</v>
      </c>
      <c r="I1132" s="23">
        <f t="shared" si="764"/>
        <v>0</v>
      </c>
      <c r="J1132" s="23">
        <f t="shared" si="764"/>
        <v>0</v>
      </c>
      <c r="K1132" s="23">
        <f t="shared" si="764"/>
        <v>0</v>
      </c>
      <c r="L1132" s="23">
        <f t="shared" si="764"/>
        <v>0</v>
      </c>
      <c r="M1132" s="23">
        <f t="shared" si="764"/>
        <v>0</v>
      </c>
      <c r="N1132" s="23">
        <f t="shared" si="764"/>
        <v>0</v>
      </c>
      <c r="O1132" s="23">
        <f t="shared" si="764"/>
        <v>0</v>
      </c>
      <c r="P1132" s="23">
        <f t="shared" si="764"/>
        <v>0</v>
      </c>
      <c r="Q1132" s="23">
        <f t="shared" si="764"/>
        <v>0</v>
      </c>
      <c r="R1132" s="23">
        <f t="shared" si="764"/>
        <v>0</v>
      </c>
      <c r="S1132" s="23">
        <f t="shared" si="764"/>
        <v>0</v>
      </c>
      <c r="T1132" s="23">
        <f t="shared" si="764"/>
        <v>0</v>
      </c>
      <c r="U1132" s="23">
        <f t="shared" si="764"/>
        <v>0</v>
      </c>
      <c r="V1132" s="23">
        <f t="shared" si="764"/>
        <v>0</v>
      </c>
      <c r="W1132" s="23">
        <f t="shared" si="764"/>
        <v>0</v>
      </c>
      <c r="X1132" s="23">
        <f t="shared" si="764"/>
        <v>0</v>
      </c>
      <c r="Y1132" s="23">
        <f t="shared" si="764"/>
        <v>0</v>
      </c>
      <c r="Z1132" s="23">
        <f t="shared" si="764"/>
        <v>0</v>
      </c>
      <c r="AA1132" s="23">
        <f t="shared" si="764"/>
        <v>0</v>
      </c>
      <c r="AB1132" s="23">
        <f t="shared" si="764"/>
        <v>0</v>
      </c>
      <c r="AC1132" s="23">
        <f t="shared" si="764"/>
        <v>0</v>
      </c>
      <c r="AD1132" s="112"/>
      <c r="AE1132" s="112"/>
    </row>
    <row r="1133" spans="1:31" x14ac:dyDescent="0.2">
      <c r="A1133" s="111"/>
      <c r="B1133" s="103" t="s">
        <v>15</v>
      </c>
      <c r="C1133" s="36"/>
      <c r="D1133" s="36"/>
      <c r="E1133" s="36"/>
      <c r="F1133" s="36"/>
      <c r="G1133" s="23">
        <f t="shared" ref="G1133:V1134" si="765">G1142+G1151+G1158</f>
        <v>0</v>
      </c>
      <c r="H1133" s="23">
        <f t="shared" si="765"/>
        <v>0</v>
      </c>
      <c r="I1133" s="23">
        <f t="shared" si="765"/>
        <v>0</v>
      </c>
      <c r="J1133" s="23">
        <f t="shared" si="765"/>
        <v>0</v>
      </c>
      <c r="K1133" s="23">
        <f t="shared" si="765"/>
        <v>0</v>
      </c>
      <c r="L1133" s="23">
        <f t="shared" si="765"/>
        <v>0</v>
      </c>
      <c r="M1133" s="23">
        <f t="shared" si="765"/>
        <v>0</v>
      </c>
      <c r="N1133" s="23">
        <f t="shared" si="765"/>
        <v>0</v>
      </c>
      <c r="O1133" s="23">
        <f t="shared" si="765"/>
        <v>0</v>
      </c>
      <c r="P1133" s="23">
        <f t="shared" si="765"/>
        <v>0</v>
      </c>
      <c r="Q1133" s="23">
        <f t="shared" si="765"/>
        <v>0</v>
      </c>
      <c r="R1133" s="23">
        <f t="shared" si="765"/>
        <v>0</v>
      </c>
      <c r="S1133" s="23">
        <f t="shared" si="765"/>
        <v>0</v>
      </c>
      <c r="T1133" s="23">
        <f t="shared" si="765"/>
        <v>0</v>
      </c>
      <c r="U1133" s="23">
        <f t="shared" si="765"/>
        <v>0</v>
      </c>
      <c r="V1133" s="23">
        <f t="shared" si="765"/>
        <v>0</v>
      </c>
      <c r="W1133" s="23">
        <f t="shared" si="764"/>
        <v>0</v>
      </c>
      <c r="X1133" s="23">
        <f t="shared" si="764"/>
        <v>0</v>
      </c>
      <c r="Y1133" s="23">
        <f t="shared" si="764"/>
        <v>0</v>
      </c>
      <c r="Z1133" s="23">
        <f t="shared" si="764"/>
        <v>0</v>
      </c>
      <c r="AA1133" s="23">
        <f t="shared" si="764"/>
        <v>0</v>
      </c>
      <c r="AB1133" s="23">
        <f t="shared" si="764"/>
        <v>0</v>
      </c>
      <c r="AC1133" s="23">
        <f t="shared" si="764"/>
        <v>0</v>
      </c>
      <c r="AD1133" s="112"/>
      <c r="AE1133" s="112"/>
    </row>
    <row r="1134" spans="1:31" ht="31.9" customHeight="1" x14ac:dyDescent="0.2">
      <c r="A1134" s="111"/>
      <c r="B1134" s="103" t="s">
        <v>12</v>
      </c>
      <c r="C1134" s="36"/>
      <c r="D1134" s="36"/>
      <c r="E1134" s="36"/>
      <c r="F1134" s="36"/>
      <c r="G1134" s="23">
        <f t="shared" si="765"/>
        <v>0</v>
      </c>
      <c r="H1134" s="23">
        <f t="shared" si="764"/>
        <v>0</v>
      </c>
      <c r="I1134" s="23">
        <f t="shared" si="764"/>
        <v>0</v>
      </c>
      <c r="J1134" s="23">
        <f t="shared" si="764"/>
        <v>0</v>
      </c>
      <c r="K1134" s="23">
        <f t="shared" si="764"/>
        <v>0</v>
      </c>
      <c r="L1134" s="23">
        <f t="shared" si="764"/>
        <v>0</v>
      </c>
      <c r="M1134" s="23">
        <f t="shared" si="764"/>
        <v>0</v>
      </c>
      <c r="N1134" s="23">
        <f t="shared" si="764"/>
        <v>0</v>
      </c>
      <c r="O1134" s="23">
        <f t="shared" si="764"/>
        <v>0</v>
      </c>
      <c r="P1134" s="23">
        <f t="shared" si="764"/>
        <v>0</v>
      </c>
      <c r="Q1134" s="23">
        <f t="shared" si="764"/>
        <v>0</v>
      </c>
      <c r="R1134" s="23">
        <f t="shared" si="764"/>
        <v>0</v>
      </c>
      <c r="S1134" s="23">
        <f t="shared" si="764"/>
        <v>0</v>
      </c>
      <c r="T1134" s="23">
        <f t="shared" si="764"/>
        <v>0</v>
      </c>
      <c r="U1134" s="23">
        <f t="shared" si="764"/>
        <v>0</v>
      </c>
      <c r="V1134" s="23">
        <f t="shared" si="764"/>
        <v>0</v>
      </c>
      <c r="W1134" s="23">
        <f t="shared" si="764"/>
        <v>0</v>
      </c>
      <c r="X1134" s="23">
        <f t="shared" si="764"/>
        <v>0</v>
      </c>
      <c r="Y1134" s="23">
        <f t="shared" si="764"/>
        <v>0</v>
      </c>
      <c r="Z1134" s="23">
        <f t="shared" si="764"/>
        <v>0</v>
      </c>
      <c r="AA1134" s="23">
        <f t="shared" si="764"/>
        <v>0</v>
      </c>
      <c r="AB1134" s="23">
        <f t="shared" si="764"/>
        <v>0</v>
      </c>
      <c r="AC1134" s="23">
        <f t="shared" si="764"/>
        <v>0</v>
      </c>
      <c r="AD1134" s="112"/>
      <c r="AE1134" s="112"/>
    </row>
    <row r="1135" spans="1:31" ht="22.9" customHeight="1" x14ac:dyDescent="0.2">
      <c r="A1135" s="111" t="s">
        <v>593</v>
      </c>
      <c r="B1135" s="103" t="s">
        <v>145</v>
      </c>
      <c r="C1135" s="19"/>
      <c r="D1135" s="20"/>
      <c r="E1135" s="20"/>
      <c r="F1135" s="19"/>
      <c r="G1135" s="24">
        <f>I1135+K1135+M1135+O1135</f>
        <v>28</v>
      </c>
      <c r="H1135" s="24">
        <f>J1135+L1135+N1135+P1135</f>
        <v>8</v>
      </c>
      <c r="I1135" s="25">
        <v>8</v>
      </c>
      <c r="J1135" s="25">
        <v>8</v>
      </c>
      <c r="K1135" s="25">
        <v>8</v>
      </c>
      <c r="L1135" s="25"/>
      <c r="M1135" s="25">
        <v>5</v>
      </c>
      <c r="N1135" s="25"/>
      <c r="O1135" s="25">
        <v>7</v>
      </c>
      <c r="P1135" s="26"/>
      <c r="Q1135" s="24">
        <v>30</v>
      </c>
      <c r="R1135" s="24">
        <f>T1135+V1135+X1135+Z1135</f>
        <v>0</v>
      </c>
      <c r="S1135" s="24">
        <v>9</v>
      </c>
      <c r="T1135" s="24"/>
      <c r="U1135" s="24">
        <v>8</v>
      </c>
      <c r="V1135" s="24"/>
      <c r="W1135" s="24">
        <v>4</v>
      </c>
      <c r="X1135" s="24"/>
      <c r="Y1135" s="24">
        <v>9</v>
      </c>
      <c r="Z1135" s="24"/>
      <c r="AA1135" s="24">
        <v>100</v>
      </c>
      <c r="AB1135" s="23">
        <v>100</v>
      </c>
      <c r="AC1135" s="23">
        <v>100</v>
      </c>
      <c r="AD1135" s="112" t="s">
        <v>407</v>
      </c>
      <c r="AE1135" s="116" t="s">
        <v>540</v>
      </c>
    </row>
    <row r="1136" spans="1:31" ht="27" customHeight="1" x14ac:dyDescent="0.2">
      <c r="A1136" s="111"/>
      <c r="B1136" s="103" t="s">
        <v>119</v>
      </c>
      <c r="C1136" s="19"/>
      <c r="D1136" s="20"/>
      <c r="E1136" s="20"/>
      <c r="F1136" s="19"/>
      <c r="G1136" s="23">
        <f>ROUND(G1137/G1135,1)</f>
        <v>368.3</v>
      </c>
      <c r="H1136" s="23">
        <f t="shared" ref="H1136:AC1136" si="766">ROUND(H1137/H1135,1)</f>
        <v>153.80000000000001</v>
      </c>
      <c r="I1136" s="23">
        <f t="shared" si="766"/>
        <v>153.80000000000001</v>
      </c>
      <c r="J1136" s="23">
        <f t="shared" si="766"/>
        <v>153.80000000000001</v>
      </c>
      <c r="K1136" s="23">
        <f t="shared" si="766"/>
        <v>497.8</v>
      </c>
      <c r="L1136" s="23" t="e">
        <f t="shared" si="766"/>
        <v>#DIV/0!</v>
      </c>
      <c r="M1136" s="23">
        <f t="shared" si="766"/>
        <v>150</v>
      </c>
      <c r="N1136" s="23" t="e">
        <f t="shared" si="766"/>
        <v>#DIV/0!</v>
      </c>
      <c r="O1136" s="23">
        <f t="shared" si="766"/>
        <v>621.4</v>
      </c>
      <c r="P1136" s="23" t="e">
        <f t="shared" si="766"/>
        <v>#DIV/0!</v>
      </c>
      <c r="Q1136" s="23">
        <f t="shared" si="766"/>
        <v>222.5</v>
      </c>
      <c r="R1136" s="23" t="e">
        <f t="shared" si="766"/>
        <v>#DIV/0!</v>
      </c>
      <c r="S1136" s="23">
        <f t="shared" si="766"/>
        <v>183.6</v>
      </c>
      <c r="T1136" s="23" t="e">
        <f t="shared" si="766"/>
        <v>#DIV/0!</v>
      </c>
      <c r="U1136" s="23">
        <f t="shared" si="766"/>
        <v>321.7</v>
      </c>
      <c r="V1136" s="23" t="e">
        <f t="shared" si="766"/>
        <v>#DIV/0!</v>
      </c>
      <c r="W1136" s="23">
        <f t="shared" si="766"/>
        <v>150</v>
      </c>
      <c r="X1136" s="23" t="e">
        <f t="shared" si="766"/>
        <v>#DIV/0!</v>
      </c>
      <c r="Y1136" s="23">
        <f t="shared" si="766"/>
        <v>205.6</v>
      </c>
      <c r="Z1136" s="23" t="e">
        <f t="shared" si="766"/>
        <v>#DIV/0!</v>
      </c>
      <c r="AA1136" s="23">
        <f t="shared" si="766"/>
        <v>72.5</v>
      </c>
      <c r="AB1136" s="23">
        <f t="shared" si="766"/>
        <v>72.5</v>
      </c>
      <c r="AC1136" s="23">
        <f t="shared" si="766"/>
        <v>72.5</v>
      </c>
      <c r="AD1136" s="112"/>
      <c r="AE1136" s="117"/>
    </row>
    <row r="1137" spans="1:31" ht="31.9" customHeight="1" x14ac:dyDescent="0.2">
      <c r="A1137" s="111"/>
      <c r="B1137" s="103" t="s">
        <v>101</v>
      </c>
      <c r="C1137" s="19"/>
      <c r="D1137" s="20"/>
      <c r="E1137" s="20"/>
      <c r="F1137" s="19"/>
      <c r="G1137" s="23">
        <f>SUM(G1138:G1143)</f>
        <v>10312</v>
      </c>
      <c r="H1137" s="23">
        <f t="shared" ref="H1137:AC1137" si="767">SUM(H1138:H1143)</f>
        <v>1230</v>
      </c>
      <c r="I1137" s="23">
        <f t="shared" si="767"/>
        <v>1230</v>
      </c>
      <c r="J1137" s="23">
        <f t="shared" si="767"/>
        <v>1230</v>
      </c>
      <c r="K1137" s="23">
        <f t="shared" si="767"/>
        <v>3982</v>
      </c>
      <c r="L1137" s="23">
        <f t="shared" si="767"/>
        <v>0</v>
      </c>
      <c r="M1137" s="23">
        <f t="shared" si="767"/>
        <v>750</v>
      </c>
      <c r="N1137" s="23">
        <f t="shared" si="767"/>
        <v>0</v>
      </c>
      <c r="O1137" s="23">
        <f t="shared" si="767"/>
        <v>4350</v>
      </c>
      <c r="P1137" s="23">
        <f t="shared" si="767"/>
        <v>0</v>
      </c>
      <c r="Q1137" s="23">
        <f>SUM(Q1138:Q1143)</f>
        <v>6676.1</v>
      </c>
      <c r="R1137" s="23">
        <f t="shared" si="767"/>
        <v>1230</v>
      </c>
      <c r="S1137" s="23">
        <f t="shared" si="767"/>
        <v>1652.4</v>
      </c>
      <c r="T1137" s="23">
        <f t="shared" si="767"/>
        <v>1230</v>
      </c>
      <c r="U1137" s="23">
        <f t="shared" si="767"/>
        <v>2573.6</v>
      </c>
      <c r="V1137" s="23">
        <f t="shared" si="767"/>
        <v>0</v>
      </c>
      <c r="W1137" s="23">
        <f t="shared" si="767"/>
        <v>600</v>
      </c>
      <c r="X1137" s="23">
        <f t="shared" si="767"/>
        <v>0</v>
      </c>
      <c r="Y1137" s="23">
        <f t="shared" si="767"/>
        <v>1850.1</v>
      </c>
      <c r="Z1137" s="23">
        <f t="shared" si="767"/>
        <v>0</v>
      </c>
      <c r="AA1137" s="23">
        <f t="shared" si="767"/>
        <v>7252</v>
      </c>
      <c r="AB1137" s="23">
        <f t="shared" si="767"/>
        <v>7252</v>
      </c>
      <c r="AC1137" s="23">
        <f t="shared" si="767"/>
        <v>7252</v>
      </c>
      <c r="AD1137" s="112"/>
      <c r="AE1137" s="117"/>
    </row>
    <row r="1138" spans="1:31" ht="13.15" customHeight="1" x14ac:dyDescent="0.2">
      <c r="A1138" s="111"/>
      <c r="B1138" s="111" t="s">
        <v>17</v>
      </c>
      <c r="C1138" s="18" t="s">
        <v>48</v>
      </c>
      <c r="D1138" s="18" t="s">
        <v>42</v>
      </c>
      <c r="E1138" s="18" t="s">
        <v>200</v>
      </c>
      <c r="F1138" s="18" t="s">
        <v>56</v>
      </c>
      <c r="G1138" s="23">
        <f t="shared" ref="G1138:G1144" si="768">I1138+K1138+M1138+O1138</f>
        <v>602</v>
      </c>
      <c r="H1138" s="28">
        <f t="shared" ref="H1138:H1143" si="769">J1138+L1138+N1138+P1138</f>
        <v>0</v>
      </c>
      <c r="I1138" s="29"/>
      <c r="J1138" s="29"/>
      <c r="K1138" s="29">
        <v>602</v>
      </c>
      <c r="L1138" s="29"/>
      <c r="M1138" s="29"/>
      <c r="N1138" s="29"/>
      <c r="O1138" s="29"/>
      <c r="P1138" s="28"/>
      <c r="Q1138" s="23">
        <f t="shared" ref="Q1138:Q1143" si="770">S1138+U1138+W1138+Y1138</f>
        <v>602</v>
      </c>
      <c r="R1138" s="28">
        <f t="shared" ref="R1138:R1143" si="771">T1138+V1138+X1138+Z1138</f>
        <v>0</v>
      </c>
      <c r="S1138" s="29"/>
      <c r="T1138" s="29"/>
      <c r="U1138" s="29">
        <v>602</v>
      </c>
      <c r="V1138" s="29"/>
      <c r="W1138" s="29"/>
      <c r="X1138" s="29"/>
      <c r="Y1138" s="29"/>
      <c r="Z1138" s="23"/>
      <c r="AA1138" s="23">
        <v>602</v>
      </c>
      <c r="AB1138" s="23">
        <v>602</v>
      </c>
      <c r="AC1138" s="23">
        <v>602</v>
      </c>
      <c r="AD1138" s="112"/>
      <c r="AE1138" s="117"/>
    </row>
    <row r="1139" spans="1:31" ht="13.15" customHeight="1" x14ac:dyDescent="0.2">
      <c r="A1139" s="111"/>
      <c r="B1139" s="111"/>
      <c r="C1139" s="18" t="s">
        <v>48</v>
      </c>
      <c r="D1139" s="18" t="s">
        <v>42</v>
      </c>
      <c r="E1139" s="18" t="s">
        <v>200</v>
      </c>
      <c r="F1139" s="18" t="s">
        <v>55</v>
      </c>
      <c r="G1139" s="23">
        <f t="shared" si="768"/>
        <v>500</v>
      </c>
      <c r="H1139" s="28">
        <f t="shared" si="769"/>
        <v>0</v>
      </c>
      <c r="I1139" s="29">
        <v>0</v>
      </c>
      <c r="J1139" s="29"/>
      <c r="K1139" s="29">
        <v>500</v>
      </c>
      <c r="L1139" s="29"/>
      <c r="M1139" s="29"/>
      <c r="N1139" s="29"/>
      <c r="O1139" s="29"/>
      <c r="P1139" s="28"/>
      <c r="Q1139" s="23">
        <f t="shared" si="770"/>
        <v>500</v>
      </c>
      <c r="R1139" s="28">
        <f t="shared" si="771"/>
        <v>0</v>
      </c>
      <c r="S1139" s="29">
        <v>0</v>
      </c>
      <c r="T1139" s="29"/>
      <c r="U1139" s="29">
        <v>500</v>
      </c>
      <c r="V1139" s="29"/>
      <c r="W1139" s="29"/>
      <c r="X1139" s="29"/>
      <c r="Y1139" s="29"/>
      <c r="Z1139" s="23"/>
      <c r="AA1139" s="23">
        <v>500</v>
      </c>
      <c r="AB1139" s="23">
        <v>500</v>
      </c>
      <c r="AC1139" s="23">
        <v>500</v>
      </c>
      <c r="AD1139" s="112"/>
      <c r="AE1139" s="117"/>
    </row>
    <row r="1140" spans="1:31" x14ac:dyDescent="0.2">
      <c r="A1140" s="111"/>
      <c r="B1140" s="111"/>
      <c r="C1140" s="18" t="s">
        <v>48</v>
      </c>
      <c r="D1140" s="18" t="s">
        <v>42</v>
      </c>
      <c r="E1140" s="18" t="s">
        <v>200</v>
      </c>
      <c r="F1140" s="18" t="s">
        <v>54</v>
      </c>
      <c r="G1140" s="23">
        <f t="shared" si="768"/>
        <v>9210</v>
      </c>
      <c r="H1140" s="28">
        <f t="shared" si="769"/>
        <v>1230</v>
      </c>
      <c r="I1140" s="29">
        <v>1230</v>
      </c>
      <c r="J1140" s="29">
        <v>1230</v>
      </c>
      <c r="K1140" s="29">
        <v>2880</v>
      </c>
      <c r="L1140" s="29"/>
      <c r="M1140" s="29">
        <v>750</v>
      </c>
      <c r="N1140" s="29"/>
      <c r="O1140" s="29">
        <v>4350</v>
      </c>
      <c r="P1140" s="28"/>
      <c r="Q1140" s="23">
        <f t="shared" si="770"/>
        <v>5574.1</v>
      </c>
      <c r="R1140" s="28">
        <f t="shared" si="771"/>
        <v>1230</v>
      </c>
      <c r="S1140" s="29">
        <v>1652.4</v>
      </c>
      <c r="T1140" s="29">
        <v>1230</v>
      </c>
      <c r="U1140" s="29">
        <v>1471.6</v>
      </c>
      <c r="V1140" s="29"/>
      <c r="W1140" s="29">
        <v>600</v>
      </c>
      <c r="X1140" s="29"/>
      <c r="Y1140" s="29">
        <v>1850.1</v>
      </c>
      <c r="Z1140" s="23"/>
      <c r="AA1140" s="23">
        <v>6150</v>
      </c>
      <c r="AB1140" s="23">
        <v>6150</v>
      </c>
      <c r="AC1140" s="23">
        <v>6150</v>
      </c>
      <c r="AD1140" s="112"/>
      <c r="AE1140" s="117"/>
    </row>
    <row r="1141" spans="1:31" ht="13.15" customHeight="1" x14ac:dyDescent="0.2">
      <c r="A1141" s="111"/>
      <c r="B1141" s="103" t="s">
        <v>14</v>
      </c>
      <c r="C1141" s="19"/>
      <c r="D1141" s="20"/>
      <c r="E1141" s="20"/>
      <c r="F1141" s="19"/>
      <c r="G1141" s="23">
        <f t="shared" si="768"/>
        <v>0</v>
      </c>
      <c r="H1141" s="28">
        <f t="shared" si="769"/>
        <v>0</v>
      </c>
      <c r="I1141" s="29"/>
      <c r="J1141" s="29"/>
      <c r="K1141" s="29"/>
      <c r="L1141" s="29"/>
      <c r="M1141" s="29"/>
      <c r="N1141" s="29"/>
      <c r="O1141" s="29"/>
      <c r="P1141" s="28"/>
      <c r="Q1141" s="23">
        <f t="shared" si="770"/>
        <v>0</v>
      </c>
      <c r="R1141" s="28">
        <f t="shared" si="771"/>
        <v>0</v>
      </c>
      <c r="S1141" s="23"/>
      <c r="T1141" s="23"/>
      <c r="U1141" s="23"/>
      <c r="V1141" s="23"/>
      <c r="W1141" s="23"/>
      <c r="X1141" s="23"/>
      <c r="Y1141" s="23"/>
      <c r="Z1141" s="23"/>
      <c r="AA1141" s="23"/>
      <c r="AB1141" s="23"/>
      <c r="AC1141" s="23"/>
      <c r="AD1141" s="112"/>
      <c r="AE1141" s="117"/>
    </row>
    <row r="1142" spans="1:31" ht="26.45" customHeight="1" x14ac:dyDescent="0.2">
      <c r="A1142" s="111"/>
      <c r="B1142" s="103" t="s">
        <v>15</v>
      </c>
      <c r="C1142" s="19"/>
      <c r="D1142" s="20"/>
      <c r="E1142" s="20"/>
      <c r="F1142" s="19"/>
      <c r="G1142" s="23">
        <f t="shared" si="768"/>
        <v>0</v>
      </c>
      <c r="H1142" s="28">
        <f t="shared" si="769"/>
        <v>0</v>
      </c>
      <c r="I1142" s="29"/>
      <c r="J1142" s="29"/>
      <c r="K1142" s="29"/>
      <c r="L1142" s="29"/>
      <c r="M1142" s="29"/>
      <c r="N1142" s="29"/>
      <c r="O1142" s="29"/>
      <c r="P1142" s="28"/>
      <c r="Q1142" s="23">
        <f t="shared" si="770"/>
        <v>0</v>
      </c>
      <c r="R1142" s="28">
        <f t="shared" si="771"/>
        <v>0</v>
      </c>
      <c r="S1142" s="23"/>
      <c r="T1142" s="23"/>
      <c r="U1142" s="23"/>
      <c r="V1142" s="23"/>
      <c r="W1142" s="23"/>
      <c r="X1142" s="23"/>
      <c r="Y1142" s="23"/>
      <c r="Z1142" s="23"/>
      <c r="AA1142" s="23"/>
      <c r="AB1142" s="23"/>
      <c r="AC1142" s="23"/>
      <c r="AD1142" s="112"/>
      <c r="AE1142" s="117"/>
    </row>
    <row r="1143" spans="1:31" ht="13.15" customHeight="1" x14ac:dyDescent="0.2">
      <c r="A1143" s="111"/>
      <c r="B1143" s="103" t="s">
        <v>12</v>
      </c>
      <c r="C1143" s="19"/>
      <c r="D1143" s="20"/>
      <c r="E1143" s="20"/>
      <c r="F1143" s="19"/>
      <c r="G1143" s="23">
        <f t="shared" si="768"/>
        <v>0</v>
      </c>
      <c r="H1143" s="28">
        <f t="shared" si="769"/>
        <v>0</v>
      </c>
      <c r="I1143" s="29"/>
      <c r="J1143" s="29"/>
      <c r="K1143" s="29"/>
      <c r="L1143" s="29"/>
      <c r="M1143" s="29"/>
      <c r="N1143" s="29"/>
      <c r="O1143" s="29"/>
      <c r="P1143" s="28"/>
      <c r="Q1143" s="23">
        <f t="shared" si="770"/>
        <v>0</v>
      </c>
      <c r="R1143" s="28">
        <f t="shared" si="771"/>
        <v>0</v>
      </c>
      <c r="S1143" s="23"/>
      <c r="T1143" s="23"/>
      <c r="U1143" s="23"/>
      <c r="V1143" s="23"/>
      <c r="W1143" s="23"/>
      <c r="X1143" s="23"/>
      <c r="Y1143" s="23"/>
      <c r="Z1143" s="23"/>
      <c r="AA1143" s="23"/>
      <c r="AB1143" s="23"/>
      <c r="AC1143" s="23"/>
      <c r="AD1143" s="112"/>
      <c r="AE1143" s="118"/>
    </row>
    <row r="1144" spans="1:31" ht="22.15" customHeight="1" x14ac:dyDescent="0.2">
      <c r="A1144" s="111" t="s">
        <v>275</v>
      </c>
      <c r="B1144" s="103" t="s">
        <v>157</v>
      </c>
      <c r="C1144" s="19"/>
      <c r="D1144" s="20"/>
      <c r="E1144" s="20"/>
      <c r="F1144" s="19"/>
      <c r="G1144" s="24">
        <f t="shared" si="768"/>
        <v>34</v>
      </c>
      <c r="H1144" s="24">
        <f>J1144+L1144+N1144+P1144</f>
        <v>5</v>
      </c>
      <c r="I1144" s="25">
        <v>5</v>
      </c>
      <c r="J1144" s="25">
        <v>5</v>
      </c>
      <c r="K1144" s="25">
        <v>8</v>
      </c>
      <c r="L1144" s="25"/>
      <c r="M1144" s="25">
        <v>10</v>
      </c>
      <c r="N1144" s="25"/>
      <c r="O1144" s="25">
        <v>11</v>
      </c>
      <c r="P1144" s="26"/>
      <c r="Q1144" s="24">
        <v>42</v>
      </c>
      <c r="R1144" s="24">
        <f>T1144+V1144+X1144+Z1144</f>
        <v>0</v>
      </c>
      <c r="S1144" s="24">
        <v>12</v>
      </c>
      <c r="T1144" s="24"/>
      <c r="U1144" s="24">
        <v>15</v>
      </c>
      <c r="V1144" s="24"/>
      <c r="W1144" s="24">
        <v>5</v>
      </c>
      <c r="X1144" s="24"/>
      <c r="Y1144" s="24">
        <v>10</v>
      </c>
      <c r="Z1144" s="24"/>
      <c r="AA1144" s="24">
        <v>42</v>
      </c>
      <c r="AB1144" s="23">
        <v>42</v>
      </c>
      <c r="AC1144" s="23">
        <v>42</v>
      </c>
      <c r="AD1144" s="112" t="s">
        <v>409</v>
      </c>
      <c r="AE1144" s="116" t="s">
        <v>541</v>
      </c>
    </row>
    <row r="1145" spans="1:31" ht="31.9" customHeight="1" x14ac:dyDescent="0.2">
      <c r="A1145" s="111"/>
      <c r="B1145" s="103" t="s">
        <v>117</v>
      </c>
      <c r="C1145" s="19"/>
      <c r="D1145" s="20"/>
      <c r="E1145" s="20"/>
      <c r="F1145" s="19"/>
      <c r="G1145" s="23">
        <f>ROUND(G1146/G1144,1)</f>
        <v>430.6</v>
      </c>
      <c r="H1145" s="23">
        <f t="shared" ref="H1145:AC1145" si="772">ROUND(H1146/H1144,1)</f>
        <v>256</v>
      </c>
      <c r="I1145" s="23">
        <f t="shared" si="772"/>
        <v>256</v>
      </c>
      <c r="J1145" s="23">
        <f t="shared" si="772"/>
        <v>256</v>
      </c>
      <c r="K1145" s="23">
        <f t="shared" si="772"/>
        <v>482.4</v>
      </c>
      <c r="L1145" s="23" t="e">
        <f t="shared" si="772"/>
        <v>#DIV/0!</v>
      </c>
      <c r="M1145" s="23">
        <f t="shared" si="772"/>
        <v>317.5</v>
      </c>
      <c r="N1145" s="23" t="e">
        <f t="shared" si="772"/>
        <v>#DIV/0!</v>
      </c>
      <c r="O1145" s="23">
        <f t="shared" si="772"/>
        <v>575.1</v>
      </c>
      <c r="P1145" s="23" t="e">
        <f t="shared" si="772"/>
        <v>#DIV/0!</v>
      </c>
      <c r="Q1145" s="23">
        <f t="shared" si="772"/>
        <v>356.4</v>
      </c>
      <c r="R1145" s="23" t="e">
        <f t="shared" si="772"/>
        <v>#DIV/0!</v>
      </c>
      <c r="S1145" s="23">
        <f t="shared" si="772"/>
        <v>352.9</v>
      </c>
      <c r="T1145" s="23" t="e">
        <f t="shared" si="772"/>
        <v>#DIV/0!</v>
      </c>
      <c r="U1145" s="23">
        <f t="shared" si="772"/>
        <v>302.10000000000002</v>
      </c>
      <c r="V1145" s="23" t="e">
        <f t="shared" si="772"/>
        <v>#DIV/0!</v>
      </c>
      <c r="W1145" s="23">
        <f t="shared" si="772"/>
        <v>545.6</v>
      </c>
      <c r="X1145" s="23" t="e">
        <f t="shared" si="772"/>
        <v>#DIV/0!</v>
      </c>
      <c r="Y1145" s="23">
        <f t="shared" si="772"/>
        <v>347.2</v>
      </c>
      <c r="Z1145" s="23" t="e">
        <f t="shared" si="772"/>
        <v>#DIV/0!</v>
      </c>
      <c r="AA1145" s="23">
        <f t="shared" si="772"/>
        <v>377.5</v>
      </c>
      <c r="AB1145" s="23">
        <f t="shared" si="772"/>
        <v>377.5</v>
      </c>
      <c r="AC1145" s="23">
        <f t="shared" si="772"/>
        <v>377.5</v>
      </c>
      <c r="AD1145" s="112"/>
      <c r="AE1145" s="117"/>
    </row>
    <row r="1146" spans="1:31" ht="25.15" customHeight="1" x14ac:dyDescent="0.2">
      <c r="A1146" s="111"/>
      <c r="B1146" s="103" t="s">
        <v>101</v>
      </c>
      <c r="C1146" s="19"/>
      <c r="D1146" s="20"/>
      <c r="E1146" s="20"/>
      <c r="F1146" s="19"/>
      <c r="G1146" s="23">
        <f>SUM(G1147:G1152)</f>
        <v>14640</v>
      </c>
      <c r="H1146" s="23">
        <f t="shared" ref="H1146:AC1146" si="773">SUM(H1147:H1152)</f>
        <v>1280</v>
      </c>
      <c r="I1146" s="23">
        <f t="shared" si="773"/>
        <v>1280</v>
      </c>
      <c r="J1146" s="23">
        <f t="shared" si="773"/>
        <v>1280</v>
      </c>
      <c r="K1146" s="23">
        <f t="shared" si="773"/>
        <v>3859</v>
      </c>
      <c r="L1146" s="23">
        <f t="shared" si="773"/>
        <v>0</v>
      </c>
      <c r="M1146" s="23">
        <f t="shared" si="773"/>
        <v>3175</v>
      </c>
      <c r="N1146" s="23">
        <f t="shared" si="773"/>
        <v>0</v>
      </c>
      <c r="O1146" s="23">
        <f t="shared" si="773"/>
        <v>6326</v>
      </c>
      <c r="P1146" s="23">
        <f t="shared" si="773"/>
        <v>0</v>
      </c>
      <c r="Q1146" s="23">
        <f>SUM(Q1147:Q1152)</f>
        <v>14966.900000000001</v>
      </c>
      <c r="R1146" s="23">
        <f t="shared" si="773"/>
        <v>1280</v>
      </c>
      <c r="S1146" s="23">
        <f t="shared" si="773"/>
        <v>4235</v>
      </c>
      <c r="T1146" s="23">
        <f t="shared" si="773"/>
        <v>1280</v>
      </c>
      <c r="U1146" s="23">
        <f t="shared" si="773"/>
        <v>4531.6000000000004</v>
      </c>
      <c r="V1146" s="23">
        <f t="shared" si="773"/>
        <v>0</v>
      </c>
      <c r="W1146" s="23">
        <f t="shared" si="773"/>
        <v>2728.1</v>
      </c>
      <c r="X1146" s="23">
        <f t="shared" si="773"/>
        <v>0</v>
      </c>
      <c r="Y1146" s="23">
        <f t="shared" si="773"/>
        <v>3472.2</v>
      </c>
      <c r="Z1146" s="23">
        <f t="shared" si="773"/>
        <v>0</v>
      </c>
      <c r="AA1146" s="23">
        <f t="shared" si="773"/>
        <v>15855</v>
      </c>
      <c r="AB1146" s="23">
        <f t="shared" si="773"/>
        <v>15855</v>
      </c>
      <c r="AC1146" s="23">
        <f t="shared" si="773"/>
        <v>15855</v>
      </c>
      <c r="AD1146" s="112"/>
      <c r="AE1146" s="117"/>
    </row>
    <row r="1147" spans="1:31" ht="13.15" customHeight="1" x14ac:dyDescent="0.2">
      <c r="A1147" s="111"/>
      <c r="B1147" s="111" t="s">
        <v>17</v>
      </c>
      <c r="C1147" s="18" t="s">
        <v>48</v>
      </c>
      <c r="D1147" s="18" t="s">
        <v>42</v>
      </c>
      <c r="E1147" s="18" t="s">
        <v>200</v>
      </c>
      <c r="F1147" s="18" t="s">
        <v>56</v>
      </c>
      <c r="G1147" s="23">
        <f t="shared" ref="G1147:G1153" si="774">I1147+K1147+M1147+O1147</f>
        <v>0</v>
      </c>
      <c r="H1147" s="28">
        <f t="shared" ref="H1147:H1152" si="775">J1147+L1147+N1147+P1147</f>
        <v>0</v>
      </c>
      <c r="I1147" s="29"/>
      <c r="J1147" s="29"/>
      <c r="K1147" s="29"/>
      <c r="L1147" s="29"/>
      <c r="M1147" s="29"/>
      <c r="N1147" s="29"/>
      <c r="O1147" s="29"/>
      <c r="P1147" s="28"/>
      <c r="Q1147" s="23">
        <f t="shared" ref="Q1147:Q1152" si="776">S1147+U1147+W1147+Y1147</f>
        <v>0</v>
      </c>
      <c r="R1147" s="28">
        <f t="shared" ref="R1147:R1152" si="777">T1147+V1147+X1147+Z1147</f>
        <v>0</v>
      </c>
      <c r="S1147" s="23"/>
      <c r="T1147" s="23"/>
      <c r="U1147" s="23"/>
      <c r="V1147" s="23"/>
      <c r="W1147" s="23"/>
      <c r="X1147" s="23"/>
      <c r="Y1147" s="23"/>
      <c r="Z1147" s="23"/>
      <c r="AA1147" s="23"/>
      <c r="AB1147" s="23"/>
      <c r="AC1147" s="23"/>
      <c r="AD1147" s="112"/>
      <c r="AE1147" s="117"/>
    </row>
    <row r="1148" spans="1:31" ht="13.15" customHeight="1" x14ac:dyDescent="0.2">
      <c r="A1148" s="111"/>
      <c r="B1148" s="111"/>
      <c r="C1148" s="18" t="s">
        <v>48</v>
      </c>
      <c r="D1148" s="18" t="s">
        <v>42</v>
      </c>
      <c r="E1148" s="18" t="s">
        <v>200</v>
      </c>
      <c r="F1148" s="18" t="s">
        <v>54</v>
      </c>
      <c r="G1148" s="23">
        <f t="shared" si="774"/>
        <v>1000</v>
      </c>
      <c r="H1148" s="28">
        <f t="shared" si="775"/>
        <v>180</v>
      </c>
      <c r="I1148" s="29">
        <v>180</v>
      </c>
      <c r="J1148" s="29">
        <v>180</v>
      </c>
      <c r="K1148" s="29">
        <v>80</v>
      </c>
      <c r="L1148" s="29"/>
      <c r="M1148" s="29">
        <v>370</v>
      </c>
      <c r="N1148" s="29"/>
      <c r="O1148" s="29">
        <v>370</v>
      </c>
      <c r="P1148" s="28"/>
      <c r="Q1148" s="23">
        <f t="shared" si="776"/>
        <v>0</v>
      </c>
      <c r="R1148" s="28">
        <f t="shared" si="777"/>
        <v>180</v>
      </c>
      <c r="S1148" s="29">
        <v>0</v>
      </c>
      <c r="T1148" s="29">
        <v>180</v>
      </c>
      <c r="U1148" s="29"/>
      <c r="V1148" s="29"/>
      <c r="W1148" s="29"/>
      <c r="X1148" s="29"/>
      <c r="Y1148" s="29"/>
      <c r="Z1148" s="23"/>
      <c r="AA1148" s="23">
        <v>1000</v>
      </c>
      <c r="AB1148" s="23">
        <v>1000</v>
      </c>
      <c r="AC1148" s="23">
        <v>1000</v>
      </c>
      <c r="AD1148" s="112"/>
      <c r="AE1148" s="117"/>
    </row>
    <row r="1149" spans="1:31" ht="26.45" customHeight="1" x14ac:dyDescent="0.2">
      <c r="A1149" s="111"/>
      <c r="B1149" s="111"/>
      <c r="C1149" s="18" t="s">
        <v>48</v>
      </c>
      <c r="D1149" s="18" t="s">
        <v>42</v>
      </c>
      <c r="E1149" s="18" t="s">
        <v>200</v>
      </c>
      <c r="F1149" s="18" t="s">
        <v>54</v>
      </c>
      <c r="G1149" s="23">
        <f t="shared" si="774"/>
        <v>13640</v>
      </c>
      <c r="H1149" s="28">
        <f t="shared" si="775"/>
        <v>1100</v>
      </c>
      <c r="I1149" s="29">
        <v>1100</v>
      </c>
      <c r="J1149" s="29">
        <v>1100</v>
      </c>
      <c r="K1149" s="29">
        <v>3779</v>
      </c>
      <c r="L1149" s="29"/>
      <c r="M1149" s="29">
        <v>2805</v>
      </c>
      <c r="N1149" s="29"/>
      <c r="O1149" s="29">
        <v>5956</v>
      </c>
      <c r="P1149" s="28"/>
      <c r="Q1149" s="23">
        <f t="shared" si="776"/>
        <v>14966.900000000001</v>
      </c>
      <c r="R1149" s="28">
        <f t="shared" si="777"/>
        <v>1100</v>
      </c>
      <c r="S1149" s="29">
        <v>4235</v>
      </c>
      <c r="T1149" s="29">
        <v>1100</v>
      </c>
      <c r="U1149" s="29">
        <v>4531.6000000000004</v>
      </c>
      <c r="V1149" s="29"/>
      <c r="W1149" s="29">
        <v>2728.1</v>
      </c>
      <c r="X1149" s="29"/>
      <c r="Y1149" s="29">
        <v>3472.2</v>
      </c>
      <c r="Z1149" s="23"/>
      <c r="AA1149" s="23">
        <v>14855</v>
      </c>
      <c r="AB1149" s="23">
        <v>14855</v>
      </c>
      <c r="AC1149" s="23">
        <v>14855</v>
      </c>
      <c r="AD1149" s="112"/>
      <c r="AE1149" s="117"/>
    </row>
    <row r="1150" spans="1:31" ht="13.15" customHeight="1" x14ac:dyDescent="0.2">
      <c r="A1150" s="111"/>
      <c r="B1150" s="103" t="s">
        <v>14</v>
      </c>
      <c r="C1150" s="19"/>
      <c r="D1150" s="20"/>
      <c r="E1150" s="20"/>
      <c r="F1150" s="19"/>
      <c r="G1150" s="23">
        <f t="shared" si="774"/>
        <v>0</v>
      </c>
      <c r="H1150" s="28">
        <f t="shared" si="775"/>
        <v>0</v>
      </c>
      <c r="I1150" s="29"/>
      <c r="J1150" s="29"/>
      <c r="K1150" s="29"/>
      <c r="L1150" s="29"/>
      <c r="M1150" s="29"/>
      <c r="N1150" s="29"/>
      <c r="O1150" s="29"/>
      <c r="P1150" s="28"/>
      <c r="Q1150" s="23">
        <f t="shared" si="776"/>
        <v>0</v>
      </c>
      <c r="R1150" s="28">
        <f t="shared" si="777"/>
        <v>0</v>
      </c>
      <c r="S1150" s="23"/>
      <c r="T1150" s="23"/>
      <c r="U1150" s="23"/>
      <c r="V1150" s="23"/>
      <c r="W1150" s="23"/>
      <c r="X1150" s="23"/>
      <c r="Y1150" s="23"/>
      <c r="Z1150" s="23"/>
      <c r="AA1150" s="23"/>
      <c r="AB1150" s="23"/>
      <c r="AC1150" s="23"/>
      <c r="AD1150" s="112"/>
      <c r="AE1150" s="117"/>
    </row>
    <row r="1151" spans="1:31" ht="13.15" customHeight="1" x14ac:dyDescent="0.2">
      <c r="A1151" s="111"/>
      <c r="B1151" s="103" t="s">
        <v>15</v>
      </c>
      <c r="C1151" s="19"/>
      <c r="D1151" s="20"/>
      <c r="E1151" s="20"/>
      <c r="F1151" s="19"/>
      <c r="G1151" s="23">
        <f t="shared" si="774"/>
        <v>0</v>
      </c>
      <c r="H1151" s="28">
        <f t="shared" si="775"/>
        <v>0</v>
      </c>
      <c r="I1151" s="29"/>
      <c r="J1151" s="29"/>
      <c r="K1151" s="29"/>
      <c r="L1151" s="29"/>
      <c r="M1151" s="29"/>
      <c r="N1151" s="29"/>
      <c r="O1151" s="29"/>
      <c r="P1151" s="28"/>
      <c r="Q1151" s="23">
        <f t="shared" si="776"/>
        <v>0</v>
      </c>
      <c r="R1151" s="28">
        <f t="shared" si="777"/>
        <v>0</v>
      </c>
      <c r="S1151" s="23"/>
      <c r="T1151" s="23"/>
      <c r="U1151" s="23"/>
      <c r="V1151" s="23"/>
      <c r="W1151" s="23"/>
      <c r="X1151" s="23"/>
      <c r="Y1151" s="23"/>
      <c r="Z1151" s="23"/>
      <c r="AA1151" s="23"/>
      <c r="AB1151" s="23"/>
      <c r="AC1151" s="23"/>
      <c r="AD1151" s="112"/>
      <c r="AE1151" s="117"/>
    </row>
    <row r="1152" spans="1:31" ht="25.5" x14ac:dyDescent="0.2">
      <c r="A1152" s="111"/>
      <c r="B1152" s="103" t="s">
        <v>12</v>
      </c>
      <c r="C1152" s="19"/>
      <c r="D1152" s="20"/>
      <c r="E1152" s="20"/>
      <c r="F1152" s="19"/>
      <c r="G1152" s="23">
        <f t="shared" si="774"/>
        <v>0</v>
      </c>
      <c r="H1152" s="28">
        <f t="shared" si="775"/>
        <v>0</v>
      </c>
      <c r="I1152" s="29"/>
      <c r="J1152" s="29"/>
      <c r="K1152" s="29"/>
      <c r="L1152" s="29"/>
      <c r="M1152" s="29"/>
      <c r="N1152" s="29"/>
      <c r="O1152" s="29"/>
      <c r="P1152" s="28"/>
      <c r="Q1152" s="23">
        <f t="shared" si="776"/>
        <v>0</v>
      </c>
      <c r="R1152" s="28">
        <f t="shared" si="777"/>
        <v>0</v>
      </c>
      <c r="S1152" s="23"/>
      <c r="T1152" s="23"/>
      <c r="U1152" s="23"/>
      <c r="V1152" s="23"/>
      <c r="W1152" s="23"/>
      <c r="X1152" s="23"/>
      <c r="Y1152" s="23"/>
      <c r="Z1152" s="23"/>
      <c r="AA1152" s="23"/>
      <c r="AB1152" s="23"/>
      <c r="AC1152" s="23"/>
      <c r="AD1152" s="112"/>
      <c r="AE1152" s="118"/>
    </row>
    <row r="1153" spans="1:31" ht="28.15" customHeight="1" x14ac:dyDescent="0.2">
      <c r="A1153" s="111" t="s">
        <v>417</v>
      </c>
      <c r="B1153" s="103" t="s">
        <v>157</v>
      </c>
      <c r="C1153" s="19"/>
      <c r="D1153" s="20"/>
      <c r="E1153" s="20"/>
      <c r="F1153" s="19"/>
      <c r="G1153" s="23">
        <f t="shared" si="774"/>
        <v>4</v>
      </c>
      <c r="H1153" s="23">
        <f>J1153+L1153+N1153+P1153</f>
        <v>1</v>
      </c>
      <c r="I1153" s="29">
        <v>1</v>
      </c>
      <c r="J1153" s="29">
        <v>1</v>
      </c>
      <c r="K1153" s="29">
        <v>2</v>
      </c>
      <c r="L1153" s="29"/>
      <c r="M1153" s="29"/>
      <c r="N1153" s="29"/>
      <c r="O1153" s="29">
        <v>1</v>
      </c>
      <c r="P1153" s="28"/>
      <c r="Q1153" s="23">
        <v>4</v>
      </c>
      <c r="R1153" s="23">
        <f>T1153+V1153+X1153+Z1153</f>
        <v>0</v>
      </c>
      <c r="S1153" s="23">
        <v>1</v>
      </c>
      <c r="T1153" s="23"/>
      <c r="U1153" s="23">
        <v>2</v>
      </c>
      <c r="V1153" s="23"/>
      <c r="W1153" s="23">
        <v>0</v>
      </c>
      <c r="X1153" s="23"/>
      <c r="Y1153" s="23">
        <v>1</v>
      </c>
      <c r="Z1153" s="23"/>
      <c r="AA1153" s="23">
        <v>4</v>
      </c>
      <c r="AB1153" s="23">
        <v>4</v>
      </c>
      <c r="AC1153" s="23">
        <v>4</v>
      </c>
      <c r="AD1153" s="112" t="s">
        <v>414</v>
      </c>
      <c r="AE1153" s="116" t="s">
        <v>426</v>
      </c>
    </row>
    <row r="1154" spans="1:31" ht="25.5" x14ac:dyDescent="0.2">
      <c r="A1154" s="111"/>
      <c r="B1154" s="103" t="s">
        <v>117</v>
      </c>
      <c r="C1154" s="19"/>
      <c r="D1154" s="20"/>
      <c r="E1154" s="20"/>
      <c r="F1154" s="19"/>
      <c r="G1154" s="23">
        <f t="shared" ref="G1154:AC1154" si="778">ROUND(G1155/G1153,1)</f>
        <v>250</v>
      </c>
      <c r="H1154" s="23">
        <f t="shared" si="778"/>
        <v>45</v>
      </c>
      <c r="I1154" s="23">
        <f t="shared" si="778"/>
        <v>45</v>
      </c>
      <c r="J1154" s="23">
        <f t="shared" si="778"/>
        <v>45</v>
      </c>
      <c r="K1154" s="23">
        <f t="shared" si="778"/>
        <v>462.5</v>
      </c>
      <c r="L1154" s="23" t="e">
        <f t="shared" si="778"/>
        <v>#DIV/0!</v>
      </c>
      <c r="M1154" s="23" t="e">
        <f t="shared" si="778"/>
        <v>#DIV/0!</v>
      </c>
      <c r="N1154" s="23" t="e">
        <f t="shared" si="778"/>
        <v>#DIV/0!</v>
      </c>
      <c r="O1154" s="23">
        <f t="shared" si="778"/>
        <v>30</v>
      </c>
      <c r="P1154" s="23" t="e">
        <f t="shared" si="778"/>
        <v>#DIV/0!</v>
      </c>
      <c r="Q1154" s="35">
        <f t="shared" si="778"/>
        <v>312.5</v>
      </c>
      <c r="R1154" s="35" t="e">
        <f t="shared" si="778"/>
        <v>#DIV/0!</v>
      </c>
      <c r="S1154" s="35">
        <f t="shared" si="778"/>
        <v>30</v>
      </c>
      <c r="T1154" s="35" t="e">
        <f t="shared" si="778"/>
        <v>#DIV/0!</v>
      </c>
      <c r="U1154" s="35">
        <f t="shared" si="778"/>
        <v>595</v>
      </c>
      <c r="V1154" s="35" t="e">
        <f t="shared" si="778"/>
        <v>#DIV/0!</v>
      </c>
      <c r="W1154" s="27" t="e">
        <f t="shared" si="778"/>
        <v>#DIV/0!</v>
      </c>
      <c r="X1154" s="35" t="e">
        <f t="shared" si="778"/>
        <v>#DIV/0!</v>
      </c>
      <c r="Y1154" s="35">
        <f t="shared" si="778"/>
        <v>30</v>
      </c>
      <c r="Z1154" s="35" t="e">
        <f t="shared" si="778"/>
        <v>#DIV/0!</v>
      </c>
      <c r="AA1154" s="35">
        <f t="shared" si="778"/>
        <v>312.5</v>
      </c>
      <c r="AB1154" s="35">
        <f t="shared" si="778"/>
        <v>312.5</v>
      </c>
      <c r="AC1154" s="35">
        <f t="shared" si="778"/>
        <v>555</v>
      </c>
      <c r="AD1154" s="112"/>
      <c r="AE1154" s="117"/>
    </row>
    <row r="1155" spans="1:31" ht="25.5" x14ac:dyDescent="0.2">
      <c r="A1155" s="111"/>
      <c r="B1155" s="103" t="s">
        <v>101</v>
      </c>
      <c r="C1155" s="19"/>
      <c r="D1155" s="20"/>
      <c r="E1155" s="20"/>
      <c r="F1155" s="19"/>
      <c r="G1155" s="23">
        <f t="shared" ref="G1155:AC1155" si="779">SUM(G1156:G1159)</f>
        <v>1000</v>
      </c>
      <c r="H1155" s="23">
        <f t="shared" si="779"/>
        <v>45</v>
      </c>
      <c r="I1155" s="23">
        <f t="shared" si="779"/>
        <v>45</v>
      </c>
      <c r="J1155" s="23">
        <f t="shared" si="779"/>
        <v>45</v>
      </c>
      <c r="K1155" s="23">
        <f t="shared" si="779"/>
        <v>925</v>
      </c>
      <c r="L1155" s="23">
        <f t="shared" si="779"/>
        <v>0</v>
      </c>
      <c r="M1155" s="23">
        <f t="shared" si="779"/>
        <v>0</v>
      </c>
      <c r="N1155" s="23">
        <f t="shared" si="779"/>
        <v>0</v>
      </c>
      <c r="O1155" s="23">
        <f t="shared" si="779"/>
        <v>30</v>
      </c>
      <c r="P1155" s="23">
        <f t="shared" si="779"/>
        <v>0</v>
      </c>
      <c r="Q1155" s="23">
        <f t="shared" si="779"/>
        <v>1250</v>
      </c>
      <c r="R1155" s="23">
        <f t="shared" si="779"/>
        <v>45</v>
      </c>
      <c r="S1155" s="23">
        <f t="shared" si="779"/>
        <v>30</v>
      </c>
      <c r="T1155" s="23">
        <f t="shared" si="779"/>
        <v>45</v>
      </c>
      <c r="U1155" s="23">
        <f t="shared" si="779"/>
        <v>1190</v>
      </c>
      <c r="V1155" s="23">
        <f t="shared" si="779"/>
        <v>0</v>
      </c>
      <c r="W1155" s="23">
        <f t="shared" si="779"/>
        <v>0</v>
      </c>
      <c r="X1155" s="23">
        <f t="shared" si="779"/>
        <v>0</v>
      </c>
      <c r="Y1155" s="23">
        <f t="shared" si="779"/>
        <v>30</v>
      </c>
      <c r="Z1155" s="23">
        <f t="shared" si="779"/>
        <v>0</v>
      </c>
      <c r="AA1155" s="23">
        <f t="shared" si="779"/>
        <v>1250</v>
      </c>
      <c r="AB1155" s="23">
        <f t="shared" si="779"/>
        <v>1250</v>
      </c>
      <c r="AC1155" s="23">
        <f t="shared" si="779"/>
        <v>2220</v>
      </c>
      <c r="AD1155" s="112"/>
      <c r="AE1155" s="117"/>
    </row>
    <row r="1156" spans="1:31" x14ac:dyDescent="0.2">
      <c r="A1156" s="111"/>
      <c r="B1156" s="103" t="s">
        <v>17</v>
      </c>
      <c r="C1156" s="18" t="s">
        <v>50</v>
      </c>
      <c r="D1156" s="18" t="s">
        <v>51</v>
      </c>
      <c r="E1156" s="18" t="s">
        <v>200</v>
      </c>
      <c r="F1156" s="18" t="s">
        <v>54</v>
      </c>
      <c r="G1156" s="23">
        <f>I1156+K1156+M1156+O1156</f>
        <v>1000</v>
      </c>
      <c r="H1156" s="28">
        <f t="shared" ref="G1156:H1159" si="780">J1156+L1156+N1156+P1156</f>
        <v>45</v>
      </c>
      <c r="I1156" s="29">
        <v>45</v>
      </c>
      <c r="J1156" s="29">
        <v>45</v>
      </c>
      <c r="K1156" s="29">
        <v>925</v>
      </c>
      <c r="L1156" s="29"/>
      <c r="M1156" s="29">
        <v>0</v>
      </c>
      <c r="N1156" s="29"/>
      <c r="O1156" s="29">
        <v>30</v>
      </c>
      <c r="P1156" s="28"/>
      <c r="Q1156" s="23">
        <f t="shared" ref="Q1156:R1159" si="781">S1156+U1156+W1156+Y1156</f>
        <v>1250</v>
      </c>
      <c r="R1156" s="28">
        <f t="shared" si="781"/>
        <v>45</v>
      </c>
      <c r="S1156" s="29">
        <v>30</v>
      </c>
      <c r="T1156" s="29">
        <v>45</v>
      </c>
      <c r="U1156" s="29">
        <v>1190</v>
      </c>
      <c r="V1156" s="29"/>
      <c r="W1156" s="29">
        <v>0</v>
      </c>
      <c r="X1156" s="29"/>
      <c r="Y1156" s="29">
        <v>30</v>
      </c>
      <c r="Z1156" s="23"/>
      <c r="AA1156" s="23">
        <v>1250</v>
      </c>
      <c r="AB1156" s="23">
        <v>1250</v>
      </c>
      <c r="AC1156" s="35">
        <v>2220</v>
      </c>
      <c r="AD1156" s="112"/>
      <c r="AE1156" s="117"/>
    </row>
    <row r="1157" spans="1:31" x14ac:dyDescent="0.2">
      <c r="A1157" s="111"/>
      <c r="B1157" s="103" t="s">
        <v>14</v>
      </c>
      <c r="C1157" s="19"/>
      <c r="D1157" s="20"/>
      <c r="E1157" s="20"/>
      <c r="F1157" s="19"/>
      <c r="G1157" s="23">
        <f t="shared" si="780"/>
        <v>0</v>
      </c>
      <c r="H1157" s="28">
        <f t="shared" si="780"/>
        <v>0</v>
      </c>
      <c r="I1157" s="29"/>
      <c r="J1157" s="29"/>
      <c r="K1157" s="29"/>
      <c r="L1157" s="29"/>
      <c r="M1157" s="29"/>
      <c r="N1157" s="29"/>
      <c r="O1157" s="29"/>
      <c r="P1157" s="28"/>
      <c r="Q1157" s="23">
        <f t="shared" si="781"/>
        <v>0</v>
      </c>
      <c r="R1157" s="28">
        <f t="shared" si="781"/>
        <v>0</v>
      </c>
      <c r="S1157" s="23"/>
      <c r="T1157" s="23"/>
      <c r="U1157" s="23"/>
      <c r="V1157" s="23"/>
      <c r="W1157" s="23"/>
      <c r="X1157" s="23"/>
      <c r="Y1157" s="23"/>
      <c r="Z1157" s="23"/>
      <c r="AA1157" s="23"/>
      <c r="AB1157" s="23"/>
      <c r="AC1157" s="23"/>
      <c r="AD1157" s="112"/>
      <c r="AE1157" s="117"/>
    </row>
    <row r="1158" spans="1:31" x14ac:dyDescent="0.2">
      <c r="A1158" s="111"/>
      <c r="B1158" s="103" t="s">
        <v>15</v>
      </c>
      <c r="C1158" s="19"/>
      <c r="D1158" s="20"/>
      <c r="E1158" s="20"/>
      <c r="F1158" s="19"/>
      <c r="G1158" s="23">
        <f t="shared" si="780"/>
        <v>0</v>
      </c>
      <c r="H1158" s="28">
        <f t="shared" si="780"/>
        <v>0</v>
      </c>
      <c r="I1158" s="29"/>
      <c r="J1158" s="29"/>
      <c r="K1158" s="29"/>
      <c r="L1158" s="29"/>
      <c r="M1158" s="29"/>
      <c r="N1158" s="29"/>
      <c r="O1158" s="29"/>
      <c r="P1158" s="28"/>
      <c r="Q1158" s="23">
        <f t="shared" si="781"/>
        <v>0</v>
      </c>
      <c r="R1158" s="28">
        <f t="shared" si="781"/>
        <v>0</v>
      </c>
      <c r="S1158" s="23"/>
      <c r="T1158" s="23"/>
      <c r="U1158" s="23"/>
      <c r="V1158" s="23"/>
      <c r="W1158" s="23"/>
      <c r="X1158" s="23"/>
      <c r="Y1158" s="23"/>
      <c r="Z1158" s="23"/>
      <c r="AA1158" s="23"/>
      <c r="AB1158" s="23"/>
      <c r="AC1158" s="23"/>
      <c r="AD1158" s="112"/>
      <c r="AE1158" s="117"/>
    </row>
    <row r="1159" spans="1:31" ht="13.15" customHeight="1" x14ac:dyDescent="0.2">
      <c r="A1159" s="111"/>
      <c r="B1159" s="103" t="s">
        <v>12</v>
      </c>
      <c r="C1159" s="19"/>
      <c r="D1159" s="20"/>
      <c r="E1159" s="20"/>
      <c r="F1159" s="19"/>
      <c r="G1159" s="23">
        <f t="shared" si="780"/>
        <v>0</v>
      </c>
      <c r="H1159" s="28">
        <f t="shared" si="780"/>
        <v>0</v>
      </c>
      <c r="I1159" s="29"/>
      <c r="J1159" s="29"/>
      <c r="K1159" s="29"/>
      <c r="L1159" s="29"/>
      <c r="M1159" s="29"/>
      <c r="N1159" s="29"/>
      <c r="O1159" s="29"/>
      <c r="P1159" s="28"/>
      <c r="Q1159" s="23">
        <f t="shared" si="781"/>
        <v>0</v>
      </c>
      <c r="R1159" s="28">
        <f t="shared" si="781"/>
        <v>0</v>
      </c>
      <c r="S1159" s="23"/>
      <c r="T1159" s="23"/>
      <c r="U1159" s="23"/>
      <c r="V1159" s="23"/>
      <c r="W1159" s="23"/>
      <c r="X1159" s="23"/>
      <c r="Y1159" s="23"/>
      <c r="Z1159" s="23"/>
      <c r="AA1159" s="23"/>
      <c r="AB1159" s="23"/>
      <c r="AC1159" s="23"/>
      <c r="AD1159" s="112"/>
      <c r="AE1159" s="118"/>
    </row>
    <row r="1160" spans="1:31" ht="22.9" customHeight="1" x14ac:dyDescent="0.2">
      <c r="A1160" s="111" t="s">
        <v>276</v>
      </c>
      <c r="B1160" s="103" t="s">
        <v>145</v>
      </c>
      <c r="C1160" s="19"/>
      <c r="D1160" s="20"/>
      <c r="E1160" s="20"/>
      <c r="F1160" s="19"/>
      <c r="G1160" s="23">
        <f>G1170+G1178+G1185+G1192</f>
        <v>39</v>
      </c>
      <c r="H1160" s="23">
        <f t="shared" ref="H1160:AC1160" si="782">H1170+H1178+H1185+H1192</f>
        <v>4</v>
      </c>
      <c r="I1160" s="23">
        <f t="shared" si="782"/>
        <v>4</v>
      </c>
      <c r="J1160" s="23">
        <f t="shared" si="782"/>
        <v>4</v>
      </c>
      <c r="K1160" s="23">
        <f t="shared" si="782"/>
        <v>13</v>
      </c>
      <c r="L1160" s="23">
        <f t="shared" si="782"/>
        <v>0</v>
      </c>
      <c r="M1160" s="23">
        <f t="shared" si="782"/>
        <v>12</v>
      </c>
      <c r="N1160" s="23">
        <f t="shared" si="782"/>
        <v>0</v>
      </c>
      <c r="O1160" s="23">
        <f t="shared" si="782"/>
        <v>10</v>
      </c>
      <c r="P1160" s="23">
        <f t="shared" si="782"/>
        <v>0</v>
      </c>
      <c r="Q1160" s="23">
        <f t="shared" si="782"/>
        <v>60</v>
      </c>
      <c r="R1160" s="23">
        <f t="shared" si="782"/>
        <v>0</v>
      </c>
      <c r="S1160" s="23">
        <f t="shared" si="782"/>
        <v>11</v>
      </c>
      <c r="T1160" s="23">
        <f t="shared" si="782"/>
        <v>0</v>
      </c>
      <c r="U1160" s="23">
        <f t="shared" si="782"/>
        <v>15</v>
      </c>
      <c r="V1160" s="23">
        <f t="shared" si="782"/>
        <v>0</v>
      </c>
      <c r="W1160" s="23">
        <f t="shared" si="782"/>
        <v>18</v>
      </c>
      <c r="X1160" s="23">
        <f t="shared" si="782"/>
        <v>0</v>
      </c>
      <c r="Y1160" s="23">
        <f t="shared" si="782"/>
        <v>16</v>
      </c>
      <c r="Z1160" s="23">
        <f t="shared" si="782"/>
        <v>0</v>
      </c>
      <c r="AA1160" s="23">
        <f t="shared" si="782"/>
        <v>60</v>
      </c>
      <c r="AB1160" s="23">
        <f t="shared" si="782"/>
        <v>60</v>
      </c>
      <c r="AC1160" s="23">
        <f t="shared" si="782"/>
        <v>60</v>
      </c>
      <c r="AD1160" s="112" t="s">
        <v>321</v>
      </c>
      <c r="AE1160" s="112" t="s">
        <v>356</v>
      </c>
    </row>
    <row r="1161" spans="1:31" ht="25.15" customHeight="1" x14ac:dyDescent="0.2">
      <c r="A1161" s="111"/>
      <c r="B1161" s="103" t="s">
        <v>117</v>
      </c>
      <c r="C1161" s="19"/>
      <c r="D1161" s="20"/>
      <c r="E1161" s="20"/>
      <c r="F1161" s="19"/>
      <c r="G1161" s="23">
        <f>ROUND(G1162/G1160,1)</f>
        <v>495.6</v>
      </c>
      <c r="H1161" s="23">
        <f t="shared" ref="H1161:AC1161" si="783">ROUND(H1162/H1160,1)</f>
        <v>510</v>
      </c>
      <c r="I1161" s="23">
        <f t="shared" si="783"/>
        <v>666.3</v>
      </c>
      <c r="J1161" s="23">
        <f t="shared" si="783"/>
        <v>510</v>
      </c>
      <c r="K1161" s="23">
        <f t="shared" si="783"/>
        <v>462.1</v>
      </c>
      <c r="L1161" s="23" t="e">
        <f t="shared" si="783"/>
        <v>#DIV/0!</v>
      </c>
      <c r="M1161" s="23">
        <f t="shared" si="783"/>
        <v>187.5</v>
      </c>
      <c r="N1161" s="23" t="e">
        <f t="shared" si="783"/>
        <v>#DIV/0!</v>
      </c>
      <c r="O1161" s="23">
        <f t="shared" si="783"/>
        <v>840.8</v>
      </c>
      <c r="P1161" s="23" t="e">
        <f t="shared" si="783"/>
        <v>#DIV/0!</v>
      </c>
      <c r="Q1161" s="23">
        <f t="shared" si="783"/>
        <v>321.8</v>
      </c>
      <c r="R1161" s="23" t="e">
        <f t="shared" si="783"/>
        <v>#DIV/0!</v>
      </c>
      <c r="S1161" s="23">
        <f t="shared" si="783"/>
        <v>236.4</v>
      </c>
      <c r="T1161" s="23" t="e">
        <f t="shared" si="783"/>
        <v>#DIV/0!</v>
      </c>
      <c r="U1161" s="23">
        <f t="shared" si="783"/>
        <v>616.29999999999995</v>
      </c>
      <c r="V1161" s="23" t="e">
        <f t="shared" si="783"/>
        <v>#DIV/0!</v>
      </c>
      <c r="W1161" s="23">
        <f t="shared" si="783"/>
        <v>161.30000000000001</v>
      </c>
      <c r="X1161" s="23" t="e">
        <f t="shared" si="783"/>
        <v>#DIV/0!</v>
      </c>
      <c r="Y1161" s="23">
        <f t="shared" si="783"/>
        <v>285.10000000000002</v>
      </c>
      <c r="Z1161" s="23" t="e">
        <f t="shared" si="783"/>
        <v>#DIV/0!</v>
      </c>
      <c r="AA1161" s="23">
        <f t="shared" si="783"/>
        <v>280.89999999999998</v>
      </c>
      <c r="AB1161" s="23">
        <f t="shared" si="783"/>
        <v>280.89999999999998</v>
      </c>
      <c r="AC1161" s="23">
        <f t="shared" si="783"/>
        <v>282.89999999999998</v>
      </c>
      <c r="AD1161" s="112"/>
      <c r="AE1161" s="112"/>
    </row>
    <row r="1162" spans="1:31" ht="33" customHeight="1" x14ac:dyDescent="0.2">
      <c r="A1162" s="111"/>
      <c r="B1162" s="103" t="s">
        <v>101</v>
      </c>
      <c r="C1162" s="19"/>
      <c r="D1162" s="20"/>
      <c r="E1162" s="20"/>
      <c r="F1162" s="19"/>
      <c r="G1162" s="23">
        <f t="shared" ref="G1162:AC1162" si="784">SUM(G1163:G1169)</f>
        <v>19330</v>
      </c>
      <c r="H1162" s="23">
        <f t="shared" si="784"/>
        <v>2040</v>
      </c>
      <c r="I1162" s="23">
        <f t="shared" si="784"/>
        <v>2665</v>
      </c>
      <c r="J1162" s="23">
        <f t="shared" si="784"/>
        <v>2040</v>
      </c>
      <c r="K1162" s="23">
        <f t="shared" si="784"/>
        <v>6007</v>
      </c>
      <c r="L1162" s="23">
        <f t="shared" si="784"/>
        <v>0</v>
      </c>
      <c r="M1162" s="23">
        <f t="shared" si="784"/>
        <v>2250</v>
      </c>
      <c r="N1162" s="23">
        <f t="shared" si="784"/>
        <v>0</v>
      </c>
      <c r="O1162" s="23">
        <f t="shared" si="784"/>
        <v>8408</v>
      </c>
      <c r="P1162" s="23">
        <f t="shared" si="784"/>
        <v>0</v>
      </c>
      <c r="Q1162" s="23">
        <f t="shared" si="784"/>
        <v>19309.099999999999</v>
      </c>
      <c r="R1162" s="23">
        <f t="shared" si="784"/>
        <v>2020</v>
      </c>
      <c r="S1162" s="23">
        <f t="shared" si="784"/>
        <v>2600.3000000000002</v>
      </c>
      <c r="T1162" s="23">
        <f t="shared" si="784"/>
        <v>2020</v>
      </c>
      <c r="U1162" s="23">
        <f t="shared" si="784"/>
        <v>9244.2000000000007</v>
      </c>
      <c r="V1162" s="23">
        <f t="shared" si="784"/>
        <v>0</v>
      </c>
      <c r="W1162" s="23">
        <f t="shared" si="784"/>
        <v>2902.7</v>
      </c>
      <c r="X1162" s="23">
        <f t="shared" si="784"/>
        <v>0</v>
      </c>
      <c r="Y1162" s="23">
        <f t="shared" si="784"/>
        <v>4561.8999999999996</v>
      </c>
      <c r="Z1162" s="23">
        <f t="shared" si="784"/>
        <v>0</v>
      </c>
      <c r="AA1162" s="23">
        <f t="shared" si="784"/>
        <v>16855</v>
      </c>
      <c r="AB1162" s="23">
        <f t="shared" si="784"/>
        <v>16855</v>
      </c>
      <c r="AC1162" s="23">
        <f t="shared" si="784"/>
        <v>16975</v>
      </c>
      <c r="AD1162" s="112"/>
      <c r="AE1162" s="112"/>
    </row>
    <row r="1163" spans="1:31" ht="13.15" customHeight="1" x14ac:dyDescent="0.2">
      <c r="A1163" s="111"/>
      <c r="B1163" s="116" t="s">
        <v>17</v>
      </c>
      <c r="C1163" s="37" t="str">
        <f>C1173</f>
        <v>136</v>
      </c>
      <c r="D1163" s="37" t="str">
        <f t="shared" ref="D1163:F1164" si="785">D1173</f>
        <v>0709</v>
      </c>
      <c r="E1163" s="37" t="str">
        <f t="shared" si="785"/>
        <v>0730003550</v>
      </c>
      <c r="F1163" s="37" t="str">
        <f t="shared" si="785"/>
        <v>244</v>
      </c>
      <c r="G1163" s="23">
        <f>G1173+G1195+G1196+G1197</f>
        <v>580</v>
      </c>
      <c r="H1163" s="23">
        <f t="shared" ref="H1163:AC1163" si="786">H1173+H1195+H1196+H1197</f>
        <v>0</v>
      </c>
      <c r="I1163" s="23">
        <f t="shared" si="786"/>
        <v>50</v>
      </c>
      <c r="J1163" s="23">
        <f t="shared" si="786"/>
        <v>0</v>
      </c>
      <c r="K1163" s="23">
        <f t="shared" si="786"/>
        <v>200</v>
      </c>
      <c r="L1163" s="23">
        <f t="shared" si="786"/>
        <v>0</v>
      </c>
      <c r="M1163" s="23">
        <f t="shared" si="786"/>
        <v>250</v>
      </c>
      <c r="N1163" s="23">
        <f t="shared" si="786"/>
        <v>0</v>
      </c>
      <c r="O1163" s="23">
        <f t="shared" si="786"/>
        <v>80</v>
      </c>
      <c r="P1163" s="23">
        <f t="shared" si="786"/>
        <v>0</v>
      </c>
      <c r="Q1163" s="41">
        <f t="shared" si="786"/>
        <v>580</v>
      </c>
      <c r="R1163" s="23">
        <f t="shared" ref="R1163:Y1163" si="787">R1173+R1195+R1196+R1197</f>
        <v>0</v>
      </c>
      <c r="S1163" s="23">
        <f t="shared" si="787"/>
        <v>50</v>
      </c>
      <c r="T1163" s="23">
        <f t="shared" si="787"/>
        <v>0</v>
      </c>
      <c r="U1163" s="23">
        <f t="shared" si="787"/>
        <v>200</v>
      </c>
      <c r="V1163" s="23">
        <f t="shared" si="787"/>
        <v>0</v>
      </c>
      <c r="W1163" s="23">
        <f t="shared" si="787"/>
        <v>250</v>
      </c>
      <c r="X1163" s="23">
        <f t="shared" si="787"/>
        <v>0</v>
      </c>
      <c r="Y1163" s="23">
        <f t="shared" si="787"/>
        <v>80</v>
      </c>
      <c r="Z1163" s="23">
        <f t="shared" si="786"/>
        <v>0</v>
      </c>
      <c r="AA1163" s="23">
        <f t="shared" si="786"/>
        <v>580</v>
      </c>
      <c r="AB1163" s="23">
        <f t="shared" si="786"/>
        <v>580</v>
      </c>
      <c r="AC1163" s="23">
        <f t="shared" si="786"/>
        <v>580</v>
      </c>
      <c r="AD1163" s="112"/>
      <c r="AE1163" s="112"/>
    </row>
    <row r="1164" spans="1:31" ht="71.25" customHeight="1" x14ac:dyDescent="0.2">
      <c r="A1164" s="111"/>
      <c r="B1164" s="117"/>
      <c r="C1164" s="37" t="str">
        <f>C1174</f>
        <v>136</v>
      </c>
      <c r="D1164" s="37" t="str">
        <f t="shared" si="785"/>
        <v>0709</v>
      </c>
      <c r="E1164" s="37" t="str">
        <f t="shared" si="785"/>
        <v>0730003550</v>
      </c>
      <c r="F1164" s="37" t="str">
        <f t="shared" si="785"/>
        <v>622</v>
      </c>
      <c r="G1164" s="23">
        <f>G1174+G1188+G1198</f>
        <v>14620</v>
      </c>
      <c r="H1164" s="23">
        <f t="shared" ref="H1164:AC1164" si="788">H1174+H1188+H1198</f>
        <v>2020</v>
      </c>
      <c r="I1164" s="23">
        <f t="shared" si="788"/>
        <v>2020</v>
      </c>
      <c r="J1164" s="23">
        <f t="shared" si="788"/>
        <v>2020</v>
      </c>
      <c r="K1164" s="23">
        <f t="shared" si="788"/>
        <v>4742</v>
      </c>
      <c r="L1164" s="23">
        <f t="shared" si="788"/>
        <v>0</v>
      </c>
      <c r="M1164" s="23">
        <f t="shared" si="788"/>
        <v>1425</v>
      </c>
      <c r="N1164" s="23">
        <f t="shared" si="788"/>
        <v>0</v>
      </c>
      <c r="O1164" s="23">
        <f t="shared" si="788"/>
        <v>6433</v>
      </c>
      <c r="P1164" s="23">
        <f t="shared" si="788"/>
        <v>0</v>
      </c>
      <c r="Q1164" s="41">
        <f t="shared" si="788"/>
        <v>17999.099999999999</v>
      </c>
      <c r="R1164" s="23">
        <f t="shared" ref="R1164:Y1164" si="789">R1174+R1188+R1198</f>
        <v>2020</v>
      </c>
      <c r="S1164" s="23">
        <f t="shared" si="789"/>
        <v>1920.3</v>
      </c>
      <c r="T1164" s="23">
        <f t="shared" si="789"/>
        <v>2020</v>
      </c>
      <c r="U1164" s="23">
        <f t="shared" si="789"/>
        <v>9044.2000000000007</v>
      </c>
      <c r="V1164" s="23">
        <f t="shared" si="789"/>
        <v>0</v>
      </c>
      <c r="W1164" s="23">
        <f t="shared" si="789"/>
        <v>2652.7</v>
      </c>
      <c r="X1164" s="23">
        <f t="shared" si="789"/>
        <v>0</v>
      </c>
      <c r="Y1164" s="23">
        <f t="shared" si="789"/>
        <v>4381.8999999999996</v>
      </c>
      <c r="Z1164" s="23">
        <f t="shared" si="788"/>
        <v>0</v>
      </c>
      <c r="AA1164" s="23">
        <f t="shared" si="788"/>
        <v>15645</v>
      </c>
      <c r="AB1164" s="23">
        <f t="shared" si="788"/>
        <v>15645</v>
      </c>
      <c r="AC1164" s="23">
        <f t="shared" si="788"/>
        <v>15645</v>
      </c>
      <c r="AD1164" s="112"/>
      <c r="AE1164" s="112"/>
    </row>
    <row r="1165" spans="1:31" x14ac:dyDescent="0.2">
      <c r="A1165" s="111"/>
      <c r="B1165" s="117"/>
      <c r="C1165" s="37" t="str">
        <f>C1181</f>
        <v>131</v>
      </c>
      <c r="D1165" s="37" t="str">
        <f>D1181</f>
        <v>0801</v>
      </c>
      <c r="E1165" s="37" t="str">
        <f>E1181</f>
        <v>0730003550</v>
      </c>
      <c r="F1165" s="37" t="str">
        <f>F1181</f>
        <v>622</v>
      </c>
      <c r="G1165" s="23">
        <f>G1181</f>
        <v>630</v>
      </c>
      <c r="H1165" s="23">
        <f t="shared" ref="H1165:AC1165" si="790">H1181</f>
        <v>0</v>
      </c>
      <c r="I1165" s="23">
        <f t="shared" si="790"/>
        <v>575</v>
      </c>
      <c r="J1165" s="23">
        <f t="shared" si="790"/>
        <v>0</v>
      </c>
      <c r="K1165" s="23">
        <f t="shared" si="790"/>
        <v>55</v>
      </c>
      <c r="L1165" s="23">
        <f t="shared" si="790"/>
        <v>0</v>
      </c>
      <c r="M1165" s="23">
        <f t="shared" si="790"/>
        <v>0</v>
      </c>
      <c r="N1165" s="23">
        <f t="shared" si="790"/>
        <v>0</v>
      </c>
      <c r="O1165" s="23">
        <f t="shared" si="790"/>
        <v>0</v>
      </c>
      <c r="P1165" s="23">
        <f t="shared" si="790"/>
        <v>0</v>
      </c>
      <c r="Q1165" s="23">
        <f t="shared" si="790"/>
        <v>630</v>
      </c>
      <c r="R1165" s="23">
        <f t="shared" ref="R1165:Y1165" si="791">R1181</f>
        <v>0</v>
      </c>
      <c r="S1165" s="23">
        <f t="shared" si="791"/>
        <v>630</v>
      </c>
      <c r="T1165" s="23">
        <f t="shared" si="791"/>
        <v>0</v>
      </c>
      <c r="U1165" s="23">
        <f t="shared" si="791"/>
        <v>0</v>
      </c>
      <c r="V1165" s="23">
        <f t="shared" si="791"/>
        <v>0</v>
      </c>
      <c r="W1165" s="23">
        <f t="shared" si="791"/>
        <v>0</v>
      </c>
      <c r="X1165" s="23">
        <f t="shared" si="791"/>
        <v>0</v>
      </c>
      <c r="Y1165" s="23">
        <f t="shared" si="791"/>
        <v>0</v>
      </c>
      <c r="Z1165" s="23">
        <f t="shared" si="790"/>
        <v>0</v>
      </c>
      <c r="AA1165" s="23">
        <f t="shared" si="790"/>
        <v>630</v>
      </c>
      <c r="AB1165" s="23">
        <f t="shared" si="790"/>
        <v>630</v>
      </c>
      <c r="AC1165" s="23">
        <f t="shared" si="790"/>
        <v>750</v>
      </c>
      <c r="AD1165" s="112"/>
      <c r="AE1165" s="112"/>
    </row>
    <row r="1166" spans="1:31" x14ac:dyDescent="0.2">
      <c r="A1166" s="111"/>
      <c r="B1166" s="118"/>
      <c r="C1166" s="37" t="str">
        <f>C1205</f>
        <v>136</v>
      </c>
      <c r="D1166" s="37" t="str">
        <f t="shared" ref="D1166:AB1166" si="792">D1205</f>
        <v>0709</v>
      </c>
      <c r="E1166" s="37" t="str">
        <f t="shared" si="792"/>
        <v>0710074983</v>
      </c>
      <c r="F1166" s="37" t="str">
        <f t="shared" si="792"/>
        <v>540</v>
      </c>
      <c r="G1166" s="96">
        <f t="shared" si="792"/>
        <v>3500</v>
      </c>
      <c r="H1166" s="96">
        <f t="shared" si="792"/>
        <v>20</v>
      </c>
      <c r="I1166" s="96">
        <f t="shared" si="792"/>
        <v>20</v>
      </c>
      <c r="J1166" s="96">
        <f t="shared" si="792"/>
        <v>20</v>
      </c>
      <c r="K1166" s="96">
        <f t="shared" si="792"/>
        <v>1010</v>
      </c>
      <c r="L1166" s="96">
        <f t="shared" si="792"/>
        <v>0</v>
      </c>
      <c r="M1166" s="96">
        <f t="shared" si="792"/>
        <v>575</v>
      </c>
      <c r="N1166" s="96">
        <f t="shared" si="792"/>
        <v>0</v>
      </c>
      <c r="O1166" s="96">
        <f t="shared" si="792"/>
        <v>1895</v>
      </c>
      <c r="P1166" s="96">
        <f t="shared" si="792"/>
        <v>0</v>
      </c>
      <c r="Q1166" s="23">
        <f>Q1205</f>
        <v>100</v>
      </c>
      <c r="R1166" s="23">
        <f t="shared" ref="R1166:Y1166" si="793">R1205</f>
        <v>0</v>
      </c>
      <c r="S1166" s="23">
        <f t="shared" si="793"/>
        <v>0</v>
      </c>
      <c r="T1166" s="23">
        <f t="shared" si="793"/>
        <v>0</v>
      </c>
      <c r="U1166" s="23">
        <f t="shared" si="793"/>
        <v>0</v>
      </c>
      <c r="V1166" s="23">
        <f t="shared" si="793"/>
        <v>0</v>
      </c>
      <c r="W1166" s="23">
        <f t="shared" si="793"/>
        <v>0</v>
      </c>
      <c r="X1166" s="23">
        <f t="shared" si="793"/>
        <v>0</v>
      </c>
      <c r="Y1166" s="23">
        <f t="shared" si="793"/>
        <v>100</v>
      </c>
      <c r="Z1166" s="23">
        <f t="shared" si="792"/>
        <v>0</v>
      </c>
      <c r="AA1166" s="23">
        <f t="shared" si="792"/>
        <v>0</v>
      </c>
      <c r="AB1166" s="23">
        <f t="shared" si="792"/>
        <v>0</v>
      </c>
      <c r="AC1166" s="23"/>
      <c r="AD1166" s="112"/>
      <c r="AE1166" s="112"/>
    </row>
    <row r="1167" spans="1:31" ht="26.45" customHeight="1" x14ac:dyDescent="0.2">
      <c r="A1167" s="111"/>
      <c r="B1167" s="103" t="s">
        <v>14</v>
      </c>
      <c r="C1167" s="36"/>
      <c r="D1167" s="36"/>
      <c r="E1167" s="36"/>
      <c r="F1167" s="36"/>
      <c r="G1167" s="23">
        <f>G1175+G1182+G1189+G1199</f>
        <v>0</v>
      </c>
      <c r="H1167" s="23">
        <f t="shared" ref="H1167:AC1169" si="794">H1175+H1182+H1189+H1199</f>
        <v>0</v>
      </c>
      <c r="I1167" s="23">
        <f t="shared" si="794"/>
        <v>0</v>
      </c>
      <c r="J1167" s="23">
        <f t="shared" si="794"/>
        <v>0</v>
      </c>
      <c r="K1167" s="23">
        <f t="shared" si="794"/>
        <v>0</v>
      </c>
      <c r="L1167" s="23">
        <f t="shared" si="794"/>
        <v>0</v>
      </c>
      <c r="M1167" s="23">
        <f t="shared" si="794"/>
        <v>0</v>
      </c>
      <c r="N1167" s="23">
        <f t="shared" si="794"/>
        <v>0</v>
      </c>
      <c r="O1167" s="23">
        <f t="shared" si="794"/>
        <v>0</v>
      </c>
      <c r="P1167" s="23">
        <f t="shared" si="794"/>
        <v>0</v>
      </c>
      <c r="Q1167" s="23">
        <f t="shared" si="794"/>
        <v>0</v>
      </c>
      <c r="R1167" s="23">
        <f t="shared" ref="R1167:Y1167" si="795">R1175+R1182+R1189+R1199</f>
        <v>0</v>
      </c>
      <c r="S1167" s="23">
        <f t="shared" si="795"/>
        <v>0</v>
      </c>
      <c r="T1167" s="23">
        <f t="shared" si="795"/>
        <v>0</v>
      </c>
      <c r="U1167" s="23">
        <f t="shared" si="795"/>
        <v>0</v>
      </c>
      <c r="V1167" s="23">
        <f t="shared" si="795"/>
        <v>0</v>
      </c>
      <c r="W1167" s="23">
        <f t="shared" si="795"/>
        <v>0</v>
      </c>
      <c r="X1167" s="23">
        <f t="shared" si="795"/>
        <v>0</v>
      </c>
      <c r="Y1167" s="23">
        <f t="shared" si="795"/>
        <v>0</v>
      </c>
      <c r="Z1167" s="23">
        <f t="shared" si="794"/>
        <v>0</v>
      </c>
      <c r="AA1167" s="23">
        <f t="shared" si="794"/>
        <v>0</v>
      </c>
      <c r="AB1167" s="23">
        <f t="shared" si="794"/>
        <v>0</v>
      </c>
      <c r="AC1167" s="23">
        <f t="shared" si="794"/>
        <v>0</v>
      </c>
      <c r="AD1167" s="112"/>
      <c r="AE1167" s="112"/>
    </row>
    <row r="1168" spans="1:31" ht="13.15" customHeight="1" x14ac:dyDescent="0.2">
      <c r="A1168" s="111"/>
      <c r="B1168" s="103" t="s">
        <v>15</v>
      </c>
      <c r="C1168" s="36"/>
      <c r="D1168" s="36"/>
      <c r="E1168" s="36"/>
      <c r="F1168" s="36"/>
      <c r="G1168" s="23">
        <f t="shared" ref="G1168:Q1169" si="796">G1176+G1183+G1190+G1200</f>
        <v>0</v>
      </c>
      <c r="H1168" s="23">
        <f t="shared" si="796"/>
        <v>0</v>
      </c>
      <c r="I1168" s="23">
        <f t="shared" si="796"/>
        <v>0</v>
      </c>
      <c r="J1168" s="23">
        <f t="shared" si="796"/>
        <v>0</v>
      </c>
      <c r="K1168" s="23">
        <f t="shared" si="796"/>
        <v>0</v>
      </c>
      <c r="L1168" s="23">
        <f t="shared" si="796"/>
        <v>0</v>
      </c>
      <c r="M1168" s="23">
        <f t="shared" si="796"/>
        <v>0</v>
      </c>
      <c r="N1168" s="23">
        <f t="shared" si="796"/>
        <v>0</v>
      </c>
      <c r="O1168" s="23">
        <f t="shared" si="796"/>
        <v>0</v>
      </c>
      <c r="P1168" s="23">
        <f t="shared" si="796"/>
        <v>0</v>
      </c>
      <c r="Q1168" s="23">
        <f t="shared" si="796"/>
        <v>0</v>
      </c>
      <c r="R1168" s="23">
        <f t="shared" ref="R1168:Y1168" si="797">R1176+R1183+R1190+R1200</f>
        <v>0</v>
      </c>
      <c r="S1168" s="23">
        <f t="shared" si="797"/>
        <v>0</v>
      </c>
      <c r="T1168" s="23">
        <f t="shared" si="797"/>
        <v>0</v>
      </c>
      <c r="U1168" s="23">
        <f t="shared" si="797"/>
        <v>0</v>
      </c>
      <c r="V1168" s="23">
        <f t="shared" si="797"/>
        <v>0</v>
      </c>
      <c r="W1168" s="23">
        <f t="shared" si="797"/>
        <v>0</v>
      </c>
      <c r="X1168" s="23">
        <f t="shared" si="797"/>
        <v>0</v>
      </c>
      <c r="Y1168" s="23">
        <f t="shared" si="797"/>
        <v>0</v>
      </c>
      <c r="Z1168" s="23">
        <f t="shared" si="794"/>
        <v>0</v>
      </c>
      <c r="AA1168" s="23">
        <f t="shared" si="794"/>
        <v>0</v>
      </c>
      <c r="AB1168" s="23">
        <f t="shared" si="794"/>
        <v>0</v>
      </c>
      <c r="AC1168" s="23">
        <f t="shared" si="794"/>
        <v>0</v>
      </c>
      <c r="AD1168" s="112"/>
      <c r="AE1168" s="112"/>
    </row>
    <row r="1169" spans="1:31" ht="54.6" customHeight="1" x14ac:dyDescent="0.2">
      <c r="A1169" s="111"/>
      <c r="B1169" s="103" t="s">
        <v>12</v>
      </c>
      <c r="C1169" s="36"/>
      <c r="D1169" s="36"/>
      <c r="E1169" s="36"/>
      <c r="F1169" s="36"/>
      <c r="G1169" s="23">
        <f t="shared" si="796"/>
        <v>0</v>
      </c>
      <c r="H1169" s="23">
        <f t="shared" si="794"/>
        <v>0</v>
      </c>
      <c r="I1169" s="23">
        <f t="shared" si="794"/>
        <v>0</v>
      </c>
      <c r="J1169" s="23">
        <f t="shared" si="794"/>
        <v>0</v>
      </c>
      <c r="K1169" s="23">
        <f t="shared" si="794"/>
        <v>0</v>
      </c>
      <c r="L1169" s="23">
        <f t="shared" si="794"/>
        <v>0</v>
      </c>
      <c r="M1169" s="23">
        <f t="shared" si="794"/>
        <v>0</v>
      </c>
      <c r="N1169" s="23">
        <f t="shared" si="794"/>
        <v>0</v>
      </c>
      <c r="O1169" s="23">
        <f t="shared" si="794"/>
        <v>0</v>
      </c>
      <c r="P1169" s="23">
        <f t="shared" si="794"/>
        <v>0</v>
      </c>
      <c r="Q1169" s="23">
        <f t="shared" si="794"/>
        <v>0</v>
      </c>
      <c r="R1169" s="23">
        <f t="shared" ref="R1169:Y1169" si="798">R1177+R1184+R1191+R1201</f>
        <v>0</v>
      </c>
      <c r="S1169" s="23">
        <f t="shared" si="798"/>
        <v>0</v>
      </c>
      <c r="T1169" s="23">
        <f t="shared" si="798"/>
        <v>0</v>
      </c>
      <c r="U1169" s="23">
        <f t="shared" si="798"/>
        <v>0</v>
      </c>
      <c r="V1169" s="23">
        <f t="shared" si="798"/>
        <v>0</v>
      </c>
      <c r="W1169" s="23">
        <f t="shared" si="798"/>
        <v>0</v>
      </c>
      <c r="X1169" s="23">
        <f t="shared" si="798"/>
        <v>0</v>
      </c>
      <c r="Y1169" s="23">
        <f t="shared" si="798"/>
        <v>0</v>
      </c>
      <c r="Z1169" s="23">
        <f t="shared" si="794"/>
        <v>0</v>
      </c>
      <c r="AA1169" s="23">
        <f t="shared" si="794"/>
        <v>0</v>
      </c>
      <c r="AB1169" s="23">
        <f t="shared" si="794"/>
        <v>0</v>
      </c>
      <c r="AC1169" s="23">
        <f t="shared" si="794"/>
        <v>0</v>
      </c>
      <c r="AD1169" s="112"/>
      <c r="AE1169" s="112"/>
    </row>
    <row r="1170" spans="1:31" ht="24" customHeight="1" x14ac:dyDescent="0.2">
      <c r="A1170" s="111" t="s">
        <v>297</v>
      </c>
      <c r="B1170" s="103" t="s">
        <v>157</v>
      </c>
      <c r="C1170" s="19"/>
      <c r="D1170" s="20"/>
      <c r="E1170" s="20"/>
      <c r="F1170" s="19"/>
      <c r="G1170" s="23">
        <f>I1170+K1170+M1170+O1170</f>
        <v>25</v>
      </c>
      <c r="H1170" s="23">
        <f>J1170+L1170+N1170+P1170</f>
        <v>2</v>
      </c>
      <c r="I1170" s="29">
        <v>2</v>
      </c>
      <c r="J1170" s="29">
        <v>2</v>
      </c>
      <c r="K1170" s="29">
        <v>9</v>
      </c>
      <c r="L1170" s="29"/>
      <c r="M1170" s="29">
        <v>10</v>
      </c>
      <c r="N1170" s="29"/>
      <c r="O1170" s="29">
        <v>4</v>
      </c>
      <c r="P1170" s="28"/>
      <c r="Q1170" s="23">
        <v>30</v>
      </c>
      <c r="R1170" s="23">
        <f>T1170+V1170+X1170+Z1170</f>
        <v>0</v>
      </c>
      <c r="S1170" s="23">
        <v>5</v>
      </c>
      <c r="T1170" s="23"/>
      <c r="U1170" s="23">
        <v>8</v>
      </c>
      <c r="V1170" s="23"/>
      <c r="W1170" s="23">
        <v>12</v>
      </c>
      <c r="X1170" s="23"/>
      <c r="Y1170" s="23">
        <v>5</v>
      </c>
      <c r="Z1170" s="23"/>
      <c r="AA1170" s="23">
        <v>30</v>
      </c>
      <c r="AB1170" s="23">
        <v>30</v>
      </c>
      <c r="AC1170" s="23">
        <v>30</v>
      </c>
      <c r="AD1170" s="112" t="s">
        <v>409</v>
      </c>
      <c r="AE1170" s="116" t="s">
        <v>357</v>
      </c>
    </row>
    <row r="1171" spans="1:31" ht="33" customHeight="1" x14ac:dyDescent="0.2">
      <c r="A1171" s="111"/>
      <c r="B1171" s="103" t="s">
        <v>121</v>
      </c>
      <c r="C1171" s="19"/>
      <c r="D1171" s="20"/>
      <c r="E1171" s="20"/>
      <c r="F1171" s="19"/>
      <c r="G1171" s="23">
        <f>ROUND(G1172/G1170,1)</f>
        <v>295.2</v>
      </c>
      <c r="H1171" s="23">
        <f t="shared" ref="H1171:AC1171" si="799">ROUND(H1172/H1170,1)</f>
        <v>850</v>
      </c>
      <c r="I1171" s="23">
        <f t="shared" si="799"/>
        <v>875</v>
      </c>
      <c r="J1171" s="23">
        <f t="shared" si="799"/>
        <v>850</v>
      </c>
      <c r="K1171" s="23">
        <f t="shared" si="799"/>
        <v>288.89999999999998</v>
      </c>
      <c r="L1171" s="23" t="e">
        <f t="shared" si="799"/>
        <v>#DIV/0!</v>
      </c>
      <c r="M1171" s="23">
        <f t="shared" si="799"/>
        <v>110</v>
      </c>
      <c r="N1171" s="23" t="e">
        <f t="shared" si="799"/>
        <v>#DIV/0!</v>
      </c>
      <c r="O1171" s="23">
        <f t="shared" si="799"/>
        <v>482.5</v>
      </c>
      <c r="P1171" s="23" t="e">
        <f t="shared" si="799"/>
        <v>#DIV/0!</v>
      </c>
      <c r="Q1171" s="23">
        <f t="shared" si="799"/>
        <v>318.60000000000002</v>
      </c>
      <c r="R1171" s="23" t="e">
        <f t="shared" si="799"/>
        <v>#DIV/0!</v>
      </c>
      <c r="S1171" s="23">
        <f t="shared" si="799"/>
        <v>374.1</v>
      </c>
      <c r="T1171" s="23" t="e">
        <f t="shared" si="799"/>
        <v>#DIV/0!</v>
      </c>
      <c r="U1171" s="23">
        <f t="shared" si="799"/>
        <v>580.29999999999995</v>
      </c>
      <c r="V1171" s="23" t="e">
        <f t="shared" si="799"/>
        <v>#DIV/0!</v>
      </c>
      <c r="W1171" s="23">
        <f t="shared" si="799"/>
        <v>221.1</v>
      </c>
      <c r="X1171" s="23" t="e">
        <f t="shared" si="799"/>
        <v>#DIV/0!</v>
      </c>
      <c r="Y1171" s="23">
        <f t="shared" si="799"/>
        <v>78.599999999999994</v>
      </c>
      <c r="Z1171" s="23" t="e">
        <f t="shared" si="799"/>
        <v>#DIV/0!</v>
      </c>
      <c r="AA1171" s="23">
        <f t="shared" si="799"/>
        <v>267.5</v>
      </c>
      <c r="AB1171" s="23">
        <f t="shared" si="799"/>
        <v>267.5</v>
      </c>
      <c r="AC1171" s="23">
        <f t="shared" si="799"/>
        <v>267.5</v>
      </c>
      <c r="AD1171" s="112"/>
      <c r="AE1171" s="117"/>
    </row>
    <row r="1172" spans="1:31" ht="31.5" customHeight="1" x14ac:dyDescent="0.2">
      <c r="A1172" s="111"/>
      <c r="B1172" s="103" t="s">
        <v>182</v>
      </c>
      <c r="C1172" s="19"/>
      <c r="D1172" s="20"/>
      <c r="E1172" s="20"/>
      <c r="F1172" s="19"/>
      <c r="G1172" s="23">
        <f>SUM(G1173:G1177)</f>
        <v>7380</v>
      </c>
      <c r="H1172" s="23">
        <f t="shared" ref="H1172:AC1172" si="800">SUM(H1173:H1177)</f>
        <v>1700</v>
      </c>
      <c r="I1172" s="23">
        <f t="shared" si="800"/>
        <v>1750</v>
      </c>
      <c r="J1172" s="23">
        <f t="shared" si="800"/>
        <v>1700</v>
      </c>
      <c r="K1172" s="23">
        <f t="shared" si="800"/>
        <v>2600</v>
      </c>
      <c r="L1172" s="23">
        <f t="shared" si="800"/>
        <v>0</v>
      </c>
      <c r="M1172" s="23">
        <f t="shared" si="800"/>
        <v>1100</v>
      </c>
      <c r="N1172" s="23">
        <f t="shared" si="800"/>
        <v>0</v>
      </c>
      <c r="O1172" s="23">
        <f t="shared" si="800"/>
        <v>1930</v>
      </c>
      <c r="P1172" s="23">
        <f t="shared" si="800"/>
        <v>0</v>
      </c>
      <c r="Q1172" s="23">
        <f t="shared" si="800"/>
        <v>9558.2999999999993</v>
      </c>
      <c r="R1172" s="23">
        <f t="shared" si="800"/>
        <v>1700</v>
      </c>
      <c r="S1172" s="23">
        <f t="shared" si="800"/>
        <v>1870.3</v>
      </c>
      <c r="T1172" s="23">
        <f t="shared" si="800"/>
        <v>1700</v>
      </c>
      <c r="U1172" s="23">
        <f t="shared" si="800"/>
        <v>4642.3</v>
      </c>
      <c r="V1172" s="23">
        <f t="shared" si="800"/>
        <v>0</v>
      </c>
      <c r="W1172" s="23">
        <f t="shared" si="800"/>
        <v>2652.7</v>
      </c>
      <c r="X1172" s="23">
        <f t="shared" si="800"/>
        <v>0</v>
      </c>
      <c r="Y1172" s="23">
        <f t="shared" si="800"/>
        <v>393</v>
      </c>
      <c r="Z1172" s="23">
        <f t="shared" si="800"/>
        <v>0</v>
      </c>
      <c r="AA1172" s="23">
        <f t="shared" si="800"/>
        <v>8025</v>
      </c>
      <c r="AB1172" s="23">
        <f t="shared" si="800"/>
        <v>8025</v>
      </c>
      <c r="AC1172" s="23">
        <f t="shared" si="800"/>
        <v>8025</v>
      </c>
      <c r="AD1172" s="112"/>
      <c r="AE1172" s="117"/>
    </row>
    <row r="1173" spans="1:31" ht="13.15" customHeight="1" x14ac:dyDescent="0.2">
      <c r="A1173" s="111"/>
      <c r="B1173" s="111" t="s">
        <v>17</v>
      </c>
      <c r="C1173" s="18" t="s">
        <v>48</v>
      </c>
      <c r="D1173" s="18" t="s">
        <v>42</v>
      </c>
      <c r="E1173" s="18" t="s">
        <v>200</v>
      </c>
      <c r="F1173" s="18" t="s">
        <v>56</v>
      </c>
      <c r="G1173" s="23">
        <f t="shared" ref="G1173:H1178" si="801">I1173+K1173+M1173+O1173</f>
        <v>580</v>
      </c>
      <c r="H1173" s="28">
        <f t="shared" si="801"/>
        <v>0</v>
      </c>
      <c r="I1173" s="29">
        <v>50</v>
      </c>
      <c r="J1173" s="29">
        <v>0</v>
      </c>
      <c r="K1173" s="29">
        <v>200</v>
      </c>
      <c r="L1173" s="29"/>
      <c r="M1173" s="29">
        <v>250</v>
      </c>
      <c r="N1173" s="29"/>
      <c r="O1173" s="29">
        <v>80</v>
      </c>
      <c r="P1173" s="28"/>
      <c r="Q1173" s="23">
        <f t="shared" ref="Q1173:R1177" si="802">S1173+U1173+W1173+Y1173</f>
        <v>580</v>
      </c>
      <c r="R1173" s="28">
        <f t="shared" si="802"/>
        <v>0</v>
      </c>
      <c r="S1173" s="29">
        <v>50</v>
      </c>
      <c r="T1173" s="29">
        <v>0</v>
      </c>
      <c r="U1173" s="29">
        <v>200</v>
      </c>
      <c r="V1173" s="29"/>
      <c r="W1173" s="29">
        <v>250</v>
      </c>
      <c r="X1173" s="29"/>
      <c r="Y1173" s="29">
        <v>80</v>
      </c>
      <c r="Z1173" s="23"/>
      <c r="AA1173" s="23">
        <v>580</v>
      </c>
      <c r="AB1173" s="23">
        <v>580</v>
      </c>
      <c r="AC1173" s="23">
        <v>580</v>
      </c>
      <c r="AD1173" s="112"/>
      <c r="AE1173" s="117"/>
    </row>
    <row r="1174" spans="1:31" ht="26.45" customHeight="1" x14ac:dyDescent="0.2">
      <c r="A1174" s="111"/>
      <c r="B1174" s="111"/>
      <c r="C1174" s="18" t="s">
        <v>48</v>
      </c>
      <c r="D1174" s="18" t="s">
        <v>42</v>
      </c>
      <c r="E1174" s="18" t="s">
        <v>200</v>
      </c>
      <c r="F1174" s="18" t="s">
        <v>54</v>
      </c>
      <c r="G1174" s="23">
        <f t="shared" si="801"/>
        <v>6800</v>
      </c>
      <c r="H1174" s="28">
        <f t="shared" si="801"/>
        <v>1700</v>
      </c>
      <c r="I1174" s="29">
        <v>1700</v>
      </c>
      <c r="J1174" s="29">
        <v>1700</v>
      </c>
      <c r="K1174" s="29">
        <v>2400</v>
      </c>
      <c r="L1174" s="29"/>
      <c r="M1174" s="29">
        <v>850</v>
      </c>
      <c r="N1174" s="29"/>
      <c r="O1174" s="29">
        <v>1850</v>
      </c>
      <c r="P1174" s="28"/>
      <c r="Q1174" s="23">
        <f t="shared" si="802"/>
        <v>8978.2999999999993</v>
      </c>
      <c r="R1174" s="28">
        <f t="shared" si="802"/>
        <v>1700</v>
      </c>
      <c r="S1174" s="29">
        <v>1820.3</v>
      </c>
      <c r="T1174" s="29">
        <v>1700</v>
      </c>
      <c r="U1174" s="29">
        <v>4442.3</v>
      </c>
      <c r="V1174" s="29"/>
      <c r="W1174" s="29">
        <f>2350+52.7</f>
        <v>2402.6999999999998</v>
      </c>
      <c r="X1174" s="29"/>
      <c r="Y1174" s="29">
        <v>313</v>
      </c>
      <c r="Z1174" s="23"/>
      <c r="AA1174" s="23">
        <v>7445</v>
      </c>
      <c r="AB1174" s="23">
        <v>7445</v>
      </c>
      <c r="AC1174" s="23">
        <v>7445</v>
      </c>
      <c r="AD1174" s="112"/>
      <c r="AE1174" s="117"/>
    </row>
    <row r="1175" spans="1:31" ht="13.15" customHeight="1" x14ac:dyDescent="0.2">
      <c r="A1175" s="111"/>
      <c r="B1175" s="103" t="s">
        <v>14</v>
      </c>
      <c r="C1175" s="19"/>
      <c r="D1175" s="20"/>
      <c r="E1175" s="20"/>
      <c r="F1175" s="19"/>
      <c r="G1175" s="23">
        <f t="shared" si="801"/>
        <v>0</v>
      </c>
      <c r="H1175" s="28">
        <f t="shared" si="801"/>
        <v>0</v>
      </c>
      <c r="I1175" s="29"/>
      <c r="J1175" s="29"/>
      <c r="K1175" s="29"/>
      <c r="L1175" s="29"/>
      <c r="M1175" s="29"/>
      <c r="N1175" s="29"/>
      <c r="O1175" s="29"/>
      <c r="P1175" s="28"/>
      <c r="Q1175" s="23">
        <f t="shared" si="802"/>
        <v>0</v>
      </c>
      <c r="R1175" s="28">
        <f t="shared" si="802"/>
        <v>0</v>
      </c>
      <c r="S1175" s="23"/>
      <c r="T1175" s="23"/>
      <c r="U1175" s="23"/>
      <c r="V1175" s="23"/>
      <c r="W1175" s="23"/>
      <c r="X1175" s="23"/>
      <c r="Y1175" s="23"/>
      <c r="Z1175" s="23"/>
      <c r="AA1175" s="23"/>
      <c r="AB1175" s="23"/>
      <c r="AC1175" s="23"/>
      <c r="AD1175" s="112"/>
      <c r="AE1175" s="117"/>
    </row>
    <row r="1176" spans="1:31" ht="13.15" customHeight="1" x14ac:dyDescent="0.2">
      <c r="A1176" s="111"/>
      <c r="B1176" s="103" t="s">
        <v>15</v>
      </c>
      <c r="C1176" s="19"/>
      <c r="D1176" s="20"/>
      <c r="E1176" s="20"/>
      <c r="F1176" s="19"/>
      <c r="G1176" s="23">
        <f t="shared" si="801"/>
        <v>0</v>
      </c>
      <c r="H1176" s="28">
        <f t="shared" si="801"/>
        <v>0</v>
      </c>
      <c r="I1176" s="29"/>
      <c r="J1176" s="29"/>
      <c r="K1176" s="29"/>
      <c r="L1176" s="29"/>
      <c r="M1176" s="29"/>
      <c r="N1176" s="29"/>
      <c r="O1176" s="29"/>
      <c r="P1176" s="28"/>
      <c r="Q1176" s="23">
        <f t="shared" si="802"/>
        <v>0</v>
      </c>
      <c r="R1176" s="28">
        <f t="shared" si="802"/>
        <v>0</v>
      </c>
      <c r="S1176" s="23"/>
      <c r="T1176" s="23"/>
      <c r="U1176" s="23"/>
      <c r="V1176" s="23"/>
      <c r="W1176" s="23"/>
      <c r="X1176" s="23"/>
      <c r="Y1176" s="23"/>
      <c r="Z1176" s="23"/>
      <c r="AA1176" s="23"/>
      <c r="AB1176" s="23"/>
      <c r="AC1176" s="23"/>
      <c r="AD1176" s="112"/>
      <c r="AE1176" s="117"/>
    </row>
    <row r="1177" spans="1:31" ht="70.900000000000006" customHeight="1" x14ac:dyDescent="0.2">
      <c r="A1177" s="111"/>
      <c r="B1177" s="103" t="s">
        <v>12</v>
      </c>
      <c r="C1177" s="19"/>
      <c r="D1177" s="20"/>
      <c r="E1177" s="20"/>
      <c r="F1177" s="19"/>
      <c r="G1177" s="23">
        <f t="shared" si="801"/>
        <v>0</v>
      </c>
      <c r="H1177" s="28">
        <f t="shared" si="801"/>
        <v>0</v>
      </c>
      <c r="I1177" s="29"/>
      <c r="J1177" s="29"/>
      <c r="K1177" s="29"/>
      <c r="L1177" s="29"/>
      <c r="M1177" s="29"/>
      <c r="N1177" s="29"/>
      <c r="O1177" s="29"/>
      <c r="P1177" s="28"/>
      <c r="Q1177" s="23">
        <f t="shared" si="802"/>
        <v>0</v>
      </c>
      <c r="R1177" s="28">
        <f t="shared" si="802"/>
        <v>0</v>
      </c>
      <c r="S1177" s="23"/>
      <c r="T1177" s="23"/>
      <c r="U1177" s="23"/>
      <c r="V1177" s="23"/>
      <c r="W1177" s="23"/>
      <c r="X1177" s="23"/>
      <c r="Y1177" s="23"/>
      <c r="Z1177" s="23"/>
      <c r="AA1177" s="23"/>
      <c r="AB1177" s="23"/>
      <c r="AC1177" s="23"/>
      <c r="AD1177" s="112"/>
      <c r="AE1177" s="118"/>
    </row>
    <row r="1178" spans="1:31" ht="26.45" customHeight="1" x14ac:dyDescent="0.2">
      <c r="A1178" s="111" t="s">
        <v>388</v>
      </c>
      <c r="B1178" s="103" t="s">
        <v>157</v>
      </c>
      <c r="C1178" s="19"/>
      <c r="D1178" s="20"/>
      <c r="E1178" s="20"/>
      <c r="F1178" s="19"/>
      <c r="G1178" s="23">
        <f t="shared" si="801"/>
        <v>1</v>
      </c>
      <c r="H1178" s="23">
        <f t="shared" si="801"/>
        <v>1</v>
      </c>
      <c r="I1178" s="29">
        <v>1</v>
      </c>
      <c r="J1178" s="29">
        <v>1</v>
      </c>
      <c r="K1178" s="29"/>
      <c r="L1178" s="29"/>
      <c r="M1178" s="29"/>
      <c r="N1178" s="29"/>
      <c r="O1178" s="29"/>
      <c r="P1178" s="28"/>
      <c r="Q1178" s="23">
        <v>1</v>
      </c>
      <c r="R1178" s="23">
        <f>T1178+V1178+X1178+Z1178</f>
        <v>0</v>
      </c>
      <c r="S1178" s="23">
        <v>1</v>
      </c>
      <c r="T1178" s="23"/>
      <c r="U1178" s="23"/>
      <c r="V1178" s="23"/>
      <c r="W1178" s="23"/>
      <c r="X1178" s="23"/>
      <c r="Y1178" s="23"/>
      <c r="Z1178" s="23"/>
      <c r="AA1178" s="23">
        <v>1</v>
      </c>
      <c r="AB1178" s="23">
        <v>1</v>
      </c>
      <c r="AC1178" s="23">
        <v>1</v>
      </c>
      <c r="AD1178" s="112" t="s">
        <v>410</v>
      </c>
      <c r="AE1178" s="116" t="s">
        <v>389</v>
      </c>
    </row>
    <row r="1179" spans="1:31" ht="25.5" x14ac:dyDescent="0.2">
      <c r="A1179" s="111"/>
      <c r="B1179" s="103" t="s">
        <v>118</v>
      </c>
      <c r="C1179" s="19"/>
      <c r="D1179" s="20"/>
      <c r="E1179" s="20"/>
      <c r="F1179" s="19"/>
      <c r="G1179" s="23">
        <f t="shared" ref="G1179:AC1179" si="803">ROUND(G1180/G1178,1)</f>
        <v>630</v>
      </c>
      <c r="H1179" s="23">
        <f t="shared" si="803"/>
        <v>0</v>
      </c>
      <c r="I1179" s="23">
        <f t="shared" si="803"/>
        <v>575</v>
      </c>
      <c r="J1179" s="23">
        <f t="shared" si="803"/>
        <v>0</v>
      </c>
      <c r="K1179" s="23" t="e">
        <f t="shared" si="803"/>
        <v>#DIV/0!</v>
      </c>
      <c r="L1179" s="23" t="e">
        <f t="shared" si="803"/>
        <v>#DIV/0!</v>
      </c>
      <c r="M1179" s="23" t="e">
        <f t="shared" si="803"/>
        <v>#DIV/0!</v>
      </c>
      <c r="N1179" s="23" t="e">
        <f t="shared" si="803"/>
        <v>#DIV/0!</v>
      </c>
      <c r="O1179" s="23" t="e">
        <f t="shared" si="803"/>
        <v>#DIV/0!</v>
      </c>
      <c r="P1179" s="23" t="e">
        <f t="shared" si="803"/>
        <v>#DIV/0!</v>
      </c>
      <c r="Q1179" s="23">
        <f t="shared" si="803"/>
        <v>630</v>
      </c>
      <c r="R1179" s="23" t="e">
        <f t="shared" si="803"/>
        <v>#DIV/0!</v>
      </c>
      <c r="S1179" s="23">
        <f t="shared" si="803"/>
        <v>630</v>
      </c>
      <c r="T1179" s="23" t="e">
        <f t="shared" si="803"/>
        <v>#DIV/0!</v>
      </c>
      <c r="U1179" s="23"/>
      <c r="V1179" s="23" t="e">
        <f t="shared" si="803"/>
        <v>#DIV/0!</v>
      </c>
      <c r="W1179" s="27" t="e">
        <f t="shared" si="803"/>
        <v>#DIV/0!</v>
      </c>
      <c r="X1179" s="27" t="e">
        <f t="shared" si="803"/>
        <v>#DIV/0!</v>
      </c>
      <c r="Y1179" s="27" t="e">
        <f t="shared" si="803"/>
        <v>#DIV/0!</v>
      </c>
      <c r="Z1179" s="23" t="e">
        <f t="shared" si="803"/>
        <v>#DIV/0!</v>
      </c>
      <c r="AA1179" s="23">
        <f t="shared" si="803"/>
        <v>630</v>
      </c>
      <c r="AB1179" s="23">
        <f t="shared" si="803"/>
        <v>630</v>
      </c>
      <c r="AC1179" s="23">
        <f t="shared" si="803"/>
        <v>750</v>
      </c>
      <c r="AD1179" s="112"/>
      <c r="AE1179" s="117"/>
    </row>
    <row r="1180" spans="1:31" ht="34.9" customHeight="1" x14ac:dyDescent="0.2">
      <c r="A1180" s="111"/>
      <c r="B1180" s="103" t="s">
        <v>101</v>
      </c>
      <c r="C1180" s="19"/>
      <c r="D1180" s="20"/>
      <c r="E1180" s="20"/>
      <c r="F1180" s="19"/>
      <c r="G1180" s="23">
        <f t="shared" ref="G1180:AC1180" si="804">SUM(G1181:G1184)</f>
        <v>630</v>
      </c>
      <c r="H1180" s="23">
        <f t="shared" si="804"/>
        <v>0</v>
      </c>
      <c r="I1180" s="23">
        <f t="shared" si="804"/>
        <v>575</v>
      </c>
      <c r="J1180" s="23">
        <f t="shared" si="804"/>
        <v>0</v>
      </c>
      <c r="K1180" s="23">
        <f t="shared" si="804"/>
        <v>55</v>
      </c>
      <c r="L1180" s="23">
        <f t="shared" si="804"/>
        <v>0</v>
      </c>
      <c r="M1180" s="23">
        <f t="shared" si="804"/>
        <v>0</v>
      </c>
      <c r="N1180" s="23">
        <f t="shared" si="804"/>
        <v>0</v>
      </c>
      <c r="O1180" s="23">
        <f t="shared" si="804"/>
        <v>0</v>
      </c>
      <c r="P1180" s="23">
        <f t="shared" si="804"/>
        <v>0</v>
      </c>
      <c r="Q1180" s="23">
        <f t="shared" si="804"/>
        <v>630</v>
      </c>
      <c r="R1180" s="23">
        <f t="shared" si="804"/>
        <v>0</v>
      </c>
      <c r="S1180" s="23">
        <f t="shared" si="804"/>
        <v>630</v>
      </c>
      <c r="T1180" s="23">
        <f t="shared" si="804"/>
        <v>0</v>
      </c>
      <c r="U1180" s="23"/>
      <c r="V1180" s="23">
        <f t="shared" si="804"/>
        <v>0</v>
      </c>
      <c r="W1180" s="23">
        <f t="shared" si="804"/>
        <v>0</v>
      </c>
      <c r="X1180" s="23">
        <f t="shared" si="804"/>
        <v>0</v>
      </c>
      <c r="Y1180" s="23">
        <f t="shared" si="804"/>
        <v>0</v>
      </c>
      <c r="Z1180" s="23">
        <f t="shared" si="804"/>
        <v>0</v>
      </c>
      <c r="AA1180" s="23">
        <f t="shared" si="804"/>
        <v>630</v>
      </c>
      <c r="AB1180" s="23">
        <f t="shared" si="804"/>
        <v>630</v>
      </c>
      <c r="AC1180" s="23">
        <f t="shared" si="804"/>
        <v>750</v>
      </c>
      <c r="AD1180" s="112"/>
      <c r="AE1180" s="117"/>
    </row>
    <row r="1181" spans="1:31" ht="26.45" customHeight="1" x14ac:dyDescent="0.2">
      <c r="A1181" s="111"/>
      <c r="B1181" s="103" t="s">
        <v>17</v>
      </c>
      <c r="C1181" s="18" t="s">
        <v>50</v>
      </c>
      <c r="D1181" s="18" t="s">
        <v>51</v>
      </c>
      <c r="E1181" s="18" t="s">
        <v>200</v>
      </c>
      <c r="F1181" s="18" t="s">
        <v>54</v>
      </c>
      <c r="G1181" s="23">
        <f>I1181+K1181+M1181+O1181</f>
        <v>630</v>
      </c>
      <c r="H1181" s="28">
        <f t="shared" ref="G1181:H1184" si="805">J1181+L1181+N1181+P1181</f>
        <v>0</v>
      </c>
      <c r="I1181" s="29">
        <v>575</v>
      </c>
      <c r="J1181" s="29">
        <v>0</v>
      </c>
      <c r="K1181" s="29">
        <v>55</v>
      </c>
      <c r="L1181" s="29"/>
      <c r="M1181" s="29">
        <v>0</v>
      </c>
      <c r="N1181" s="29"/>
      <c r="O1181" s="29">
        <v>0</v>
      </c>
      <c r="P1181" s="28"/>
      <c r="Q1181" s="23">
        <f t="shared" ref="Q1181:R1184" si="806">S1181+U1181+W1181+Y1181</f>
        <v>630</v>
      </c>
      <c r="R1181" s="28">
        <f t="shared" si="806"/>
        <v>0</v>
      </c>
      <c r="S1181" s="29">
        <v>630</v>
      </c>
      <c r="T1181" s="29">
        <v>0</v>
      </c>
      <c r="U1181" s="29"/>
      <c r="V1181" s="29"/>
      <c r="W1181" s="29">
        <v>0</v>
      </c>
      <c r="X1181" s="29"/>
      <c r="Y1181" s="29">
        <v>0</v>
      </c>
      <c r="Z1181" s="23"/>
      <c r="AA1181" s="23">
        <v>630</v>
      </c>
      <c r="AB1181" s="23">
        <v>630</v>
      </c>
      <c r="AC1181" s="23">
        <v>750</v>
      </c>
      <c r="AD1181" s="112"/>
      <c r="AE1181" s="117"/>
    </row>
    <row r="1182" spans="1:31" x14ac:dyDescent="0.2">
      <c r="A1182" s="111"/>
      <c r="B1182" s="103" t="s">
        <v>14</v>
      </c>
      <c r="C1182" s="19"/>
      <c r="D1182" s="20"/>
      <c r="E1182" s="20"/>
      <c r="F1182" s="19"/>
      <c r="G1182" s="23">
        <f t="shared" si="805"/>
        <v>0</v>
      </c>
      <c r="H1182" s="28">
        <f t="shared" si="805"/>
        <v>0</v>
      </c>
      <c r="I1182" s="29"/>
      <c r="J1182" s="29"/>
      <c r="K1182" s="29"/>
      <c r="L1182" s="29"/>
      <c r="M1182" s="29"/>
      <c r="N1182" s="29"/>
      <c r="O1182" s="29"/>
      <c r="P1182" s="28"/>
      <c r="Q1182" s="23">
        <f t="shared" si="806"/>
        <v>0</v>
      </c>
      <c r="R1182" s="28">
        <f t="shared" si="806"/>
        <v>0</v>
      </c>
      <c r="S1182" s="23"/>
      <c r="T1182" s="23"/>
      <c r="U1182" s="23"/>
      <c r="V1182" s="23"/>
      <c r="W1182" s="23"/>
      <c r="X1182" s="23"/>
      <c r="Y1182" s="23"/>
      <c r="Z1182" s="23"/>
      <c r="AA1182" s="23"/>
      <c r="AB1182" s="23"/>
      <c r="AC1182" s="23"/>
      <c r="AD1182" s="112"/>
      <c r="AE1182" s="117"/>
    </row>
    <row r="1183" spans="1:31" ht="13.15" customHeight="1" x14ac:dyDescent="0.2">
      <c r="A1183" s="111"/>
      <c r="B1183" s="103" t="s">
        <v>15</v>
      </c>
      <c r="C1183" s="19"/>
      <c r="D1183" s="20"/>
      <c r="E1183" s="20"/>
      <c r="F1183" s="19"/>
      <c r="G1183" s="23">
        <f t="shared" si="805"/>
        <v>0</v>
      </c>
      <c r="H1183" s="28">
        <f t="shared" si="805"/>
        <v>0</v>
      </c>
      <c r="I1183" s="29"/>
      <c r="J1183" s="29"/>
      <c r="K1183" s="29"/>
      <c r="L1183" s="29"/>
      <c r="M1183" s="29"/>
      <c r="N1183" s="29"/>
      <c r="O1183" s="29"/>
      <c r="P1183" s="28"/>
      <c r="Q1183" s="23">
        <f t="shared" si="806"/>
        <v>0</v>
      </c>
      <c r="R1183" s="28">
        <f t="shared" si="806"/>
        <v>0</v>
      </c>
      <c r="S1183" s="23"/>
      <c r="T1183" s="23"/>
      <c r="U1183" s="23"/>
      <c r="V1183" s="23"/>
      <c r="W1183" s="23"/>
      <c r="X1183" s="23"/>
      <c r="Y1183" s="23"/>
      <c r="Z1183" s="23"/>
      <c r="AA1183" s="23"/>
      <c r="AB1183" s="23"/>
      <c r="AC1183" s="23"/>
      <c r="AD1183" s="112"/>
      <c r="AE1183" s="117"/>
    </row>
    <row r="1184" spans="1:31" ht="13.15" customHeight="1" x14ac:dyDescent="0.2">
      <c r="A1184" s="111"/>
      <c r="B1184" s="103" t="s">
        <v>12</v>
      </c>
      <c r="C1184" s="19"/>
      <c r="D1184" s="20"/>
      <c r="E1184" s="20"/>
      <c r="F1184" s="19"/>
      <c r="G1184" s="23">
        <f t="shared" si="805"/>
        <v>0</v>
      </c>
      <c r="H1184" s="28">
        <f t="shared" si="805"/>
        <v>0</v>
      </c>
      <c r="I1184" s="29"/>
      <c r="J1184" s="29"/>
      <c r="K1184" s="29"/>
      <c r="L1184" s="29"/>
      <c r="M1184" s="29"/>
      <c r="N1184" s="29"/>
      <c r="O1184" s="29"/>
      <c r="P1184" s="28"/>
      <c r="Q1184" s="23">
        <f t="shared" si="806"/>
        <v>0</v>
      </c>
      <c r="R1184" s="28">
        <f t="shared" si="806"/>
        <v>0</v>
      </c>
      <c r="S1184" s="23"/>
      <c r="T1184" s="23"/>
      <c r="U1184" s="23"/>
      <c r="V1184" s="23"/>
      <c r="W1184" s="23"/>
      <c r="X1184" s="23"/>
      <c r="Y1184" s="23"/>
      <c r="Z1184" s="23"/>
      <c r="AA1184" s="23"/>
      <c r="AB1184" s="23"/>
      <c r="AC1184" s="23"/>
      <c r="AD1184" s="112"/>
      <c r="AE1184" s="118"/>
    </row>
    <row r="1185" spans="1:31" ht="18.600000000000001" customHeight="1" x14ac:dyDescent="0.2">
      <c r="A1185" s="111" t="s">
        <v>418</v>
      </c>
      <c r="B1185" s="103" t="s">
        <v>145</v>
      </c>
      <c r="C1185" s="19"/>
      <c r="D1185" s="20"/>
      <c r="E1185" s="20"/>
      <c r="F1185" s="19"/>
      <c r="G1185" s="23">
        <f>I1185+K1185+M1185+O1185</f>
        <v>8</v>
      </c>
      <c r="H1185" s="23">
        <f>J1185+L1185+N1185+P1185</f>
        <v>0</v>
      </c>
      <c r="I1185" s="29"/>
      <c r="J1185" s="29"/>
      <c r="K1185" s="29">
        <v>2</v>
      </c>
      <c r="L1185" s="29"/>
      <c r="M1185" s="29">
        <v>2</v>
      </c>
      <c r="N1185" s="29"/>
      <c r="O1185" s="29">
        <v>4</v>
      </c>
      <c r="P1185" s="28"/>
      <c r="Q1185" s="23">
        <v>24</v>
      </c>
      <c r="R1185" s="23">
        <f>T1185+V1185+X1185+Z1185</f>
        <v>0</v>
      </c>
      <c r="S1185" s="23">
        <v>5</v>
      </c>
      <c r="T1185" s="23"/>
      <c r="U1185" s="23">
        <v>4</v>
      </c>
      <c r="V1185" s="23"/>
      <c r="W1185" s="23">
        <v>5</v>
      </c>
      <c r="X1185" s="23"/>
      <c r="Y1185" s="23">
        <v>10</v>
      </c>
      <c r="Z1185" s="23"/>
      <c r="AA1185" s="23">
        <v>24</v>
      </c>
      <c r="AB1185" s="23">
        <v>24</v>
      </c>
      <c r="AC1185" s="23">
        <v>24</v>
      </c>
      <c r="AD1185" s="112" t="s">
        <v>322</v>
      </c>
      <c r="AE1185" s="116" t="s">
        <v>542</v>
      </c>
    </row>
    <row r="1186" spans="1:31" ht="25.5" x14ac:dyDescent="0.2">
      <c r="A1186" s="111"/>
      <c r="B1186" s="103" t="s">
        <v>116</v>
      </c>
      <c r="C1186" s="19"/>
      <c r="D1186" s="20"/>
      <c r="E1186" s="20"/>
      <c r="F1186" s="19"/>
      <c r="G1186" s="23">
        <f>ROUND(G1187/G1185,1)</f>
        <v>437.5</v>
      </c>
      <c r="H1186" s="23" t="e">
        <f t="shared" ref="H1186:AC1186" si="807">ROUND(H1187/H1185,1)</f>
        <v>#DIV/0!</v>
      </c>
      <c r="I1186" s="23" t="e">
        <f t="shared" si="807"/>
        <v>#DIV/0!</v>
      </c>
      <c r="J1186" s="23" t="e">
        <f t="shared" si="807"/>
        <v>#DIV/0!</v>
      </c>
      <c r="K1186" s="23">
        <f t="shared" si="807"/>
        <v>505</v>
      </c>
      <c r="L1186" s="23" t="e">
        <f t="shared" si="807"/>
        <v>#DIV/0!</v>
      </c>
      <c r="M1186" s="23">
        <f t="shared" si="807"/>
        <v>287.5</v>
      </c>
      <c r="N1186" s="23" t="e">
        <f t="shared" si="807"/>
        <v>#DIV/0!</v>
      </c>
      <c r="O1186" s="23">
        <f t="shared" si="807"/>
        <v>473.8</v>
      </c>
      <c r="P1186" s="23" t="e">
        <f t="shared" si="807"/>
        <v>#DIV/0!</v>
      </c>
      <c r="Q1186" s="23">
        <f t="shared" si="807"/>
        <v>103</v>
      </c>
      <c r="R1186" s="23" t="e">
        <f t="shared" si="807"/>
        <v>#DIV/0!</v>
      </c>
      <c r="S1186" s="23">
        <f t="shared" si="807"/>
        <v>20</v>
      </c>
      <c r="T1186" s="23" t="e">
        <f t="shared" si="807"/>
        <v>#DIV/0!</v>
      </c>
      <c r="U1186" s="23">
        <f t="shared" si="807"/>
        <v>50.5</v>
      </c>
      <c r="V1186" s="23" t="e">
        <f t="shared" si="807"/>
        <v>#DIV/0!</v>
      </c>
      <c r="W1186" s="23">
        <f t="shared" si="807"/>
        <v>20</v>
      </c>
      <c r="X1186" s="23" t="e">
        <f t="shared" si="807"/>
        <v>#DIV/0!</v>
      </c>
      <c r="Y1186" s="23">
        <f t="shared" si="807"/>
        <v>206.9</v>
      </c>
      <c r="Z1186" s="23" t="e">
        <f t="shared" si="807"/>
        <v>#DIV/0!</v>
      </c>
      <c r="AA1186" s="23">
        <f t="shared" si="807"/>
        <v>93.8</v>
      </c>
      <c r="AB1186" s="23">
        <f t="shared" si="807"/>
        <v>93.8</v>
      </c>
      <c r="AC1186" s="23">
        <f t="shared" si="807"/>
        <v>93.8</v>
      </c>
      <c r="AD1186" s="112"/>
      <c r="AE1186" s="117"/>
    </row>
    <row r="1187" spans="1:31" ht="25.5" x14ac:dyDescent="0.2">
      <c r="A1187" s="111"/>
      <c r="B1187" s="103" t="s">
        <v>105</v>
      </c>
      <c r="C1187" s="19"/>
      <c r="D1187" s="20"/>
      <c r="E1187" s="20"/>
      <c r="F1187" s="19"/>
      <c r="G1187" s="23">
        <f t="shared" ref="G1187:AC1187" si="808">SUM(G1188:G1191)</f>
        <v>3500</v>
      </c>
      <c r="H1187" s="23">
        <f t="shared" si="808"/>
        <v>20</v>
      </c>
      <c r="I1187" s="23">
        <f t="shared" si="808"/>
        <v>20</v>
      </c>
      <c r="J1187" s="23">
        <f t="shared" si="808"/>
        <v>20</v>
      </c>
      <c r="K1187" s="23">
        <f t="shared" si="808"/>
        <v>1010</v>
      </c>
      <c r="L1187" s="23">
        <f t="shared" si="808"/>
        <v>0</v>
      </c>
      <c r="M1187" s="23">
        <f t="shared" si="808"/>
        <v>575</v>
      </c>
      <c r="N1187" s="23">
        <f t="shared" si="808"/>
        <v>0</v>
      </c>
      <c r="O1187" s="23">
        <f t="shared" si="808"/>
        <v>1895</v>
      </c>
      <c r="P1187" s="23">
        <f t="shared" si="808"/>
        <v>0</v>
      </c>
      <c r="Q1187" s="23">
        <f t="shared" si="808"/>
        <v>2470.8000000000002</v>
      </c>
      <c r="R1187" s="23">
        <f t="shared" si="808"/>
        <v>20</v>
      </c>
      <c r="S1187" s="23">
        <f t="shared" si="808"/>
        <v>100</v>
      </c>
      <c r="T1187" s="23">
        <f t="shared" si="808"/>
        <v>20</v>
      </c>
      <c r="U1187" s="23">
        <f t="shared" si="808"/>
        <v>201.9</v>
      </c>
      <c r="V1187" s="23">
        <f t="shared" si="808"/>
        <v>0</v>
      </c>
      <c r="W1187" s="23">
        <f t="shared" si="808"/>
        <v>100</v>
      </c>
      <c r="X1187" s="23">
        <f t="shared" si="808"/>
        <v>0</v>
      </c>
      <c r="Y1187" s="23">
        <f t="shared" si="808"/>
        <v>2068.9</v>
      </c>
      <c r="Z1187" s="23">
        <f t="shared" si="808"/>
        <v>0</v>
      </c>
      <c r="AA1187" s="23">
        <f t="shared" si="808"/>
        <v>2250</v>
      </c>
      <c r="AB1187" s="23">
        <f t="shared" si="808"/>
        <v>2250</v>
      </c>
      <c r="AC1187" s="23">
        <f t="shared" si="808"/>
        <v>2250</v>
      </c>
      <c r="AD1187" s="112"/>
      <c r="AE1187" s="117"/>
    </row>
    <row r="1188" spans="1:31" x14ac:dyDescent="0.2">
      <c r="A1188" s="111"/>
      <c r="B1188" s="103" t="s">
        <v>17</v>
      </c>
      <c r="C1188" s="18" t="s">
        <v>48</v>
      </c>
      <c r="D1188" s="18" t="s">
        <v>42</v>
      </c>
      <c r="E1188" s="18" t="s">
        <v>200</v>
      </c>
      <c r="F1188" s="18" t="s">
        <v>54</v>
      </c>
      <c r="G1188" s="23">
        <f>I1188+K1188+M1188+O1188</f>
        <v>3500</v>
      </c>
      <c r="H1188" s="28">
        <f t="shared" ref="G1188:H1191" si="809">J1188+L1188+N1188+P1188</f>
        <v>20</v>
      </c>
      <c r="I1188" s="29">
        <v>20</v>
      </c>
      <c r="J1188" s="29">
        <v>20</v>
      </c>
      <c r="K1188" s="29">
        <v>1010</v>
      </c>
      <c r="L1188" s="29"/>
      <c r="M1188" s="29">
        <v>575</v>
      </c>
      <c r="N1188" s="29"/>
      <c r="O1188" s="29">
        <v>1895</v>
      </c>
      <c r="P1188" s="28"/>
      <c r="Q1188" s="23">
        <f t="shared" ref="Q1188:R1191" si="810">S1188+U1188+W1188+Y1188</f>
        <v>2470.8000000000002</v>
      </c>
      <c r="R1188" s="28">
        <f t="shared" si="810"/>
        <v>20</v>
      </c>
      <c r="S1188" s="29">
        <v>100</v>
      </c>
      <c r="T1188" s="29">
        <v>20</v>
      </c>
      <c r="U1188" s="29">
        <v>201.9</v>
      </c>
      <c r="V1188" s="29"/>
      <c r="W1188" s="29">
        <v>100</v>
      </c>
      <c r="X1188" s="29"/>
      <c r="Y1188" s="29">
        <v>2068.9</v>
      </c>
      <c r="Z1188" s="23"/>
      <c r="AA1188" s="23">
        <v>2250</v>
      </c>
      <c r="AB1188" s="23">
        <v>2250</v>
      </c>
      <c r="AC1188" s="23">
        <v>2250</v>
      </c>
      <c r="AD1188" s="112"/>
      <c r="AE1188" s="117"/>
    </row>
    <row r="1189" spans="1:31" ht="36.75" customHeight="1" x14ac:dyDescent="0.2">
      <c r="A1189" s="111"/>
      <c r="B1189" s="103" t="s">
        <v>14</v>
      </c>
      <c r="C1189" s="19"/>
      <c r="D1189" s="20"/>
      <c r="E1189" s="20"/>
      <c r="F1189" s="19"/>
      <c r="G1189" s="23">
        <f t="shared" si="809"/>
        <v>0</v>
      </c>
      <c r="H1189" s="28">
        <f t="shared" si="809"/>
        <v>0</v>
      </c>
      <c r="I1189" s="29"/>
      <c r="J1189" s="29"/>
      <c r="K1189" s="29"/>
      <c r="L1189" s="29"/>
      <c r="M1189" s="29"/>
      <c r="N1189" s="29"/>
      <c r="O1189" s="29"/>
      <c r="P1189" s="28"/>
      <c r="Q1189" s="23">
        <f t="shared" si="810"/>
        <v>0</v>
      </c>
      <c r="R1189" s="28">
        <f t="shared" si="810"/>
        <v>0</v>
      </c>
      <c r="S1189" s="23"/>
      <c r="T1189" s="23"/>
      <c r="U1189" s="23"/>
      <c r="V1189" s="23"/>
      <c r="W1189" s="23"/>
      <c r="X1189" s="23"/>
      <c r="Y1189" s="23"/>
      <c r="Z1189" s="23"/>
      <c r="AA1189" s="23"/>
      <c r="AB1189" s="23"/>
      <c r="AC1189" s="23"/>
      <c r="AD1189" s="112"/>
      <c r="AE1189" s="117"/>
    </row>
    <row r="1190" spans="1:31" ht="13.15" customHeight="1" x14ac:dyDescent="0.2">
      <c r="A1190" s="111"/>
      <c r="B1190" s="103" t="s">
        <v>15</v>
      </c>
      <c r="C1190" s="19"/>
      <c r="D1190" s="20"/>
      <c r="E1190" s="20"/>
      <c r="F1190" s="19"/>
      <c r="G1190" s="23">
        <f t="shared" si="809"/>
        <v>0</v>
      </c>
      <c r="H1190" s="28">
        <f t="shared" si="809"/>
        <v>0</v>
      </c>
      <c r="I1190" s="29"/>
      <c r="J1190" s="29"/>
      <c r="K1190" s="29"/>
      <c r="L1190" s="29"/>
      <c r="M1190" s="29"/>
      <c r="N1190" s="29"/>
      <c r="O1190" s="29"/>
      <c r="P1190" s="28"/>
      <c r="Q1190" s="23">
        <f t="shared" si="810"/>
        <v>0</v>
      </c>
      <c r="R1190" s="28">
        <f t="shared" si="810"/>
        <v>0</v>
      </c>
      <c r="S1190" s="23"/>
      <c r="T1190" s="23"/>
      <c r="U1190" s="23"/>
      <c r="V1190" s="23"/>
      <c r="W1190" s="23"/>
      <c r="X1190" s="23"/>
      <c r="Y1190" s="23"/>
      <c r="Z1190" s="23"/>
      <c r="AA1190" s="23"/>
      <c r="AB1190" s="23"/>
      <c r="AC1190" s="23"/>
      <c r="AD1190" s="112"/>
      <c r="AE1190" s="117"/>
    </row>
    <row r="1191" spans="1:31" ht="13.15" customHeight="1" x14ac:dyDescent="0.2">
      <c r="A1191" s="111"/>
      <c r="B1191" s="103" t="s">
        <v>12</v>
      </c>
      <c r="C1191" s="19"/>
      <c r="D1191" s="20"/>
      <c r="E1191" s="20"/>
      <c r="F1191" s="19"/>
      <c r="G1191" s="23">
        <f t="shared" si="809"/>
        <v>0</v>
      </c>
      <c r="H1191" s="28">
        <f t="shared" si="809"/>
        <v>0</v>
      </c>
      <c r="I1191" s="29"/>
      <c r="J1191" s="29"/>
      <c r="K1191" s="29"/>
      <c r="L1191" s="29"/>
      <c r="M1191" s="29"/>
      <c r="N1191" s="29"/>
      <c r="O1191" s="29"/>
      <c r="P1191" s="28"/>
      <c r="Q1191" s="23">
        <f t="shared" si="810"/>
        <v>0</v>
      </c>
      <c r="R1191" s="28">
        <f t="shared" si="810"/>
        <v>0</v>
      </c>
      <c r="S1191" s="23"/>
      <c r="T1191" s="23"/>
      <c r="U1191" s="23"/>
      <c r="V1191" s="23"/>
      <c r="W1191" s="23"/>
      <c r="X1191" s="23"/>
      <c r="Y1191" s="23"/>
      <c r="Z1191" s="23"/>
      <c r="AA1191" s="23"/>
      <c r="AB1191" s="23"/>
      <c r="AC1191" s="23"/>
      <c r="AD1191" s="112"/>
      <c r="AE1191" s="118"/>
    </row>
    <row r="1192" spans="1:31" ht="13.15" customHeight="1" x14ac:dyDescent="0.2">
      <c r="A1192" s="111" t="s">
        <v>316</v>
      </c>
      <c r="B1192" s="103" t="s">
        <v>157</v>
      </c>
      <c r="C1192" s="19"/>
      <c r="D1192" s="20"/>
      <c r="E1192" s="20"/>
      <c r="F1192" s="19"/>
      <c r="G1192" s="23">
        <f>I1192+K1192+M1192+O1192</f>
        <v>5</v>
      </c>
      <c r="H1192" s="23">
        <f>J1192+L1192+N1192+P1192</f>
        <v>1</v>
      </c>
      <c r="I1192" s="29">
        <v>1</v>
      </c>
      <c r="J1192" s="29">
        <v>1</v>
      </c>
      <c r="K1192" s="29">
        <v>2</v>
      </c>
      <c r="L1192" s="29"/>
      <c r="M1192" s="29"/>
      <c r="N1192" s="29"/>
      <c r="O1192" s="29">
        <v>2</v>
      </c>
      <c r="P1192" s="28"/>
      <c r="Q1192" s="23">
        <v>5</v>
      </c>
      <c r="R1192" s="23">
        <f>T1192+V1192+X1192+Z1192</f>
        <v>0</v>
      </c>
      <c r="S1192" s="23">
        <v>0</v>
      </c>
      <c r="T1192" s="23"/>
      <c r="U1192" s="23">
        <v>3</v>
      </c>
      <c r="V1192" s="23"/>
      <c r="W1192" s="23">
        <v>1</v>
      </c>
      <c r="X1192" s="23"/>
      <c r="Y1192" s="23">
        <v>1</v>
      </c>
      <c r="Z1192" s="23"/>
      <c r="AA1192" s="23">
        <v>5</v>
      </c>
      <c r="AB1192" s="23">
        <v>5</v>
      </c>
      <c r="AC1192" s="23">
        <v>5</v>
      </c>
      <c r="AD1192" s="112" t="s">
        <v>322</v>
      </c>
      <c r="AE1192" s="116" t="s">
        <v>543</v>
      </c>
    </row>
    <row r="1193" spans="1:31" ht="30.6" customHeight="1" x14ac:dyDescent="0.2">
      <c r="A1193" s="111"/>
      <c r="B1193" s="103" t="s">
        <v>122</v>
      </c>
      <c r="C1193" s="19"/>
      <c r="D1193" s="20"/>
      <c r="E1193" s="20"/>
      <c r="F1193" s="19"/>
      <c r="G1193" s="23">
        <f>ROUND(G1194/G1192,1)</f>
        <v>864</v>
      </c>
      <c r="H1193" s="23">
        <f t="shared" ref="H1193:AC1193" si="811">ROUND(H1194/H1192,1)</f>
        <v>300</v>
      </c>
      <c r="I1193" s="23">
        <f t="shared" si="811"/>
        <v>300</v>
      </c>
      <c r="J1193" s="23">
        <f t="shared" si="811"/>
        <v>300</v>
      </c>
      <c r="K1193" s="23">
        <f t="shared" si="811"/>
        <v>666</v>
      </c>
      <c r="L1193" s="23" t="e">
        <f t="shared" si="811"/>
        <v>#DIV/0!</v>
      </c>
      <c r="M1193" s="23" t="e">
        <f t="shared" si="811"/>
        <v>#DIV/0!</v>
      </c>
      <c r="N1193" s="23" t="e">
        <f t="shared" si="811"/>
        <v>#DIV/0!</v>
      </c>
      <c r="O1193" s="23">
        <f t="shared" si="811"/>
        <v>1344</v>
      </c>
      <c r="P1193" s="23" t="e">
        <f t="shared" si="811"/>
        <v>#DIV/0!</v>
      </c>
      <c r="Q1193" s="23">
        <f t="shared" si="811"/>
        <v>1310</v>
      </c>
      <c r="R1193" s="23" t="e">
        <f t="shared" si="811"/>
        <v>#DIV/0!</v>
      </c>
      <c r="S1193" s="27" t="e">
        <f t="shared" si="811"/>
        <v>#DIV/0!</v>
      </c>
      <c r="T1193" s="23" t="e">
        <f t="shared" si="811"/>
        <v>#DIV/0!</v>
      </c>
      <c r="U1193" s="23">
        <f t="shared" si="811"/>
        <v>1466.7</v>
      </c>
      <c r="V1193" s="23" t="e">
        <f t="shared" si="811"/>
        <v>#DIV/0!</v>
      </c>
      <c r="W1193" s="23">
        <f t="shared" si="811"/>
        <v>150</v>
      </c>
      <c r="X1193" s="23" t="e">
        <f t="shared" si="811"/>
        <v>#DIV/0!</v>
      </c>
      <c r="Y1193" s="23">
        <f t="shared" si="811"/>
        <v>2000</v>
      </c>
      <c r="Z1193" s="23" t="e">
        <f t="shared" si="811"/>
        <v>#DIV/0!</v>
      </c>
      <c r="AA1193" s="23">
        <f t="shared" si="811"/>
        <v>1190</v>
      </c>
      <c r="AB1193" s="23">
        <f t="shared" si="811"/>
        <v>1190</v>
      </c>
      <c r="AC1193" s="23">
        <f t="shared" si="811"/>
        <v>1190</v>
      </c>
      <c r="AD1193" s="112"/>
      <c r="AE1193" s="117"/>
    </row>
    <row r="1194" spans="1:31" ht="13.15" customHeight="1" x14ac:dyDescent="0.2">
      <c r="A1194" s="111"/>
      <c r="B1194" s="103" t="s">
        <v>105</v>
      </c>
      <c r="C1194" s="19"/>
      <c r="D1194" s="20"/>
      <c r="E1194" s="20"/>
      <c r="F1194" s="19"/>
      <c r="G1194" s="23">
        <f>SUM(G1195:G1201)</f>
        <v>4320</v>
      </c>
      <c r="H1194" s="23">
        <f t="shared" ref="H1194:AC1194" si="812">SUM(H1195:H1201)</f>
        <v>300</v>
      </c>
      <c r="I1194" s="23">
        <f t="shared" si="812"/>
        <v>300</v>
      </c>
      <c r="J1194" s="23">
        <f t="shared" si="812"/>
        <v>300</v>
      </c>
      <c r="K1194" s="23">
        <f t="shared" si="812"/>
        <v>1332</v>
      </c>
      <c r="L1194" s="23">
        <f t="shared" si="812"/>
        <v>0</v>
      </c>
      <c r="M1194" s="23">
        <f t="shared" si="812"/>
        <v>0</v>
      </c>
      <c r="N1194" s="23">
        <f t="shared" si="812"/>
        <v>0</v>
      </c>
      <c r="O1194" s="23">
        <f t="shared" si="812"/>
        <v>2688</v>
      </c>
      <c r="P1194" s="23">
        <f t="shared" si="812"/>
        <v>0</v>
      </c>
      <c r="Q1194" s="23">
        <f t="shared" si="812"/>
        <v>6550</v>
      </c>
      <c r="R1194" s="23">
        <f t="shared" si="812"/>
        <v>300</v>
      </c>
      <c r="S1194" s="23">
        <f t="shared" si="812"/>
        <v>0</v>
      </c>
      <c r="T1194" s="23">
        <f t="shared" si="812"/>
        <v>300</v>
      </c>
      <c r="U1194" s="23">
        <f t="shared" si="812"/>
        <v>4400</v>
      </c>
      <c r="V1194" s="23">
        <f t="shared" si="812"/>
        <v>0</v>
      </c>
      <c r="W1194" s="23">
        <f t="shared" si="812"/>
        <v>150</v>
      </c>
      <c r="X1194" s="23">
        <f t="shared" si="812"/>
        <v>0</v>
      </c>
      <c r="Y1194" s="23">
        <f t="shared" si="812"/>
        <v>2000</v>
      </c>
      <c r="Z1194" s="23">
        <f t="shared" si="812"/>
        <v>0</v>
      </c>
      <c r="AA1194" s="23">
        <f t="shared" si="812"/>
        <v>5950</v>
      </c>
      <c r="AB1194" s="23">
        <f t="shared" si="812"/>
        <v>5950</v>
      </c>
      <c r="AC1194" s="23">
        <f t="shared" si="812"/>
        <v>5950</v>
      </c>
      <c r="AD1194" s="112"/>
      <c r="AE1194" s="117"/>
    </row>
    <row r="1195" spans="1:31" ht="13.15" customHeight="1" x14ac:dyDescent="0.2">
      <c r="A1195" s="111"/>
      <c r="B1195" s="111" t="s">
        <v>17</v>
      </c>
      <c r="C1195" s="18" t="s">
        <v>48</v>
      </c>
      <c r="D1195" s="18" t="s">
        <v>42</v>
      </c>
      <c r="E1195" s="18" t="s">
        <v>200</v>
      </c>
      <c r="F1195" s="18" t="s">
        <v>56</v>
      </c>
      <c r="G1195" s="23">
        <f>I1195+K1195+M1195+O1195</f>
        <v>0</v>
      </c>
      <c r="H1195" s="28">
        <f>J1195+L1195+N1195+P1195</f>
        <v>0</v>
      </c>
      <c r="I1195" s="29"/>
      <c r="J1195" s="29"/>
      <c r="K1195" s="29"/>
      <c r="L1195" s="29"/>
      <c r="M1195" s="29"/>
      <c r="N1195" s="29"/>
      <c r="O1195" s="29"/>
      <c r="P1195" s="28"/>
      <c r="Q1195" s="23">
        <f>S1195+U1195+W1195+Y1195</f>
        <v>0</v>
      </c>
      <c r="R1195" s="28">
        <f>T1195+V1195+X1195+Z1195</f>
        <v>0</v>
      </c>
      <c r="S1195" s="23"/>
      <c r="T1195" s="23"/>
      <c r="U1195" s="23"/>
      <c r="V1195" s="23"/>
      <c r="W1195" s="23"/>
      <c r="X1195" s="23"/>
      <c r="Y1195" s="23"/>
      <c r="Z1195" s="23"/>
      <c r="AA1195" s="23"/>
      <c r="AB1195" s="23"/>
      <c r="AC1195" s="23"/>
      <c r="AD1195" s="112"/>
      <c r="AE1195" s="117"/>
    </row>
    <row r="1196" spans="1:31" x14ac:dyDescent="0.2">
      <c r="A1196" s="111"/>
      <c r="B1196" s="111"/>
      <c r="C1196" s="18" t="s">
        <v>48</v>
      </c>
      <c r="D1196" s="18" t="s">
        <v>42</v>
      </c>
      <c r="E1196" s="18" t="s">
        <v>200</v>
      </c>
      <c r="F1196" s="18" t="s">
        <v>56</v>
      </c>
      <c r="G1196" s="23">
        <f t="shared" ref="G1196:H1201" si="813">I1196+K1196+M1196+O1196</f>
        <v>0</v>
      </c>
      <c r="H1196" s="28">
        <f t="shared" si="813"/>
        <v>0</v>
      </c>
      <c r="I1196" s="29"/>
      <c r="J1196" s="29"/>
      <c r="K1196" s="29"/>
      <c r="L1196" s="29"/>
      <c r="M1196" s="29"/>
      <c r="N1196" s="29"/>
      <c r="O1196" s="29"/>
      <c r="P1196" s="28"/>
      <c r="Q1196" s="23">
        <f t="shared" ref="Q1196:Q1201" si="814">S1196+U1196+W1196+Y1196</f>
        <v>0</v>
      </c>
      <c r="R1196" s="28">
        <f t="shared" ref="R1196:R1201" si="815">T1196+V1196+X1196+Z1196</f>
        <v>0</v>
      </c>
      <c r="S1196" s="23"/>
      <c r="T1196" s="23"/>
      <c r="U1196" s="23"/>
      <c r="V1196" s="23"/>
      <c r="W1196" s="23"/>
      <c r="X1196" s="23"/>
      <c r="Y1196" s="23"/>
      <c r="Z1196" s="23"/>
      <c r="AA1196" s="23"/>
      <c r="AB1196" s="23"/>
      <c r="AC1196" s="23"/>
      <c r="AD1196" s="112"/>
      <c r="AE1196" s="117"/>
    </row>
    <row r="1197" spans="1:31" ht="13.15" customHeight="1" x14ac:dyDescent="0.2">
      <c r="A1197" s="111"/>
      <c r="B1197" s="111"/>
      <c r="C1197" s="18" t="s">
        <v>48</v>
      </c>
      <c r="D1197" s="18" t="s">
        <v>42</v>
      </c>
      <c r="E1197" s="18" t="s">
        <v>200</v>
      </c>
      <c r="F1197" s="18" t="s">
        <v>56</v>
      </c>
      <c r="G1197" s="23">
        <f t="shared" si="813"/>
        <v>0</v>
      </c>
      <c r="H1197" s="28">
        <f t="shared" si="813"/>
        <v>0</v>
      </c>
      <c r="I1197" s="29"/>
      <c r="J1197" s="29"/>
      <c r="K1197" s="29"/>
      <c r="L1197" s="29"/>
      <c r="M1197" s="29"/>
      <c r="N1197" s="29"/>
      <c r="O1197" s="29"/>
      <c r="P1197" s="28"/>
      <c r="Q1197" s="23">
        <f t="shared" si="814"/>
        <v>0</v>
      </c>
      <c r="R1197" s="28">
        <f t="shared" si="815"/>
        <v>0</v>
      </c>
      <c r="S1197" s="23"/>
      <c r="T1197" s="23"/>
      <c r="U1197" s="23"/>
      <c r="V1197" s="23"/>
      <c r="W1197" s="23"/>
      <c r="X1197" s="23"/>
      <c r="Y1197" s="23"/>
      <c r="Z1197" s="23"/>
      <c r="AA1197" s="23"/>
      <c r="AB1197" s="23"/>
      <c r="AC1197" s="23"/>
      <c r="AD1197" s="112"/>
      <c r="AE1197" s="117"/>
    </row>
    <row r="1198" spans="1:31" ht="13.15" customHeight="1" x14ac:dyDescent="0.2">
      <c r="A1198" s="111"/>
      <c r="B1198" s="111"/>
      <c r="C1198" s="18" t="s">
        <v>48</v>
      </c>
      <c r="D1198" s="18" t="s">
        <v>42</v>
      </c>
      <c r="E1198" s="18" t="s">
        <v>200</v>
      </c>
      <c r="F1198" s="18" t="s">
        <v>54</v>
      </c>
      <c r="G1198" s="23">
        <f>I1198+K1198+M1198+O1198</f>
        <v>4320</v>
      </c>
      <c r="H1198" s="28">
        <f t="shared" si="813"/>
        <v>300</v>
      </c>
      <c r="I1198" s="29">
        <v>300</v>
      </c>
      <c r="J1198" s="29">
        <v>300</v>
      </c>
      <c r="K1198" s="29">
        <v>1332</v>
      </c>
      <c r="L1198" s="29"/>
      <c r="M1198" s="29"/>
      <c r="N1198" s="29"/>
      <c r="O1198" s="29">
        <v>2688</v>
      </c>
      <c r="P1198" s="28"/>
      <c r="Q1198" s="23">
        <f t="shared" si="814"/>
        <v>6550</v>
      </c>
      <c r="R1198" s="28">
        <f t="shared" si="815"/>
        <v>300</v>
      </c>
      <c r="S1198" s="29">
        <v>0</v>
      </c>
      <c r="T1198" s="29">
        <v>300</v>
      </c>
      <c r="U1198" s="29">
        <v>4400</v>
      </c>
      <c r="V1198" s="29"/>
      <c r="W1198" s="29">
        <v>150</v>
      </c>
      <c r="X1198" s="29"/>
      <c r="Y1198" s="29">
        <v>2000</v>
      </c>
      <c r="Z1198" s="23"/>
      <c r="AA1198" s="23">
        <v>5950</v>
      </c>
      <c r="AB1198" s="23">
        <v>5950</v>
      </c>
      <c r="AC1198" s="23">
        <v>5950</v>
      </c>
      <c r="AD1198" s="112"/>
      <c r="AE1198" s="117"/>
    </row>
    <row r="1199" spans="1:31" ht="13.15" customHeight="1" x14ac:dyDescent="0.2">
      <c r="A1199" s="111"/>
      <c r="B1199" s="103" t="s">
        <v>14</v>
      </c>
      <c r="C1199" s="19"/>
      <c r="D1199" s="20"/>
      <c r="E1199" s="20"/>
      <c r="F1199" s="19"/>
      <c r="G1199" s="23">
        <f t="shared" si="813"/>
        <v>0</v>
      </c>
      <c r="H1199" s="28">
        <f t="shared" si="813"/>
        <v>0</v>
      </c>
      <c r="I1199" s="29"/>
      <c r="J1199" s="29"/>
      <c r="K1199" s="29"/>
      <c r="L1199" s="29"/>
      <c r="M1199" s="29"/>
      <c r="N1199" s="29"/>
      <c r="O1199" s="29"/>
      <c r="P1199" s="28"/>
      <c r="Q1199" s="23">
        <f t="shared" si="814"/>
        <v>0</v>
      </c>
      <c r="R1199" s="28">
        <f t="shared" si="815"/>
        <v>0</v>
      </c>
      <c r="S1199" s="23"/>
      <c r="T1199" s="23"/>
      <c r="U1199" s="23"/>
      <c r="V1199" s="23"/>
      <c r="W1199" s="23"/>
      <c r="X1199" s="23"/>
      <c r="Y1199" s="23"/>
      <c r="Z1199" s="23"/>
      <c r="AA1199" s="23"/>
      <c r="AB1199" s="23"/>
      <c r="AC1199" s="23"/>
      <c r="AD1199" s="112"/>
      <c r="AE1199" s="117"/>
    </row>
    <row r="1200" spans="1:31" ht="13.15" customHeight="1" x14ac:dyDescent="0.2">
      <c r="A1200" s="111"/>
      <c r="B1200" s="103" t="s">
        <v>15</v>
      </c>
      <c r="C1200" s="19"/>
      <c r="D1200" s="20"/>
      <c r="E1200" s="20"/>
      <c r="F1200" s="19"/>
      <c r="G1200" s="23">
        <f t="shared" si="813"/>
        <v>0</v>
      </c>
      <c r="H1200" s="28">
        <f t="shared" si="813"/>
        <v>0</v>
      </c>
      <c r="I1200" s="29"/>
      <c r="J1200" s="29"/>
      <c r="K1200" s="29"/>
      <c r="L1200" s="29"/>
      <c r="M1200" s="29"/>
      <c r="N1200" s="29"/>
      <c r="O1200" s="29"/>
      <c r="P1200" s="28"/>
      <c r="Q1200" s="23">
        <f t="shared" si="814"/>
        <v>0</v>
      </c>
      <c r="R1200" s="28">
        <f t="shared" si="815"/>
        <v>0</v>
      </c>
      <c r="S1200" s="23"/>
      <c r="T1200" s="23"/>
      <c r="U1200" s="23"/>
      <c r="V1200" s="23"/>
      <c r="W1200" s="23"/>
      <c r="X1200" s="23"/>
      <c r="Y1200" s="23"/>
      <c r="Z1200" s="23"/>
      <c r="AA1200" s="23"/>
      <c r="AB1200" s="23"/>
      <c r="AC1200" s="23"/>
      <c r="AD1200" s="112"/>
      <c r="AE1200" s="117"/>
    </row>
    <row r="1201" spans="1:31" ht="54.6" customHeight="1" x14ac:dyDescent="0.2">
      <c r="A1201" s="111"/>
      <c r="B1201" s="103" t="s">
        <v>12</v>
      </c>
      <c r="C1201" s="19"/>
      <c r="D1201" s="20"/>
      <c r="E1201" s="20"/>
      <c r="F1201" s="19"/>
      <c r="G1201" s="23">
        <f t="shared" si="813"/>
        <v>0</v>
      </c>
      <c r="H1201" s="28">
        <f t="shared" si="813"/>
        <v>0</v>
      </c>
      <c r="I1201" s="29"/>
      <c r="J1201" s="29"/>
      <c r="K1201" s="29"/>
      <c r="L1201" s="29"/>
      <c r="M1201" s="29"/>
      <c r="N1201" s="29"/>
      <c r="O1201" s="29"/>
      <c r="P1201" s="28"/>
      <c r="Q1201" s="23">
        <f t="shared" si="814"/>
        <v>0</v>
      </c>
      <c r="R1201" s="28">
        <f t="shared" si="815"/>
        <v>0</v>
      </c>
      <c r="S1201" s="23"/>
      <c r="T1201" s="23"/>
      <c r="U1201" s="23"/>
      <c r="V1201" s="23"/>
      <c r="W1201" s="23"/>
      <c r="X1201" s="23"/>
      <c r="Y1201" s="23"/>
      <c r="Z1201" s="23"/>
      <c r="AA1201" s="23"/>
      <c r="AB1201" s="23"/>
      <c r="AC1201" s="23"/>
      <c r="AD1201" s="112"/>
      <c r="AE1201" s="118"/>
    </row>
    <row r="1202" spans="1:31" ht="18.600000000000001" customHeight="1" x14ac:dyDescent="0.2">
      <c r="A1202" s="146" t="s">
        <v>636</v>
      </c>
      <c r="B1202" s="103" t="s">
        <v>145</v>
      </c>
      <c r="C1202" s="19"/>
      <c r="D1202" s="20"/>
      <c r="E1202" s="20"/>
      <c r="F1202" s="19"/>
      <c r="G1202" s="23">
        <f>I1202+K1202+M1202+O1202</f>
        <v>8</v>
      </c>
      <c r="H1202" s="23">
        <f>J1202+L1202+N1202+P1202</f>
        <v>0</v>
      </c>
      <c r="I1202" s="29"/>
      <c r="J1202" s="29"/>
      <c r="K1202" s="29">
        <v>2</v>
      </c>
      <c r="L1202" s="29"/>
      <c r="M1202" s="29">
        <v>2</v>
      </c>
      <c r="N1202" s="29"/>
      <c r="O1202" s="29">
        <v>4</v>
      </c>
      <c r="P1202" s="28"/>
      <c r="Q1202" s="23">
        <v>24</v>
      </c>
      <c r="R1202" s="23">
        <f>T1202+V1202+X1202+Z1202</f>
        <v>0</v>
      </c>
      <c r="S1202" s="23">
        <v>5</v>
      </c>
      <c r="T1202" s="23"/>
      <c r="U1202" s="23">
        <v>4</v>
      </c>
      <c r="V1202" s="23"/>
      <c r="W1202" s="23">
        <v>5</v>
      </c>
      <c r="X1202" s="23"/>
      <c r="Y1202" s="23">
        <v>10</v>
      </c>
      <c r="Z1202" s="23"/>
      <c r="AA1202" s="23">
        <v>24</v>
      </c>
      <c r="AB1202" s="23">
        <v>24</v>
      </c>
      <c r="AC1202" s="23">
        <v>24</v>
      </c>
      <c r="AD1202" s="112" t="s">
        <v>322</v>
      </c>
      <c r="AE1202" s="116" t="s">
        <v>542</v>
      </c>
    </row>
    <row r="1203" spans="1:31" ht="25.5" x14ac:dyDescent="0.2">
      <c r="A1203" s="111"/>
      <c r="B1203" s="103" t="s">
        <v>116</v>
      </c>
      <c r="C1203" s="19"/>
      <c r="D1203" s="20"/>
      <c r="E1203" s="20"/>
      <c r="F1203" s="19"/>
      <c r="G1203" s="23">
        <f>ROUND(G1204/G1202,1)</f>
        <v>437.5</v>
      </c>
      <c r="H1203" s="23" t="e">
        <f t="shared" ref="H1203:AC1203" si="816">ROUND(H1204/H1202,1)</f>
        <v>#DIV/0!</v>
      </c>
      <c r="I1203" s="23" t="e">
        <f t="shared" si="816"/>
        <v>#DIV/0!</v>
      </c>
      <c r="J1203" s="23" t="e">
        <f t="shared" si="816"/>
        <v>#DIV/0!</v>
      </c>
      <c r="K1203" s="23">
        <f t="shared" si="816"/>
        <v>505</v>
      </c>
      <c r="L1203" s="23" t="e">
        <f t="shared" si="816"/>
        <v>#DIV/0!</v>
      </c>
      <c r="M1203" s="23">
        <f t="shared" si="816"/>
        <v>287.5</v>
      </c>
      <c r="N1203" s="23" t="e">
        <f t="shared" si="816"/>
        <v>#DIV/0!</v>
      </c>
      <c r="O1203" s="23">
        <f t="shared" si="816"/>
        <v>473.8</v>
      </c>
      <c r="P1203" s="23" t="e">
        <f t="shared" si="816"/>
        <v>#DIV/0!</v>
      </c>
      <c r="Q1203" s="23">
        <f t="shared" si="816"/>
        <v>4.2</v>
      </c>
      <c r="R1203" s="23" t="e">
        <f t="shared" si="816"/>
        <v>#DIV/0!</v>
      </c>
      <c r="S1203" s="23">
        <f t="shared" si="816"/>
        <v>0</v>
      </c>
      <c r="T1203" s="23" t="e">
        <f t="shared" si="816"/>
        <v>#DIV/0!</v>
      </c>
      <c r="U1203" s="23">
        <f t="shared" si="816"/>
        <v>0</v>
      </c>
      <c r="V1203" s="23" t="e">
        <f t="shared" si="816"/>
        <v>#DIV/0!</v>
      </c>
      <c r="W1203" s="23">
        <f t="shared" si="816"/>
        <v>0</v>
      </c>
      <c r="X1203" s="23" t="e">
        <f t="shared" si="816"/>
        <v>#DIV/0!</v>
      </c>
      <c r="Y1203" s="23">
        <f t="shared" si="816"/>
        <v>10</v>
      </c>
      <c r="Z1203" s="23" t="e">
        <f t="shared" si="816"/>
        <v>#DIV/0!</v>
      </c>
      <c r="AA1203" s="23">
        <f t="shared" si="816"/>
        <v>0</v>
      </c>
      <c r="AB1203" s="23">
        <f t="shared" si="816"/>
        <v>0</v>
      </c>
      <c r="AC1203" s="23">
        <f t="shared" si="816"/>
        <v>93.8</v>
      </c>
      <c r="AD1203" s="112"/>
      <c r="AE1203" s="117"/>
    </row>
    <row r="1204" spans="1:31" ht="25.5" x14ac:dyDescent="0.2">
      <c r="A1204" s="111"/>
      <c r="B1204" s="103" t="s">
        <v>105</v>
      </c>
      <c r="C1204" s="19"/>
      <c r="D1204" s="20"/>
      <c r="E1204" s="20"/>
      <c r="F1204" s="19"/>
      <c r="G1204" s="23">
        <f t="shared" ref="G1204:AC1204" si="817">SUM(G1205:G1208)</f>
        <v>3500</v>
      </c>
      <c r="H1204" s="23">
        <f t="shared" si="817"/>
        <v>20</v>
      </c>
      <c r="I1204" s="23">
        <f t="shared" si="817"/>
        <v>20</v>
      </c>
      <c r="J1204" s="23">
        <f t="shared" si="817"/>
        <v>20</v>
      </c>
      <c r="K1204" s="23">
        <f t="shared" si="817"/>
        <v>1010</v>
      </c>
      <c r="L1204" s="23">
        <f t="shared" si="817"/>
        <v>0</v>
      </c>
      <c r="M1204" s="23">
        <f t="shared" si="817"/>
        <v>575</v>
      </c>
      <c r="N1204" s="23">
        <f t="shared" si="817"/>
        <v>0</v>
      </c>
      <c r="O1204" s="23">
        <f t="shared" si="817"/>
        <v>1895</v>
      </c>
      <c r="P1204" s="23">
        <f t="shared" si="817"/>
        <v>0</v>
      </c>
      <c r="Q1204" s="23">
        <f t="shared" si="817"/>
        <v>100</v>
      </c>
      <c r="R1204" s="23">
        <f t="shared" si="817"/>
        <v>0</v>
      </c>
      <c r="S1204" s="23">
        <f t="shared" si="817"/>
        <v>0</v>
      </c>
      <c r="T1204" s="23">
        <f t="shared" si="817"/>
        <v>0</v>
      </c>
      <c r="U1204" s="23">
        <f t="shared" si="817"/>
        <v>0</v>
      </c>
      <c r="V1204" s="23">
        <f t="shared" si="817"/>
        <v>0</v>
      </c>
      <c r="W1204" s="23">
        <f t="shared" si="817"/>
        <v>0</v>
      </c>
      <c r="X1204" s="23">
        <f t="shared" si="817"/>
        <v>0</v>
      </c>
      <c r="Y1204" s="23">
        <f t="shared" si="817"/>
        <v>100</v>
      </c>
      <c r="Z1204" s="23">
        <f t="shared" si="817"/>
        <v>0</v>
      </c>
      <c r="AA1204" s="23">
        <f t="shared" si="817"/>
        <v>0</v>
      </c>
      <c r="AB1204" s="23">
        <f t="shared" si="817"/>
        <v>0</v>
      </c>
      <c r="AC1204" s="23">
        <f t="shared" si="817"/>
        <v>2250</v>
      </c>
      <c r="AD1204" s="112"/>
      <c r="AE1204" s="117"/>
    </row>
    <row r="1205" spans="1:31" x14ac:dyDescent="0.2">
      <c r="A1205" s="111"/>
      <c r="B1205" s="103" t="s">
        <v>17</v>
      </c>
      <c r="C1205" s="18" t="s">
        <v>48</v>
      </c>
      <c r="D1205" s="18" t="s">
        <v>42</v>
      </c>
      <c r="E1205" s="18" t="s">
        <v>635</v>
      </c>
      <c r="F1205" s="18" t="s">
        <v>49</v>
      </c>
      <c r="G1205" s="23">
        <f>I1205+K1205+M1205+O1205</f>
        <v>3500</v>
      </c>
      <c r="H1205" s="28">
        <f t="shared" ref="H1205:H1208" si="818">J1205+L1205+N1205+P1205</f>
        <v>20</v>
      </c>
      <c r="I1205" s="29">
        <v>20</v>
      </c>
      <c r="J1205" s="29">
        <v>20</v>
      </c>
      <c r="K1205" s="29">
        <v>1010</v>
      </c>
      <c r="L1205" s="29"/>
      <c r="M1205" s="29">
        <v>575</v>
      </c>
      <c r="N1205" s="29"/>
      <c r="O1205" s="29">
        <v>1895</v>
      </c>
      <c r="P1205" s="28"/>
      <c r="Q1205" s="23">
        <f t="shared" ref="Q1205:Q1208" si="819">S1205+U1205+W1205+Y1205</f>
        <v>100</v>
      </c>
      <c r="R1205" s="28">
        <f t="shared" ref="R1205:R1208" si="820">T1205+V1205+X1205+Z1205</f>
        <v>0</v>
      </c>
      <c r="S1205" s="29"/>
      <c r="T1205" s="29"/>
      <c r="U1205" s="29"/>
      <c r="V1205" s="29"/>
      <c r="W1205" s="29"/>
      <c r="X1205" s="29"/>
      <c r="Y1205" s="29">
        <v>100</v>
      </c>
      <c r="Z1205" s="23"/>
      <c r="AA1205" s="23">
        <v>0</v>
      </c>
      <c r="AB1205" s="23">
        <v>0</v>
      </c>
      <c r="AC1205" s="23">
        <v>2250</v>
      </c>
      <c r="AD1205" s="112"/>
      <c r="AE1205" s="117"/>
    </row>
    <row r="1206" spans="1:31" ht="36.75" customHeight="1" x14ac:dyDescent="0.2">
      <c r="A1206" s="111"/>
      <c r="B1206" s="103" t="s">
        <v>14</v>
      </c>
      <c r="C1206" s="19"/>
      <c r="D1206" s="20"/>
      <c r="E1206" s="20"/>
      <c r="F1206" s="19"/>
      <c r="G1206" s="23">
        <f t="shared" ref="G1206:G1208" si="821">I1206+K1206+M1206+O1206</f>
        <v>0</v>
      </c>
      <c r="H1206" s="28">
        <f t="shared" si="818"/>
        <v>0</v>
      </c>
      <c r="I1206" s="29"/>
      <c r="J1206" s="29"/>
      <c r="K1206" s="29"/>
      <c r="L1206" s="29"/>
      <c r="M1206" s="29"/>
      <c r="N1206" s="29"/>
      <c r="O1206" s="29"/>
      <c r="P1206" s="28"/>
      <c r="Q1206" s="23">
        <f t="shared" si="819"/>
        <v>0</v>
      </c>
      <c r="R1206" s="28">
        <f t="shared" si="820"/>
        <v>0</v>
      </c>
      <c r="S1206" s="23"/>
      <c r="T1206" s="23"/>
      <c r="U1206" s="23"/>
      <c r="V1206" s="23"/>
      <c r="W1206" s="23"/>
      <c r="X1206" s="23"/>
      <c r="Y1206" s="23"/>
      <c r="Z1206" s="23"/>
      <c r="AA1206" s="23"/>
      <c r="AB1206" s="23"/>
      <c r="AC1206" s="23"/>
      <c r="AD1206" s="112"/>
      <c r="AE1206" s="117"/>
    </row>
    <row r="1207" spans="1:31" ht="13.15" customHeight="1" x14ac:dyDescent="0.2">
      <c r="A1207" s="111"/>
      <c r="B1207" s="103" t="s">
        <v>15</v>
      </c>
      <c r="C1207" s="19"/>
      <c r="D1207" s="20"/>
      <c r="E1207" s="20"/>
      <c r="F1207" s="19"/>
      <c r="G1207" s="23">
        <f t="shared" si="821"/>
        <v>0</v>
      </c>
      <c r="H1207" s="28">
        <f t="shared" si="818"/>
        <v>0</v>
      </c>
      <c r="I1207" s="29"/>
      <c r="J1207" s="29"/>
      <c r="K1207" s="29"/>
      <c r="L1207" s="29"/>
      <c r="M1207" s="29"/>
      <c r="N1207" s="29"/>
      <c r="O1207" s="29"/>
      <c r="P1207" s="28"/>
      <c r="Q1207" s="23">
        <f t="shared" si="819"/>
        <v>0</v>
      </c>
      <c r="R1207" s="28">
        <f t="shared" si="820"/>
        <v>0</v>
      </c>
      <c r="S1207" s="23"/>
      <c r="T1207" s="23"/>
      <c r="U1207" s="23"/>
      <c r="V1207" s="23"/>
      <c r="W1207" s="23"/>
      <c r="X1207" s="23"/>
      <c r="Y1207" s="23"/>
      <c r="Z1207" s="23"/>
      <c r="AA1207" s="23"/>
      <c r="AB1207" s="23"/>
      <c r="AC1207" s="23"/>
      <c r="AD1207" s="112"/>
      <c r="AE1207" s="117"/>
    </row>
    <row r="1208" spans="1:31" ht="13.15" customHeight="1" x14ac:dyDescent="0.2">
      <c r="A1208" s="111"/>
      <c r="B1208" s="103" t="s">
        <v>12</v>
      </c>
      <c r="C1208" s="19"/>
      <c r="D1208" s="20"/>
      <c r="E1208" s="20"/>
      <c r="F1208" s="19"/>
      <c r="G1208" s="23">
        <f t="shared" si="821"/>
        <v>0</v>
      </c>
      <c r="H1208" s="28">
        <f t="shared" si="818"/>
        <v>0</v>
      </c>
      <c r="I1208" s="29"/>
      <c r="J1208" s="29"/>
      <c r="K1208" s="29"/>
      <c r="L1208" s="29"/>
      <c r="M1208" s="29"/>
      <c r="N1208" s="29"/>
      <c r="O1208" s="29"/>
      <c r="P1208" s="28"/>
      <c r="Q1208" s="23">
        <f t="shared" si="819"/>
        <v>0</v>
      </c>
      <c r="R1208" s="28">
        <f t="shared" si="820"/>
        <v>0</v>
      </c>
      <c r="S1208" s="23"/>
      <c r="T1208" s="23"/>
      <c r="U1208" s="23"/>
      <c r="V1208" s="23"/>
      <c r="W1208" s="23"/>
      <c r="X1208" s="23"/>
      <c r="Y1208" s="23"/>
      <c r="Z1208" s="23"/>
      <c r="AA1208" s="23"/>
      <c r="AB1208" s="23"/>
      <c r="AC1208" s="23"/>
      <c r="AD1208" s="112"/>
      <c r="AE1208" s="118"/>
    </row>
    <row r="1209" spans="1:31" ht="13.15" customHeight="1" x14ac:dyDescent="0.2">
      <c r="A1209" s="111" t="s">
        <v>28</v>
      </c>
      <c r="B1209" s="103" t="s">
        <v>17</v>
      </c>
      <c r="C1209" s="19"/>
      <c r="D1209" s="20"/>
      <c r="E1209" s="20"/>
      <c r="F1209" s="19"/>
      <c r="G1209" s="23">
        <f>G1163+G1164+G1165+G1128+G1129+G1130+G1131</f>
        <v>41782</v>
      </c>
      <c r="H1209" s="23">
        <f t="shared" ref="H1209:AC1209" si="822">H1163+H1164+H1165+H1128+H1129+H1130+H1131</f>
        <v>4575</v>
      </c>
      <c r="I1209" s="23">
        <f t="shared" si="822"/>
        <v>5200</v>
      </c>
      <c r="J1209" s="23">
        <f t="shared" si="822"/>
        <v>4575</v>
      </c>
      <c r="K1209" s="23">
        <f t="shared" si="822"/>
        <v>13763</v>
      </c>
      <c r="L1209" s="23">
        <f t="shared" si="822"/>
        <v>0</v>
      </c>
      <c r="M1209" s="23">
        <f t="shared" si="822"/>
        <v>5600</v>
      </c>
      <c r="N1209" s="23">
        <f t="shared" si="822"/>
        <v>0</v>
      </c>
      <c r="O1209" s="23">
        <f t="shared" si="822"/>
        <v>17219</v>
      </c>
      <c r="P1209" s="23">
        <f t="shared" si="822"/>
        <v>0</v>
      </c>
      <c r="Q1209" s="23">
        <f>Q1163+Q1164+Q1165+Q1128+Q1129+Q1130+Q1131+Q1166</f>
        <v>42202.1</v>
      </c>
      <c r="R1209" s="23">
        <f t="shared" ref="R1209:AB1209" si="823">R1163+R1164+R1165+R1128+R1129+R1130+R1131+R1166</f>
        <v>4575</v>
      </c>
      <c r="S1209" s="23">
        <f t="shared" si="823"/>
        <v>8517.7000000000007</v>
      </c>
      <c r="T1209" s="23">
        <f t="shared" si="823"/>
        <v>4575</v>
      </c>
      <c r="U1209" s="23">
        <f t="shared" si="823"/>
        <v>17539.400000000001</v>
      </c>
      <c r="V1209" s="23">
        <f t="shared" si="823"/>
        <v>0</v>
      </c>
      <c r="W1209" s="23">
        <f t="shared" si="823"/>
        <v>6230.7999999999993</v>
      </c>
      <c r="X1209" s="23">
        <f t="shared" si="823"/>
        <v>0</v>
      </c>
      <c r="Y1209" s="23">
        <f t="shared" si="823"/>
        <v>9914.1999999999989</v>
      </c>
      <c r="Z1209" s="23">
        <f t="shared" si="823"/>
        <v>0</v>
      </c>
      <c r="AA1209" s="23">
        <f t="shared" si="823"/>
        <v>41212</v>
      </c>
      <c r="AB1209" s="23">
        <f t="shared" si="823"/>
        <v>41212</v>
      </c>
      <c r="AC1209" s="23">
        <f t="shared" si="822"/>
        <v>42302</v>
      </c>
      <c r="AD1209" s="30"/>
      <c r="AE1209" s="88"/>
    </row>
    <row r="1210" spans="1:31" ht="65.25" customHeight="1" x14ac:dyDescent="0.2">
      <c r="A1210" s="111"/>
      <c r="B1210" s="103" t="s">
        <v>14</v>
      </c>
      <c r="C1210" s="19"/>
      <c r="D1210" s="20"/>
      <c r="E1210" s="20"/>
      <c r="F1210" s="19"/>
      <c r="G1210" s="23">
        <f t="shared" ref="G1210:AC1210" si="824">G1167+G1132</f>
        <v>0</v>
      </c>
      <c r="H1210" s="23">
        <f t="shared" si="824"/>
        <v>0</v>
      </c>
      <c r="I1210" s="23">
        <f t="shared" si="824"/>
        <v>0</v>
      </c>
      <c r="J1210" s="23">
        <f t="shared" si="824"/>
        <v>0</v>
      </c>
      <c r="K1210" s="23">
        <f t="shared" si="824"/>
        <v>0</v>
      </c>
      <c r="L1210" s="23">
        <f t="shared" si="824"/>
        <v>0</v>
      </c>
      <c r="M1210" s="23">
        <f t="shared" si="824"/>
        <v>0</v>
      </c>
      <c r="N1210" s="23">
        <f t="shared" si="824"/>
        <v>0</v>
      </c>
      <c r="O1210" s="23">
        <f t="shared" si="824"/>
        <v>0</v>
      </c>
      <c r="P1210" s="23">
        <f t="shared" si="824"/>
        <v>0</v>
      </c>
      <c r="Q1210" s="23">
        <f t="shared" si="824"/>
        <v>0</v>
      </c>
      <c r="R1210" s="23">
        <f t="shared" ref="R1210:AB1210" si="825">R1167+R1132</f>
        <v>0</v>
      </c>
      <c r="S1210" s="23">
        <f t="shared" si="825"/>
        <v>0</v>
      </c>
      <c r="T1210" s="23">
        <f t="shared" si="825"/>
        <v>0</v>
      </c>
      <c r="U1210" s="23">
        <f t="shared" si="825"/>
        <v>0</v>
      </c>
      <c r="V1210" s="23">
        <f t="shared" si="825"/>
        <v>0</v>
      </c>
      <c r="W1210" s="23">
        <f t="shared" si="825"/>
        <v>0</v>
      </c>
      <c r="X1210" s="23">
        <f t="shared" si="825"/>
        <v>0</v>
      </c>
      <c r="Y1210" s="23">
        <f t="shared" si="825"/>
        <v>0</v>
      </c>
      <c r="Z1210" s="23">
        <f t="shared" si="825"/>
        <v>0</v>
      </c>
      <c r="AA1210" s="23">
        <f t="shared" si="825"/>
        <v>0</v>
      </c>
      <c r="AB1210" s="23">
        <f t="shared" si="825"/>
        <v>0</v>
      </c>
      <c r="AC1210" s="23">
        <f t="shared" si="824"/>
        <v>0</v>
      </c>
      <c r="AD1210" s="30"/>
      <c r="AE1210" s="88"/>
    </row>
    <row r="1211" spans="1:31" ht="13.15" customHeight="1" x14ac:dyDescent="0.2">
      <c r="A1211" s="111"/>
      <c r="B1211" s="103" t="s">
        <v>15</v>
      </c>
      <c r="C1211" s="19"/>
      <c r="D1211" s="20"/>
      <c r="E1211" s="20"/>
      <c r="F1211" s="19"/>
      <c r="G1211" s="23">
        <f t="shared" ref="G1211:AC1211" si="826">G1168+G1133</f>
        <v>0</v>
      </c>
      <c r="H1211" s="23">
        <f t="shared" si="826"/>
        <v>0</v>
      </c>
      <c r="I1211" s="23">
        <f t="shared" si="826"/>
        <v>0</v>
      </c>
      <c r="J1211" s="23">
        <f t="shared" si="826"/>
        <v>0</v>
      </c>
      <c r="K1211" s="23">
        <f t="shared" si="826"/>
        <v>0</v>
      </c>
      <c r="L1211" s="23">
        <f t="shared" si="826"/>
        <v>0</v>
      </c>
      <c r="M1211" s="23">
        <f t="shared" si="826"/>
        <v>0</v>
      </c>
      <c r="N1211" s="23">
        <f t="shared" si="826"/>
        <v>0</v>
      </c>
      <c r="O1211" s="23">
        <f t="shared" si="826"/>
        <v>0</v>
      </c>
      <c r="P1211" s="23">
        <f t="shared" si="826"/>
        <v>0</v>
      </c>
      <c r="Q1211" s="23">
        <f t="shared" si="826"/>
        <v>0</v>
      </c>
      <c r="R1211" s="23">
        <f t="shared" ref="R1211:AB1211" si="827">R1168+R1133</f>
        <v>0</v>
      </c>
      <c r="S1211" s="23">
        <f t="shared" si="827"/>
        <v>0</v>
      </c>
      <c r="T1211" s="23">
        <f t="shared" si="827"/>
        <v>0</v>
      </c>
      <c r="U1211" s="23">
        <f t="shared" si="827"/>
        <v>0</v>
      </c>
      <c r="V1211" s="23">
        <f t="shared" si="827"/>
        <v>0</v>
      </c>
      <c r="W1211" s="23">
        <f t="shared" si="827"/>
        <v>0</v>
      </c>
      <c r="X1211" s="23">
        <f t="shared" si="827"/>
        <v>0</v>
      </c>
      <c r="Y1211" s="23">
        <f t="shared" si="827"/>
        <v>0</v>
      </c>
      <c r="Z1211" s="23">
        <f t="shared" si="827"/>
        <v>0</v>
      </c>
      <c r="AA1211" s="23">
        <f t="shared" si="827"/>
        <v>0</v>
      </c>
      <c r="AB1211" s="23">
        <f t="shared" si="827"/>
        <v>0</v>
      </c>
      <c r="AC1211" s="23">
        <f t="shared" si="826"/>
        <v>0</v>
      </c>
      <c r="AD1211" s="30"/>
      <c r="AE1211" s="88"/>
    </row>
    <row r="1212" spans="1:31" ht="26.45" customHeight="1" x14ac:dyDescent="0.2">
      <c r="A1212" s="111"/>
      <c r="B1212" s="103" t="s">
        <v>12</v>
      </c>
      <c r="C1212" s="19"/>
      <c r="D1212" s="20"/>
      <c r="E1212" s="20"/>
      <c r="F1212" s="19"/>
      <c r="G1212" s="23">
        <f t="shared" ref="G1212:AC1212" si="828">G1169+G1134</f>
        <v>0</v>
      </c>
      <c r="H1212" s="23">
        <f t="shared" si="828"/>
        <v>0</v>
      </c>
      <c r="I1212" s="23">
        <f t="shared" si="828"/>
        <v>0</v>
      </c>
      <c r="J1212" s="23">
        <f t="shared" si="828"/>
        <v>0</v>
      </c>
      <c r="K1212" s="23">
        <f t="shared" si="828"/>
        <v>0</v>
      </c>
      <c r="L1212" s="23">
        <f t="shared" si="828"/>
        <v>0</v>
      </c>
      <c r="M1212" s="23">
        <f t="shared" si="828"/>
        <v>0</v>
      </c>
      <c r="N1212" s="23">
        <f t="shared" si="828"/>
        <v>0</v>
      </c>
      <c r="O1212" s="23">
        <f t="shared" si="828"/>
        <v>0</v>
      </c>
      <c r="P1212" s="23">
        <f t="shared" si="828"/>
        <v>0</v>
      </c>
      <c r="Q1212" s="23">
        <f t="shared" si="828"/>
        <v>0</v>
      </c>
      <c r="R1212" s="23">
        <f t="shared" ref="R1212:AB1212" si="829">R1169+R1134</f>
        <v>0</v>
      </c>
      <c r="S1212" s="23">
        <f t="shared" si="829"/>
        <v>0</v>
      </c>
      <c r="T1212" s="23">
        <f t="shared" si="829"/>
        <v>0</v>
      </c>
      <c r="U1212" s="23">
        <f t="shared" si="829"/>
        <v>0</v>
      </c>
      <c r="V1212" s="23">
        <f t="shared" si="829"/>
        <v>0</v>
      </c>
      <c r="W1212" s="23">
        <f t="shared" si="829"/>
        <v>0</v>
      </c>
      <c r="X1212" s="23">
        <f t="shared" si="829"/>
        <v>0</v>
      </c>
      <c r="Y1212" s="23">
        <f t="shared" si="829"/>
        <v>0</v>
      </c>
      <c r="Z1212" s="23">
        <f t="shared" si="829"/>
        <v>0</v>
      </c>
      <c r="AA1212" s="23">
        <f t="shared" si="829"/>
        <v>0</v>
      </c>
      <c r="AB1212" s="23">
        <f t="shared" si="829"/>
        <v>0</v>
      </c>
      <c r="AC1212" s="23">
        <f t="shared" si="828"/>
        <v>0</v>
      </c>
      <c r="AD1212" s="30"/>
      <c r="AE1212" s="88"/>
    </row>
    <row r="1213" spans="1:31" ht="36" customHeight="1" x14ac:dyDescent="0.2">
      <c r="A1213" s="120" t="s">
        <v>277</v>
      </c>
      <c r="B1213" s="121"/>
      <c r="C1213" s="121"/>
      <c r="D1213" s="121"/>
      <c r="E1213" s="121"/>
      <c r="F1213" s="121"/>
      <c r="G1213" s="121"/>
      <c r="H1213" s="121"/>
      <c r="I1213" s="121"/>
      <c r="J1213" s="121"/>
      <c r="K1213" s="121"/>
      <c r="L1213" s="121"/>
      <c r="M1213" s="121"/>
      <c r="N1213" s="121"/>
      <c r="O1213" s="121"/>
      <c r="P1213" s="121"/>
      <c r="Q1213" s="121"/>
      <c r="R1213" s="121"/>
      <c r="S1213" s="121"/>
      <c r="T1213" s="121"/>
      <c r="U1213" s="121"/>
      <c r="V1213" s="121"/>
      <c r="W1213" s="121"/>
      <c r="X1213" s="121"/>
      <c r="Y1213" s="121"/>
      <c r="Z1213" s="121"/>
      <c r="AA1213" s="121"/>
      <c r="AB1213" s="121"/>
      <c r="AC1213" s="121"/>
      <c r="AD1213" s="121"/>
      <c r="AE1213" s="122"/>
    </row>
    <row r="1214" spans="1:31" ht="27.6" customHeight="1" x14ac:dyDescent="0.2">
      <c r="A1214" s="111" t="s">
        <v>278</v>
      </c>
      <c r="B1214" s="103" t="s">
        <v>158</v>
      </c>
      <c r="C1214" s="19"/>
      <c r="D1214" s="20"/>
      <c r="E1214" s="20"/>
      <c r="F1214" s="19"/>
      <c r="G1214" s="23"/>
      <c r="H1214" s="23"/>
      <c r="I1214" s="23"/>
      <c r="J1214" s="23"/>
      <c r="K1214" s="23"/>
      <c r="L1214" s="23"/>
      <c r="M1214" s="23"/>
      <c r="N1214" s="23"/>
      <c r="O1214" s="23"/>
      <c r="P1214" s="23"/>
      <c r="Q1214" s="23"/>
      <c r="R1214" s="23"/>
      <c r="S1214" s="23"/>
      <c r="T1214" s="23"/>
      <c r="U1214" s="23"/>
      <c r="V1214" s="23"/>
      <c r="W1214" s="23"/>
      <c r="X1214" s="23"/>
      <c r="Y1214" s="23"/>
      <c r="Z1214" s="23"/>
      <c r="AA1214" s="23"/>
      <c r="AB1214" s="23"/>
      <c r="AC1214" s="23"/>
      <c r="AD1214" s="112" t="s">
        <v>323</v>
      </c>
      <c r="AE1214" s="112" t="s">
        <v>358</v>
      </c>
    </row>
    <row r="1215" spans="1:31" ht="34.15" customHeight="1" x14ac:dyDescent="0.2">
      <c r="A1215" s="111"/>
      <c r="B1215" s="103" t="s">
        <v>117</v>
      </c>
      <c r="C1215" s="19"/>
      <c r="D1215" s="20"/>
      <c r="E1215" s="20"/>
      <c r="F1215" s="19"/>
      <c r="G1215" s="23"/>
      <c r="H1215" s="23"/>
      <c r="I1215" s="23"/>
      <c r="J1215" s="23"/>
      <c r="K1215" s="23"/>
      <c r="L1215" s="23"/>
      <c r="M1215" s="23"/>
      <c r="N1215" s="23"/>
      <c r="O1215" s="23"/>
      <c r="P1215" s="23"/>
      <c r="Q1215" s="23"/>
      <c r="R1215" s="23"/>
      <c r="S1215" s="23"/>
      <c r="T1215" s="23"/>
      <c r="U1215" s="23"/>
      <c r="V1215" s="23"/>
      <c r="W1215" s="23"/>
      <c r="X1215" s="23"/>
      <c r="Y1215" s="23"/>
      <c r="Z1215" s="23"/>
      <c r="AA1215" s="23"/>
      <c r="AB1215" s="23"/>
      <c r="AC1215" s="23"/>
      <c r="AD1215" s="112"/>
      <c r="AE1215" s="112"/>
    </row>
    <row r="1216" spans="1:31" ht="41.45" customHeight="1" x14ac:dyDescent="0.2">
      <c r="A1216" s="111"/>
      <c r="B1216" s="103" t="s">
        <v>101</v>
      </c>
      <c r="C1216" s="19"/>
      <c r="D1216" s="20"/>
      <c r="E1216" s="20"/>
      <c r="F1216" s="19"/>
      <c r="G1216" s="23">
        <f>SUM(G1217:G1222)</f>
        <v>3380</v>
      </c>
      <c r="H1216" s="23">
        <f t="shared" ref="H1216:AC1216" si="830">SUM(H1217:H1222)</f>
        <v>0</v>
      </c>
      <c r="I1216" s="23">
        <f t="shared" si="830"/>
        <v>0</v>
      </c>
      <c r="J1216" s="23">
        <f t="shared" si="830"/>
        <v>0</v>
      </c>
      <c r="K1216" s="23">
        <f t="shared" si="830"/>
        <v>0</v>
      </c>
      <c r="L1216" s="23">
        <f t="shared" si="830"/>
        <v>0</v>
      </c>
      <c r="M1216" s="23">
        <f t="shared" si="830"/>
        <v>380</v>
      </c>
      <c r="N1216" s="23">
        <f t="shared" si="830"/>
        <v>0</v>
      </c>
      <c r="O1216" s="23">
        <f t="shared" si="830"/>
        <v>3000</v>
      </c>
      <c r="P1216" s="23">
        <f t="shared" si="830"/>
        <v>0</v>
      </c>
      <c r="Q1216" s="23">
        <f t="shared" si="830"/>
        <v>3380</v>
      </c>
      <c r="R1216" s="23">
        <f t="shared" si="830"/>
        <v>0</v>
      </c>
      <c r="S1216" s="23">
        <f t="shared" si="830"/>
        <v>0</v>
      </c>
      <c r="T1216" s="23">
        <f t="shared" si="830"/>
        <v>0</v>
      </c>
      <c r="U1216" s="23">
        <f t="shared" si="830"/>
        <v>0</v>
      </c>
      <c r="V1216" s="23">
        <f t="shared" si="830"/>
        <v>0</v>
      </c>
      <c r="W1216" s="23">
        <f t="shared" si="830"/>
        <v>380</v>
      </c>
      <c r="X1216" s="23">
        <f t="shared" si="830"/>
        <v>0</v>
      </c>
      <c r="Y1216" s="23">
        <f t="shared" si="830"/>
        <v>3000</v>
      </c>
      <c r="Z1216" s="23">
        <f t="shared" si="830"/>
        <v>0</v>
      </c>
      <c r="AA1216" s="23">
        <f t="shared" si="830"/>
        <v>3380</v>
      </c>
      <c r="AB1216" s="23">
        <f t="shared" si="830"/>
        <v>3380</v>
      </c>
      <c r="AC1216" s="23">
        <f t="shared" si="830"/>
        <v>3380</v>
      </c>
      <c r="AD1216" s="112"/>
      <c r="AE1216" s="112"/>
    </row>
    <row r="1217" spans="1:31" ht="13.15" customHeight="1" x14ac:dyDescent="0.2">
      <c r="A1217" s="111"/>
      <c r="B1217" s="113" t="s">
        <v>17</v>
      </c>
      <c r="C1217" s="37" t="str">
        <f>C1226</f>
        <v>136</v>
      </c>
      <c r="D1217" s="37" t="str">
        <f>D1226</f>
        <v>0709</v>
      </c>
      <c r="E1217" s="37" t="str">
        <f>E1226</f>
        <v>0730003550</v>
      </c>
      <c r="F1217" s="37" t="str">
        <f>F1226</f>
        <v>622</v>
      </c>
      <c r="G1217" s="23">
        <f>G1226</f>
        <v>3000</v>
      </c>
      <c r="H1217" s="23">
        <f t="shared" ref="H1217:AC1217" si="831">H1226</f>
        <v>0</v>
      </c>
      <c r="I1217" s="23">
        <f t="shared" si="831"/>
        <v>0</v>
      </c>
      <c r="J1217" s="23">
        <f t="shared" si="831"/>
        <v>0</v>
      </c>
      <c r="K1217" s="23">
        <f t="shared" si="831"/>
        <v>0</v>
      </c>
      <c r="L1217" s="23">
        <f t="shared" si="831"/>
        <v>0</v>
      </c>
      <c r="M1217" s="23">
        <f t="shared" si="831"/>
        <v>0</v>
      </c>
      <c r="N1217" s="23">
        <f t="shared" si="831"/>
        <v>0</v>
      </c>
      <c r="O1217" s="23">
        <f t="shared" si="831"/>
        <v>3000</v>
      </c>
      <c r="P1217" s="23">
        <f t="shared" si="831"/>
        <v>0</v>
      </c>
      <c r="Q1217" s="41">
        <f t="shared" si="831"/>
        <v>3000</v>
      </c>
      <c r="R1217" s="23">
        <f t="shared" si="831"/>
        <v>0</v>
      </c>
      <c r="S1217" s="23">
        <f t="shared" si="831"/>
        <v>0</v>
      </c>
      <c r="T1217" s="23">
        <f t="shared" si="831"/>
        <v>0</v>
      </c>
      <c r="U1217" s="23">
        <f t="shared" si="831"/>
        <v>0</v>
      </c>
      <c r="V1217" s="23">
        <f t="shared" si="831"/>
        <v>0</v>
      </c>
      <c r="W1217" s="23">
        <f t="shared" si="831"/>
        <v>0</v>
      </c>
      <c r="X1217" s="23">
        <f t="shared" si="831"/>
        <v>0</v>
      </c>
      <c r="Y1217" s="23">
        <f t="shared" si="831"/>
        <v>3000</v>
      </c>
      <c r="Z1217" s="23">
        <f t="shared" si="831"/>
        <v>0</v>
      </c>
      <c r="AA1217" s="23">
        <f t="shared" si="831"/>
        <v>3000</v>
      </c>
      <c r="AB1217" s="23">
        <f t="shared" si="831"/>
        <v>3000</v>
      </c>
      <c r="AC1217" s="23">
        <f t="shared" si="831"/>
        <v>3000</v>
      </c>
      <c r="AD1217" s="112"/>
      <c r="AE1217" s="112"/>
    </row>
    <row r="1218" spans="1:31" x14ac:dyDescent="0.2">
      <c r="A1218" s="111"/>
      <c r="B1218" s="114"/>
      <c r="C1218" s="37" t="str">
        <f>C1233</f>
        <v>136</v>
      </c>
      <c r="D1218" s="37" t="str">
        <f>D1233</f>
        <v>0709</v>
      </c>
      <c r="E1218" s="37" t="str">
        <f>E1233</f>
        <v>0730003550</v>
      </c>
      <c r="F1218" s="37" t="str">
        <f>F1233</f>
        <v>244</v>
      </c>
      <c r="G1218" s="23">
        <f>G1233</f>
        <v>30</v>
      </c>
      <c r="H1218" s="23">
        <f t="shared" ref="H1218:AC1218" si="832">H1233</f>
        <v>0</v>
      </c>
      <c r="I1218" s="23">
        <f t="shared" si="832"/>
        <v>0</v>
      </c>
      <c r="J1218" s="23">
        <f t="shared" si="832"/>
        <v>0</v>
      </c>
      <c r="K1218" s="23">
        <f t="shared" si="832"/>
        <v>0</v>
      </c>
      <c r="L1218" s="23">
        <f t="shared" si="832"/>
        <v>0</v>
      </c>
      <c r="M1218" s="23">
        <f t="shared" si="832"/>
        <v>30</v>
      </c>
      <c r="N1218" s="23">
        <f t="shared" si="832"/>
        <v>0</v>
      </c>
      <c r="O1218" s="23">
        <f t="shared" si="832"/>
        <v>0</v>
      </c>
      <c r="P1218" s="23">
        <f t="shared" si="832"/>
        <v>0</v>
      </c>
      <c r="Q1218" s="41">
        <f t="shared" si="832"/>
        <v>30</v>
      </c>
      <c r="R1218" s="23">
        <f t="shared" si="832"/>
        <v>0</v>
      </c>
      <c r="S1218" s="23">
        <f t="shared" si="832"/>
        <v>0</v>
      </c>
      <c r="T1218" s="23">
        <f t="shared" si="832"/>
        <v>0</v>
      </c>
      <c r="U1218" s="23">
        <f t="shared" si="832"/>
        <v>0</v>
      </c>
      <c r="V1218" s="23">
        <f t="shared" si="832"/>
        <v>0</v>
      </c>
      <c r="W1218" s="23">
        <f t="shared" si="832"/>
        <v>30</v>
      </c>
      <c r="X1218" s="23">
        <f t="shared" si="832"/>
        <v>0</v>
      </c>
      <c r="Y1218" s="23">
        <f t="shared" si="832"/>
        <v>0</v>
      </c>
      <c r="Z1218" s="23">
        <f t="shared" si="832"/>
        <v>0</v>
      </c>
      <c r="AA1218" s="23">
        <f t="shared" si="832"/>
        <v>30</v>
      </c>
      <c r="AB1218" s="23">
        <f>AB1233</f>
        <v>30</v>
      </c>
      <c r="AC1218" s="23">
        <f t="shared" si="832"/>
        <v>30</v>
      </c>
      <c r="AD1218" s="112"/>
      <c r="AE1218" s="112"/>
    </row>
    <row r="1219" spans="1:31" x14ac:dyDescent="0.2">
      <c r="A1219" s="111"/>
      <c r="B1219" s="115"/>
      <c r="C1219" s="37" t="str">
        <f>C1233</f>
        <v>136</v>
      </c>
      <c r="D1219" s="37" t="str">
        <f>D1233</f>
        <v>0709</v>
      </c>
      <c r="E1219" s="37" t="str">
        <f>E1233</f>
        <v>0730003550</v>
      </c>
      <c r="F1219" s="37">
        <v>350</v>
      </c>
      <c r="G1219" s="23">
        <f>G1234</f>
        <v>350</v>
      </c>
      <c r="H1219" s="23">
        <f t="shared" ref="H1219:AC1219" si="833">H1234</f>
        <v>0</v>
      </c>
      <c r="I1219" s="23">
        <f t="shared" si="833"/>
        <v>0</v>
      </c>
      <c r="J1219" s="23">
        <f t="shared" si="833"/>
        <v>0</v>
      </c>
      <c r="K1219" s="23">
        <f t="shared" si="833"/>
        <v>0</v>
      </c>
      <c r="L1219" s="23">
        <f t="shared" si="833"/>
        <v>0</v>
      </c>
      <c r="M1219" s="23">
        <f t="shared" si="833"/>
        <v>350</v>
      </c>
      <c r="N1219" s="23">
        <f t="shared" si="833"/>
        <v>0</v>
      </c>
      <c r="O1219" s="23">
        <f t="shared" si="833"/>
        <v>0</v>
      </c>
      <c r="P1219" s="23">
        <f t="shared" si="833"/>
        <v>0</v>
      </c>
      <c r="Q1219" s="41">
        <f t="shared" si="833"/>
        <v>350</v>
      </c>
      <c r="R1219" s="23">
        <f t="shared" si="833"/>
        <v>0</v>
      </c>
      <c r="S1219" s="23">
        <f t="shared" si="833"/>
        <v>0</v>
      </c>
      <c r="T1219" s="23">
        <f t="shared" si="833"/>
        <v>0</v>
      </c>
      <c r="U1219" s="23">
        <f t="shared" si="833"/>
        <v>0</v>
      </c>
      <c r="V1219" s="23">
        <f t="shared" si="833"/>
        <v>0</v>
      </c>
      <c r="W1219" s="23">
        <f t="shared" si="833"/>
        <v>350</v>
      </c>
      <c r="X1219" s="23">
        <f t="shared" si="833"/>
        <v>0</v>
      </c>
      <c r="Y1219" s="23">
        <f t="shared" si="833"/>
        <v>0</v>
      </c>
      <c r="Z1219" s="23">
        <f t="shared" si="833"/>
        <v>0</v>
      </c>
      <c r="AA1219" s="23">
        <f t="shared" si="833"/>
        <v>350</v>
      </c>
      <c r="AB1219" s="23">
        <f t="shared" si="833"/>
        <v>350</v>
      </c>
      <c r="AC1219" s="23">
        <f t="shared" si="833"/>
        <v>350</v>
      </c>
      <c r="AD1219" s="112"/>
      <c r="AE1219" s="112"/>
    </row>
    <row r="1220" spans="1:31" ht="13.15" customHeight="1" x14ac:dyDescent="0.2">
      <c r="A1220" s="111"/>
      <c r="B1220" s="103" t="s">
        <v>14</v>
      </c>
      <c r="C1220" s="36"/>
      <c r="D1220" s="36"/>
      <c r="E1220" s="36"/>
      <c r="F1220" s="36"/>
      <c r="G1220" s="23">
        <f>G1227+G1235</f>
        <v>0</v>
      </c>
      <c r="H1220" s="23">
        <f t="shared" ref="H1220:AC1222" si="834">H1227+H1235</f>
        <v>0</v>
      </c>
      <c r="I1220" s="23">
        <f t="shared" si="834"/>
        <v>0</v>
      </c>
      <c r="J1220" s="23">
        <f t="shared" si="834"/>
        <v>0</v>
      </c>
      <c r="K1220" s="23">
        <f t="shared" si="834"/>
        <v>0</v>
      </c>
      <c r="L1220" s="23">
        <f t="shared" si="834"/>
        <v>0</v>
      </c>
      <c r="M1220" s="23">
        <f t="shared" si="834"/>
        <v>0</v>
      </c>
      <c r="N1220" s="23">
        <f t="shared" si="834"/>
        <v>0</v>
      </c>
      <c r="O1220" s="23">
        <f t="shared" si="834"/>
        <v>0</v>
      </c>
      <c r="P1220" s="23">
        <f t="shared" si="834"/>
        <v>0</v>
      </c>
      <c r="Q1220" s="23">
        <f t="shared" si="834"/>
        <v>0</v>
      </c>
      <c r="R1220" s="23">
        <f t="shared" si="834"/>
        <v>0</v>
      </c>
      <c r="S1220" s="23">
        <f t="shared" si="834"/>
        <v>0</v>
      </c>
      <c r="T1220" s="23">
        <f t="shared" si="834"/>
        <v>0</v>
      </c>
      <c r="U1220" s="23">
        <f t="shared" si="834"/>
        <v>0</v>
      </c>
      <c r="V1220" s="23">
        <f t="shared" si="834"/>
        <v>0</v>
      </c>
      <c r="W1220" s="23">
        <f t="shared" si="834"/>
        <v>0</v>
      </c>
      <c r="X1220" s="23">
        <f t="shared" si="834"/>
        <v>0</v>
      </c>
      <c r="Y1220" s="23">
        <f t="shared" si="834"/>
        <v>0</v>
      </c>
      <c r="Z1220" s="23">
        <f t="shared" si="834"/>
        <v>0</v>
      </c>
      <c r="AA1220" s="23">
        <f t="shared" si="834"/>
        <v>0</v>
      </c>
      <c r="AB1220" s="23">
        <f t="shared" si="834"/>
        <v>0</v>
      </c>
      <c r="AC1220" s="23">
        <f t="shared" si="834"/>
        <v>0</v>
      </c>
      <c r="AD1220" s="112"/>
      <c r="AE1220" s="112"/>
    </row>
    <row r="1221" spans="1:31" ht="13.15" customHeight="1" x14ac:dyDescent="0.2">
      <c r="A1221" s="111"/>
      <c r="B1221" s="103" t="s">
        <v>15</v>
      </c>
      <c r="C1221" s="36"/>
      <c r="D1221" s="36"/>
      <c r="E1221" s="36"/>
      <c r="F1221" s="36"/>
      <c r="G1221" s="23">
        <f t="shared" ref="G1221:V1222" si="835">G1228+G1236</f>
        <v>0</v>
      </c>
      <c r="H1221" s="23">
        <f t="shared" si="835"/>
        <v>0</v>
      </c>
      <c r="I1221" s="23">
        <f t="shared" si="835"/>
        <v>0</v>
      </c>
      <c r="J1221" s="23">
        <f t="shared" si="835"/>
        <v>0</v>
      </c>
      <c r="K1221" s="23">
        <f t="shared" si="835"/>
        <v>0</v>
      </c>
      <c r="L1221" s="23">
        <f t="shared" si="835"/>
        <v>0</v>
      </c>
      <c r="M1221" s="23">
        <f t="shared" si="835"/>
        <v>0</v>
      </c>
      <c r="N1221" s="23">
        <f t="shared" si="835"/>
        <v>0</v>
      </c>
      <c r="O1221" s="23">
        <f t="shared" si="835"/>
        <v>0</v>
      </c>
      <c r="P1221" s="23">
        <f t="shared" si="835"/>
        <v>0</v>
      </c>
      <c r="Q1221" s="23">
        <f t="shared" si="835"/>
        <v>0</v>
      </c>
      <c r="R1221" s="23">
        <f t="shared" si="835"/>
        <v>0</v>
      </c>
      <c r="S1221" s="23">
        <f t="shared" si="835"/>
        <v>0</v>
      </c>
      <c r="T1221" s="23">
        <f t="shared" si="835"/>
        <v>0</v>
      </c>
      <c r="U1221" s="23">
        <f t="shared" si="835"/>
        <v>0</v>
      </c>
      <c r="V1221" s="23">
        <f t="shared" si="835"/>
        <v>0</v>
      </c>
      <c r="W1221" s="23">
        <f t="shared" si="834"/>
        <v>0</v>
      </c>
      <c r="X1221" s="23">
        <f t="shared" si="834"/>
        <v>0</v>
      </c>
      <c r="Y1221" s="23">
        <f t="shared" si="834"/>
        <v>0</v>
      </c>
      <c r="Z1221" s="23">
        <f t="shared" si="834"/>
        <v>0</v>
      </c>
      <c r="AA1221" s="23">
        <f t="shared" si="834"/>
        <v>0</v>
      </c>
      <c r="AB1221" s="23">
        <f t="shared" si="834"/>
        <v>0</v>
      </c>
      <c r="AC1221" s="23">
        <f t="shared" si="834"/>
        <v>0</v>
      </c>
      <c r="AD1221" s="112"/>
      <c r="AE1221" s="112"/>
    </row>
    <row r="1222" spans="1:31" ht="13.15" customHeight="1" x14ac:dyDescent="0.2">
      <c r="A1222" s="111"/>
      <c r="B1222" s="103" t="s">
        <v>12</v>
      </c>
      <c r="C1222" s="36"/>
      <c r="D1222" s="36"/>
      <c r="E1222" s="36"/>
      <c r="F1222" s="36"/>
      <c r="G1222" s="23">
        <f t="shared" si="835"/>
        <v>0</v>
      </c>
      <c r="H1222" s="23">
        <f t="shared" si="834"/>
        <v>0</v>
      </c>
      <c r="I1222" s="23">
        <f t="shared" si="834"/>
        <v>0</v>
      </c>
      <c r="J1222" s="23">
        <f t="shared" si="834"/>
        <v>0</v>
      </c>
      <c r="K1222" s="23">
        <f t="shared" si="834"/>
        <v>0</v>
      </c>
      <c r="L1222" s="23">
        <f t="shared" si="834"/>
        <v>0</v>
      </c>
      <c r="M1222" s="23">
        <f t="shared" si="834"/>
        <v>0</v>
      </c>
      <c r="N1222" s="23">
        <f t="shared" si="834"/>
        <v>0</v>
      </c>
      <c r="O1222" s="23">
        <f t="shared" si="834"/>
        <v>0</v>
      </c>
      <c r="P1222" s="23">
        <f t="shared" si="834"/>
        <v>0</v>
      </c>
      <c r="Q1222" s="23">
        <f t="shared" si="834"/>
        <v>0</v>
      </c>
      <c r="R1222" s="23">
        <f t="shared" si="834"/>
        <v>0</v>
      </c>
      <c r="S1222" s="23">
        <f t="shared" si="834"/>
        <v>0</v>
      </c>
      <c r="T1222" s="23">
        <f t="shared" si="834"/>
        <v>0</v>
      </c>
      <c r="U1222" s="23">
        <f t="shared" si="834"/>
        <v>0</v>
      </c>
      <c r="V1222" s="23">
        <f t="shared" si="834"/>
        <v>0</v>
      </c>
      <c r="W1222" s="23">
        <f t="shared" si="834"/>
        <v>0</v>
      </c>
      <c r="X1222" s="23">
        <f t="shared" si="834"/>
        <v>0</v>
      </c>
      <c r="Y1222" s="23">
        <f t="shared" si="834"/>
        <v>0</v>
      </c>
      <c r="Z1222" s="23">
        <f t="shared" si="834"/>
        <v>0</v>
      </c>
      <c r="AA1222" s="23">
        <f t="shared" si="834"/>
        <v>0</v>
      </c>
      <c r="AB1222" s="23">
        <f t="shared" si="834"/>
        <v>0</v>
      </c>
      <c r="AC1222" s="23">
        <f t="shared" si="834"/>
        <v>0</v>
      </c>
      <c r="AD1222" s="112"/>
      <c r="AE1222" s="112"/>
    </row>
    <row r="1223" spans="1:31" ht="24" customHeight="1" x14ac:dyDescent="0.2">
      <c r="A1223" s="111" t="s">
        <v>279</v>
      </c>
      <c r="B1223" s="103" t="s">
        <v>598</v>
      </c>
      <c r="C1223" s="19"/>
      <c r="D1223" s="20"/>
      <c r="E1223" s="20"/>
      <c r="F1223" s="19"/>
      <c r="G1223" s="23" t="s">
        <v>435</v>
      </c>
      <c r="H1223" s="23">
        <f>J1223+L1223+N1223+P1223</f>
        <v>0</v>
      </c>
      <c r="I1223" s="29"/>
      <c r="J1223" s="29"/>
      <c r="K1223" s="29"/>
      <c r="L1223" s="29"/>
      <c r="M1223" s="29"/>
      <c r="N1223" s="29"/>
      <c r="O1223" s="29" t="s">
        <v>435</v>
      </c>
      <c r="P1223" s="28"/>
      <c r="Q1223" s="51" t="s">
        <v>435</v>
      </c>
      <c r="R1223" s="51">
        <f>T1223+V1223+X1223+Z1223</f>
        <v>0</v>
      </c>
      <c r="S1223" s="51"/>
      <c r="T1223" s="51"/>
      <c r="U1223" s="51"/>
      <c r="V1223" s="51"/>
      <c r="W1223" s="51"/>
      <c r="X1223" s="51"/>
      <c r="Y1223" s="51" t="s">
        <v>435</v>
      </c>
      <c r="Z1223" s="51"/>
      <c r="AA1223" s="51" t="s">
        <v>435</v>
      </c>
      <c r="AB1223" s="51" t="s">
        <v>435</v>
      </c>
      <c r="AC1223" s="51" t="s">
        <v>435</v>
      </c>
      <c r="AD1223" s="112" t="s">
        <v>324</v>
      </c>
      <c r="AE1223" s="112" t="s">
        <v>359</v>
      </c>
    </row>
    <row r="1224" spans="1:31" ht="33" customHeight="1" x14ac:dyDescent="0.2">
      <c r="A1224" s="111"/>
      <c r="B1224" s="103" t="s">
        <v>118</v>
      </c>
      <c r="C1224" s="19"/>
      <c r="D1224" s="20"/>
      <c r="E1224" s="20"/>
      <c r="F1224" s="19"/>
      <c r="G1224" s="23" t="s">
        <v>436</v>
      </c>
      <c r="H1224" s="23" t="e">
        <f t="shared" ref="H1224:AC1224" si="836">ROUND(H1225/H1223,1)</f>
        <v>#DIV/0!</v>
      </c>
      <c r="I1224" s="23" t="e">
        <f t="shared" si="836"/>
        <v>#DIV/0!</v>
      </c>
      <c r="J1224" s="23" t="e">
        <f t="shared" si="836"/>
        <v>#DIV/0!</v>
      </c>
      <c r="K1224" s="23" t="e">
        <f t="shared" si="836"/>
        <v>#DIV/0!</v>
      </c>
      <c r="L1224" s="23" t="e">
        <f t="shared" si="836"/>
        <v>#DIV/0!</v>
      </c>
      <c r="M1224" s="23" t="e">
        <f t="shared" si="836"/>
        <v>#DIV/0!</v>
      </c>
      <c r="N1224" s="23" t="e">
        <f t="shared" si="836"/>
        <v>#DIV/0!</v>
      </c>
      <c r="O1224" s="23" t="s">
        <v>436</v>
      </c>
      <c r="P1224" s="23" t="e">
        <f t="shared" si="836"/>
        <v>#DIV/0!</v>
      </c>
      <c r="Q1224" s="27" t="e">
        <f t="shared" si="836"/>
        <v>#VALUE!</v>
      </c>
      <c r="R1224" s="27" t="e">
        <f t="shared" si="836"/>
        <v>#DIV/0!</v>
      </c>
      <c r="S1224" s="27" t="e">
        <f t="shared" si="836"/>
        <v>#DIV/0!</v>
      </c>
      <c r="T1224" s="27" t="e">
        <f t="shared" si="836"/>
        <v>#DIV/0!</v>
      </c>
      <c r="U1224" s="27" t="e">
        <f t="shared" si="836"/>
        <v>#DIV/0!</v>
      </c>
      <c r="V1224" s="27" t="e">
        <f t="shared" si="836"/>
        <v>#DIV/0!</v>
      </c>
      <c r="W1224" s="27" t="e">
        <f t="shared" si="836"/>
        <v>#DIV/0!</v>
      </c>
      <c r="X1224" s="27" t="e">
        <f t="shared" si="836"/>
        <v>#DIV/0!</v>
      </c>
      <c r="Y1224" s="27" t="e">
        <f t="shared" si="836"/>
        <v>#VALUE!</v>
      </c>
      <c r="Z1224" s="27" t="e">
        <f t="shared" si="836"/>
        <v>#DIV/0!</v>
      </c>
      <c r="AA1224" s="27" t="e">
        <f t="shared" si="836"/>
        <v>#VALUE!</v>
      </c>
      <c r="AB1224" s="27" t="e">
        <f t="shared" si="836"/>
        <v>#VALUE!</v>
      </c>
      <c r="AC1224" s="27" t="e">
        <f t="shared" si="836"/>
        <v>#VALUE!</v>
      </c>
      <c r="AD1224" s="112"/>
      <c r="AE1224" s="112"/>
    </row>
    <row r="1225" spans="1:31" ht="65.25" customHeight="1" x14ac:dyDescent="0.2">
      <c r="A1225" s="111"/>
      <c r="B1225" s="103" t="s">
        <v>101</v>
      </c>
      <c r="C1225" s="19"/>
      <c r="D1225" s="20"/>
      <c r="E1225" s="20"/>
      <c r="F1225" s="19"/>
      <c r="G1225" s="23">
        <f t="shared" ref="G1225:AC1225" si="837">SUM(G1226:G1229)</f>
        <v>3000</v>
      </c>
      <c r="H1225" s="23">
        <f t="shared" si="837"/>
        <v>0</v>
      </c>
      <c r="I1225" s="23">
        <f t="shared" si="837"/>
        <v>0</v>
      </c>
      <c r="J1225" s="23">
        <f t="shared" si="837"/>
        <v>0</v>
      </c>
      <c r="K1225" s="23">
        <f t="shared" si="837"/>
        <v>0</v>
      </c>
      <c r="L1225" s="23">
        <f t="shared" si="837"/>
        <v>0</v>
      </c>
      <c r="M1225" s="23">
        <f t="shared" si="837"/>
        <v>0</v>
      </c>
      <c r="N1225" s="23">
        <f t="shared" si="837"/>
        <v>0</v>
      </c>
      <c r="O1225" s="23">
        <f t="shared" si="837"/>
        <v>3000</v>
      </c>
      <c r="P1225" s="23">
        <f t="shared" si="837"/>
        <v>0</v>
      </c>
      <c r="Q1225" s="23">
        <f t="shared" si="837"/>
        <v>3000</v>
      </c>
      <c r="R1225" s="23">
        <f t="shared" si="837"/>
        <v>0</v>
      </c>
      <c r="S1225" s="23">
        <f t="shared" si="837"/>
        <v>0</v>
      </c>
      <c r="T1225" s="23">
        <f t="shared" si="837"/>
        <v>0</v>
      </c>
      <c r="U1225" s="23">
        <f t="shared" si="837"/>
        <v>0</v>
      </c>
      <c r="V1225" s="23">
        <f t="shared" si="837"/>
        <v>0</v>
      </c>
      <c r="W1225" s="23">
        <f t="shared" si="837"/>
        <v>0</v>
      </c>
      <c r="X1225" s="23">
        <f t="shared" si="837"/>
        <v>0</v>
      </c>
      <c r="Y1225" s="23">
        <f t="shared" si="837"/>
        <v>3000</v>
      </c>
      <c r="Z1225" s="23">
        <f t="shared" si="837"/>
        <v>0</v>
      </c>
      <c r="AA1225" s="23">
        <f t="shared" si="837"/>
        <v>3000</v>
      </c>
      <c r="AB1225" s="23">
        <f t="shared" si="837"/>
        <v>3000</v>
      </c>
      <c r="AC1225" s="23">
        <f t="shared" si="837"/>
        <v>3000</v>
      </c>
      <c r="AD1225" s="112"/>
      <c r="AE1225" s="112"/>
    </row>
    <row r="1226" spans="1:31" x14ac:dyDescent="0.2">
      <c r="A1226" s="111"/>
      <c r="B1226" s="103" t="s">
        <v>17</v>
      </c>
      <c r="C1226" s="18" t="s">
        <v>48</v>
      </c>
      <c r="D1226" s="18" t="s">
        <v>42</v>
      </c>
      <c r="E1226" s="18" t="s">
        <v>200</v>
      </c>
      <c r="F1226" s="18" t="s">
        <v>54</v>
      </c>
      <c r="G1226" s="23">
        <f>I1226+K1226+M1226+O1226</f>
        <v>3000</v>
      </c>
      <c r="H1226" s="28">
        <f t="shared" ref="G1226:H1229" si="838">J1226+L1226+N1226+P1226</f>
        <v>0</v>
      </c>
      <c r="I1226" s="29"/>
      <c r="J1226" s="29"/>
      <c r="K1226" s="29"/>
      <c r="L1226" s="29"/>
      <c r="M1226" s="29"/>
      <c r="N1226" s="29"/>
      <c r="O1226" s="29">
        <v>3000</v>
      </c>
      <c r="P1226" s="28"/>
      <c r="Q1226" s="23">
        <f t="shared" ref="Q1226:R1229" si="839">S1226+U1226+W1226+Y1226</f>
        <v>3000</v>
      </c>
      <c r="R1226" s="28">
        <f t="shared" si="839"/>
        <v>0</v>
      </c>
      <c r="S1226" s="23"/>
      <c r="T1226" s="23"/>
      <c r="U1226" s="23"/>
      <c r="V1226" s="23"/>
      <c r="W1226" s="23"/>
      <c r="X1226" s="23"/>
      <c r="Y1226" s="23">
        <v>3000</v>
      </c>
      <c r="Z1226" s="23"/>
      <c r="AA1226" s="23">
        <v>3000</v>
      </c>
      <c r="AB1226" s="23">
        <v>3000</v>
      </c>
      <c r="AC1226" s="23">
        <v>3000</v>
      </c>
      <c r="AD1226" s="112"/>
      <c r="AE1226" s="112"/>
    </row>
    <row r="1227" spans="1:31" ht="25.5" customHeight="1" x14ac:dyDescent="0.2">
      <c r="A1227" s="111"/>
      <c r="B1227" s="103" t="s">
        <v>14</v>
      </c>
      <c r="C1227" s="19"/>
      <c r="D1227" s="20"/>
      <c r="E1227" s="20"/>
      <c r="F1227" s="19"/>
      <c r="G1227" s="23">
        <f t="shared" si="838"/>
        <v>0</v>
      </c>
      <c r="H1227" s="28">
        <f t="shared" si="838"/>
        <v>0</v>
      </c>
      <c r="I1227" s="29"/>
      <c r="J1227" s="29"/>
      <c r="K1227" s="29"/>
      <c r="L1227" s="29"/>
      <c r="M1227" s="29"/>
      <c r="N1227" s="29"/>
      <c r="O1227" s="29"/>
      <c r="P1227" s="28"/>
      <c r="Q1227" s="23">
        <f t="shared" si="839"/>
        <v>0</v>
      </c>
      <c r="R1227" s="28">
        <f t="shared" si="839"/>
        <v>0</v>
      </c>
      <c r="S1227" s="23"/>
      <c r="T1227" s="23"/>
      <c r="U1227" s="23"/>
      <c r="V1227" s="23"/>
      <c r="W1227" s="23"/>
      <c r="X1227" s="23"/>
      <c r="Y1227" s="23"/>
      <c r="Z1227" s="23"/>
      <c r="AA1227" s="23"/>
      <c r="AB1227" s="23"/>
      <c r="AC1227" s="23"/>
      <c r="AD1227" s="112"/>
      <c r="AE1227" s="112"/>
    </row>
    <row r="1228" spans="1:31" ht="27.75" customHeight="1" x14ac:dyDescent="0.2">
      <c r="A1228" s="111"/>
      <c r="B1228" s="103" t="s">
        <v>15</v>
      </c>
      <c r="C1228" s="19"/>
      <c r="D1228" s="20"/>
      <c r="E1228" s="20"/>
      <c r="F1228" s="19"/>
      <c r="G1228" s="23">
        <f t="shared" si="838"/>
        <v>0</v>
      </c>
      <c r="H1228" s="28">
        <f t="shared" si="838"/>
        <v>0</v>
      </c>
      <c r="I1228" s="29"/>
      <c r="J1228" s="29"/>
      <c r="K1228" s="29"/>
      <c r="L1228" s="29"/>
      <c r="M1228" s="29"/>
      <c r="N1228" s="29"/>
      <c r="O1228" s="29"/>
      <c r="P1228" s="28"/>
      <c r="Q1228" s="23">
        <f t="shared" si="839"/>
        <v>0</v>
      </c>
      <c r="R1228" s="28">
        <f t="shared" si="839"/>
        <v>0</v>
      </c>
      <c r="S1228" s="23"/>
      <c r="T1228" s="23"/>
      <c r="U1228" s="23"/>
      <c r="V1228" s="23"/>
      <c r="W1228" s="23"/>
      <c r="X1228" s="23"/>
      <c r="Y1228" s="23"/>
      <c r="Z1228" s="23"/>
      <c r="AA1228" s="23"/>
      <c r="AB1228" s="23"/>
      <c r="AC1228" s="23"/>
      <c r="AD1228" s="112"/>
      <c r="AE1228" s="112"/>
    </row>
    <row r="1229" spans="1:31" ht="25.5" x14ac:dyDescent="0.2">
      <c r="A1229" s="111"/>
      <c r="B1229" s="103" t="s">
        <v>12</v>
      </c>
      <c r="C1229" s="19"/>
      <c r="D1229" s="20"/>
      <c r="E1229" s="20"/>
      <c r="F1229" s="19"/>
      <c r="G1229" s="23">
        <f t="shared" si="838"/>
        <v>0</v>
      </c>
      <c r="H1229" s="28">
        <f t="shared" si="838"/>
        <v>0</v>
      </c>
      <c r="I1229" s="29"/>
      <c r="J1229" s="29"/>
      <c r="K1229" s="29"/>
      <c r="L1229" s="29"/>
      <c r="M1229" s="29"/>
      <c r="N1229" s="29"/>
      <c r="O1229" s="29"/>
      <c r="P1229" s="28"/>
      <c r="Q1229" s="23">
        <f t="shared" si="839"/>
        <v>0</v>
      </c>
      <c r="R1229" s="28">
        <f t="shared" si="839"/>
        <v>0</v>
      </c>
      <c r="S1229" s="23"/>
      <c r="T1229" s="23"/>
      <c r="U1229" s="23"/>
      <c r="V1229" s="23"/>
      <c r="W1229" s="23"/>
      <c r="X1229" s="23"/>
      <c r="Y1229" s="23"/>
      <c r="Z1229" s="23"/>
      <c r="AA1229" s="23"/>
      <c r="AB1229" s="23"/>
      <c r="AC1229" s="23"/>
      <c r="AD1229" s="112"/>
      <c r="AE1229" s="112"/>
    </row>
    <row r="1230" spans="1:31" ht="28.15" customHeight="1" x14ac:dyDescent="0.2">
      <c r="A1230" s="111" t="s">
        <v>303</v>
      </c>
      <c r="B1230" s="103" t="s">
        <v>158</v>
      </c>
      <c r="C1230" s="19"/>
      <c r="D1230" s="20"/>
      <c r="E1230" s="20"/>
      <c r="F1230" s="19"/>
      <c r="G1230" s="23">
        <f>I1230+K1230+M1230+O1230</f>
        <v>6</v>
      </c>
      <c r="H1230" s="23">
        <f>J1230+L1230+N1230+P1230</f>
        <v>0</v>
      </c>
      <c r="I1230" s="29"/>
      <c r="J1230" s="29"/>
      <c r="K1230" s="29"/>
      <c r="L1230" s="29"/>
      <c r="M1230" s="29">
        <v>6</v>
      </c>
      <c r="N1230" s="29"/>
      <c r="O1230" s="29"/>
      <c r="P1230" s="28"/>
      <c r="Q1230" s="23">
        <v>1</v>
      </c>
      <c r="R1230" s="23">
        <f>T1230+V1230+X1230+Z1230</f>
        <v>0</v>
      </c>
      <c r="S1230" s="23"/>
      <c r="T1230" s="23"/>
      <c r="U1230" s="23"/>
      <c r="V1230" s="23"/>
      <c r="W1230" s="23">
        <v>1</v>
      </c>
      <c r="X1230" s="23"/>
      <c r="Y1230" s="23"/>
      <c r="Z1230" s="23"/>
      <c r="AA1230" s="23">
        <v>1</v>
      </c>
      <c r="AB1230" s="23">
        <v>1</v>
      </c>
      <c r="AC1230" s="23">
        <v>1</v>
      </c>
      <c r="AD1230" s="112" t="s">
        <v>76</v>
      </c>
      <c r="AE1230" s="112" t="s">
        <v>544</v>
      </c>
    </row>
    <row r="1231" spans="1:31" ht="34.15" customHeight="1" x14ac:dyDescent="0.2">
      <c r="A1231" s="111"/>
      <c r="B1231" s="103" t="s">
        <v>6</v>
      </c>
      <c r="C1231" s="19"/>
      <c r="D1231" s="20"/>
      <c r="E1231" s="20"/>
      <c r="F1231" s="19"/>
      <c r="G1231" s="23">
        <f t="shared" ref="G1231:AC1231" si="840">ROUND(G1232/G1230,1)</f>
        <v>63.3</v>
      </c>
      <c r="H1231" s="23" t="e">
        <f t="shared" si="840"/>
        <v>#DIV/0!</v>
      </c>
      <c r="I1231" s="23" t="e">
        <f t="shared" si="840"/>
        <v>#DIV/0!</v>
      </c>
      <c r="J1231" s="23" t="e">
        <f t="shared" si="840"/>
        <v>#DIV/0!</v>
      </c>
      <c r="K1231" s="23" t="e">
        <f t="shared" si="840"/>
        <v>#DIV/0!</v>
      </c>
      <c r="L1231" s="23" t="e">
        <f t="shared" si="840"/>
        <v>#DIV/0!</v>
      </c>
      <c r="M1231" s="23">
        <f t="shared" si="840"/>
        <v>63.3</v>
      </c>
      <c r="N1231" s="23" t="e">
        <f t="shared" si="840"/>
        <v>#DIV/0!</v>
      </c>
      <c r="O1231" s="23" t="e">
        <f t="shared" si="840"/>
        <v>#DIV/0!</v>
      </c>
      <c r="P1231" s="23" t="e">
        <f t="shared" si="840"/>
        <v>#DIV/0!</v>
      </c>
      <c r="Q1231" s="23">
        <f t="shared" si="840"/>
        <v>380</v>
      </c>
      <c r="R1231" s="23" t="e">
        <f t="shared" si="840"/>
        <v>#DIV/0!</v>
      </c>
      <c r="S1231" s="27" t="e">
        <f t="shared" si="840"/>
        <v>#DIV/0!</v>
      </c>
      <c r="T1231" s="27" t="e">
        <f t="shared" si="840"/>
        <v>#DIV/0!</v>
      </c>
      <c r="U1231" s="27" t="e">
        <f t="shared" si="840"/>
        <v>#DIV/0!</v>
      </c>
      <c r="V1231" s="23" t="e">
        <f t="shared" si="840"/>
        <v>#DIV/0!</v>
      </c>
      <c r="W1231" s="23">
        <f t="shared" si="840"/>
        <v>380</v>
      </c>
      <c r="X1231" s="23" t="e">
        <f t="shared" si="840"/>
        <v>#DIV/0!</v>
      </c>
      <c r="Y1231" s="27" t="e">
        <f t="shared" si="840"/>
        <v>#DIV/0!</v>
      </c>
      <c r="Z1231" s="23" t="e">
        <f t="shared" si="840"/>
        <v>#DIV/0!</v>
      </c>
      <c r="AA1231" s="23">
        <f t="shared" si="840"/>
        <v>380</v>
      </c>
      <c r="AB1231" s="23">
        <f t="shared" si="840"/>
        <v>380</v>
      </c>
      <c r="AC1231" s="23">
        <f t="shared" si="840"/>
        <v>380</v>
      </c>
      <c r="AD1231" s="112"/>
      <c r="AE1231" s="112"/>
    </row>
    <row r="1232" spans="1:31" ht="24.6" customHeight="1" x14ac:dyDescent="0.2">
      <c r="A1232" s="111"/>
      <c r="B1232" s="103" t="s">
        <v>101</v>
      </c>
      <c r="C1232" s="19"/>
      <c r="D1232" s="20"/>
      <c r="E1232" s="20"/>
      <c r="F1232" s="19"/>
      <c r="G1232" s="23">
        <f>SUM(G1233:G1237)</f>
        <v>380</v>
      </c>
      <c r="H1232" s="23">
        <f t="shared" ref="H1232:AC1232" si="841">SUM(H1233:H1237)</f>
        <v>0</v>
      </c>
      <c r="I1232" s="23">
        <f t="shared" si="841"/>
        <v>0</v>
      </c>
      <c r="J1232" s="23">
        <f t="shared" si="841"/>
        <v>0</v>
      </c>
      <c r="K1232" s="23">
        <f t="shared" si="841"/>
        <v>0</v>
      </c>
      <c r="L1232" s="23">
        <f t="shared" si="841"/>
        <v>0</v>
      </c>
      <c r="M1232" s="23">
        <f t="shared" si="841"/>
        <v>380</v>
      </c>
      <c r="N1232" s="23">
        <f t="shared" si="841"/>
        <v>0</v>
      </c>
      <c r="O1232" s="23">
        <f t="shared" si="841"/>
        <v>0</v>
      </c>
      <c r="P1232" s="23">
        <f t="shared" si="841"/>
        <v>0</v>
      </c>
      <c r="Q1232" s="23">
        <v>380</v>
      </c>
      <c r="R1232" s="23">
        <f t="shared" si="841"/>
        <v>0</v>
      </c>
      <c r="S1232" s="23">
        <f t="shared" si="841"/>
        <v>0</v>
      </c>
      <c r="T1232" s="23">
        <f t="shared" si="841"/>
        <v>0</v>
      </c>
      <c r="U1232" s="23">
        <f t="shared" si="841"/>
        <v>0</v>
      </c>
      <c r="V1232" s="23">
        <f t="shared" si="841"/>
        <v>0</v>
      </c>
      <c r="W1232" s="23">
        <v>380</v>
      </c>
      <c r="X1232" s="23">
        <f t="shared" si="841"/>
        <v>0</v>
      </c>
      <c r="Y1232" s="23">
        <f t="shared" si="841"/>
        <v>0</v>
      </c>
      <c r="Z1232" s="23">
        <f t="shared" si="841"/>
        <v>0</v>
      </c>
      <c r="AA1232" s="23">
        <f t="shared" si="841"/>
        <v>380</v>
      </c>
      <c r="AB1232" s="23">
        <f t="shared" si="841"/>
        <v>380</v>
      </c>
      <c r="AC1232" s="23">
        <f t="shared" si="841"/>
        <v>380</v>
      </c>
      <c r="AD1232" s="112"/>
      <c r="AE1232" s="112"/>
    </row>
    <row r="1233" spans="1:31" ht="26.45" customHeight="1" x14ac:dyDescent="0.2">
      <c r="A1233" s="111"/>
      <c r="B1233" s="113" t="s">
        <v>17</v>
      </c>
      <c r="C1233" s="18" t="s">
        <v>48</v>
      </c>
      <c r="D1233" s="18" t="s">
        <v>42</v>
      </c>
      <c r="E1233" s="18" t="s">
        <v>200</v>
      </c>
      <c r="F1233" s="18" t="s">
        <v>56</v>
      </c>
      <c r="G1233" s="23">
        <f>I1233+K1233+M1233+O1233</f>
        <v>30</v>
      </c>
      <c r="H1233" s="28">
        <f t="shared" ref="G1233:H1237" si="842">J1233+L1233+N1233+P1233</f>
        <v>0</v>
      </c>
      <c r="I1233" s="29">
        <v>0</v>
      </c>
      <c r="J1233" s="29">
        <v>0</v>
      </c>
      <c r="K1233" s="29">
        <v>0</v>
      </c>
      <c r="L1233" s="29"/>
      <c r="M1233" s="29">
        <v>30</v>
      </c>
      <c r="N1233" s="29"/>
      <c r="O1233" s="29"/>
      <c r="P1233" s="28"/>
      <c r="Q1233" s="23">
        <f t="shared" ref="Q1233:R1237" si="843">S1233+U1233+W1233+Y1233</f>
        <v>30</v>
      </c>
      <c r="R1233" s="28">
        <f t="shared" si="843"/>
        <v>0</v>
      </c>
      <c r="S1233" s="23"/>
      <c r="T1233" s="23"/>
      <c r="U1233" s="23"/>
      <c r="V1233" s="23"/>
      <c r="W1233" s="23">
        <v>30</v>
      </c>
      <c r="X1233" s="23"/>
      <c r="Y1233" s="23"/>
      <c r="Z1233" s="23"/>
      <c r="AA1233" s="23">
        <v>30</v>
      </c>
      <c r="AB1233" s="23">
        <v>30</v>
      </c>
      <c r="AC1233" s="23">
        <v>30</v>
      </c>
      <c r="AD1233" s="112"/>
      <c r="AE1233" s="112"/>
    </row>
    <row r="1234" spans="1:31" ht="26.45" customHeight="1" x14ac:dyDescent="0.2">
      <c r="A1234" s="111"/>
      <c r="B1234" s="115"/>
      <c r="C1234" s="18" t="s">
        <v>48</v>
      </c>
      <c r="D1234" s="18" t="s">
        <v>42</v>
      </c>
      <c r="E1234" s="18" t="s">
        <v>200</v>
      </c>
      <c r="F1234" s="18" t="s">
        <v>93</v>
      </c>
      <c r="G1234" s="23">
        <f>I1234+K1234+M1234+O1234</f>
        <v>350</v>
      </c>
      <c r="H1234" s="23">
        <f>J1234+L1234+N1234+P1234</f>
        <v>0</v>
      </c>
      <c r="I1234" s="29">
        <v>0</v>
      </c>
      <c r="J1234" s="29"/>
      <c r="K1234" s="29"/>
      <c r="L1234" s="29"/>
      <c r="M1234" s="29">
        <v>350</v>
      </c>
      <c r="N1234" s="29"/>
      <c r="O1234" s="29"/>
      <c r="P1234" s="28"/>
      <c r="Q1234" s="23">
        <f t="shared" si="843"/>
        <v>350</v>
      </c>
      <c r="R1234" s="23">
        <f t="shared" si="843"/>
        <v>0</v>
      </c>
      <c r="S1234" s="23"/>
      <c r="T1234" s="23"/>
      <c r="U1234" s="23"/>
      <c r="V1234" s="23"/>
      <c r="W1234" s="23">
        <v>350</v>
      </c>
      <c r="X1234" s="23"/>
      <c r="Y1234" s="23"/>
      <c r="Z1234" s="23"/>
      <c r="AA1234" s="23">
        <v>350</v>
      </c>
      <c r="AB1234" s="23">
        <v>350</v>
      </c>
      <c r="AC1234" s="23">
        <v>350</v>
      </c>
      <c r="AD1234" s="112"/>
      <c r="AE1234" s="112"/>
    </row>
    <row r="1235" spans="1:31" ht="13.15" customHeight="1" x14ac:dyDescent="0.2">
      <c r="A1235" s="111"/>
      <c r="B1235" s="103" t="s">
        <v>14</v>
      </c>
      <c r="C1235" s="19"/>
      <c r="D1235" s="20"/>
      <c r="E1235" s="20"/>
      <c r="F1235" s="19"/>
      <c r="G1235" s="23">
        <f t="shared" si="842"/>
        <v>0</v>
      </c>
      <c r="H1235" s="28">
        <f t="shared" si="842"/>
        <v>0</v>
      </c>
      <c r="I1235" s="29">
        <v>0</v>
      </c>
      <c r="J1235" s="29"/>
      <c r="K1235" s="29"/>
      <c r="L1235" s="29"/>
      <c r="M1235" s="29"/>
      <c r="N1235" s="29"/>
      <c r="O1235" s="29"/>
      <c r="P1235" s="28"/>
      <c r="Q1235" s="23">
        <f t="shared" si="843"/>
        <v>0</v>
      </c>
      <c r="R1235" s="28">
        <f t="shared" si="843"/>
        <v>0</v>
      </c>
      <c r="S1235" s="23"/>
      <c r="T1235" s="23"/>
      <c r="U1235" s="23"/>
      <c r="V1235" s="23"/>
      <c r="W1235" s="23"/>
      <c r="X1235" s="23"/>
      <c r="Y1235" s="23"/>
      <c r="Z1235" s="23"/>
      <c r="AA1235" s="23"/>
      <c r="AB1235" s="23"/>
      <c r="AC1235" s="23"/>
      <c r="AD1235" s="112"/>
      <c r="AE1235" s="112"/>
    </row>
    <row r="1236" spans="1:31" ht="13.15" customHeight="1" x14ac:dyDescent="0.2">
      <c r="A1236" s="111"/>
      <c r="B1236" s="103" t="s">
        <v>15</v>
      </c>
      <c r="C1236" s="19"/>
      <c r="D1236" s="20"/>
      <c r="E1236" s="20"/>
      <c r="F1236" s="19"/>
      <c r="G1236" s="23">
        <f t="shared" si="842"/>
        <v>0</v>
      </c>
      <c r="H1236" s="28">
        <f t="shared" si="842"/>
        <v>0</v>
      </c>
      <c r="I1236" s="29">
        <v>0</v>
      </c>
      <c r="J1236" s="29"/>
      <c r="K1236" s="29"/>
      <c r="L1236" s="29"/>
      <c r="M1236" s="29"/>
      <c r="N1236" s="29"/>
      <c r="O1236" s="29"/>
      <c r="P1236" s="28"/>
      <c r="Q1236" s="23">
        <f t="shared" si="843"/>
        <v>0</v>
      </c>
      <c r="R1236" s="28">
        <f t="shared" si="843"/>
        <v>0</v>
      </c>
      <c r="S1236" s="23"/>
      <c r="T1236" s="23"/>
      <c r="U1236" s="23"/>
      <c r="V1236" s="23"/>
      <c r="W1236" s="23"/>
      <c r="X1236" s="23"/>
      <c r="Y1236" s="23"/>
      <c r="Z1236" s="23"/>
      <c r="AA1236" s="23"/>
      <c r="AB1236" s="23"/>
      <c r="AC1236" s="23"/>
      <c r="AD1236" s="112"/>
      <c r="AE1236" s="112"/>
    </row>
    <row r="1237" spans="1:31" ht="76.150000000000006" customHeight="1" x14ac:dyDescent="0.2">
      <c r="A1237" s="111"/>
      <c r="B1237" s="103" t="s">
        <v>12</v>
      </c>
      <c r="C1237" s="19"/>
      <c r="D1237" s="20"/>
      <c r="E1237" s="20"/>
      <c r="F1237" s="19"/>
      <c r="G1237" s="23">
        <f t="shared" si="842"/>
        <v>0</v>
      </c>
      <c r="H1237" s="28">
        <f t="shared" si="842"/>
        <v>0</v>
      </c>
      <c r="I1237" s="29">
        <v>0</v>
      </c>
      <c r="J1237" s="29"/>
      <c r="K1237" s="29"/>
      <c r="L1237" s="29"/>
      <c r="M1237" s="29"/>
      <c r="N1237" s="29"/>
      <c r="O1237" s="29"/>
      <c r="P1237" s="28"/>
      <c r="Q1237" s="23">
        <f t="shared" si="843"/>
        <v>0</v>
      </c>
      <c r="R1237" s="28">
        <f t="shared" si="843"/>
        <v>0</v>
      </c>
      <c r="S1237" s="23"/>
      <c r="T1237" s="23"/>
      <c r="U1237" s="23"/>
      <c r="V1237" s="23"/>
      <c r="W1237" s="23"/>
      <c r="X1237" s="23"/>
      <c r="Y1237" s="23"/>
      <c r="Z1237" s="23"/>
      <c r="AA1237" s="23"/>
      <c r="AB1237" s="23"/>
      <c r="AC1237" s="23"/>
      <c r="AD1237" s="112"/>
      <c r="AE1237" s="112"/>
    </row>
    <row r="1238" spans="1:31" ht="13.15" hidden="1" customHeight="1" x14ac:dyDescent="0.2">
      <c r="A1238" s="113" t="s">
        <v>440</v>
      </c>
      <c r="B1238" s="103" t="s">
        <v>157</v>
      </c>
      <c r="C1238" s="19"/>
      <c r="D1238" s="20"/>
      <c r="E1238" s="20"/>
      <c r="F1238" s="19"/>
      <c r="G1238" s="23">
        <f>I1238+K1238+M1238+O1238</f>
        <v>5</v>
      </c>
      <c r="H1238" s="23">
        <f>J1238+L1238+N1238+P1238</f>
        <v>1</v>
      </c>
      <c r="I1238" s="29">
        <v>1</v>
      </c>
      <c r="J1238" s="29">
        <v>1</v>
      </c>
      <c r="K1238" s="29">
        <v>2</v>
      </c>
      <c r="L1238" s="29"/>
      <c r="M1238" s="29"/>
      <c r="N1238" s="29"/>
      <c r="O1238" s="29">
        <v>2</v>
      </c>
      <c r="P1238" s="28"/>
      <c r="Q1238" s="23">
        <v>0</v>
      </c>
      <c r="R1238" s="23">
        <f>T1238+V1238+X1238+Z1238</f>
        <v>0</v>
      </c>
      <c r="S1238" s="23"/>
      <c r="T1238" s="23"/>
      <c r="U1238" s="23"/>
      <c r="V1238" s="23"/>
      <c r="W1238" s="23"/>
      <c r="X1238" s="23"/>
      <c r="Y1238" s="23">
        <v>0</v>
      </c>
      <c r="Z1238" s="23"/>
      <c r="AA1238" s="23"/>
      <c r="AB1238" s="23"/>
      <c r="AC1238" s="23"/>
      <c r="AD1238" s="116" t="s">
        <v>76</v>
      </c>
      <c r="AE1238" s="116" t="s">
        <v>360</v>
      </c>
    </row>
    <row r="1239" spans="1:31" ht="13.15" hidden="1" customHeight="1" x14ac:dyDescent="0.2">
      <c r="A1239" s="114"/>
      <c r="B1239" s="103" t="s">
        <v>122</v>
      </c>
      <c r="C1239" s="19"/>
      <c r="D1239" s="20"/>
      <c r="E1239" s="20"/>
      <c r="F1239" s="19"/>
      <c r="G1239" s="23">
        <f>ROUND(G1240/G1238,1)</f>
        <v>0</v>
      </c>
      <c r="H1239" s="23">
        <f t="shared" ref="H1239:AC1239" si="844">ROUND(H1240/H1238,1)</f>
        <v>0</v>
      </c>
      <c r="I1239" s="23">
        <f t="shared" si="844"/>
        <v>0</v>
      </c>
      <c r="J1239" s="23">
        <f t="shared" si="844"/>
        <v>0</v>
      </c>
      <c r="K1239" s="23">
        <f t="shared" si="844"/>
        <v>0</v>
      </c>
      <c r="L1239" s="23" t="e">
        <f t="shared" si="844"/>
        <v>#DIV/0!</v>
      </c>
      <c r="M1239" s="23" t="e">
        <f t="shared" si="844"/>
        <v>#DIV/0!</v>
      </c>
      <c r="N1239" s="23" t="e">
        <f t="shared" si="844"/>
        <v>#DIV/0!</v>
      </c>
      <c r="O1239" s="23">
        <f t="shared" si="844"/>
        <v>0</v>
      </c>
      <c r="P1239" s="23" t="e">
        <f t="shared" si="844"/>
        <v>#DIV/0!</v>
      </c>
      <c r="Q1239" s="23">
        <v>0</v>
      </c>
      <c r="R1239" s="23" t="e">
        <f t="shared" si="844"/>
        <v>#DIV/0!</v>
      </c>
      <c r="S1239" s="27" t="e">
        <f t="shared" si="844"/>
        <v>#DIV/0!</v>
      </c>
      <c r="T1239" s="27" t="e">
        <f t="shared" si="844"/>
        <v>#DIV/0!</v>
      </c>
      <c r="U1239" s="27" t="e">
        <f t="shared" si="844"/>
        <v>#DIV/0!</v>
      </c>
      <c r="V1239" s="27" t="e">
        <f t="shared" si="844"/>
        <v>#DIV/0!</v>
      </c>
      <c r="W1239" s="27" t="e">
        <f t="shared" si="844"/>
        <v>#DIV/0!</v>
      </c>
      <c r="X1239" s="23" t="e">
        <f t="shared" si="844"/>
        <v>#DIV/0!</v>
      </c>
      <c r="Y1239" s="23">
        <v>0</v>
      </c>
      <c r="Z1239" s="23" t="e">
        <f t="shared" si="844"/>
        <v>#DIV/0!</v>
      </c>
      <c r="AA1239" s="27" t="e">
        <f t="shared" si="844"/>
        <v>#DIV/0!</v>
      </c>
      <c r="AB1239" s="27" t="e">
        <f t="shared" si="844"/>
        <v>#DIV/0!</v>
      </c>
      <c r="AC1239" s="27" t="e">
        <f t="shared" si="844"/>
        <v>#DIV/0!</v>
      </c>
      <c r="AD1239" s="117"/>
      <c r="AE1239" s="117"/>
    </row>
    <row r="1240" spans="1:31" ht="13.15" hidden="1" customHeight="1" x14ac:dyDescent="0.2">
      <c r="A1240" s="114"/>
      <c r="B1240" s="103" t="s">
        <v>101</v>
      </c>
      <c r="C1240" s="19"/>
      <c r="D1240" s="20"/>
      <c r="E1240" s="20"/>
      <c r="F1240" s="19"/>
      <c r="G1240" s="23">
        <v>0</v>
      </c>
      <c r="H1240" s="23">
        <v>0</v>
      </c>
      <c r="I1240" s="23">
        <v>0</v>
      </c>
      <c r="J1240" s="23">
        <v>0</v>
      </c>
      <c r="K1240" s="23">
        <v>0</v>
      </c>
      <c r="L1240" s="23">
        <v>0</v>
      </c>
      <c r="M1240" s="23">
        <v>0</v>
      </c>
      <c r="N1240" s="23">
        <v>0</v>
      </c>
      <c r="O1240" s="23">
        <v>0</v>
      </c>
      <c r="P1240" s="28"/>
      <c r="Q1240" s="23">
        <v>0</v>
      </c>
      <c r="R1240" s="28"/>
      <c r="S1240" s="23">
        <v>0</v>
      </c>
      <c r="T1240" s="23">
        <v>0</v>
      </c>
      <c r="U1240" s="23">
        <v>0</v>
      </c>
      <c r="V1240" s="23">
        <v>0</v>
      </c>
      <c r="W1240" s="23">
        <v>0</v>
      </c>
      <c r="X1240" s="23"/>
      <c r="Y1240" s="23">
        <v>0</v>
      </c>
      <c r="Z1240" s="23"/>
      <c r="AA1240" s="23">
        <v>0</v>
      </c>
      <c r="AB1240" s="23">
        <v>0</v>
      </c>
      <c r="AC1240" s="23">
        <v>0</v>
      </c>
      <c r="AD1240" s="117"/>
      <c r="AE1240" s="117"/>
    </row>
    <row r="1241" spans="1:31" hidden="1" x14ac:dyDescent="0.2">
      <c r="A1241" s="114"/>
      <c r="B1241" s="104" t="s">
        <v>17</v>
      </c>
      <c r="C1241" s="19"/>
      <c r="D1241" s="20"/>
      <c r="E1241" s="20"/>
      <c r="F1241" s="19"/>
      <c r="G1241" s="23">
        <v>0</v>
      </c>
      <c r="H1241" s="23">
        <v>0</v>
      </c>
      <c r="I1241" s="23">
        <v>0</v>
      </c>
      <c r="J1241" s="23">
        <v>0</v>
      </c>
      <c r="K1241" s="23">
        <v>0</v>
      </c>
      <c r="L1241" s="23">
        <v>0</v>
      </c>
      <c r="M1241" s="23">
        <v>0</v>
      </c>
      <c r="N1241" s="23">
        <v>0</v>
      </c>
      <c r="O1241" s="23">
        <v>0</v>
      </c>
      <c r="P1241" s="28"/>
      <c r="Q1241" s="23">
        <v>0</v>
      </c>
      <c r="R1241" s="28"/>
      <c r="S1241" s="23">
        <v>0</v>
      </c>
      <c r="T1241" s="23">
        <v>0</v>
      </c>
      <c r="U1241" s="23">
        <v>0</v>
      </c>
      <c r="V1241" s="23">
        <v>0</v>
      </c>
      <c r="W1241" s="23">
        <v>0</v>
      </c>
      <c r="X1241" s="23"/>
      <c r="Y1241" s="23">
        <v>0</v>
      </c>
      <c r="Z1241" s="23"/>
      <c r="AA1241" s="23">
        <v>0</v>
      </c>
      <c r="AB1241" s="23">
        <v>0</v>
      </c>
      <c r="AC1241" s="23">
        <v>0</v>
      </c>
      <c r="AD1241" s="117"/>
      <c r="AE1241" s="117"/>
    </row>
    <row r="1242" spans="1:31" hidden="1" x14ac:dyDescent="0.2">
      <c r="A1242" s="114"/>
      <c r="B1242" s="103" t="s">
        <v>14</v>
      </c>
      <c r="C1242" s="19"/>
      <c r="D1242" s="20"/>
      <c r="E1242" s="20"/>
      <c r="F1242" s="19"/>
      <c r="G1242" s="23">
        <v>0</v>
      </c>
      <c r="H1242" s="23">
        <v>0</v>
      </c>
      <c r="I1242" s="23">
        <v>0</v>
      </c>
      <c r="J1242" s="23">
        <v>0</v>
      </c>
      <c r="K1242" s="23">
        <v>0</v>
      </c>
      <c r="L1242" s="23">
        <v>0</v>
      </c>
      <c r="M1242" s="23">
        <v>0</v>
      </c>
      <c r="N1242" s="23">
        <v>0</v>
      </c>
      <c r="O1242" s="23">
        <v>0</v>
      </c>
      <c r="P1242" s="23">
        <v>0</v>
      </c>
      <c r="Q1242" s="23">
        <v>0</v>
      </c>
      <c r="R1242" s="23">
        <v>0</v>
      </c>
      <c r="S1242" s="23">
        <v>0</v>
      </c>
      <c r="T1242" s="23">
        <v>0</v>
      </c>
      <c r="U1242" s="23">
        <v>0</v>
      </c>
      <c r="V1242" s="23">
        <v>0</v>
      </c>
      <c r="W1242" s="23">
        <v>0</v>
      </c>
      <c r="X1242" s="23">
        <v>0</v>
      </c>
      <c r="Y1242" s="23">
        <v>0</v>
      </c>
      <c r="Z1242" s="23"/>
      <c r="AA1242" s="23">
        <v>0</v>
      </c>
      <c r="AB1242" s="23">
        <v>0</v>
      </c>
      <c r="AC1242" s="23">
        <v>0</v>
      </c>
      <c r="AD1242" s="117"/>
      <c r="AE1242" s="117"/>
    </row>
    <row r="1243" spans="1:31" ht="31.9" hidden="1" customHeight="1" x14ac:dyDescent="0.2">
      <c r="A1243" s="114"/>
      <c r="B1243" s="103" t="s">
        <v>15</v>
      </c>
      <c r="C1243" s="19"/>
      <c r="D1243" s="20"/>
      <c r="E1243" s="20"/>
      <c r="F1243" s="19"/>
      <c r="G1243" s="23">
        <v>0</v>
      </c>
      <c r="H1243" s="23">
        <v>0</v>
      </c>
      <c r="I1243" s="23">
        <v>0</v>
      </c>
      <c r="J1243" s="23">
        <v>0</v>
      </c>
      <c r="K1243" s="23">
        <v>0</v>
      </c>
      <c r="L1243" s="23">
        <v>0</v>
      </c>
      <c r="M1243" s="23">
        <v>0</v>
      </c>
      <c r="N1243" s="23">
        <v>0</v>
      </c>
      <c r="O1243" s="23">
        <v>0</v>
      </c>
      <c r="P1243" s="23">
        <v>0</v>
      </c>
      <c r="Q1243" s="23">
        <v>0</v>
      </c>
      <c r="R1243" s="23">
        <v>0</v>
      </c>
      <c r="S1243" s="23">
        <v>0</v>
      </c>
      <c r="T1243" s="23">
        <v>0</v>
      </c>
      <c r="U1243" s="23">
        <v>0</v>
      </c>
      <c r="V1243" s="23">
        <v>0</v>
      </c>
      <c r="W1243" s="23">
        <v>0</v>
      </c>
      <c r="X1243" s="23">
        <v>0</v>
      </c>
      <c r="Y1243" s="23">
        <v>0</v>
      </c>
      <c r="Z1243" s="23"/>
      <c r="AA1243" s="23">
        <v>0</v>
      </c>
      <c r="AB1243" s="23">
        <v>0</v>
      </c>
      <c r="AC1243" s="23">
        <v>0</v>
      </c>
      <c r="AD1243" s="117"/>
      <c r="AE1243" s="117"/>
    </row>
    <row r="1244" spans="1:31" ht="13.15" hidden="1" customHeight="1" x14ac:dyDescent="0.2">
      <c r="A1244" s="115"/>
      <c r="B1244" s="103" t="s">
        <v>12</v>
      </c>
      <c r="C1244" s="19"/>
      <c r="D1244" s="20"/>
      <c r="E1244" s="20"/>
      <c r="F1244" s="19"/>
      <c r="G1244" s="23">
        <v>0</v>
      </c>
      <c r="H1244" s="23">
        <v>0</v>
      </c>
      <c r="I1244" s="23">
        <v>0</v>
      </c>
      <c r="J1244" s="23">
        <v>0</v>
      </c>
      <c r="K1244" s="23">
        <v>0</v>
      </c>
      <c r="L1244" s="23">
        <v>0</v>
      </c>
      <c r="M1244" s="23">
        <v>0</v>
      </c>
      <c r="N1244" s="23">
        <v>0</v>
      </c>
      <c r="O1244" s="23">
        <v>0</v>
      </c>
      <c r="P1244" s="23">
        <v>0</v>
      </c>
      <c r="Q1244" s="23">
        <v>0</v>
      </c>
      <c r="R1244" s="23">
        <v>0</v>
      </c>
      <c r="S1244" s="23">
        <v>0</v>
      </c>
      <c r="T1244" s="23">
        <v>0</v>
      </c>
      <c r="U1244" s="23">
        <v>0</v>
      </c>
      <c r="V1244" s="23">
        <v>0</v>
      </c>
      <c r="W1244" s="23">
        <v>0</v>
      </c>
      <c r="X1244" s="23">
        <v>0</v>
      </c>
      <c r="Y1244" s="23">
        <v>0</v>
      </c>
      <c r="Z1244" s="23"/>
      <c r="AA1244" s="23">
        <v>0</v>
      </c>
      <c r="AB1244" s="23">
        <v>0</v>
      </c>
      <c r="AC1244" s="23">
        <v>0</v>
      </c>
      <c r="AD1244" s="118"/>
      <c r="AE1244" s="118"/>
    </row>
    <row r="1245" spans="1:31" ht="34.15" customHeight="1" x14ac:dyDescent="0.2">
      <c r="A1245" s="111" t="s">
        <v>280</v>
      </c>
      <c r="B1245" s="103" t="s">
        <v>149</v>
      </c>
      <c r="C1245" s="19"/>
      <c r="D1245" s="20"/>
      <c r="E1245" s="20"/>
      <c r="F1245" s="19"/>
      <c r="G1245" s="23"/>
      <c r="H1245" s="28"/>
      <c r="I1245" s="23"/>
      <c r="J1245" s="23"/>
      <c r="K1245" s="23"/>
      <c r="L1245" s="23"/>
      <c r="M1245" s="23"/>
      <c r="N1245" s="23"/>
      <c r="O1245" s="23"/>
      <c r="P1245" s="28"/>
      <c r="Q1245" s="23"/>
      <c r="R1245" s="23"/>
      <c r="S1245" s="23"/>
      <c r="T1245" s="23"/>
      <c r="U1245" s="23"/>
      <c r="V1245" s="23"/>
      <c r="W1245" s="23"/>
      <c r="X1245" s="23"/>
      <c r="Y1245" s="23"/>
      <c r="Z1245" s="23"/>
      <c r="AA1245" s="23"/>
      <c r="AB1245" s="23"/>
      <c r="AC1245" s="23"/>
      <c r="AD1245" s="112" t="s">
        <v>415</v>
      </c>
      <c r="AE1245" s="112" t="s">
        <v>361</v>
      </c>
    </row>
    <row r="1246" spans="1:31" ht="28.15" customHeight="1" x14ac:dyDescent="0.2">
      <c r="A1246" s="111"/>
      <c r="B1246" s="103" t="s">
        <v>119</v>
      </c>
      <c r="C1246" s="19"/>
      <c r="D1246" s="20"/>
      <c r="E1246" s="20"/>
      <c r="F1246" s="19"/>
      <c r="G1246" s="23"/>
      <c r="H1246" s="28"/>
      <c r="I1246" s="23"/>
      <c r="J1246" s="23"/>
      <c r="K1246" s="23"/>
      <c r="L1246" s="23"/>
      <c r="M1246" s="23"/>
      <c r="N1246" s="23"/>
      <c r="O1246" s="23"/>
      <c r="P1246" s="28"/>
      <c r="Q1246" s="23"/>
      <c r="R1246" s="23"/>
      <c r="S1246" s="23"/>
      <c r="T1246" s="23"/>
      <c r="U1246" s="23"/>
      <c r="V1246" s="23"/>
      <c r="W1246" s="23"/>
      <c r="X1246" s="23"/>
      <c r="Y1246" s="23"/>
      <c r="Z1246" s="23"/>
      <c r="AA1246" s="23"/>
      <c r="AB1246" s="23"/>
      <c r="AC1246" s="23"/>
      <c r="AD1246" s="112"/>
      <c r="AE1246" s="112"/>
    </row>
    <row r="1247" spans="1:31" ht="28.15" customHeight="1" x14ac:dyDescent="0.2">
      <c r="A1247" s="111"/>
      <c r="B1247" s="103" t="s">
        <v>101</v>
      </c>
      <c r="C1247" s="19"/>
      <c r="D1247" s="20"/>
      <c r="E1247" s="20"/>
      <c r="F1247" s="19"/>
      <c r="G1247" s="23">
        <f t="shared" ref="G1247:AC1247" si="845">SUM(G1248:G1253)</f>
        <v>4150</v>
      </c>
      <c r="H1247" s="23">
        <f t="shared" si="845"/>
        <v>1480</v>
      </c>
      <c r="I1247" s="23">
        <f t="shared" si="845"/>
        <v>1480</v>
      </c>
      <c r="J1247" s="23">
        <f t="shared" si="845"/>
        <v>1480</v>
      </c>
      <c r="K1247" s="23">
        <f t="shared" si="845"/>
        <v>120</v>
      </c>
      <c r="L1247" s="23">
        <f t="shared" si="845"/>
        <v>0</v>
      </c>
      <c r="M1247" s="23">
        <f t="shared" si="845"/>
        <v>376</v>
      </c>
      <c r="N1247" s="23">
        <f t="shared" si="845"/>
        <v>0</v>
      </c>
      <c r="O1247" s="23">
        <f t="shared" si="845"/>
        <v>2174</v>
      </c>
      <c r="P1247" s="23">
        <f t="shared" si="845"/>
        <v>0</v>
      </c>
      <c r="Q1247" s="23">
        <f t="shared" si="845"/>
        <v>3120</v>
      </c>
      <c r="R1247" s="23">
        <f t="shared" si="845"/>
        <v>1480</v>
      </c>
      <c r="S1247" s="23">
        <f t="shared" si="845"/>
        <v>1400</v>
      </c>
      <c r="T1247" s="23">
        <f t="shared" si="845"/>
        <v>1480</v>
      </c>
      <c r="U1247" s="23">
        <f t="shared" si="845"/>
        <v>100</v>
      </c>
      <c r="V1247" s="23">
        <f t="shared" si="845"/>
        <v>0</v>
      </c>
      <c r="W1247" s="23">
        <f t="shared" si="845"/>
        <v>920</v>
      </c>
      <c r="X1247" s="23">
        <f t="shared" si="845"/>
        <v>0</v>
      </c>
      <c r="Y1247" s="23">
        <f t="shared" si="845"/>
        <v>700</v>
      </c>
      <c r="Z1247" s="23">
        <f t="shared" si="845"/>
        <v>0</v>
      </c>
      <c r="AA1247" s="23">
        <f t="shared" si="845"/>
        <v>3220</v>
      </c>
      <c r="AB1247" s="23">
        <f t="shared" si="845"/>
        <v>3220</v>
      </c>
      <c r="AC1247" s="23">
        <f t="shared" si="845"/>
        <v>3330</v>
      </c>
      <c r="AD1247" s="112"/>
      <c r="AE1247" s="112"/>
    </row>
    <row r="1248" spans="1:31" ht="13.15" customHeight="1" x14ac:dyDescent="0.2">
      <c r="A1248" s="111"/>
      <c r="B1248" s="113" t="s">
        <v>17</v>
      </c>
      <c r="C1248" s="20" t="str">
        <f>C1265</f>
        <v>131</v>
      </c>
      <c r="D1248" s="20" t="str">
        <f>D1265</f>
        <v>0801</v>
      </c>
      <c r="E1248" s="20" t="str">
        <f>E1265</f>
        <v>0730003550</v>
      </c>
      <c r="F1248" s="20" t="str">
        <f>F1265</f>
        <v>622</v>
      </c>
      <c r="G1248" s="23">
        <f>G1265+G1272</f>
        <v>170</v>
      </c>
      <c r="H1248" s="23">
        <f t="shared" ref="H1248:AC1248" si="846">H1265+H1272</f>
        <v>0</v>
      </c>
      <c r="I1248" s="23">
        <f t="shared" si="846"/>
        <v>0</v>
      </c>
      <c r="J1248" s="23">
        <f t="shared" si="846"/>
        <v>0</v>
      </c>
      <c r="K1248" s="23">
        <f t="shared" si="846"/>
        <v>20</v>
      </c>
      <c r="L1248" s="23">
        <f t="shared" si="846"/>
        <v>0</v>
      </c>
      <c r="M1248" s="23">
        <f t="shared" si="846"/>
        <v>120</v>
      </c>
      <c r="N1248" s="23">
        <f t="shared" si="846"/>
        <v>0</v>
      </c>
      <c r="O1248" s="23">
        <f t="shared" si="846"/>
        <v>30</v>
      </c>
      <c r="P1248" s="23">
        <f t="shared" si="846"/>
        <v>0</v>
      </c>
      <c r="Q1248" s="23">
        <f>Q1265+Q1272</f>
        <v>120</v>
      </c>
      <c r="R1248" s="23">
        <f t="shared" si="846"/>
        <v>0</v>
      </c>
      <c r="S1248" s="23">
        <f t="shared" si="846"/>
        <v>0</v>
      </c>
      <c r="T1248" s="23">
        <f t="shared" si="846"/>
        <v>0</v>
      </c>
      <c r="U1248" s="23">
        <f t="shared" si="846"/>
        <v>0</v>
      </c>
      <c r="V1248" s="23">
        <f t="shared" si="846"/>
        <v>0</v>
      </c>
      <c r="W1248" s="23">
        <f t="shared" si="846"/>
        <v>120</v>
      </c>
      <c r="X1248" s="23">
        <f t="shared" si="846"/>
        <v>0</v>
      </c>
      <c r="Y1248" s="23">
        <f t="shared" si="846"/>
        <v>0</v>
      </c>
      <c r="Z1248" s="23">
        <f t="shared" si="846"/>
        <v>0</v>
      </c>
      <c r="AA1248" s="23">
        <f t="shared" si="846"/>
        <v>120</v>
      </c>
      <c r="AB1248" s="23">
        <f t="shared" si="846"/>
        <v>120</v>
      </c>
      <c r="AC1248" s="23">
        <f t="shared" si="846"/>
        <v>230</v>
      </c>
      <c r="AD1248" s="112"/>
      <c r="AE1248" s="112"/>
    </row>
    <row r="1249" spans="1:31" x14ac:dyDescent="0.2">
      <c r="A1249" s="111"/>
      <c r="B1249" s="114"/>
      <c r="C1249" s="36" t="str">
        <f>C1257</f>
        <v>136</v>
      </c>
      <c r="D1249" s="36" t="str">
        <f>D1257</f>
        <v>0709</v>
      </c>
      <c r="E1249" s="36" t="str">
        <f>E1257</f>
        <v>0730003550</v>
      </c>
      <c r="F1249" s="36" t="str">
        <f>F1257</f>
        <v>612</v>
      </c>
      <c r="G1249" s="23">
        <f>G1257</f>
        <v>0</v>
      </c>
      <c r="H1249" s="23">
        <f t="shared" ref="H1249:Z1249" si="847">H1257</f>
        <v>0</v>
      </c>
      <c r="I1249" s="23">
        <f t="shared" si="847"/>
        <v>0</v>
      </c>
      <c r="J1249" s="23">
        <f t="shared" si="847"/>
        <v>0</v>
      </c>
      <c r="K1249" s="23">
        <f t="shared" si="847"/>
        <v>0</v>
      </c>
      <c r="L1249" s="23">
        <f t="shared" si="847"/>
        <v>0</v>
      </c>
      <c r="M1249" s="23">
        <f t="shared" si="847"/>
        <v>0</v>
      </c>
      <c r="N1249" s="23">
        <f t="shared" si="847"/>
        <v>0</v>
      </c>
      <c r="O1249" s="23">
        <f t="shared" si="847"/>
        <v>0</v>
      </c>
      <c r="P1249" s="23">
        <f t="shared" si="847"/>
        <v>0</v>
      </c>
      <c r="Q1249" s="41">
        <f>Q1257+Q1293</f>
        <v>300</v>
      </c>
      <c r="R1249" s="23">
        <f t="shared" si="847"/>
        <v>0</v>
      </c>
      <c r="S1249" s="23">
        <f>S1257+S1293</f>
        <v>100</v>
      </c>
      <c r="T1249" s="23">
        <f t="shared" si="847"/>
        <v>0</v>
      </c>
      <c r="U1249" s="23">
        <f>U1257+U1293</f>
        <v>100</v>
      </c>
      <c r="V1249" s="23">
        <f t="shared" si="847"/>
        <v>0</v>
      </c>
      <c r="W1249" s="23">
        <f>W1257+W1293</f>
        <v>100</v>
      </c>
      <c r="X1249" s="23">
        <f t="shared" si="847"/>
        <v>0</v>
      </c>
      <c r="Y1249" s="23">
        <f>Y1257+Y1293</f>
        <v>0</v>
      </c>
      <c r="Z1249" s="23">
        <f t="shared" si="847"/>
        <v>0</v>
      </c>
      <c r="AA1249" s="23">
        <f>AA1257+AA1293</f>
        <v>300</v>
      </c>
      <c r="AB1249" s="23">
        <f>AB1257+AB1293</f>
        <v>300</v>
      </c>
      <c r="AC1249" s="23">
        <f>AC1257+AC1293</f>
        <v>300</v>
      </c>
      <c r="AD1249" s="112"/>
      <c r="AE1249" s="112"/>
    </row>
    <row r="1250" spans="1:31" ht="13.15" customHeight="1" x14ac:dyDescent="0.2">
      <c r="A1250" s="111"/>
      <c r="B1250" s="115"/>
      <c r="C1250" s="20" t="str">
        <f>C1286</f>
        <v>136</v>
      </c>
      <c r="D1250" s="20" t="str">
        <f>D1286</f>
        <v>0709</v>
      </c>
      <c r="E1250" s="20" t="str">
        <f>E1286</f>
        <v>0730003550</v>
      </c>
      <c r="F1250" s="20" t="str">
        <f>F1286</f>
        <v>622</v>
      </c>
      <c r="G1250" s="23">
        <f t="shared" ref="G1250:AC1250" si="848">G1279+G1286+G1300+G1258</f>
        <v>3980</v>
      </c>
      <c r="H1250" s="23">
        <f t="shared" si="848"/>
        <v>1480</v>
      </c>
      <c r="I1250" s="23">
        <f t="shared" si="848"/>
        <v>1480</v>
      </c>
      <c r="J1250" s="23">
        <f t="shared" si="848"/>
        <v>1480</v>
      </c>
      <c r="K1250" s="23">
        <f t="shared" si="848"/>
        <v>100</v>
      </c>
      <c r="L1250" s="23">
        <f t="shared" si="848"/>
        <v>0</v>
      </c>
      <c r="M1250" s="23">
        <f t="shared" si="848"/>
        <v>256</v>
      </c>
      <c r="N1250" s="23">
        <f t="shared" si="848"/>
        <v>0</v>
      </c>
      <c r="O1250" s="23">
        <f t="shared" si="848"/>
        <v>2144</v>
      </c>
      <c r="P1250" s="23">
        <f t="shared" si="848"/>
        <v>0</v>
      </c>
      <c r="Q1250" s="41">
        <f>Q1258+Q1279+Q1286+Q1300</f>
        <v>2700</v>
      </c>
      <c r="R1250" s="23">
        <f t="shared" si="848"/>
        <v>1480</v>
      </c>
      <c r="S1250" s="23">
        <f t="shared" si="848"/>
        <v>1300</v>
      </c>
      <c r="T1250" s="23">
        <f t="shared" si="848"/>
        <v>1480</v>
      </c>
      <c r="U1250" s="23">
        <f t="shared" si="848"/>
        <v>0</v>
      </c>
      <c r="V1250" s="23">
        <f t="shared" si="848"/>
        <v>0</v>
      </c>
      <c r="W1250" s="23">
        <f t="shared" si="848"/>
        <v>700</v>
      </c>
      <c r="X1250" s="23">
        <f t="shared" si="848"/>
        <v>0</v>
      </c>
      <c r="Y1250" s="23">
        <f t="shared" si="848"/>
        <v>700</v>
      </c>
      <c r="Z1250" s="23">
        <f t="shared" si="848"/>
        <v>0</v>
      </c>
      <c r="AA1250" s="23">
        <f t="shared" si="848"/>
        <v>2800</v>
      </c>
      <c r="AB1250" s="23">
        <f t="shared" si="848"/>
        <v>2800</v>
      </c>
      <c r="AC1250" s="23">
        <f t="shared" si="848"/>
        <v>2800</v>
      </c>
      <c r="AD1250" s="112"/>
      <c r="AE1250" s="112"/>
    </row>
    <row r="1251" spans="1:31" ht="26.45" customHeight="1" x14ac:dyDescent="0.2">
      <c r="A1251" s="111"/>
      <c r="B1251" s="103" t="s">
        <v>14</v>
      </c>
      <c r="C1251" s="36"/>
      <c r="D1251" s="36"/>
      <c r="E1251" s="36"/>
      <c r="F1251" s="19"/>
      <c r="G1251" s="23">
        <f t="shared" ref="G1251:AC1251" si="849">G1259+G1266+G1273+G1287+G1301+G1280</f>
        <v>0</v>
      </c>
      <c r="H1251" s="23">
        <f t="shared" si="849"/>
        <v>0</v>
      </c>
      <c r="I1251" s="23">
        <f t="shared" si="849"/>
        <v>0</v>
      </c>
      <c r="J1251" s="23">
        <f t="shared" si="849"/>
        <v>0</v>
      </c>
      <c r="K1251" s="23">
        <f t="shared" si="849"/>
        <v>0</v>
      </c>
      <c r="L1251" s="23">
        <f t="shared" si="849"/>
        <v>0</v>
      </c>
      <c r="M1251" s="23">
        <f t="shared" si="849"/>
        <v>0</v>
      </c>
      <c r="N1251" s="23">
        <f t="shared" si="849"/>
        <v>0</v>
      </c>
      <c r="O1251" s="23">
        <f t="shared" si="849"/>
        <v>0</v>
      </c>
      <c r="P1251" s="23">
        <f t="shared" si="849"/>
        <v>0</v>
      </c>
      <c r="Q1251" s="23">
        <f t="shared" si="849"/>
        <v>0</v>
      </c>
      <c r="R1251" s="23">
        <f t="shared" si="849"/>
        <v>0</v>
      </c>
      <c r="S1251" s="23">
        <f t="shared" si="849"/>
        <v>0</v>
      </c>
      <c r="T1251" s="23">
        <f t="shared" si="849"/>
        <v>0</v>
      </c>
      <c r="U1251" s="23">
        <f t="shared" si="849"/>
        <v>0</v>
      </c>
      <c r="V1251" s="23">
        <f t="shared" si="849"/>
        <v>0</v>
      </c>
      <c r="W1251" s="23">
        <f t="shared" si="849"/>
        <v>0</v>
      </c>
      <c r="X1251" s="23">
        <f t="shared" si="849"/>
        <v>0</v>
      </c>
      <c r="Y1251" s="23">
        <f t="shared" si="849"/>
        <v>0</v>
      </c>
      <c r="Z1251" s="23">
        <f t="shared" si="849"/>
        <v>0</v>
      </c>
      <c r="AA1251" s="23">
        <f t="shared" si="849"/>
        <v>0</v>
      </c>
      <c r="AB1251" s="23">
        <f t="shared" si="849"/>
        <v>0</v>
      </c>
      <c r="AC1251" s="23">
        <f t="shared" si="849"/>
        <v>0</v>
      </c>
      <c r="AD1251" s="112"/>
      <c r="AE1251" s="112"/>
    </row>
    <row r="1252" spans="1:31" ht="13.15" customHeight="1" x14ac:dyDescent="0.2">
      <c r="A1252" s="111"/>
      <c r="B1252" s="103" t="s">
        <v>15</v>
      </c>
      <c r="C1252" s="36"/>
      <c r="D1252" s="36"/>
      <c r="E1252" s="36"/>
      <c r="F1252" s="19"/>
      <c r="G1252" s="23">
        <f t="shared" ref="G1252:AC1252" si="850">G1260+G1267+G1274+G1288+G1302+G1281</f>
        <v>0</v>
      </c>
      <c r="H1252" s="23">
        <f t="shared" si="850"/>
        <v>0</v>
      </c>
      <c r="I1252" s="23">
        <f t="shared" si="850"/>
        <v>0</v>
      </c>
      <c r="J1252" s="23">
        <f t="shared" si="850"/>
        <v>0</v>
      </c>
      <c r="K1252" s="23">
        <f t="shared" si="850"/>
        <v>0</v>
      </c>
      <c r="L1252" s="23">
        <f t="shared" si="850"/>
        <v>0</v>
      </c>
      <c r="M1252" s="23">
        <f t="shared" si="850"/>
        <v>0</v>
      </c>
      <c r="N1252" s="23">
        <f t="shared" si="850"/>
        <v>0</v>
      </c>
      <c r="O1252" s="23">
        <f t="shared" si="850"/>
        <v>0</v>
      </c>
      <c r="P1252" s="23">
        <f t="shared" si="850"/>
        <v>0</v>
      </c>
      <c r="Q1252" s="23">
        <f t="shared" si="850"/>
        <v>0</v>
      </c>
      <c r="R1252" s="23">
        <f t="shared" si="850"/>
        <v>0</v>
      </c>
      <c r="S1252" s="23">
        <f t="shared" si="850"/>
        <v>0</v>
      </c>
      <c r="T1252" s="23">
        <f t="shared" si="850"/>
        <v>0</v>
      </c>
      <c r="U1252" s="23">
        <f t="shared" si="850"/>
        <v>0</v>
      </c>
      <c r="V1252" s="23">
        <f t="shared" si="850"/>
        <v>0</v>
      </c>
      <c r="W1252" s="23">
        <f t="shared" si="850"/>
        <v>0</v>
      </c>
      <c r="X1252" s="23">
        <f t="shared" si="850"/>
        <v>0</v>
      </c>
      <c r="Y1252" s="23">
        <f t="shared" si="850"/>
        <v>0</v>
      </c>
      <c r="Z1252" s="23">
        <f t="shared" si="850"/>
        <v>0</v>
      </c>
      <c r="AA1252" s="23">
        <f t="shared" si="850"/>
        <v>0</v>
      </c>
      <c r="AB1252" s="23">
        <f t="shared" si="850"/>
        <v>0</v>
      </c>
      <c r="AC1252" s="23">
        <f t="shared" si="850"/>
        <v>0</v>
      </c>
      <c r="AD1252" s="112"/>
      <c r="AE1252" s="112"/>
    </row>
    <row r="1253" spans="1:31" ht="58.15" customHeight="1" x14ac:dyDescent="0.2">
      <c r="A1253" s="111"/>
      <c r="B1253" s="103" t="s">
        <v>12</v>
      </c>
      <c r="C1253" s="36"/>
      <c r="D1253" s="36"/>
      <c r="E1253" s="36"/>
      <c r="F1253" s="19"/>
      <c r="G1253" s="23">
        <f t="shared" ref="G1253:AC1253" si="851">G1261+G1268+G1275+G1289+G1303+G1282</f>
        <v>0</v>
      </c>
      <c r="H1253" s="23">
        <f t="shared" si="851"/>
        <v>0</v>
      </c>
      <c r="I1253" s="23">
        <f t="shared" si="851"/>
        <v>0</v>
      </c>
      <c r="J1253" s="23">
        <f t="shared" si="851"/>
        <v>0</v>
      </c>
      <c r="K1253" s="23">
        <f t="shared" si="851"/>
        <v>0</v>
      </c>
      <c r="L1253" s="23">
        <f t="shared" si="851"/>
        <v>0</v>
      </c>
      <c r="M1253" s="23">
        <f t="shared" si="851"/>
        <v>0</v>
      </c>
      <c r="N1253" s="23">
        <f t="shared" si="851"/>
        <v>0</v>
      </c>
      <c r="O1253" s="23">
        <f t="shared" si="851"/>
        <v>0</v>
      </c>
      <c r="P1253" s="23">
        <f t="shared" si="851"/>
        <v>0</v>
      </c>
      <c r="Q1253" s="23">
        <f t="shared" si="851"/>
        <v>0</v>
      </c>
      <c r="R1253" s="23">
        <f t="shared" si="851"/>
        <v>0</v>
      </c>
      <c r="S1253" s="23">
        <f t="shared" si="851"/>
        <v>0</v>
      </c>
      <c r="T1253" s="23">
        <f t="shared" si="851"/>
        <v>0</v>
      </c>
      <c r="U1253" s="23">
        <f t="shared" si="851"/>
        <v>0</v>
      </c>
      <c r="V1253" s="23">
        <f t="shared" si="851"/>
        <v>0</v>
      </c>
      <c r="W1253" s="23">
        <f t="shared" si="851"/>
        <v>0</v>
      </c>
      <c r="X1253" s="23">
        <f t="shared" si="851"/>
        <v>0</v>
      </c>
      <c r="Y1253" s="23">
        <f t="shared" si="851"/>
        <v>0</v>
      </c>
      <c r="Z1253" s="23">
        <f t="shared" si="851"/>
        <v>0</v>
      </c>
      <c r="AA1253" s="23">
        <f t="shared" si="851"/>
        <v>0</v>
      </c>
      <c r="AB1253" s="23">
        <f t="shared" si="851"/>
        <v>0</v>
      </c>
      <c r="AC1253" s="23">
        <f t="shared" si="851"/>
        <v>0</v>
      </c>
      <c r="AD1253" s="112"/>
      <c r="AE1253" s="112"/>
    </row>
    <row r="1254" spans="1:31" ht="29.45" customHeight="1" x14ac:dyDescent="0.2">
      <c r="A1254" s="113" t="s">
        <v>385</v>
      </c>
      <c r="B1254" s="52" t="s">
        <v>77</v>
      </c>
      <c r="C1254" s="19"/>
      <c r="D1254" s="20"/>
      <c r="E1254" s="20"/>
      <c r="F1254" s="19"/>
      <c r="G1254" s="23">
        <f>I1254+K1254+M1254+O1254</f>
        <v>2</v>
      </c>
      <c r="H1254" s="23">
        <f>J1254+L1254+N1254+P1254</f>
        <v>1</v>
      </c>
      <c r="I1254" s="28">
        <v>1</v>
      </c>
      <c r="J1254" s="28">
        <v>1</v>
      </c>
      <c r="K1254" s="28">
        <v>1</v>
      </c>
      <c r="L1254" s="28"/>
      <c r="M1254" s="28"/>
      <c r="N1254" s="28"/>
      <c r="O1254" s="28"/>
      <c r="P1254" s="28"/>
      <c r="Q1254" s="23">
        <v>4</v>
      </c>
      <c r="R1254" s="23">
        <f>T1254+V1254+X1254+Z1254</f>
        <v>0</v>
      </c>
      <c r="S1254" s="23"/>
      <c r="T1254" s="23"/>
      <c r="U1254" s="23">
        <v>2</v>
      </c>
      <c r="V1254" s="23"/>
      <c r="W1254" s="23"/>
      <c r="X1254" s="23"/>
      <c r="Y1254" s="23">
        <v>2</v>
      </c>
      <c r="Z1254" s="23"/>
      <c r="AA1254" s="23">
        <v>4</v>
      </c>
      <c r="AB1254" s="23">
        <v>4</v>
      </c>
      <c r="AC1254" s="23">
        <v>4</v>
      </c>
      <c r="AD1254" s="112" t="s">
        <v>427</v>
      </c>
      <c r="AE1254" s="116" t="s">
        <v>545</v>
      </c>
    </row>
    <row r="1255" spans="1:31" ht="33" customHeight="1" x14ac:dyDescent="0.2">
      <c r="A1255" s="114"/>
      <c r="B1255" s="103" t="s">
        <v>117</v>
      </c>
      <c r="C1255" s="19"/>
      <c r="D1255" s="20"/>
      <c r="E1255" s="20"/>
      <c r="F1255" s="19"/>
      <c r="G1255" s="23">
        <f>ROUND(G1256/G1254,1)</f>
        <v>140</v>
      </c>
      <c r="H1255" s="23">
        <f t="shared" ref="H1255:AC1255" si="852">ROUND(H1256/H1254,1)</f>
        <v>180</v>
      </c>
      <c r="I1255" s="23">
        <f t="shared" si="852"/>
        <v>180</v>
      </c>
      <c r="J1255" s="23">
        <f t="shared" si="852"/>
        <v>180</v>
      </c>
      <c r="K1255" s="23">
        <f t="shared" si="852"/>
        <v>100</v>
      </c>
      <c r="L1255" s="23" t="e">
        <f t="shared" si="852"/>
        <v>#DIV/0!</v>
      </c>
      <c r="M1255" s="23" t="e">
        <f t="shared" si="852"/>
        <v>#DIV/0!</v>
      </c>
      <c r="N1255" s="23" t="e">
        <f t="shared" si="852"/>
        <v>#DIV/0!</v>
      </c>
      <c r="O1255" s="23" t="e">
        <f t="shared" si="852"/>
        <v>#DIV/0!</v>
      </c>
      <c r="P1255" s="23" t="e">
        <f t="shared" si="852"/>
        <v>#DIV/0!</v>
      </c>
      <c r="Q1255" s="23">
        <f t="shared" si="852"/>
        <v>12.5</v>
      </c>
      <c r="R1255" s="27" t="e">
        <f t="shared" si="852"/>
        <v>#DIV/0!</v>
      </c>
      <c r="S1255" s="27" t="e">
        <f t="shared" si="852"/>
        <v>#DIV/0!</v>
      </c>
      <c r="T1255" s="27" t="e">
        <f t="shared" si="852"/>
        <v>#DIV/0!</v>
      </c>
      <c r="U1255" s="23">
        <f t="shared" si="852"/>
        <v>0</v>
      </c>
      <c r="V1255" s="27" t="e">
        <f t="shared" si="852"/>
        <v>#DIV/0!</v>
      </c>
      <c r="W1255" s="27" t="e">
        <f t="shared" si="852"/>
        <v>#DIV/0!</v>
      </c>
      <c r="X1255" s="27" t="e">
        <f t="shared" si="852"/>
        <v>#DIV/0!</v>
      </c>
      <c r="Y1255" s="23">
        <f t="shared" si="852"/>
        <v>25</v>
      </c>
      <c r="Z1255" s="23" t="e">
        <f t="shared" si="852"/>
        <v>#DIV/0!</v>
      </c>
      <c r="AA1255" s="23">
        <f t="shared" si="852"/>
        <v>25</v>
      </c>
      <c r="AB1255" s="23">
        <f t="shared" si="852"/>
        <v>25</v>
      </c>
      <c r="AC1255" s="23">
        <f t="shared" si="852"/>
        <v>25</v>
      </c>
      <c r="AD1255" s="112"/>
      <c r="AE1255" s="117"/>
    </row>
    <row r="1256" spans="1:31" ht="25.15" customHeight="1" x14ac:dyDescent="0.2">
      <c r="A1256" s="114"/>
      <c r="B1256" s="103" t="s">
        <v>101</v>
      </c>
      <c r="C1256" s="19"/>
      <c r="D1256" s="20"/>
      <c r="E1256" s="20"/>
      <c r="F1256" s="19"/>
      <c r="G1256" s="23">
        <f>SUM(G1257:G1261)</f>
        <v>280</v>
      </c>
      <c r="H1256" s="23">
        <f t="shared" ref="H1256:AC1256" si="853">SUM(H1257:H1261)</f>
        <v>180</v>
      </c>
      <c r="I1256" s="23">
        <f t="shared" si="853"/>
        <v>180</v>
      </c>
      <c r="J1256" s="23">
        <f t="shared" si="853"/>
        <v>180</v>
      </c>
      <c r="K1256" s="23">
        <f t="shared" si="853"/>
        <v>100</v>
      </c>
      <c r="L1256" s="23">
        <f t="shared" si="853"/>
        <v>0</v>
      </c>
      <c r="M1256" s="23">
        <f t="shared" si="853"/>
        <v>0</v>
      </c>
      <c r="N1256" s="23">
        <f t="shared" si="853"/>
        <v>0</v>
      </c>
      <c r="O1256" s="23">
        <f t="shared" si="853"/>
        <v>0</v>
      </c>
      <c r="P1256" s="23">
        <f t="shared" si="853"/>
        <v>0</v>
      </c>
      <c r="Q1256" s="23">
        <f t="shared" si="853"/>
        <v>50</v>
      </c>
      <c r="R1256" s="23">
        <f t="shared" si="853"/>
        <v>180</v>
      </c>
      <c r="S1256" s="23">
        <f t="shared" si="853"/>
        <v>0</v>
      </c>
      <c r="T1256" s="23">
        <f t="shared" si="853"/>
        <v>180</v>
      </c>
      <c r="U1256" s="23">
        <f t="shared" si="853"/>
        <v>0</v>
      </c>
      <c r="V1256" s="23">
        <f t="shared" si="853"/>
        <v>0</v>
      </c>
      <c r="W1256" s="23">
        <f t="shared" si="853"/>
        <v>0</v>
      </c>
      <c r="X1256" s="23">
        <f t="shared" si="853"/>
        <v>0</v>
      </c>
      <c r="Y1256" s="23">
        <f t="shared" si="853"/>
        <v>50</v>
      </c>
      <c r="Z1256" s="23">
        <f t="shared" si="853"/>
        <v>0</v>
      </c>
      <c r="AA1256" s="23">
        <f t="shared" si="853"/>
        <v>100</v>
      </c>
      <c r="AB1256" s="23">
        <f t="shared" si="853"/>
        <v>100</v>
      </c>
      <c r="AC1256" s="23">
        <f t="shared" si="853"/>
        <v>100</v>
      </c>
      <c r="AD1256" s="112"/>
      <c r="AE1256" s="117"/>
    </row>
    <row r="1257" spans="1:31" x14ac:dyDescent="0.2">
      <c r="A1257" s="114"/>
      <c r="B1257" s="111" t="s">
        <v>17</v>
      </c>
      <c r="C1257" s="18" t="s">
        <v>48</v>
      </c>
      <c r="D1257" s="18" t="s">
        <v>42</v>
      </c>
      <c r="E1257" s="18" t="s">
        <v>200</v>
      </c>
      <c r="F1257" s="18" t="s">
        <v>55</v>
      </c>
      <c r="G1257" s="23">
        <f t="shared" ref="G1257:H1261" si="854">I1257+K1257+M1257+O1257</f>
        <v>0</v>
      </c>
      <c r="H1257" s="23">
        <f t="shared" si="854"/>
        <v>0</v>
      </c>
      <c r="I1257" s="28"/>
      <c r="J1257" s="28"/>
      <c r="K1257" s="28"/>
      <c r="L1257" s="28"/>
      <c r="M1257" s="28"/>
      <c r="N1257" s="28"/>
      <c r="O1257" s="28"/>
      <c r="P1257" s="28"/>
      <c r="Q1257" s="23">
        <f t="shared" ref="Q1257:R1261" si="855">S1257+U1257+W1257+Y1257</f>
        <v>0</v>
      </c>
      <c r="R1257" s="23">
        <f t="shared" si="855"/>
        <v>0</v>
      </c>
      <c r="S1257" s="23"/>
      <c r="T1257" s="23"/>
      <c r="U1257" s="23"/>
      <c r="V1257" s="23"/>
      <c r="W1257" s="23"/>
      <c r="X1257" s="23"/>
      <c r="Y1257" s="23"/>
      <c r="Z1257" s="23"/>
      <c r="AA1257" s="23"/>
      <c r="AB1257" s="23"/>
      <c r="AC1257" s="23"/>
      <c r="AD1257" s="112"/>
      <c r="AE1257" s="117"/>
    </row>
    <row r="1258" spans="1:31" ht="26.45" customHeight="1" x14ac:dyDescent="0.2">
      <c r="A1258" s="114"/>
      <c r="B1258" s="111"/>
      <c r="C1258" s="18" t="s">
        <v>48</v>
      </c>
      <c r="D1258" s="18" t="s">
        <v>42</v>
      </c>
      <c r="E1258" s="18" t="s">
        <v>200</v>
      </c>
      <c r="F1258" s="18" t="s">
        <v>54</v>
      </c>
      <c r="G1258" s="23">
        <f t="shared" si="854"/>
        <v>280</v>
      </c>
      <c r="H1258" s="23">
        <f t="shared" si="854"/>
        <v>180</v>
      </c>
      <c r="I1258" s="28">
        <v>180</v>
      </c>
      <c r="J1258" s="28">
        <v>180</v>
      </c>
      <c r="K1258" s="28">
        <v>100</v>
      </c>
      <c r="L1258" s="28"/>
      <c r="M1258" s="28"/>
      <c r="N1258" s="28"/>
      <c r="O1258" s="28"/>
      <c r="P1258" s="28"/>
      <c r="Q1258" s="23">
        <f t="shared" si="855"/>
        <v>50</v>
      </c>
      <c r="R1258" s="23">
        <f t="shared" si="855"/>
        <v>180</v>
      </c>
      <c r="S1258" s="28">
        <v>0</v>
      </c>
      <c r="T1258" s="28">
        <v>180</v>
      </c>
      <c r="U1258" s="28"/>
      <c r="V1258" s="23"/>
      <c r="W1258" s="23"/>
      <c r="X1258" s="23"/>
      <c r="Y1258" s="23">
        <v>50</v>
      </c>
      <c r="Z1258" s="23"/>
      <c r="AA1258" s="23">
        <v>100</v>
      </c>
      <c r="AB1258" s="23">
        <v>100</v>
      </c>
      <c r="AC1258" s="23">
        <v>100</v>
      </c>
      <c r="AD1258" s="112"/>
      <c r="AE1258" s="117"/>
    </row>
    <row r="1259" spans="1:31" ht="13.15" customHeight="1" x14ac:dyDescent="0.2">
      <c r="A1259" s="114"/>
      <c r="B1259" s="103" t="s">
        <v>14</v>
      </c>
      <c r="C1259" s="19"/>
      <c r="D1259" s="20"/>
      <c r="E1259" s="20"/>
      <c r="F1259" s="19"/>
      <c r="G1259" s="23">
        <f t="shared" si="854"/>
        <v>0</v>
      </c>
      <c r="H1259" s="23">
        <f t="shared" si="854"/>
        <v>0</v>
      </c>
      <c r="I1259" s="28"/>
      <c r="J1259" s="28"/>
      <c r="K1259" s="28"/>
      <c r="L1259" s="28"/>
      <c r="M1259" s="28"/>
      <c r="N1259" s="28"/>
      <c r="O1259" s="28"/>
      <c r="P1259" s="28"/>
      <c r="Q1259" s="23">
        <f t="shared" si="855"/>
        <v>0</v>
      </c>
      <c r="R1259" s="23">
        <f t="shared" si="855"/>
        <v>0</v>
      </c>
      <c r="S1259" s="23"/>
      <c r="T1259" s="23"/>
      <c r="U1259" s="23"/>
      <c r="V1259" s="23"/>
      <c r="W1259" s="23"/>
      <c r="X1259" s="23"/>
      <c r="Y1259" s="23"/>
      <c r="Z1259" s="23"/>
      <c r="AA1259" s="23"/>
      <c r="AB1259" s="23"/>
      <c r="AC1259" s="23"/>
      <c r="AD1259" s="112"/>
      <c r="AE1259" s="117"/>
    </row>
    <row r="1260" spans="1:31" ht="13.15" customHeight="1" x14ac:dyDescent="0.2">
      <c r="A1260" s="114"/>
      <c r="B1260" s="103" t="s">
        <v>15</v>
      </c>
      <c r="C1260" s="19"/>
      <c r="D1260" s="20"/>
      <c r="E1260" s="20"/>
      <c r="F1260" s="19"/>
      <c r="G1260" s="23">
        <f t="shared" si="854"/>
        <v>0</v>
      </c>
      <c r="H1260" s="23">
        <f t="shared" si="854"/>
        <v>0</v>
      </c>
      <c r="I1260" s="28"/>
      <c r="J1260" s="28"/>
      <c r="K1260" s="28"/>
      <c r="L1260" s="28"/>
      <c r="M1260" s="28"/>
      <c r="N1260" s="28"/>
      <c r="O1260" s="28"/>
      <c r="P1260" s="28"/>
      <c r="Q1260" s="23">
        <f t="shared" si="855"/>
        <v>0</v>
      </c>
      <c r="R1260" s="23">
        <f t="shared" si="855"/>
        <v>0</v>
      </c>
      <c r="S1260" s="23"/>
      <c r="T1260" s="23"/>
      <c r="U1260" s="23"/>
      <c r="V1260" s="23"/>
      <c r="W1260" s="23"/>
      <c r="X1260" s="23"/>
      <c r="Y1260" s="23"/>
      <c r="Z1260" s="23"/>
      <c r="AA1260" s="23"/>
      <c r="AB1260" s="23"/>
      <c r="AC1260" s="23"/>
      <c r="AD1260" s="112"/>
      <c r="AE1260" s="117"/>
    </row>
    <row r="1261" spans="1:31" ht="13.15" customHeight="1" x14ac:dyDescent="0.2">
      <c r="A1261" s="115"/>
      <c r="B1261" s="103" t="s">
        <v>12</v>
      </c>
      <c r="C1261" s="19"/>
      <c r="D1261" s="20"/>
      <c r="E1261" s="20"/>
      <c r="F1261" s="19"/>
      <c r="G1261" s="23">
        <f t="shared" si="854"/>
        <v>0</v>
      </c>
      <c r="H1261" s="23">
        <f t="shared" si="854"/>
        <v>0</v>
      </c>
      <c r="I1261" s="28"/>
      <c r="J1261" s="28"/>
      <c r="K1261" s="28"/>
      <c r="L1261" s="28"/>
      <c r="M1261" s="28"/>
      <c r="N1261" s="28"/>
      <c r="O1261" s="28"/>
      <c r="P1261" s="28"/>
      <c r="Q1261" s="23">
        <f t="shared" si="855"/>
        <v>0</v>
      </c>
      <c r="R1261" s="23">
        <f t="shared" si="855"/>
        <v>0</v>
      </c>
      <c r="S1261" s="23"/>
      <c r="T1261" s="23"/>
      <c r="U1261" s="23"/>
      <c r="V1261" s="23"/>
      <c r="W1261" s="23"/>
      <c r="X1261" s="23"/>
      <c r="Y1261" s="23"/>
      <c r="Z1261" s="23"/>
      <c r="AA1261" s="23"/>
      <c r="AB1261" s="23"/>
      <c r="AC1261" s="23"/>
      <c r="AD1261" s="112"/>
      <c r="AE1261" s="118"/>
    </row>
    <row r="1262" spans="1:31" ht="24" customHeight="1" x14ac:dyDescent="0.2">
      <c r="A1262" s="111" t="s">
        <v>371</v>
      </c>
      <c r="B1262" s="103" t="s">
        <v>145</v>
      </c>
      <c r="C1262" s="19"/>
      <c r="D1262" s="20"/>
      <c r="E1262" s="20"/>
      <c r="F1262" s="19"/>
      <c r="G1262" s="23">
        <f>I1262+K1262+M1262+O1262</f>
        <v>8</v>
      </c>
      <c r="H1262" s="23">
        <f>J1262+L1262+N1262+P1262</f>
        <v>0</v>
      </c>
      <c r="I1262" s="29"/>
      <c r="J1262" s="29"/>
      <c r="K1262" s="29">
        <v>1</v>
      </c>
      <c r="L1262" s="29"/>
      <c r="M1262" s="29">
        <v>6</v>
      </c>
      <c r="N1262" s="29"/>
      <c r="O1262" s="29">
        <v>1</v>
      </c>
      <c r="P1262" s="28"/>
      <c r="Q1262" s="23">
        <v>10</v>
      </c>
      <c r="R1262" s="23">
        <f>T1262+V1262+X1262+Z1262</f>
        <v>0</v>
      </c>
      <c r="S1262" s="23">
        <v>0</v>
      </c>
      <c r="T1262" s="23"/>
      <c r="U1262" s="23">
        <v>0</v>
      </c>
      <c r="V1262" s="23"/>
      <c r="W1262" s="23">
        <v>10</v>
      </c>
      <c r="X1262" s="23"/>
      <c r="Y1262" s="23">
        <v>0</v>
      </c>
      <c r="Z1262" s="23"/>
      <c r="AA1262" s="23">
        <v>8</v>
      </c>
      <c r="AB1262" s="23">
        <v>8</v>
      </c>
      <c r="AC1262" s="23">
        <v>8</v>
      </c>
      <c r="AD1262" s="112" t="s">
        <v>410</v>
      </c>
      <c r="AE1262" s="116" t="s">
        <v>546</v>
      </c>
    </row>
    <row r="1263" spans="1:31" ht="63.75" customHeight="1" x14ac:dyDescent="0.2">
      <c r="A1263" s="111"/>
      <c r="B1263" s="103" t="s">
        <v>118</v>
      </c>
      <c r="C1263" s="19"/>
      <c r="D1263" s="20"/>
      <c r="E1263" s="20"/>
      <c r="F1263" s="19"/>
      <c r="G1263" s="23">
        <f t="shared" ref="G1263:AC1263" si="856">ROUND(G1264/G1262,1)</f>
        <v>18.8</v>
      </c>
      <c r="H1263" s="23" t="e">
        <f t="shared" si="856"/>
        <v>#DIV/0!</v>
      </c>
      <c r="I1263" s="23" t="e">
        <f t="shared" si="856"/>
        <v>#DIV/0!</v>
      </c>
      <c r="J1263" s="23" t="e">
        <f t="shared" si="856"/>
        <v>#DIV/0!</v>
      </c>
      <c r="K1263" s="23">
        <f t="shared" si="856"/>
        <v>20</v>
      </c>
      <c r="L1263" s="23" t="e">
        <f t="shared" si="856"/>
        <v>#DIV/0!</v>
      </c>
      <c r="M1263" s="23">
        <f t="shared" si="856"/>
        <v>20</v>
      </c>
      <c r="N1263" s="23" t="e">
        <f t="shared" si="856"/>
        <v>#DIV/0!</v>
      </c>
      <c r="O1263" s="23">
        <f t="shared" si="856"/>
        <v>10</v>
      </c>
      <c r="P1263" s="23" t="e">
        <f t="shared" si="856"/>
        <v>#DIV/0!</v>
      </c>
      <c r="Q1263" s="23">
        <f t="shared" si="856"/>
        <v>12</v>
      </c>
      <c r="R1263" s="23" t="e">
        <f t="shared" si="856"/>
        <v>#DIV/0!</v>
      </c>
      <c r="S1263" s="27" t="e">
        <f t="shared" si="856"/>
        <v>#DIV/0!</v>
      </c>
      <c r="T1263" s="27" t="e">
        <f t="shared" si="856"/>
        <v>#DIV/0!</v>
      </c>
      <c r="U1263" s="27" t="e">
        <f t="shared" si="856"/>
        <v>#DIV/0!</v>
      </c>
      <c r="V1263" s="23" t="e">
        <f t="shared" si="856"/>
        <v>#DIV/0!</v>
      </c>
      <c r="W1263" s="27">
        <f t="shared" si="856"/>
        <v>12</v>
      </c>
      <c r="X1263" s="23" t="e">
        <f t="shared" si="856"/>
        <v>#DIV/0!</v>
      </c>
      <c r="Y1263" s="27" t="e">
        <f t="shared" si="856"/>
        <v>#DIV/0!</v>
      </c>
      <c r="Z1263" s="23" t="e">
        <f t="shared" si="856"/>
        <v>#DIV/0!</v>
      </c>
      <c r="AA1263" s="23">
        <f t="shared" si="856"/>
        <v>15</v>
      </c>
      <c r="AB1263" s="23">
        <f t="shared" si="856"/>
        <v>15</v>
      </c>
      <c r="AC1263" s="23">
        <f t="shared" si="856"/>
        <v>18.8</v>
      </c>
      <c r="AD1263" s="112"/>
      <c r="AE1263" s="117"/>
    </row>
    <row r="1264" spans="1:31" ht="30.6" customHeight="1" x14ac:dyDescent="0.2">
      <c r="A1264" s="111"/>
      <c r="B1264" s="103" t="s">
        <v>101</v>
      </c>
      <c r="C1264" s="19"/>
      <c r="D1264" s="20"/>
      <c r="E1264" s="20"/>
      <c r="F1264" s="19"/>
      <c r="G1264" s="23">
        <f t="shared" ref="G1264:AC1264" si="857">SUM(G1265:G1268)</f>
        <v>150</v>
      </c>
      <c r="H1264" s="23">
        <f t="shared" si="857"/>
        <v>0</v>
      </c>
      <c r="I1264" s="23">
        <f t="shared" si="857"/>
        <v>0</v>
      </c>
      <c r="J1264" s="23">
        <f t="shared" si="857"/>
        <v>0</v>
      </c>
      <c r="K1264" s="23">
        <f t="shared" si="857"/>
        <v>20</v>
      </c>
      <c r="L1264" s="23">
        <f t="shared" si="857"/>
        <v>0</v>
      </c>
      <c r="M1264" s="23">
        <f t="shared" si="857"/>
        <v>120</v>
      </c>
      <c r="N1264" s="23">
        <f t="shared" si="857"/>
        <v>0</v>
      </c>
      <c r="O1264" s="23">
        <f t="shared" si="857"/>
        <v>10</v>
      </c>
      <c r="P1264" s="23">
        <f t="shared" si="857"/>
        <v>0</v>
      </c>
      <c r="Q1264" s="23">
        <f t="shared" si="857"/>
        <v>120</v>
      </c>
      <c r="R1264" s="23">
        <f t="shared" si="857"/>
        <v>0</v>
      </c>
      <c r="S1264" s="23">
        <f t="shared" si="857"/>
        <v>0</v>
      </c>
      <c r="T1264" s="23">
        <f t="shared" si="857"/>
        <v>0</v>
      </c>
      <c r="U1264" s="23">
        <f t="shared" si="857"/>
        <v>0</v>
      </c>
      <c r="V1264" s="23">
        <f t="shared" si="857"/>
        <v>0</v>
      </c>
      <c r="W1264" s="23">
        <f t="shared" si="857"/>
        <v>120</v>
      </c>
      <c r="X1264" s="23">
        <f t="shared" si="857"/>
        <v>0</v>
      </c>
      <c r="Y1264" s="23">
        <f t="shared" si="857"/>
        <v>0</v>
      </c>
      <c r="Z1264" s="23">
        <f t="shared" si="857"/>
        <v>0</v>
      </c>
      <c r="AA1264" s="23">
        <f t="shared" si="857"/>
        <v>120</v>
      </c>
      <c r="AB1264" s="23">
        <f t="shared" si="857"/>
        <v>120</v>
      </c>
      <c r="AC1264" s="23">
        <f t="shared" si="857"/>
        <v>150</v>
      </c>
      <c r="AD1264" s="112"/>
      <c r="AE1264" s="117"/>
    </row>
    <row r="1265" spans="1:31" ht="26.45" customHeight="1" x14ac:dyDescent="0.2">
      <c r="A1265" s="111"/>
      <c r="B1265" s="103" t="s">
        <v>17</v>
      </c>
      <c r="C1265" s="18" t="s">
        <v>50</v>
      </c>
      <c r="D1265" s="18" t="s">
        <v>51</v>
      </c>
      <c r="E1265" s="18" t="s">
        <v>200</v>
      </c>
      <c r="F1265" s="18" t="s">
        <v>54</v>
      </c>
      <c r="G1265" s="23">
        <f t="shared" ref="G1265:H1269" si="858">I1265+K1265+M1265+O1265</f>
        <v>150</v>
      </c>
      <c r="H1265" s="28">
        <f t="shared" si="858"/>
        <v>0</v>
      </c>
      <c r="I1265" s="29">
        <v>0</v>
      </c>
      <c r="J1265" s="29"/>
      <c r="K1265" s="29">
        <v>20</v>
      </c>
      <c r="L1265" s="29"/>
      <c r="M1265" s="29">
        <v>120</v>
      </c>
      <c r="N1265" s="29"/>
      <c r="O1265" s="29">
        <v>10</v>
      </c>
      <c r="P1265" s="28"/>
      <c r="Q1265" s="23">
        <f t="shared" ref="Q1265:R1268" si="859">S1265+U1265+W1265+Y1265</f>
        <v>120</v>
      </c>
      <c r="R1265" s="28">
        <f t="shared" si="859"/>
        <v>0</v>
      </c>
      <c r="S1265" s="29">
        <v>0</v>
      </c>
      <c r="T1265" s="29"/>
      <c r="U1265" s="29"/>
      <c r="V1265" s="29"/>
      <c r="W1265" s="29">
        <v>120</v>
      </c>
      <c r="X1265" s="29"/>
      <c r="Y1265" s="29">
        <f>100-100</f>
        <v>0</v>
      </c>
      <c r="Z1265" s="23"/>
      <c r="AA1265" s="23">
        <v>120</v>
      </c>
      <c r="AB1265" s="23">
        <v>120</v>
      </c>
      <c r="AC1265" s="23">
        <v>150</v>
      </c>
      <c r="AD1265" s="112"/>
      <c r="AE1265" s="117"/>
    </row>
    <row r="1266" spans="1:31" ht="13.15" customHeight="1" x14ac:dyDescent="0.2">
      <c r="A1266" s="111"/>
      <c r="B1266" s="103" t="s">
        <v>14</v>
      </c>
      <c r="C1266" s="19"/>
      <c r="D1266" s="20"/>
      <c r="E1266" s="20"/>
      <c r="F1266" s="19"/>
      <c r="G1266" s="23">
        <f t="shared" si="858"/>
        <v>0</v>
      </c>
      <c r="H1266" s="28">
        <f t="shared" si="858"/>
        <v>0</v>
      </c>
      <c r="I1266" s="29"/>
      <c r="J1266" s="29"/>
      <c r="K1266" s="29"/>
      <c r="L1266" s="29"/>
      <c r="M1266" s="29"/>
      <c r="N1266" s="29"/>
      <c r="O1266" s="29"/>
      <c r="P1266" s="28"/>
      <c r="Q1266" s="23">
        <f t="shared" si="859"/>
        <v>0</v>
      </c>
      <c r="R1266" s="28">
        <f t="shared" si="859"/>
        <v>0</v>
      </c>
      <c r="S1266" s="23"/>
      <c r="T1266" s="23"/>
      <c r="U1266" s="23"/>
      <c r="V1266" s="23"/>
      <c r="W1266" s="23"/>
      <c r="X1266" s="23"/>
      <c r="Y1266" s="23"/>
      <c r="Z1266" s="23"/>
      <c r="AA1266" s="23"/>
      <c r="AB1266" s="23"/>
      <c r="AC1266" s="23"/>
      <c r="AD1266" s="112"/>
      <c r="AE1266" s="117"/>
    </row>
    <row r="1267" spans="1:31" ht="13.15" customHeight="1" x14ac:dyDescent="0.2">
      <c r="A1267" s="111"/>
      <c r="B1267" s="103" t="s">
        <v>15</v>
      </c>
      <c r="C1267" s="19"/>
      <c r="D1267" s="20"/>
      <c r="E1267" s="20"/>
      <c r="F1267" s="19"/>
      <c r="G1267" s="23">
        <f t="shared" si="858"/>
        <v>0</v>
      </c>
      <c r="H1267" s="28">
        <f t="shared" si="858"/>
        <v>0</v>
      </c>
      <c r="I1267" s="29"/>
      <c r="J1267" s="29"/>
      <c r="K1267" s="29"/>
      <c r="L1267" s="29"/>
      <c r="M1267" s="29"/>
      <c r="N1267" s="29"/>
      <c r="O1267" s="29"/>
      <c r="P1267" s="28"/>
      <c r="Q1267" s="23">
        <f t="shared" si="859"/>
        <v>0</v>
      </c>
      <c r="R1267" s="28">
        <f t="shared" si="859"/>
        <v>0</v>
      </c>
      <c r="S1267" s="23"/>
      <c r="T1267" s="23"/>
      <c r="U1267" s="23"/>
      <c r="V1267" s="23"/>
      <c r="W1267" s="23"/>
      <c r="X1267" s="23"/>
      <c r="Y1267" s="23"/>
      <c r="Z1267" s="23"/>
      <c r="AA1267" s="23"/>
      <c r="AB1267" s="23"/>
      <c r="AC1267" s="23"/>
      <c r="AD1267" s="112"/>
      <c r="AE1267" s="117"/>
    </row>
    <row r="1268" spans="1:31" ht="13.15" customHeight="1" x14ac:dyDescent="0.2">
      <c r="A1268" s="111"/>
      <c r="B1268" s="103" t="s">
        <v>12</v>
      </c>
      <c r="C1268" s="19"/>
      <c r="D1268" s="20"/>
      <c r="E1268" s="20"/>
      <c r="F1268" s="19"/>
      <c r="G1268" s="23">
        <f t="shared" si="858"/>
        <v>0</v>
      </c>
      <c r="H1268" s="28">
        <f t="shared" si="858"/>
        <v>0</v>
      </c>
      <c r="I1268" s="29"/>
      <c r="J1268" s="29"/>
      <c r="K1268" s="29"/>
      <c r="L1268" s="29"/>
      <c r="M1268" s="29"/>
      <c r="N1268" s="29"/>
      <c r="O1268" s="29"/>
      <c r="P1268" s="28"/>
      <c r="Q1268" s="23">
        <f t="shared" si="859"/>
        <v>0</v>
      </c>
      <c r="R1268" s="28">
        <f t="shared" si="859"/>
        <v>0</v>
      </c>
      <c r="S1268" s="23"/>
      <c r="T1268" s="23"/>
      <c r="U1268" s="23"/>
      <c r="V1268" s="23"/>
      <c r="W1268" s="23"/>
      <c r="X1268" s="23"/>
      <c r="Y1268" s="23"/>
      <c r="Z1268" s="23"/>
      <c r="AA1268" s="23"/>
      <c r="AB1268" s="23"/>
      <c r="AC1268" s="23"/>
      <c r="AD1268" s="112"/>
      <c r="AE1268" s="118"/>
    </row>
    <row r="1269" spans="1:31" ht="13.15" hidden="1" customHeight="1" x14ac:dyDescent="0.2">
      <c r="A1269" s="111" t="s">
        <v>372</v>
      </c>
      <c r="B1269" s="103" t="s">
        <v>52</v>
      </c>
      <c r="C1269" s="19"/>
      <c r="D1269" s="20"/>
      <c r="E1269" s="20"/>
      <c r="F1269" s="19"/>
      <c r="G1269" s="23">
        <f t="shared" si="858"/>
        <v>4</v>
      </c>
      <c r="H1269" s="23">
        <f t="shared" si="858"/>
        <v>0</v>
      </c>
      <c r="I1269" s="29"/>
      <c r="J1269" s="29"/>
      <c r="K1269" s="29"/>
      <c r="L1269" s="29"/>
      <c r="M1269" s="29"/>
      <c r="N1269" s="29"/>
      <c r="O1269" s="29">
        <v>4</v>
      </c>
      <c r="P1269" s="28"/>
      <c r="Q1269" s="23">
        <v>0</v>
      </c>
      <c r="R1269" s="23">
        <f>T1269+V1269+X1269+Z1269</f>
        <v>0</v>
      </c>
      <c r="S1269" s="23">
        <v>0</v>
      </c>
      <c r="T1269" s="23"/>
      <c r="U1269" s="23">
        <v>0</v>
      </c>
      <c r="V1269" s="23"/>
      <c r="W1269" s="23">
        <v>0</v>
      </c>
      <c r="X1269" s="23"/>
      <c r="Y1269" s="23">
        <v>0</v>
      </c>
      <c r="Z1269" s="23"/>
      <c r="AA1269" s="23">
        <v>0</v>
      </c>
      <c r="AB1269" s="23">
        <v>0</v>
      </c>
      <c r="AC1269" s="23"/>
      <c r="AD1269" s="112" t="s">
        <v>411</v>
      </c>
      <c r="AE1269" s="116" t="s">
        <v>390</v>
      </c>
    </row>
    <row r="1270" spans="1:31" ht="25.5" hidden="1" x14ac:dyDescent="0.2">
      <c r="A1270" s="111"/>
      <c r="B1270" s="103" t="s">
        <v>115</v>
      </c>
      <c r="C1270" s="19"/>
      <c r="D1270" s="20"/>
      <c r="E1270" s="20"/>
      <c r="F1270" s="19"/>
      <c r="G1270" s="23">
        <f t="shared" ref="G1270:AC1270" si="860">ROUND(G1271/G1269,1)</f>
        <v>5</v>
      </c>
      <c r="H1270" s="23" t="e">
        <f t="shared" si="860"/>
        <v>#DIV/0!</v>
      </c>
      <c r="I1270" s="23" t="e">
        <f t="shared" si="860"/>
        <v>#DIV/0!</v>
      </c>
      <c r="J1270" s="23" t="e">
        <f t="shared" si="860"/>
        <v>#DIV/0!</v>
      </c>
      <c r="K1270" s="23" t="e">
        <f t="shared" si="860"/>
        <v>#DIV/0!</v>
      </c>
      <c r="L1270" s="23" t="e">
        <f t="shared" si="860"/>
        <v>#DIV/0!</v>
      </c>
      <c r="M1270" s="23" t="e">
        <f t="shared" si="860"/>
        <v>#DIV/0!</v>
      </c>
      <c r="N1270" s="23" t="e">
        <f t="shared" si="860"/>
        <v>#DIV/0!</v>
      </c>
      <c r="O1270" s="23">
        <f t="shared" si="860"/>
        <v>5</v>
      </c>
      <c r="P1270" s="23" t="e">
        <f t="shared" si="860"/>
        <v>#DIV/0!</v>
      </c>
      <c r="Q1270" s="27" t="e">
        <f t="shared" si="860"/>
        <v>#DIV/0!</v>
      </c>
      <c r="R1270" s="27" t="e">
        <f t="shared" si="860"/>
        <v>#DIV/0!</v>
      </c>
      <c r="S1270" s="27" t="e">
        <f t="shared" si="860"/>
        <v>#DIV/0!</v>
      </c>
      <c r="T1270" s="27" t="e">
        <f t="shared" si="860"/>
        <v>#DIV/0!</v>
      </c>
      <c r="U1270" s="27" t="e">
        <f t="shared" si="860"/>
        <v>#DIV/0!</v>
      </c>
      <c r="V1270" s="27" t="e">
        <f t="shared" si="860"/>
        <v>#DIV/0!</v>
      </c>
      <c r="W1270" s="27" t="e">
        <f t="shared" si="860"/>
        <v>#DIV/0!</v>
      </c>
      <c r="X1270" s="27" t="e">
        <f t="shared" si="860"/>
        <v>#DIV/0!</v>
      </c>
      <c r="Y1270" s="27" t="e">
        <f t="shared" si="860"/>
        <v>#DIV/0!</v>
      </c>
      <c r="Z1270" s="27" t="e">
        <f t="shared" si="860"/>
        <v>#DIV/0!</v>
      </c>
      <c r="AA1270" s="27" t="e">
        <f t="shared" si="860"/>
        <v>#DIV/0!</v>
      </c>
      <c r="AB1270" s="27" t="e">
        <f t="shared" si="860"/>
        <v>#DIV/0!</v>
      </c>
      <c r="AC1270" s="27" t="e">
        <f t="shared" si="860"/>
        <v>#DIV/0!</v>
      </c>
      <c r="AD1270" s="112"/>
      <c r="AE1270" s="117"/>
    </row>
    <row r="1271" spans="1:31" ht="13.15" hidden="1" customHeight="1" x14ac:dyDescent="0.2">
      <c r="A1271" s="111"/>
      <c r="B1271" s="103" t="s">
        <v>101</v>
      </c>
      <c r="C1271" s="19"/>
      <c r="D1271" s="20"/>
      <c r="E1271" s="20"/>
      <c r="F1271" s="19"/>
      <c r="G1271" s="23">
        <f t="shared" ref="G1271:AB1271" si="861">SUM(G1272:G1275)</f>
        <v>20</v>
      </c>
      <c r="H1271" s="23">
        <f t="shared" si="861"/>
        <v>0</v>
      </c>
      <c r="I1271" s="23">
        <f t="shared" si="861"/>
        <v>0</v>
      </c>
      <c r="J1271" s="23">
        <f t="shared" si="861"/>
        <v>0</v>
      </c>
      <c r="K1271" s="23">
        <f t="shared" si="861"/>
        <v>0</v>
      </c>
      <c r="L1271" s="23">
        <f t="shared" si="861"/>
        <v>0</v>
      </c>
      <c r="M1271" s="23">
        <f t="shared" si="861"/>
        <v>0</v>
      </c>
      <c r="N1271" s="23">
        <f t="shared" si="861"/>
        <v>0</v>
      </c>
      <c r="O1271" s="23">
        <f t="shared" si="861"/>
        <v>20</v>
      </c>
      <c r="P1271" s="23">
        <f t="shared" si="861"/>
        <v>0</v>
      </c>
      <c r="Q1271" s="23">
        <f t="shared" si="861"/>
        <v>0</v>
      </c>
      <c r="R1271" s="23">
        <f t="shared" si="861"/>
        <v>0</v>
      </c>
      <c r="S1271" s="23">
        <f t="shared" si="861"/>
        <v>0</v>
      </c>
      <c r="T1271" s="23">
        <f t="shared" si="861"/>
        <v>0</v>
      </c>
      <c r="U1271" s="23">
        <f t="shared" si="861"/>
        <v>0</v>
      </c>
      <c r="V1271" s="23">
        <f t="shared" si="861"/>
        <v>0</v>
      </c>
      <c r="W1271" s="23">
        <f t="shared" si="861"/>
        <v>0</v>
      </c>
      <c r="X1271" s="23">
        <f t="shared" si="861"/>
        <v>0</v>
      </c>
      <c r="Y1271" s="23">
        <f t="shared" si="861"/>
        <v>0</v>
      </c>
      <c r="Z1271" s="23">
        <f t="shared" si="861"/>
        <v>0</v>
      </c>
      <c r="AA1271" s="23">
        <f t="shared" si="861"/>
        <v>0</v>
      </c>
      <c r="AB1271" s="23">
        <f t="shared" si="861"/>
        <v>0</v>
      </c>
      <c r="AC1271" s="23"/>
      <c r="AD1271" s="112"/>
      <c r="AE1271" s="117"/>
    </row>
    <row r="1272" spans="1:31" ht="26.45" hidden="1" customHeight="1" x14ac:dyDescent="0.2">
      <c r="A1272" s="111"/>
      <c r="B1272" s="103" t="s">
        <v>17</v>
      </c>
      <c r="C1272" s="18" t="s">
        <v>50</v>
      </c>
      <c r="D1272" s="18" t="s">
        <v>51</v>
      </c>
      <c r="E1272" s="18" t="s">
        <v>200</v>
      </c>
      <c r="F1272" s="18" t="s">
        <v>54</v>
      </c>
      <c r="G1272" s="23">
        <f t="shared" ref="G1272:H1276" si="862">I1272+K1272+M1272+O1272</f>
        <v>20</v>
      </c>
      <c r="H1272" s="28">
        <f t="shared" si="862"/>
        <v>0</v>
      </c>
      <c r="I1272" s="29">
        <v>0</v>
      </c>
      <c r="J1272" s="29"/>
      <c r="K1272" s="29">
        <v>0</v>
      </c>
      <c r="L1272" s="29"/>
      <c r="M1272" s="29">
        <v>0</v>
      </c>
      <c r="N1272" s="29"/>
      <c r="O1272" s="29">
        <v>20</v>
      </c>
      <c r="P1272" s="28"/>
      <c r="Q1272" s="23">
        <f t="shared" ref="Q1272:R1275" si="863">S1272+U1272+W1272+Y1272</f>
        <v>0</v>
      </c>
      <c r="R1272" s="28">
        <f t="shared" si="863"/>
        <v>0</v>
      </c>
      <c r="S1272" s="23">
        <v>0</v>
      </c>
      <c r="T1272" s="23"/>
      <c r="U1272" s="23">
        <v>0</v>
      </c>
      <c r="V1272" s="23"/>
      <c r="W1272" s="23">
        <v>0</v>
      </c>
      <c r="X1272" s="23"/>
      <c r="Y1272" s="23">
        <v>0</v>
      </c>
      <c r="Z1272" s="23"/>
      <c r="AA1272" s="23">
        <v>0</v>
      </c>
      <c r="AB1272" s="23">
        <v>0</v>
      </c>
      <c r="AC1272" s="23">
        <v>80</v>
      </c>
      <c r="AD1272" s="112"/>
      <c r="AE1272" s="117"/>
    </row>
    <row r="1273" spans="1:31" ht="13.15" hidden="1" customHeight="1" x14ac:dyDescent="0.2">
      <c r="A1273" s="111"/>
      <c r="B1273" s="103" t="s">
        <v>14</v>
      </c>
      <c r="C1273" s="19"/>
      <c r="D1273" s="20"/>
      <c r="E1273" s="20"/>
      <c r="F1273" s="19"/>
      <c r="G1273" s="23">
        <f t="shared" si="862"/>
        <v>0</v>
      </c>
      <c r="H1273" s="28">
        <f t="shared" si="862"/>
        <v>0</v>
      </c>
      <c r="I1273" s="29"/>
      <c r="J1273" s="29"/>
      <c r="K1273" s="29"/>
      <c r="L1273" s="29"/>
      <c r="M1273" s="29"/>
      <c r="N1273" s="29"/>
      <c r="O1273" s="29"/>
      <c r="P1273" s="28"/>
      <c r="Q1273" s="23">
        <f t="shared" si="863"/>
        <v>0</v>
      </c>
      <c r="R1273" s="28">
        <f t="shared" si="863"/>
        <v>0</v>
      </c>
      <c r="S1273" s="23"/>
      <c r="T1273" s="23"/>
      <c r="U1273" s="23"/>
      <c r="V1273" s="23"/>
      <c r="W1273" s="23"/>
      <c r="X1273" s="23"/>
      <c r="Y1273" s="23"/>
      <c r="Z1273" s="23"/>
      <c r="AA1273" s="23"/>
      <c r="AB1273" s="23"/>
      <c r="AC1273" s="23"/>
      <c r="AD1273" s="112"/>
      <c r="AE1273" s="117"/>
    </row>
    <row r="1274" spans="1:31" ht="25.5" hidden="1" customHeight="1" x14ac:dyDescent="0.2">
      <c r="A1274" s="111"/>
      <c r="B1274" s="103" t="s">
        <v>15</v>
      </c>
      <c r="C1274" s="19"/>
      <c r="D1274" s="20"/>
      <c r="E1274" s="20"/>
      <c r="F1274" s="19"/>
      <c r="G1274" s="23">
        <f t="shared" si="862"/>
        <v>0</v>
      </c>
      <c r="H1274" s="28">
        <f t="shared" si="862"/>
        <v>0</v>
      </c>
      <c r="I1274" s="29"/>
      <c r="J1274" s="29"/>
      <c r="K1274" s="29"/>
      <c r="L1274" s="29"/>
      <c r="M1274" s="29"/>
      <c r="N1274" s="29"/>
      <c r="O1274" s="29"/>
      <c r="P1274" s="28"/>
      <c r="Q1274" s="23">
        <f t="shared" si="863"/>
        <v>0</v>
      </c>
      <c r="R1274" s="28">
        <f t="shared" si="863"/>
        <v>0</v>
      </c>
      <c r="S1274" s="23"/>
      <c r="T1274" s="23"/>
      <c r="U1274" s="23"/>
      <c r="V1274" s="23"/>
      <c r="W1274" s="23"/>
      <c r="X1274" s="23"/>
      <c r="Y1274" s="23"/>
      <c r="Z1274" s="23"/>
      <c r="AA1274" s="23"/>
      <c r="AB1274" s="23"/>
      <c r="AC1274" s="23"/>
      <c r="AD1274" s="112"/>
      <c r="AE1274" s="117"/>
    </row>
    <row r="1275" spans="1:31" ht="58.15" hidden="1" customHeight="1" x14ac:dyDescent="0.2">
      <c r="A1275" s="111"/>
      <c r="B1275" s="103" t="s">
        <v>12</v>
      </c>
      <c r="C1275" s="19"/>
      <c r="D1275" s="20"/>
      <c r="E1275" s="20"/>
      <c r="F1275" s="19"/>
      <c r="G1275" s="23">
        <f t="shared" si="862"/>
        <v>0</v>
      </c>
      <c r="H1275" s="28">
        <f t="shared" si="862"/>
        <v>0</v>
      </c>
      <c r="I1275" s="29"/>
      <c r="J1275" s="29"/>
      <c r="K1275" s="29"/>
      <c r="L1275" s="29"/>
      <c r="M1275" s="29"/>
      <c r="N1275" s="29"/>
      <c r="O1275" s="29"/>
      <c r="P1275" s="28"/>
      <c r="Q1275" s="23">
        <f t="shared" si="863"/>
        <v>0</v>
      </c>
      <c r="R1275" s="28">
        <f t="shared" si="863"/>
        <v>0</v>
      </c>
      <c r="S1275" s="23"/>
      <c r="T1275" s="23"/>
      <c r="U1275" s="23"/>
      <c r="V1275" s="23"/>
      <c r="W1275" s="23"/>
      <c r="X1275" s="23"/>
      <c r="Y1275" s="23"/>
      <c r="Z1275" s="23"/>
      <c r="AA1275" s="23"/>
      <c r="AB1275" s="23"/>
      <c r="AC1275" s="23"/>
      <c r="AD1275" s="112"/>
      <c r="AE1275" s="118"/>
    </row>
    <row r="1276" spans="1:31" ht="22.15" customHeight="1" x14ac:dyDescent="0.2">
      <c r="A1276" s="111" t="s">
        <v>510</v>
      </c>
      <c r="B1276" s="103" t="s">
        <v>145</v>
      </c>
      <c r="C1276" s="19"/>
      <c r="D1276" s="20"/>
      <c r="E1276" s="20"/>
      <c r="F1276" s="19"/>
      <c r="G1276" s="23">
        <f t="shared" si="862"/>
        <v>2</v>
      </c>
      <c r="H1276" s="23">
        <f t="shared" si="862"/>
        <v>0</v>
      </c>
      <c r="I1276" s="29"/>
      <c r="J1276" s="29"/>
      <c r="K1276" s="29"/>
      <c r="L1276" s="29"/>
      <c r="M1276" s="29"/>
      <c r="N1276" s="29"/>
      <c r="O1276" s="29">
        <v>2</v>
      </c>
      <c r="P1276" s="28"/>
      <c r="Q1276" s="23">
        <v>1</v>
      </c>
      <c r="R1276" s="23">
        <f>T1276+V1276+X1276+Z1276</f>
        <v>0</v>
      </c>
      <c r="S1276" s="23">
        <v>0</v>
      </c>
      <c r="T1276" s="23"/>
      <c r="U1276" s="23">
        <v>0</v>
      </c>
      <c r="V1276" s="23"/>
      <c r="W1276" s="23">
        <v>0</v>
      </c>
      <c r="X1276" s="23"/>
      <c r="Y1276" s="23">
        <v>1</v>
      </c>
      <c r="Z1276" s="23"/>
      <c r="AA1276" s="23">
        <v>2</v>
      </c>
      <c r="AB1276" s="23">
        <v>2</v>
      </c>
      <c r="AC1276" s="23">
        <v>2</v>
      </c>
      <c r="AD1276" s="112" t="s">
        <v>324</v>
      </c>
      <c r="AE1276" s="116" t="s">
        <v>362</v>
      </c>
    </row>
    <row r="1277" spans="1:31" ht="25.5" x14ac:dyDescent="0.2">
      <c r="A1277" s="111"/>
      <c r="B1277" s="103" t="s">
        <v>119</v>
      </c>
      <c r="C1277" s="19"/>
      <c r="D1277" s="20"/>
      <c r="E1277" s="20"/>
      <c r="F1277" s="19"/>
      <c r="G1277" s="23">
        <f t="shared" ref="G1277:AC1277" si="864">ROUND(G1278/G1276,1)</f>
        <v>550</v>
      </c>
      <c r="H1277" s="23" t="e">
        <f t="shared" si="864"/>
        <v>#DIV/0!</v>
      </c>
      <c r="I1277" s="23" t="e">
        <f t="shared" si="864"/>
        <v>#DIV/0!</v>
      </c>
      <c r="J1277" s="23" t="e">
        <f t="shared" si="864"/>
        <v>#DIV/0!</v>
      </c>
      <c r="K1277" s="23" t="e">
        <f t="shared" si="864"/>
        <v>#DIV/0!</v>
      </c>
      <c r="L1277" s="23" t="e">
        <f t="shared" si="864"/>
        <v>#DIV/0!</v>
      </c>
      <c r="M1277" s="23" t="e">
        <f t="shared" si="864"/>
        <v>#DIV/0!</v>
      </c>
      <c r="N1277" s="23" t="e">
        <f t="shared" si="864"/>
        <v>#DIV/0!</v>
      </c>
      <c r="O1277" s="23">
        <f t="shared" si="864"/>
        <v>550</v>
      </c>
      <c r="P1277" s="23" t="e">
        <f t="shared" si="864"/>
        <v>#DIV/0!</v>
      </c>
      <c r="Q1277" s="23">
        <f t="shared" si="864"/>
        <v>50</v>
      </c>
      <c r="R1277" s="23" t="e">
        <f t="shared" si="864"/>
        <v>#DIV/0!</v>
      </c>
      <c r="S1277" s="27" t="e">
        <f t="shared" si="864"/>
        <v>#DIV/0!</v>
      </c>
      <c r="T1277" s="23" t="e">
        <f t="shared" si="864"/>
        <v>#DIV/0!</v>
      </c>
      <c r="U1277" s="27" t="e">
        <f t="shared" si="864"/>
        <v>#DIV/0!</v>
      </c>
      <c r="V1277" s="23" t="e">
        <f t="shared" si="864"/>
        <v>#DIV/0!</v>
      </c>
      <c r="W1277" s="27" t="e">
        <f t="shared" si="864"/>
        <v>#DIV/0!</v>
      </c>
      <c r="X1277" s="23" t="e">
        <f t="shared" si="864"/>
        <v>#DIV/0!</v>
      </c>
      <c r="Y1277" s="23">
        <f t="shared" si="864"/>
        <v>50</v>
      </c>
      <c r="Z1277" s="23" t="e">
        <f t="shared" si="864"/>
        <v>#DIV/0!</v>
      </c>
      <c r="AA1277" s="23">
        <f t="shared" si="864"/>
        <v>50</v>
      </c>
      <c r="AB1277" s="23">
        <f t="shared" si="864"/>
        <v>50</v>
      </c>
      <c r="AC1277" s="23">
        <f t="shared" si="864"/>
        <v>50</v>
      </c>
      <c r="AD1277" s="112"/>
      <c r="AE1277" s="117"/>
    </row>
    <row r="1278" spans="1:31" ht="25.5" x14ac:dyDescent="0.2">
      <c r="A1278" s="111"/>
      <c r="B1278" s="103" t="s">
        <v>101</v>
      </c>
      <c r="C1278" s="19"/>
      <c r="D1278" s="20"/>
      <c r="E1278" s="20"/>
      <c r="F1278" s="19"/>
      <c r="G1278" s="23">
        <f t="shared" ref="G1278:AC1278" si="865">SUM(G1279:G1282)</f>
        <v>1100</v>
      </c>
      <c r="H1278" s="23">
        <f t="shared" si="865"/>
        <v>0</v>
      </c>
      <c r="I1278" s="23">
        <f t="shared" si="865"/>
        <v>0</v>
      </c>
      <c r="J1278" s="23">
        <f t="shared" si="865"/>
        <v>0</v>
      </c>
      <c r="K1278" s="23">
        <f t="shared" si="865"/>
        <v>0</v>
      </c>
      <c r="L1278" s="23">
        <f t="shared" si="865"/>
        <v>0</v>
      </c>
      <c r="M1278" s="23">
        <f t="shared" si="865"/>
        <v>0</v>
      </c>
      <c r="N1278" s="23">
        <f t="shared" si="865"/>
        <v>0</v>
      </c>
      <c r="O1278" s="23">
        <f t="shared" si="865"/>
        <v>1100</v>
      </c>
      <c r="P1278" s="23">
        <f t="shared" si="865"/>
        <v>0</v>
      </c>
      <c r="Q1278" s="23">
        <f t="shared" si="865"/>
        <v>50</v>
      </c>
      <c r="R1278" s="23">
        <f t="shared" si="865"/>
        <v>0</v>
      </c>
      <c r="S1278" s="23">
        <f t="shared" si="865"/>
        <v>0</v>
      </c>
      <c r="T1278" s="23">
        <f t="shared" si="865"/>
        <v>0</v>
      </c>
      <c r="U1278" s="23">
        <f t="shared" si="865"/>
        <v>0</v>
      </c>
      <c r="V1278" s="23">
        <f t="shared" si="865"/>
        <v>0</v>
      </c>
      <c r="W1278" s="23">
        <f t="shared" si="865"/>
        <v>0</v>
      </c>
      <c r="X1278" s="23">
        <f t="shared" si="865"/>
        <v>0</v>
      </c>
      <c r="Y1278" s="23">
        <v>50</v>
      </c>
      <c r="Z1278" s="23">
        <f t="shared" si="865"/>
        <v>0</v>
      </c>
      <c r="AA1278" s="23">
        <f t="shared" si="865"/>
        <v>100</v>
      </c>
      <c r="AB1278" s="23">
        <f t="shared" si="865"/>
        <v>100</v>
      </c>
      <c r="AC1278" s="23">
        <f t="shared" si="865"/>
        <v>100</v>
      </c>
      <c r="AD1278" s="112"/>
      <c r="AE1278" s="117"/>
    </row>
    <row r="1279" spans="1:31" x14ac:dyDescent="0.2">
      <c r="A1279" s="111"/>
      <c r="B1279" s="103" t="s">
        <v>17</v>
      </c>
      <c r="C1279" s="18" t="s">
        <v>48</v>
      </c>
      <c r="D1279" s="18" t="s">
        <v>42</v>
      </c>
      <c r="E1279" s="18" t="s">
        <v>200</v>
      </c>
      <c r="F1279" s="18" t="s">
        <v>54</v>
      </c>
      <c r="G1279" s="23">
        <f t="shared" ref="G1279:H1283" si="866">I1279+K1279+M1279+O1279</f>
        <v>1100</v>
      </c>
      <c r="H1279" s="28">
        <f t="shared" si="866"/>
        <v>0</v>
      </c>
      <c r="I1279" s="29"/>
      <c r="J1279" s="29"/>
      <c r="K1279" s="29"/>
      <c r="L1279" s="29"/>
      <c r="M1279" s="29"/>
      <c r="N1279" s="29"/>
      <c r="O1279" s="29">
        <v>1100</v>
      </c>
      <c r="P1279" s="28"/>
      <c r="Q1279" s="23">
        <f t="shared" ref="Q1279:R1282" si="867">S1279+U1279+W1279+Y1279</f>
        <v>50</v>
      </c>
      <c r="R1279" s="28">
        <f t="shared" si="867"/>
        <v>0</v>
      </c>
      <c r="S1279" s="23">
        <v>0</v>
      </c>
      <c r="T1279" s="23"/>
      <c r="U1279" s="23"/>
      <c r="V1279" s="23"/>
      <c r="W1279" s="23">
        <v>0</v>
      </c>
      <c r="X1279" s="23"/>
      <c r="Y1279" s="23">
        <v>50</v>
      </c>
      <c r="Z1279" s="23"/>
      <c r="AA1279" s="23">
        <v>100</v>
      </c>
      <c r="AB1279" s="23">
        <v>100</v>
      </c>
      <c r="AC1279" s="23">
        <v>100</v>
      </c>
      <c r="AD1279" s="112"/>
      <c r="AE1279" s="117"/>
    </row>
    <row r="1280" spans="1:31" x14ac:dyDescent="0.2">
      <c r="A1280" s="111"/>
      <c r="B1280" s="103" t="s">
        <v>14</v>
      </c>
      <c r="C1280" s="19"/>
      <c r="D1280" s="20"/>
      <c r="E1280" s="20"/>
      <c r="F1280" s="19"/>
      <c r="G1280" s="23">
        <f t="shared" si="866"/>
        <v>0</v>
      </c>
      <c r="H1280" s="28">
        <f t="shared" si="866"/>
        <v>0</v>
      </c>
      <c r="I1280" s="29"/>
      <c r="J1280" s="29"/>
      <c r="K1280" s="29"/>
      <c r="L1280" s="29"/>
      <c r="M1280" s="29"/>
      <c r="N1280" s="29"/>
      <c r="O1280" s="29"/>
      <c r="P1280" s="28"/>
      <c r="Q1280" s="23">
        <f t="shared" si="867"/>
        <v>0</v>
      </c>
      <c r="R1280" s="28">
        <f t="shared" si="867"/>
        <v>0</v>
      </c>
      <c r="S1280" s="23"/>
      <c r="T1280" s="23"/>
      <c r="U1280" s="23"/>
      <c r="V1280" s="23"/>
      <c r="W1280" s="23"/>
      <c r="X1280" s="23"/>
      <c r="Y1280" s="23"/>
      <c r="Z1280" s="23"/>
      <c r="AA1280" s="23"/>
      <c r="AB1280" s="23"/>
      <c r="AC1280" s="23"/>
      <c r="AD1280" s="112"/>
      <c r="AE1280" s="117"/>
    </row>
    <row r="1281" spans="1:31" x14ac:dyDescent="0.2">
      <c r="A1281" s="111"/>
      <c r="B1281" s="103" t="s">
        <v>15</v>
      </c>
      <c r="C1281" s="19"/>
      <c r="D1281" s="20"/>
      <c r="E1281" s="20"/>
      <c r="F1281" s="19"/>
      <c r="G1281" s="23">
        <f t="shared" si="866"/>
        <v>0</v>
      </c>
      <c r="H1281" s="28">
        <f t="shared" si="866"/>
        <v>0</v>
      </c>
      <c r="I1281" s="29"/>
      <c r="J1281" s="29"/>
      <c r="K1281" s="29"/>
      <c r="L1281" s="29"/>
      <c r="M1281" s="29"/>
      <c r="N1281" s="29"/>
      <c r="O1281" s="29"/>
      <c r="P1281" s="28"/>
      <c r="Q1281" s="23">
        <f t="shared" si="867"/>
        <v>0</v>
      </c>
      <c r="R1281" s="28">
        <f t="shared" si="867"/>
        <v>0</v>
      </c>
      <c r="S1281" s="23"/>
      <c r="T1281" s="23"/>
      <c r="U1281" s="23"/>
      <c r="V1281" s="23"/>
      <c r="W1281" s="23"/>
      <c r="X1281" s="23"/>
      <c r="Y1281" s="23"/>
      <c r="Z1281" s="23"/>
      <c r="AA1281" s="23"/>
      <c r="AB1281" s="23"/>
      <c r="AC1281" s="23"/>
      <c r="AD1281" s="112"/>
      <c r="AE1281" s="117"/>
    </row>
    <row r="1282" spans="1:31" ht="25.5" x14ac:dyDescent="0.2">
      <c r="A1282" s="111"/>
      <c r="B1282" s="103" t="s">
        <v>12</v>
      </c>
      <c r="C1282" s="19"/>
      <c r="D1282" s="20"/>
      <c r="E1282" s="20"/>
      <c r="F1282" s="19"/>
      <c r="G1282" s="23">
        <f t="shared" si="866"/>
        <v>0</v>
      </c>
      <c r="H1282" s="28">
        <f t="shared" si="866"/>
        <v>0</v>
      </c>
      <c r="I1282" s="29"/>
      <c r="J1282" s="29"/>
      <c r="K1282" s="29"/>
      <c r="L1282" s="29"/>
      <c r="M1282" s="29"/>
      <c r="N1282" s="29"/>
      <c r="O1282" s="29"/>
      <c r="P1282" s="28"/>
      <c r="Q1282" s="23">
        <f t="shared" si="867"/>
        <v>0</v>
      </c>
      <c r="R1282" s="28">
        <f t="shared" si="867"/>
        <v>0</v>
      </c>
      <c r="S1282" s="23"/>
      <c r="T1282" s="23"/>
      <c r="U1282" s="23"/>
      <c r="V1282" s="23"/>
      <c r="W1282" s="23"/>
      <c r="X1282" s="23"/>
      <c r="Y1282" s="23"/>
      <c r="Z1282" s="23"/>
      <c r="AA1282" s="23"/>
      <c r="AB1282" s="23"/>
      <c r="AC1282" s="23"/>
      <c r="AD1282" s="112"/>
      <c r="AE1282" s="118"/>
    </row>
    <row r="1283" spans="1:31" ht="19.899999999999999" customHeight="1" x14ac:dyDescent="0.2">
      <c r="A1283" s="111" t="s">
        <v>509</v>
      </c>
      <c r="B1283" s="103" t="s">
        <v>160</v>
      </c>
      <c r="C1283" s="19"/>
      <c r="D1283" s="20"/>
      <c r="E1283" s="20"/>
      <c r="F1283" s="19"/>
      <c r="G1283" s="23">
        <f t="shared" si="866"/>
        <v>2</v>
      </c>
      <c r="H1283" s="23">
        <f t="shared" si="866"/>
        <v>1</v>
      </c>
      <c r="I1283" s="29">
        <v>1</v>
      </c>
      <c r="J1283" s="29">
        <v>1</v>
      </c>
      <c r="K1283" s="29"/>
      <c r="L1283" s="29"/>
      <c r="M1283" s="29"/>
      <c r="N1283" s="29"/>
      <c r="O1283" s="29">
        <v>1</v>
      </c>
      <c r="P1283" s="28"/>
      <c r="Q1283" s="23">
        <v>2</v>
      </c>
      <c r="R1283" s="23">
        <f>T1283+V1283+X1283+Z1283</f>
        <v>0</v>
      </c>
      <c r="S1283" s="23">
        <v>1</v>
      </c>
      <c r="T1283" s="23"/>
      <c r="U1283" s="23"/>
      <c r="V1283" s="23"/>
      <c r="W1283" s="23"/>
      <c r="X1283" s="23"/>
      <c r="Y1283" s="23">
        <v>1</v>
      </c>
      <c r="Z1283" s="23"/>
      <c r="AA1283" s="23">
        <v>2</v>
      </c>
      <c r="AB1283" s="23">
        <v>2</v>
      </c>
      <c r="AC1283" s="23">
        <v>2</v>
      </c>
      <c r="AD1283" s="112" t="s">
        <v>324</v>
      </c>
      <c r="AE1283" s="116" t="s">
        <v>363</v>
      </c>
    </row>
    <row r="1284" spans="1:31" ht="66.599999999999994" customHeight="1" x14ac:dyDescent="0.2">
      <c r="A1284" s="111"/>
      <c r="B1284" s="103" t="s">
        <v>119</v>
      </c>
      <c r="C1284" s="19"/>
      <c r="D1284" s="20"/>
      <c r="E1284" s="20"/>
      <c r="F1284" s="19"/>
      <c r="G1284" s="23">
        <f t="shared" ref="G1284:AC1284" si="868">ROUND(G1285/G1283,1)</f>
        <v>950</v>
      </c>
      <c r="H1284" s="23">
        <f t="shared" si="868"/>
        <v>1300</v>
      </c>
      <c r="I1284" s="23">
        <f t="shared" si="868"/>
        <v>1300</v>
      </c>
      <c r="J1284" s="23">
        <f t="shared" si="868"/>
        <v>1300</v>
      </c>
      <c r="K1284" s="23" t="e">
        <f t="shared" si="868"/>
        <v>#DIV/0!</v>
      </c>
      <c r="L1284" s="23" t="e">
        <f t="shared" si="868"/>
        <v>#DIV/0!</v>
      </c>
      <c r="M1284" s="23" t="e">
        <f t="shared" si="868"/>
        <v>#DIV/0!</v>
      </c>
      <c r="N1284" s="23" t="e">
        <f t="shared" si="868"/>
        <v>#DIV/0!</v>
      </c>
      <c r="O1284" s="23">
        <f t="shared" si="868"/>
        <v>600</v>
      </c>
      <c r="P1284" s="23" t="e">
        <f t="shared" si="868"/>
        <v>#DIV/0!</v>
      </c>
      <c r="Q1284" s="23">
        <f t="shared" si="868"/>
        <v>950</v>
      </c>
      <c r="R1284" s="23" t="e">
        <f t="shared" si="868"/>
        <v>#DIV/0!</v>
      </c>
      <c r="S1284" s="23">
        <f t="shared" si="868"/>
        <v>1300</v>
      </c>
      <c r="T1284" s="23" t="e">
        <f t="shared" si="868"/>
        <v>#DIV/0!</v>
      </c>
      <c r="U1284" s="27" t="e">
        <f t="shared" si="868"/>
        <v>#DIV/0!</v>
      </c>
      <c r="V1284" s="27" t="e">
        <f t="shared" si="868"/>
        <v>#DIV/0!</v>
      </c>
      <c r="W1284" s="27" t="e">
        <f t="shared" si="868"/>
        <v>#DIV/0!</v>
      </c>
      <c r="X1284" s="23" t="e">
        <f t="shared" si="868"/>
        <v>#DIV/0!</v>
      </c>
      <c r="Y1284" s="23">
        <f t="shared" si="868"/>
        <v>600</v>
      </c>
      <c r="Z1284" s="23" t="e">
        <f t="shared" si="868"/>
        <v>#DIV/0!</v>
      </c>
      <c r="AA1284" s="23">
        <f t="shared" si="868"/>
        <v>950</v>
      </c>
      <c r="AB1284" s="23">
        <f t="shared" si="868"/>
        <v>950</v>
      </c>
      <c r="AC1284" s="23">
        <f t="shared" si="868"/>
        <v>950</v>
      </c>
      <c r="AD1284" s="112"/>
      <c r="AE1284" s="117"/>
    </row>
    <row r="1285" spans="1:31" ht="25.5" x14ac:dyDescent="0.2">
      <c r="A1285" s="111"/>
      <c r="B1285" s="103" t="s">
        <v>101</v>
      </c>
      <c r="C1285" s="19"/>
      <c r="D1285" s="20"/>
      <c r="E1285" s="20"/>
      <c r="F1285" s="19"/>
      <c r="G1285" s="23">
        <f t="shared" ref="G1285:AC1285" si="869">SUM(G1286:G1289)</f>
        <v>1900</v>
      </c>
      <c r="H1285" s="23">
        <f t="shared" si="869"/>
        <v>1300</v>
      </c>
      <c r="I1285" s="23">
        <f t="shared" si="869"/>
        <v>1300</v>
      </c>
      <c r="J1285" s="23">
        <f t="shared" si="869"/>
        <v>1300</v>
      </c>
      <c r="K1285" s="23">
        <f t="shared" si="869"/>
        <v>0</v>
      </c>
      <c r="L1285" s="23">
        <f t="shared" si="869"/>
        <v>0</v>
      </c>
      <c r="M1285" s="23">
        <f t="shared" si="869"/>
        <v>0</v>
      </c>
      <c r="N1285" s="23">
        <f t="shared" si="869"/>
        <v>0</v>
      </c>
      <c r="O1285" s="23">
        <f t="shared" si="869"/>
        <v>600</v>
      </c>
      <c r="P1285" s="23">
        <f t="shared" si="869"/>
        <v>0</v>
      </c>
      <c r="Q1285" s="23">
        <f t="shared" si="869"/>
        <v>1900</v>
      </c>
      <c r="R1285" s="23">
        <f t="shared" si="869"/>
        <v>1300</v>
      </c>
      <c r="S1285" s="23">
        <f t="shared" si="869"/>
        <v>1300</v>
      </c>
      <c r="T1285" s="23">
        <f t="shared" si="869"/>
        <v>1300</v>
      </c>
      <c r="U1285" s="23">
        <f t="shared" si="869"/>
        <v>0</v>
      </c>
      <c r="V1285" s="23">
        <f t="shared" si="869"/>
        <v>0</v>
      </c>
      <c r="W1285" s="23">
        <f t="shared" si="869"/>
        <v>0</v>
      </c>
      <c r="X1285" s="23">
        <f t="shared" si="869"/>
        <v>0</v>
      </c>
      <c r="Y1285" s="23">
        <f t="shared" si="869"/>
        <v>600</v>
      </c>
      <c r="Z1285" s="23">
        <f t="shared" si="869"/>
        <v>0</v>
      </c>
      <c r="AA1285" s="23">
        <f t="shared" si="869"/>
        <v>1900</v>
      </c>
      <c r="AB1285" s="23">
        <f t="shared" si="869"/>
        <v>1900</v>
      </c>
      <c r="AC1285" s="23">
        <f t="shared" si="869"/>
        <v>1900</v>
      </c>
      <c r="AD1285" s="112"/>
      <c r="AE1285" s="117"/>
    </row>
    <row r="1286" spans="1:31" ht="26.45" customHeight="1" x14ac:dyDescent="0.2">
      <c r="A1286" s="111"/>
      <c r="B1286" s="103" t="s">
        <v>17</v>
      </c>
      <c r="C1286" s="18" t="s">
        <v>48</v>
      </c>
      <c r="D1286" s="18" t="s">
        <v>42</v>
      </c>
      <c r="E1286" s="18" t="s">
        <v>200</v>
      </c>
      <c r="F1286" s="18" t="s">
        <v>54</v>
      </c>
      <c r="G1286" s="23">
        <f t="shared" ref="G1286:H1290" si="870">I1286+K1286+M1286+O1286</f>
        <v>1900</v>
      </c>
      <c r="H1286" s="28">
        <f t="shared" si="870"/>
        <v>1300</v>
      </c>
      <c r="I1286" s="29">
        <v>1300</v>
      </c>
      <c r="J1286" s="29">
        <v>1300</v>
      </c>
      <c r="K1286" s="29"/>
      <c r="L1286" s="29"/>
      <c r="M1286" s="29"/>
      <c r="N1286" s="29"/>
      <c r="O1286" s="29">
        <v>600</v>
      </c>
      <c r="P1286" s="28"/>
      <c r="Q1286" s="23">
        <f t="shared" ref="Q1286:R1289" si="871">S1286+U1286+W1286+Y1286</f>
        <v>1900</v>
      </c>
      <c r="R1286" s="28">
        <f t="shared" si="871"/>
        <v>1300</v>
      </c>
      <c r="S1286" s="29">
        <v>1300</v>
      </c>
      <c r="T1286" s="29">
        <v>1300</v>
      </c>
      <c r="U1286" s="29"/>
      <c r="V1286" s="29"/>
      <c r="W1286" s="29"/>
      <c r="X1286" s="29"/>
      <c r="Y1286" s="29">
        <v>600</v>
      </c>
      <c r="Z1286" s="23"/>
      <c r="AA1286" s="23">
        <v>1900</v>
      </c>
      <c r="AB1286" s="23">
        <v>1900</v>
      </c>
      <c r="AC1286" s="23">
        <v>1900</v>
      </c>
      <c r="AD1286" s="112"/>
      <c r="AE1286" s="117"/>
    </row>
    <row r="1287" spans="1:31" ht="13.15" customHeight="1" x14ac:dyDescent="0.2">
      <c r="A1287" s="111"/>
      <c r="B1287" s="103" t="s">
        <v>14</v>
      </c>
      <c r="C1287" s="19"/>
      <c r="D1287" s="20"/>
      <c r="E1287" s="20"/>
      <c r="F1287" s="19"/>
      <c r="G1287" s="23">
        <f t="shared" si="870"/>
        <v>0</v>
      </c>
      <c r="H1287" s="28">
        <f t="shared" si="870"/>
        <v>0</v>
      </c>
      <c r="I1287" s="29"/>
      <c r="J1287" s="29"/>
      <c r="K1287" s="29"/>
      <c r="L1287" s="29"/>
      <c r="M1287" s="29"/>
      <c r="N1287" s="29"/>
      <c r="O1287" s="29"/>
      <c r="P1287" s="28"/>
      <c r="Q1287" s="23">
        <f t="shared" si="871"/>
        <v>0</v>
      </c>
      <c r="R1287" s="28">
        <f t="shared" si="871"/>
        <v>0</v>
      </c>
      <c r="S1287" s="23"/>
      <c r="T1287" s="23"/>
      <c r="U1287" s="23"/>
      <c r="V1287" s="23"/>
      <c r="W1287" s="23"/>
      <c r="X1287" s="23"/>
      <c r="Y1287" s="23"/>
      <c r="Z1287" s="23"/>
      <c r="AA1287" s="23"/>
      <c r="AB1287" s="23"/>
      <c r="AC1287" s="23"/>
      <c r="AD1287" s="112"/>
      <c r="AE1287" s="117"/>
    </row>
    <row r="1288" spans="1:31" ht="13.15" customHeight="1" x14ac:dyDescent="0.2">
      <c r="A1288" s="111"/>
      <c r="B1288" s="103" t="s">
        <v>15</v>
      </c>
      <c r="C1288" s="19"/>
      <c r="D1288" s="20"/>
      <c r="E1288" s="20"/>
      <c r="F1288" s="19"/>
      <c r="G1288" s="23">
        <f t="shared" si="870"/>
        <v>0</v>
      </c>
      <c r="H1288" s="28">
        <f t="shared" si="870"/>
        <v>0</v>
      </c>
      <c r="I1288" s="29"/>
      <c r="J1288" s="29"/>
      <c r="K1288" s="29"/>
      <c r="L1288" s="29"/>
      <c r="M1288" s="29"/>
      <c r="N1288" s="29"/>
      <c r="O1288" s="29"/>
      <c r="P1288" s="28"/>
      <c r="Q1288" s="23">
        <f t="shared" si="871"/>
        <v>0</v>
      </c>
      <c r="R1288" s="28">
        <f t="shared" si="871"/>
        <v>0</v>
      </c>
      <c r="S1288" s="23"/>
      <c r="T1288" s="23"/>
      <c r="U1288" s="23"/>
      <c r="V1288" s="23"/>
      <c r="W1288" s="23"/>
      <c r="X1288" s="23"/>
      <c r="Y1288" s="23"/>
      <c r="Z1288" s="23"/>
      <c r="AA1288" s="23"/>
      <c r="AB1288" s="23"/>
      <c r="AC1288" s="23"/>
      <c r="AD1288" s="112"/>
      <c r="AE1288" s="117"/>
    </row>
    <row r="1289" spans="1:31" ht="13.15" customHeight="1" x14ac:dyDescent="0.2">
      <c r="A1289" s="111"/>
      <c r="B1289" s="103" t="s">
        <v>12</v>
      </c>
      <c r="C1289" s="19"/>
      <c r="D1289" s="20"/>
      <c r="E1289" s="20"/>
      <c r="F1289" s="19"/>
      <c r="G1289" s="23">
        <f t="shared" si="870"/>
        <v>0</v>
      </c>
      <c r="H1289" s="28">
        <f t="shared" si="870"/>
        <v>0</v>
      </c>
      <c r="I1289" s="29"/>
      <c r="J1289" s="29"/>
      <c r="K1289" s="29"/>
      <c r="L1289" s="29"/>
      <c r="M1289" s="29"/>
      <c r="N1289" s="29"/>
      <c r="O1289" s="29"/>
      <c r="P1289" s="28"/>
      <c r="Q1289" s="23">
        <f t="shared" si="871"/>
        <v>0</v>
      </c>
      <c r="R1289" s="28">
        <f t="shared" si="871"/>
        <v>0</v>
      </c>
      <c r="S1289" s="23"/>
      <c r="T1289" s="23"/>
      <c r="U1289" s="23"/>
      <c r="V1289" s="23"/>
      <c r="W1289" s="23"/>
      <c r="X1289" s="23"/>
      <c r="Y1289" s="23"/>
      <c r="Z1289" s="23"/>
      <c r="AA1289" s="23"/>
      <c r="AB1289" s="23"/>
      <c r="AC1289" s="23"/>
      <c r="AD1289" s="112"/>
      <c r="AE1289" s="118"/>
    </row>
    <row r="1290" spans="1:31" ht="28.15" customHeight="1" x14ac:dyDescent="0.2">
      <c r="A1290" s="111" t="s">
        <v>547</v>
      </c>
      <c r="B1290" s="103" t="s">
        <v>145</v>
      </c>
      <c r="C1290" s="19"/>
      <c r="D1290" s="20"/>
      <c r="E1290" s="20"/>
      <c r="F1290" s="19"/>
      <c r="G1290" s="23">
        <f t="shared" si="870"/>
        <v>2</v>
      </c>
      <c r="H1290" s="23">
        <f t="shared" si="870"/>
        <v>0</v>
      </c>
      <c r="I1290" s="29"/>
      <c r="J1290" s="29"/>
      <c r="K1290" s="29"/>
      <c r="L1290" s="29"/>
      <c r="M1290" s="29">
        <v>1</v>
      </c>
      <c r="N1290" s="29"/>
      <c r="O1290" s="29">
        <v>1</v>
      </c>
      <c r="P1290" s="28"/>
      <c r="Q1290" s="23">
        <v>3</v>
      </c>
      <c r="R1290" s="23">
        <f>T1290+V1290+X1290+Z1290</f>
        <v>0</v>
      </c>
      <c r="S1290" s="23">
        <v>1</v>
      </c>
      <c r="T1290" s="23"/>
      <c r="U1290" s="23">
        <v>1</v>
      </c>
      <c r="V1290" s="23"/>
      <c r="W1290" s="23">
        <v>1</v>
      </c>
      <c r="X1290" s="23"/>
      <c r="Y1290" s="23">
        <v>0</v>
      </c>
      <c r="Z1290" s="23"/>
      <c r="AA1290" s="23">
        <v>2</v>
      </c>
      <c r="AB1290" s="23">
        <v>2</v>
      </c>
      <c r="AC1290" s="23">
        <v>2</v>
      </c>
      <c r="AD1290" s="112" t="s">
        <v>464</v>
      </c>
      <c r="AE1290" s="116" t="s">
        <v>364</v>
      </c>
    </row>
    <row r="1291" spans="1:31" ht="61.5" customHeight="1" x14ac:dyDescent="0.2">
      <c r="A1291" s="111"/>
      <c r="B1291" s="103" t="s">
        <v>117</v>
      </c>
      <c r="C1291" s="19"/>
      <c r="D1291" s="20"/>
      <c r="E1291" s="20"/>
      <c r="F1291" s="19"/>
      <c r="G1291" s="23">
        <f t="shared" ref="G1291:AC1291" si="872">ROUND(G1292/G1290,1)</f>
        <v>350</v>
      </c>
      <c r="H1291" s="23" t="e">
        <f t="shared" si="872"/>
        <v>#DIV/0!</v>
      </c>
      <c r="I1291" s="23" t="e">
        <f t="shared" si="872"/>
        <v>#DIV/0!</v>
      </c>
      <c r="J1291" s="23" t="e">
        <f t="shared" si="872"/>
        <v>#DIV/0!</v>
      </c>
      <c r="K1291" s="23" t="e">
        <f t="shared" si="872"/>
        <v>#DIV/0!</v>
      </c>
      <c r="L1291" s="23" t="e">
        <f t="shared" si="872"/>
        <v>#DIV/0!</v>
      </c>
      <c r="M1291" s="23">
        <f t="shared" si="872"/>
        <v>256</v>
      </c>
      <c r="N1291" s="23" t="e">
        <f t="shared" si="872"/>
        <v>#DIV/0!</v>
      </c>
      <c r="O1291" s="23">
        <f t="shared" si="872"/>
        <v>444</v>
      </c>
      <c r="P1291" s="23" t="e">
        <f t="shared" si="872"/>
        <v>#DIV/0!</v>
      </c>
      <c r="Q1291" s="23">
        <f t="shared" si="872"/>
        <v>100</v>
      </c>
      <c r="R1291" s="23" t="e">
        <f t="shared" si="872"/>
        <v>#DIV/0!</v>
      </c>
      <c r="S1291" s="23">
        <f t="shared" si="872"/>
        <v>100</v>
      </c>
      <c r="T1291" s="27" t="e">
        <f t="shared" si="872"/>
        <v>#DIV/0!</v>
      </c>
      <c r="U1291" s="23">
        <f t="shared" si="872"/>
        <v>100</v>
      </c>
      <c r="V1291" s="23" t="e">
        <f t="shared" si="872"/>
        <v>#DIV/0!</v>
      </c>
      <c r="W1291" s="23">
        <f t="shared" si="872"/>
        <v>100</v>
      </c>
      <c r="X1291" s="53" t="e">
        <f t="shared" si="872"/>
        <v>#DIV/0!</v>
      </c>
      <c r="Y1291" s="27" t="e">
        <f t="shared" si="872"/>
        <v>#DIV/0!</v>
      </c>
      <c r="Z1291" s="23" t="e">
        <f t="shared" si="872"/>
        <v>#DIV/0!</v>
      </c>
      <c r="AA1291" s="23">
        <f t="shared" si="872"/>
        <v>150</v>
      </c>
      <c r="AB1291" s="23">
        <f t="shared" si="872"/>
        <v>150</v>
      </c>
      <c r="AC1291" s="23">
        <f t="shared" si="872"/>
        <v>150</v>
      </c>
      <c r="AD1291" s="112"/>
      <c r="AE1291" s="117"/>
    </row>
    <row r="1292" spans="1:31" ht="13.15" customHeight="1" x14ac:dyDescent="0.2">
      <c r="A1292" s="111"/>
      <c r="B1292" s="103" t="s">
        <v>101</v>
      </c>
      <c r="C1292" s="19"/>
      <c r="D1292" s="20"/>
      <c r="E1292" s="20"/>
      <c r="F1292" s="19"/>
      <c r="G1292" s="23">
        <f>SUM(G1293:G1296)</f>
        <v>700</v>
      </c>
      <c r="H1292" s="23">
        <f t="shared" ref="H1292:V1292" si="873">SUM(H1293:H1296)</f>
        <v>0</v>
      </c>
      <c r="I1292" s="23">
        <f t="shared" si="873"/>
        <v>0</v>
      </c>
      <c r="J1292" s="23">
        <f t="shared" si="873"/>
        <v>0</v>
      </c>
      <c r="K1292" s="23">
        <f t="shared" si="873"/>
        <v>0</v>
      </c>
      <c r="L1292" s="23">
        <f t="shared" si="873"/>
        <v>0</v>
      </c>
      <c r="M1292" s="23">
        <f t="shared" si="873"/>
        <v>256</v>
      </c>
      <c r="N1292" s="23">
        <f t="shared" si="873"/>
        <v>0</v>
      </c>
      <c r="O1292" s="23">
        <f t="shared" si="873"/>
        <v>444</v>
      </c>
      <c r="P1292" s="23">
        <f t="shared" si="873"/>
        <v>0</v>
      </c>
      <c r="Q1292" s="23">
        <f t="shared" si="873"/>
        <v>300</v>
      </c>
      <c r="R1292" s="23">
        <f t="shared" si="873"/>
        <v>0</v>
      </c>
      <c r="S1292" s="23">
        <f>SUM(S1293:S1296)</f>
        <v>100</v>
      </c>
      <c r="T1292" s="23">
        <f t="shared" si="873"/>
        <v>0</v>
      </c>
      <c r="U1292" s="23">
        <f>SUM(U1293:U1296)</f>
        <v>100</v>
      </c>
      <c r="V1292" s="23">
        <f t="shared" si="873"/>
        <v>0</v>
      </c>
      <c r="W1292" s="23">
        <f t="shared" ref="W1292:AC1292" si="874">SUM(W1293:W1296)</f>
        <v>100</v>
      </c>
      <c r="X1292" s="53">
        <f t="shared" si="874"/>
        <v>0</v>
      </c>
      <c r="Y1292" s="23">
        <f t="shared" si="874"/>
        <v>0</v>
      </c>
      <c r="Z1292" s="23">
        <f t="shared" si="874"/>
        <v>0</v>
      </c>
      <c r="AA1292" s="23">
        <f t="shared" si="874"/>
        <v>300</v>
      </c>
      <c r="AB1292" s="23">
        <f t="shared" si="874"/>
        <v>300</v>
      </c>
      <c r="AC1292" s="23">
        <f t="shared" si="874"/>
        <v>300</v>
      </c>
      <c r="AD1292" s="112"/>
      <c r="AE1292" s="117"/>
    </row>
    <row r="1293" spans="1:31" ht="13.15" customHeight="1" x14ac:dyDescent="0.2">
      <c r="A1293" s="111"/>
      <c r="B1293" s="103" t="s">
        <v>17</v>
      </c>
      <c r="C1293" s="18" t="s">
        <v>48</v>
      </c>
      <c r="D1293" s="18" t="s">
        <v>42</v>
      </c>
      <c r="E1293" s="18" t="s">
        <v>200</v>
      </c>
      <c r="F1293" s="18" t="s">
        <v>55</v>
      </c>
      <c r="G1293" s="23">
        <f t="shared" ref="G1293:H1297" si="875">I1293+K1293+M1293+O1293</f>
        <v>700</v>
      </c>
      <c r="H1293" s="28">
        <f t="shared" si="875"/>
        <v>0</v>
      </c>
      <c r="I1293" s="29"/>
      <c r="J1293" s="29"/>
      <c r="K1293" s="29"/>
      <c r="L1293" s="29"/>
      <c r="M1293" s="29">
        <v>256</v>
      </c>
      <c r="N1293" s="29"/>
      <c r="O1293" s="29">
        <v>444</v>
      </c>
      <c r="P1293" s="28"/>
      <c r="Q1293" s="23">
        <f t="shared" ref="Q1293:R1296" si="876">S1293+U1293+W1293+Y1293</f>
        <v>300</v>
      </c>
      <c r="R1293" s="28">
        <f t="shared" si="876"/>
        <v>0</v>
      </c>
      <c r="S1293" s="29">
        <v>100</v>
      </c>
      <c r="T1293" s="29"/>
      <c r="U1293" s="29">
        <v>100</v>
      </c>
      <c r="V1293" s="29"/>
      <c r="W1293" s="29">
        <v>100</v>
      </c>
      <c r="X1293" s="108"/>
      <c r="Y1293" s="109">
        <v>0</v>
      </c>
      <c r="Z1293" s="23"/>
      <c r="AA1293" s="23">
        <v>300</v>
      </c>
      <c r="AB1293" s="23">
        <v>300</v>
      </c>
      <c r="AC1293" s="23">
        <v>300</v>
      </c>
      <c r="AD1293" s="112"/>
      <c r="AE1293" s="117"/>
    </row>
    <row r="1294" spans="1:31" s="2" customFormat="1" ht="13.15" customHeight="1" x14ac:dyDescent="0.2">
      <c r="A1294" s="111"/>
      <c r="B1294" s="103" t="s">
        <v>14</v>
      </c>
      <c r="C1294" s="19"/>
      <c r="D1294" s="20"/>
      <c r="E1294" s="20"/>
      <c r="F1294" s="19"/>
      <c r="G1294" s="23">
        <f t="shared" si="875"/>
        <v>0</v>
      </c>
      <c r="H1294" s="28">
        <f t="shared" si="875"/>
        <v>0</v>
      </c>
      <c r="I1294" s="29"/>
      <c r="J1294" s="29"/>
      <c r="K1294" s="29"/>
      <c r="L1294" s="29"/>
      <c r="M1294" s="29"/>
      <c r="N1294" s="29"/>
      <c r="O1294" s="29"/>
      <c r="P1294" s="28"/>
      <c r="Q1294" s="23">
        <f t="shared" si="876"/>
        <v>0</v>
      </c>
      <c r="R1294" s="28">
        <f t="shared" si="876"/>
        <v>0</v>
      </c>
      <c r="S1294" s="23"/>
      <c r="T1294" s="23"/>
      <c r="U1294" s="23"/>
      <c r="V1294" s="23"/>
      <c r="W1294" s="23"/>
      <c r="X1294" s="23"/>
      <c r="Y1294" s="35"/>
      <c r="Z1294" s="23"/>
      <c r="AA1294" s="23"/>
      <c r="AB1294" s="23"/>
      <c r="AC1294" s="23"/>
      <c r="AD1294" s="112"/>
      <c r="AE1294" s="117"/>
    </row>
    <row r="1295" spans="1:31" ht="22.9" customHeight="1" x14ac:dyDescent="0.2">
      <c r="A1295" s="111"/>
      <c r="B1295" s="103" t="s">
        <v>15</v>
      </c>
      <c r="C1295" s="19"/>
      <c r="D1295" s="20"/>
      <c r="E1295" s="20"/>
      <c r="F1295" s="19"/>
      <c r="G1295" s="23">
        <f t="shared" si="875"/>
        <v>0</v>
      </c>
      <c r="H1295" s="28">
        <f t="shared" si="875"/>
        <v>0</v>
      </c>
      <c r="I1295" s="29"/>
      <c r="J1295" s="29"/>
      <c r="K1295" s="29"/>
      <c r="L1295" s="29"/>
      <c r="M1295" s="29"/>
      <c r="N1295" s="29"/>
      <c r="O1295" s="29"/>
      <c r="P1295" s="28"/>
      <c r="Q1295" s="23">
        <f t="shared" si="876"/>
        <v>0</v>
      </c>
      <c r="R1295" s="28">
        <f t="shared" si="876"/>
        <v>0</v>
      </c>
      <c r="S1295" s="23"/>
      <c r="T1295" s="23"/>
      <c r="U1295" s="23"/>
      <c r="V1295" s="23"/>
      <c r="W1295" s="23"/>
      <c r="X1295" s="23"/>
      <c r="Y1295" s="35"/>
      <c r="Z1295" s="23"/>
      <c r="AA1295" s="23"/>
      <c r="AB1295" s="23"/>
      <c r="AC1295" s="23"/>
      <c r="AD1295" s="112"/>
      <c r="AE1295" s="117"/>
    </row>
    <row r="1296" spans="1:31" ht="13.15" customHeight="1" x14ac:dyDescent="0.2">
      <c r="A1296" s="111"/>
      <c r="B1296" s="103" t="s">
        <v>12</v>
      </c>
      <c r="C1296" s="19"/>
      <c r="D1296" s="20"/>
      <c r="E1296" s="20"/>
      <c r="F1296" s="19"/>
      <c r="G1296" s="23">
        <f t="shared" si="875"/>
        <v>0</v>
      </c>
      <c r="H1296" s="28">
        <f t="shared" si="875"/>
        <v>0</v>
      </c>
      <c r="I1296" s="29"/>
      <c r="J1296" s="29"/>
      <c r="K1296" s="29"/>
      <c r="L1296" s="29"/>
      <c r="M1296" s="29"/>
      <c r="N1296" s="29"/>
      <c r="O1296" s="29"/>
      <c r="P1296" s="28"/>
      <c r="Q1296" s="23">
        <f t="shared" si="876"/>
        <v>0</v>
      </c>
      <c r="R1296" s="28">
        <f t="shared" si="876"/>
        <v>0</v>
      </c>
      <c r="S1296" s="23"/>
      <c r="T1296" s="23"/>
      <c r="U1296" s="23"/>
      <c r="V1296" s="23"/>
      <c r="W1296" s="23"/>
      <c r="X1296" s="23"/>
      <c r="Y1296" s="35"/>
      <c r="Z1296" s="23"/>
      <c r="AA1296" s="23"/>
      <c r="AB1296" s="23"/>
      <c r="AC1296" s="23"/>
      <c r="AD1296" s="112"/>
      <c r="AE1296" s="118"/>
    </row>
    <row r="1297" spans="1:31" ht="19.899999999999999" customHeight="1" x14ac:dyDescent="0.2">
      <c r="A1297" s="111" t="s">
        <v>511</v>
      </c>
      <c r="B1297" s="103" t="s">
        <v>160</v>
      </c>
      <c r="C1297" s="19"/>
      <c r="D1297" s="20"/>
      <c r="E1297" s="20"/>
      <c r="F1297" s="19"/>
      <c r="G1297" s="23">
        <f t="shared" si="875"/>
        <v>2</v>
      </c>
      <c r="H1297" s="23">
        <f t="shared" si="875"/>
        <v>0</v>
      </c>
      <c r="I1297" s="29"/>
      <c r="J1297" s="29"/>
      <c r="K1297" s="29"/>
      <c r="L1297" s="29"/>
      <c r="M1297" s="29">
        <v>1</v>
      </c>
      <c r="N1297" s="29"/>
      <c r="O1297" s="29">
        <v>1</v>
      </c>
      <c r="P1297" s="28"/>
      <c r="Q1297" s="23">
        <v>2</v>
      </c>
      <c r="R1297" s="23">
        <f>T1297+V1297+X1297+Z1297</f>
        <v>0</v>
      </c>
      <c r="S1297" s="23"/>
      <c r="T1297" s="23"/>
      <c r="U1297" s="23"/>
      <c r="V1297" s="23"/>
      <c r="W1297" s="23">
        <v>2</v>
      </c>
      <c r="X1297" s="23"/>
      <c r="Y1297" s="35">
        <v>0</v>
      </c>
      <c r="Z1297" s="23"/>
      <c r="AA1297" s="23">
        <v>2</v>
      </c>
      <c r="AB1297" s="23">
        <v>2</v>
      </c>
      <c r="AC1297" s="23">
        <v>2</v>
      </c>
      <c r="AD1297" s="112" t="s">
        <v>325</v>
      </c>
      <c r="AE1297" s="116" t="s">
        <v>364</v>
      </c>
    </row>
    <row r="1298" spans="1:31" ht="25.15" customHeight="1" x14ac:dyDescent="0.2">
      <c r="A1298" s="111"/>
      <c r="B1298" s="103" t="s">
        <v>117</v>
      </c>
      <c r="C1298" s="19"/>
      <c r="D1298" s="20"/>
      <c r="E1298" s="20"/>
      <c r="F1298" s="19"/>
      <c r="G1298" s="23">
        <f t="shared" ref="G1298:AC1298" si="877">ROUND(G1299/G1297,1)</f>
        <v>350</v>
      </c>
      <c r="H1298" s="23" t="e">
        <f t="shared" si="877"/>
        <v>#DIV/0!</v>
      </c>
      <c r="I1298" s="23" t="e">
        <f t="shared" si="877"/>
        <v>#DIV/0!</v>
      </c>
      <c r="J1298" s="23" t="e">
        <f t="shared" si="877"/>
        <v>#DIV/0!</v>
      </c>
      <c r="K1298" s="23" t="e">
        <f t="shared" si="877"/>
        <v>#DIV/0!</v>
      </c>
      <c r="L1298" s="23" t="e">
        <f t="shared" si="877"/>
        <v>#DIV/0!</v>
      </c>
      <c r="M1298" s="23">
        <f t="shared" si="877"/>
        <v>256</v>
      </c>
      <c r="N1298" s="23" t="e">
        <f t="shared" si="877"/>
        <v>#DIV/0!</v>
      </c>
      <c r="O1298" s="23">
        <f t="shared" si="877"/>
        <v>444</v>
      </c>
      <c r="P1298" s="23" t="e">
        <f t="shared" si="877"/>
        <v>#DIV/0!</v>
      </c>
      <c r="Q1298" s="23">
        <f t="shared" si="877"/>
        <v>350</v>
      </c>
      <c r="R1298" s="23" t="e">
        <f t="shared" si="877"/>
        <v>#DIV/0!</v>
      </c>
      <c r="S1298" s="27" t="e">
        <f t="shared" si="877"/>
        <v>#DIV/0!</v>
      </c>
      <c r="T1298" s="27" t="e">
        <f t="shared" si="877"/>
        <v>#DIV/0!</v>
      </c>
      <c r="U1298" s="27" t="e">
        <f t="shared" si="877"/>
        <v>#DIV/0!</v>
      </c>
      <c r="V1298" s="23" t="e">
        <f t="shared" si="877"/>
        <v>#DIV/0!</v>
      </c>
      <c r="W1298" s="23">
        <f t="shared" si="877"/>
        <v>350</v>
      </c>
      <c r="X1298" s="53" t="e">
        <f t="shared" si="877"/>
        <v>#DIV/0!</v>
      </c>
      <c r="Y1298" s="27" t="e">
        <f t="shared" si="877"/>
        <v>#DIV/0!</v>
      </c>
      <c r="Z1298" s="23" t="e">
        <f t="shared" si="877"/>
        <v>#DIV/0!</v>
      </c>
      <c r="AA1298" s="23">
        <f t="shared" si="877"/>
        <v>350</v>
      </c>
      <c r="AB1298" s="23">
        <f t="shared" si="877"/>
        <v>350</v>
      </c>
      <c r="AC1298" s="23">
        <f t="shared" si="877"/>
        <v>350</v>
      </c>
      <c r="AD1298" s="112"/>
      <c r="AE1298" s="117"/>
    </row>
    <row r="1299" spans="1:31" ht="29.45" customHeight="1" x14ac:dyDescent="0.2">
      <c r="A1299" s="111"/>
      <c r="B1299" s="103" t="s">
        <v>101</v>
      </c>
      <c r="C1299" s="19"/>
      <c r="D1299" s="20"/>
      <c r="E1299" s="20"/>
      <c r="F1299" s="19"/>
      <c r="G1299" s="23">
        <f>SUM(G1300:G1303)</f>
        <v>700</v>
      </c>
      <c r="H1299" s="23">
        <f t="shared" ref="H1299:AC1299" si="878">SUM(H1300:H1303)</f>
        <v>0</v>
      </c>
      <c r="I1299" s="23">
        <f t="shared" si="878"/>
        <v>0</v>
      </c>
      <c r="J1299" s="23">
        <f t="shared" si="878"/>
        <v>0</v>
      </c>
      <c r="K1299" s="23">
        <f t="shared" si="878"/>
        <v>0</v>
      </c>
      <c r="L1299" s="23">
        <f t="shared" si="878"/>
        <v>0</v>
      </c>
      <c r="M1299" s="23">
        <f t="shared" si="878"/>
        <v>256</v>
      </c>
      <c r="N1299" s="23">
        <f t="shared" si="878"/>
        <v>0</v>
      </c>
      <c r="O1299" s="23">
        <f t="shared" si="878"/>
        <v>444</v>
      </c>
      <c r="P1299" s="23">
        <f t="shared" si="878"/>
        <v>0</v>
      </c>
      <c r="Q1299" s="23">
        <f t="shared" si="878"/>
        <v>700</v>
      </c>
      <c r="R1299" s="23">
        <f t="shared" si="878"/>
        <v>0</v>
      </c>
      <c r="S1299" s="23">
        <f t="shared" si="878"/>
        <v>0</v>
      </c>
      <c r="T1299" s="23">
        <f t="shared" si="878"/>
        <v>0</v>
      </c>
      <c r="U1299" s="23">
        <f t="shared" si="878"/>
        <v>0</v>
      </c>
      <c r="V1299" s="23">
        <f t="shared" si="878"/>
        <v>0</v>
      </c>
      <c r="W1299" s="23">
        <v>700</v>
      </c>
      <c r="X1299" s="53">
        <f t="shared" si="878"/>
        <v>0</v>
      </c>
      <c r="Y1299" s="35">
        <v>0</v>
      </c>
      <c r="Z1299" s="23">
        <f t="shared" si="878"/>
        <v>0</v>
      </c>
      <c r="AA1299" s="23">
        <f t="shared" si="878"/>
        <v>700</v>
      </c>
      <c r="AB1299" s="23">
        <f t="shared" si="878"/>
        <v>700</v>
      </c>
      <c r="AC1299" s="23">
        <f t="shared" si="878"/>
        <v>700</v>
      </c>
      <c r="AD1299" s="112"/>
      <c r="AE1299" s="117"/>
    </row>
    <row r="1300" spans="1:31" ht="13.15" customHeight="1" x14ac:dyDescent="0.2">
      <c r="A1300" s="111"/>
      <c r="B1300" s="103" t="s">
        <v>17</v>
      </c>
      <c r="C1300" s="18" t="s">
        <v>48</v>
      </c>
      <c r="D1300" s="18" t="s">
        <v>42</v>
      </c>
      <c r="E1300" s="18" t="s">
        <v>200</v>
      </c>
      <c r="F1300" s="18" t="s">
        <v>54</v>
      </c>
      <c r="G1300" s="23">
        <f t="shared" ref="G1300:H1303" si="879">I1300+K1300+M1300+O1300</f>
        <v>700</v>
      </c>
      <c r="H1300" s="28">
        <f t="shared" si="879"/>
        <v>0</v>
      </c>
      <c r="I1300" s="29"/>
      <c r="J1300" s="29"/>
      <c r="K1300" s="29"/>
      <c r="L1300" s="29"/>
      <c r="M1300" s="29">
        <v>256</v>
      </c>
      <c r="N1300" s="29"/>
      <c r="O1300" s="29">
        <v>444</v>
      </c>
      <c r="P1300" s="28"/>
      <c r="Q1300" s="23">
        <f t="shared" ref="Q1300:R1303" si="880">S1300+U1300+W1300+Y1300</f>
        <v>700</v>
      </c>
      <c r="R1300" s="28">
        <f t="shared" si="880"/>
        <v>0</v>
      </c>
      <c r="S1300" s="29"/>
      <c r="T1300" s="29"/>
      <c r="U1300" s="29"/>
      <c r="V1300" s="29"/>
      <c r="W1300" s="29">
        <v>700</v>
      </c>
      <c r="X1300" s="108"/>
      <c r="Y1300" s="109">
        <v>0</v>
      </c>
      <c r="Z1300" s="23"/>
      <c r="AA1300" s="23">
        <v>700</v>
      </c>
      <c r="AB1300" s="23">
        <v>700</v>
      </c>
      <c r="AC1300" s="23">
        <v>700</v>
      </c>
      <c r="AD1300" s="112"/>
      <c r="AE1300" s="117"/>
    </row>
    <row r="1301" spans="1:31" ht="15" customHeight="1" x14ac:dyDescent="0.2">
      <c r="A1301" s="111"/>
      <c r="B1301" s="103" t="s">
        <v>14</v>
      </c>
      <c r="C1301" s="19"/>
      <c r="D1301" s="20"/>
      <c r="E1301" s="20"/>
      <c r="F1301" s="19"/>
      <c r="G1301" s="23">
        <f t="shared" si="879"/>
        <v>0</v>
      </c>
      <c r="H1301" s="28">
        <f t="shared" si="879"/>
        <v>0</v>
      </c>
      <c r="I1301" s="29"/>
      <c r="J1301" s="29"/>
      <c r="K1301" s="29"/>
      <c r="L1301" s="29"/>
      <c r="M1301" s="29"/>
      <c r="N1301" s="29"/>
      <c r="O1301" s="29"/>
      <c r="P1301" s="28"/>
      <c r="Q1301" s="23">
        <f t="shared" si="880"/>
        <v>0</v>
      </c>
      <c r="R1301" s="28">
        <f t="shared" si="880"/>
        <v>0</v>
      </c>
      <c r="S1301" s="23"/>
      <c r="T1301" s="23"/>
      <c r="U1301" s="23"/>
      <c r="V1301" s="23"/>
      <c r="W1301" s="23"/>
      <c r="X1301" s="23"/>
      <c r="Y1301" s="23"/>
      <c r="Z1301" s="23"/>
      <c r="AA1301" s="23"/>
      <c r="AB1301" s="23"/>
      <c r="AC1301" s="23"/>
      <c r="AD1301" s="112"/>
      <c r="AE1301" s="117"/>
    </row>
    <row r="1302" spans="1:31" ht="18.600000000000001" customHeight="1" x14ac:dyDescent="0.2">
      <c r="A1302" s="111"/>
      <c r="B1302" s="103" t="s">
        <v>15</v>
      </c>
      <c r="C1302" s="19"/>
      <c r="D1302" s="20"/>
      <c r="E1302" s="20"/>
      <c r="F1302" s="19"/>
      <c r="G1302" s="23">
        <f t="shared" si="879"/>
        <v>0</v>
      </c>
      <c r="H1302" s="28">
        <f t="shared" si="879"/>
        <v>0</v>
      </c>
      <c r="I1302" s="29"/>
      <c r="J1302" s="29"/>
      <c r="K1302" s="29"/>
      <c r="L1302" s="29"/>
      <c r="M1302" s="29"/>
      <c r="N1302" s="29"/>
      <c r="O1302" s="29"/>
      <c r="P1302" s="28"/>
      <c r="Q1302" s="23">
        <f t="shared" si="880"/>
        <v>0</v>
      </c>
      <c r="R1302" s="28">
        <f t="shared" si="880"/>
        <v>0</v>
      </c>
      <c r="S1302" s="23"/>
      <c r="T1302" s="23"/>
      <c r="U1302" s="23"/>
      <c r="V1302" s="23"/>
      <c r="W1302" s="23"/>
      <c r="X1302" s="23"/>
      <c r="Y1302" s="23"/>
      <c r="Z1302" s="23"/>
      <c r="AA1302" s="23"/>
      <c r="AB1302" s="23"/>
      <c r="AC1302" s="23"/>
      <c r="AD1302" s="112"/>
      <c r="AE1302" s="117"/>
    </row>
    <row r="1303" spans="1:31" ht="32.25" customHeight="1" x14ac:dyDescent="0.2">
      <c r="A1303" s="111"/>
      <c r="B1303" s="103" t="s">
        <v>12</v>
      </c>
      <c r="C1303" s="19"/>
      <c r="D1303" s="20"/>
      <c r="E1303" s="20"/>
      <c r="F1303" s="19"/>
      <c r="G1303" s="23">
        <f t="shared" si="879"/>
        <v>0</v>
      </c>
      <c r="H1303" s="28">
        <f t="shared" si="879"/>
        <v>0</v>
      </c>
      <c r="I1303" s="29"/>
      <c r="J1303" s="29"/>
      <c r="K1303" s="29"/>
      <c r="L1303" s="29"/>
      <c r="M1303" s="29"/>
      <c r="N1303" s="29"/>
      <c r="O1303" s="29"/>
      <c r="P1303" s="28"/>
      <c r="Q1303" s="23">
        <f t="shared" si="880"/>
        <v>0</v>
      </c>
      <c r="R1303" s="28">
        <f t="shared" si="880"/>
        <v>0</v>
      </c>
      <c r="S1303" s="23"/>
      <c r="T1303" s="23"/>
      <c r="U1303" s="23"/>
      <c r="V1303" s="23"/>
      <c r="W1303" s="23"/>
      <c r="X1303" s="23"/>
      <c r="Y1303" s="23"/>
      <c r="Z1303" s="23"/>
      <c r="AA1303" s="23"/>
      <c r="AB1303" s="23"/>
      <c r="AC1303" s="23"/>
      <c r="AD1303" s="112"/>
      <c r="AE1303" s="118"/>
    </row>
    <row r="1304" spans="1:31" ht="32.25" customHeight="1" x14ac:dyDescent="0.2">
      <c r="A1304" s="111" t="s">
        <v>29</v>
      </c>
      <c r="B1304" s="103" t="s">
        <v>7</v>
      </c>
      <c r="C1304" s="19"/>
      <c r="D1304" s="20"/>
      <c r="E1304" s="20"/>
      <c r="F1304" s="19"/>
      <c r="G1304" s="23">
        <f t="shared" ref="G1304:P1304" si="881">G1217+G1218+G1219+G1248+G1249+G1250</f>
        <v>7530</v>
      </c>
      <c r="H1304" s="23">
        <f t="shared" si="881"/>
        <v>1480</v>
      </c>
      <c r="I1304" s="23">
        <f t="shared" si="881"/>
        <v>1480</v>
      </c>
      <c r="J1304" s="23">
        <f t="shared" si="881"/>
        <v>1480</v>
      </c>
      <c r="K1304" s="23">
        <f t="shared" si="881"/>
        <v>120</v>
      </c>
      <c r="L1304" s="23">
        <f t="shared" si="881"/>
        <v>0</v>
      </c>
      <c r="M1304" s="23">
        <f t="shared" si="881"/>
        <v>756</v>
      </c>
      <c r="N1304" s="23">
        <f t="shared" si="881"/>
        <v>0</v>
      </c>
      <c r="O1304" s="23">
        <f t="shared" si="881"/>
        <v>5174</v>
      </c>
      <c r="P1304" s="23">
        <f t="shared" si="881"/>
        <v>0</v>
      </c>
      <c r="Q1304" s="23">
        <f>Q1217+Q1218+Q1219+Q1248+Q1249+Q1250</f>
        <v>6500</v>
      </c>
      <c r="R1304" s="23">
        <f t="shared" ref="R1304:AC1304" si="882">R1217+R1218+R1219+R1248+R1249+R1250</f>
        <v>1480</v>
      </c>
      <c r="S1304" s="23">
        <f t="shared" si="882"/>
        <v>1400</v>
      </c>
      <c r="T1304" s="23">
        <f t="shared" si="882"/>
        <v>1480</v>
      </c>
      <c r="U1304" s="23">
        <f t="shared" si="882"/>
        <v>100</v>
      </c>
      <c r="V1304" s="23">
        <f t="shared" si="882"/>
        <v>0</v>
      </c>
      <c r="W1304" s="23">
        <f t="shared" si="882"/>
        <v>1300</v>
      </c>
      <c r="X1304" s="23">
        <f t="shared" si="882"/>
        <v>0</v>
      </c>
      <c r="Y1304" s="23">
        <f t="shared" si="882"/>
        <v>3700</v>
      </c>
      <c r="Z1304" s="23">
        <f t="shared" si="882"/>
        <v>0</v>
      </c>
      <c r="AA1304" s="23">
        <f t="shared" si="882"/>
        <v>6600</v>
      </c>
      <c r="AB1304" s="23">
        <f t="shared" si="882"/>
        <v>6600</v>
      </c>
      <c r="AC1304" s="23">
        <f t="shared" si="882"/>
        <v>6710</v>
      </c>
      <c r="AD1304" s="30"/>
      <c r="AE1304" s="112"/>
    </row>
    <row r="1305" spans="1:31" ht="18.600000000000001" customHeight="1" x14ac:dyDescent="0.2">
      <c r="A1305" s="111"/>
      <c r="B1305" s="103" t="s">
        <v>14</v>
      </c>
      <c r="C1305" s="19"/>
      <c r="D1305" s="20"/>
      <c r="E1305" s="20"/>
      <c r="F1305" s="19"/>
      <c r="G1305" s="23">
        <f t="shared" ref="G1305:Q1305" si="883">G1220+G1251</f>
        <v>0</v>
      </c>
      <c r="H1305" s="23">
        <f t="shared" si="883"/>
        <v>0</v>
      </c>
      <c r="I1305" s="23">
        <f t="shared" si="883"/>
        <v>0</v>
      </c>
      <c r="J1305" s="23">
        <f t="shared" si="883"/>
        <v>0</v>
      </c>
      <c r="K1305" s="23">
        <f t="shared" si="883"/>
        <v>0</v>
      </c>
      <c r="L1305" s="23">
        <f t="shared" si="883"/>
        <v>0</v>
      </c>
      <c r="M1305" s="23">
        <f t="shared" si="883"/>
        <v>0</v>
      </c>
      <c r="N1305" s="23">
        <f t="shared" si="883"/>
        <v>0</v>
      </c>
      <c r="O1305" s="23">
        <f t="shared" si="883"/>
        <v>0</v>
      </c>
      <c r="P1305" s="23">
        <f t="shared" si="883"/>
        <v>0</v>
      </c>
      <c r="Q1305" s="23">
        <f t="shared" si="883"/>
        <v>0</v>
      </c>
      <c r="R1305" s="23">
        <f t="shared" ref="R1305:AC1305" si="884">R1220+R1251</f>
        <v>0</v>
      </c>
      <c r="S1305" s="23">
        <f t="shared" si="884"/>
        <v>0</v>
      </c>
      <c r="T1305" s="23">
        <f t="shared" si="884"/>
        <v>0</v>
      </c>
      <c r="U1305" s="23">
        <f t="shared" si="884"/>
        <v>0</v>
      </c>
      <c r="V1305" s="23">
        <f t="shared" si="884"/>
        <v>0</v>
      </c>
      <c r="W1305" s="23">
        <f t="shared" si="884"/>
        <v>0</v>
      </c>
      <c r="X1305" s="23">
        <f t="shared" si="884"/>
        <v>0</v>
      </c>
      <c r="Y1305" s="23">
        <f t="shared" si="884"/>
        <v>0</v>
      </c>
      <c r="Z1305" s="23">
        <f t="shared" si="884"/>
        <v>0</v>
      </c>
      <c r="AA1305" s="23">
        <f t="shared" si="884"/>
        <v>0</v>
      </c>
      <c r="AB1305" s="23">
        <f t="shared" si="884"/>
        <v>0</v>
      </c>
      <c r="AC1305" s="23">
        <f t="shared" si="884"/>
        <v>0</v>
      </c>
      <c r="AD1305" s="30"/>
      <c r="AE1305" s="112"/>
    </row>
    <row r="1306" spans="1:31" x14ac:dyDescent="0.2">
      <c r="A1306" s="111"/>
      <c r="B1306" s="103" t="s">
        <v>15</v>
      </c>
      <c r="C1306" s="19"/>
      <c r="D1306" s="20"/>
      <c r="E1306" s="20"/>
      <c r="F1306" s="19"/>
      <c r="G1306" s="23">
        <f t="shared" ref="G1306:Q1306" si="885">G1221+G1252</f>
        <v>0</v>
      </c>
      <c r="H1306" s="23">
        <f t="shared" si="885"/>
        <v>0</v>
      </c>
      <c r="I1306" s="23">
        <f t="shared" si="885"/>
        <v>0</v>
      </c>
      <c r="J1306" s="23">
        <f t="shared" si="885"/>
        <v>0</v>
      </c>
      <c r="K1306" s="23">
        <f t="shared" si="885"/>
        <v>0</v>
      </c>
      <c r="L1306" s="23">
        <f t="shared" si="885"/>
        <v>0</v>
      </c>
      <c r="M1306" s="23">
        <f t="shared" si="885"/>
        <v>0</v>
      </c>
      <c r="N1306" s="23">
        <f t="shared" si="885"/>
        <v>0</v>
      </c>
      <c r="O1306" s="23">
        <f t="shared" si="885"/>
        <v>0</v>
      </c>
      <c r="P1306" s="23">
        <f t="shared" si="885"/>
        <v>0</v>
      </c>
      <c r="Q1306" s="23">
        <f t="shared" si="885"/>
        <v>0</v>
      </c>
      <c r="R1306" s="23">
        <f t="shared" ref="R1306:AC1306" si="886">R1221+R1252</f>
        <v>0</v>
      </c>
      <c r="S1306" s="23">
        <f t="shared" si="886"/>
        <v>0</v>
      </c>
      <c r="T1306" s="23">
        <f t="shared" si="886"/>
        <v>0</v>
      </c>
      <c r="U1306" s="23">
        <f t="shared" si="886"/>
        <v>0</v>
      </c>
      <c r="V1306" s="23">
        <f t="shared" si="886"/>
        <v>0</v>
      </c>
      <c r="W1306" s="23">
        <f t="shared" si="886"/>
        <v>0</v>
      </c>
      <c r="X1306" s="23">
        <f t="shared" si="886"/>
        <v>0</v>
      </c>
      <c r="Y1306" s="23">
        <f t="shared" si="886"/>
        <v>0</v>
      </c>
      <c r="Z1306" s="23">
        <f t="shared" si="886"/>
        <v>0</v>
      </c>
      <c r="AA1306" s="23">
        <f t="shared" si="886"/>
        <v>0</v>
      </c>
      <c r="AB1306" s="23">
        <f t="shared" si="886"/>
        <v>0</v>
      </c>
      <c r="AC1306" s="23">
        <f t="shared" si="886"/>
        <v>0</v>
      </c>
      <c r="AD1306" s="30"/>
      <c r="AE1306" s="112"/>
    </row>
    <row r="1307" spans="1:31" ht="13.15" customHeight="1" x14ac:dyDescent="0.2">
      <c r="A1307" s="111"/>
      <c r="B1307" s="103" t="s">
        <v>10</v>
      </c>
      <c r="C1307" s="19"/>
      <c r="D1307" s="20"/>
      <c r="E1307" s="20"/>
      <c r="F1307" s="19"/>
      <c r="G1307" s="23">
        <f t="shared" ref="G1307:Q1307" si="887">G1222+G1253</f>
        <v>0</v>
      </c>
      <c r="H1307" s="23">
        <f t="shared" si="887"/>
        <v>0</v>
      </c>
      <c r="I1307" s="23">
        <f t="shared" si="887"/>
        <v>0</v>
      </c>
      <c r="J1307" s="23">
        <f t="shared" si="887"/>
        <v>0</v>
      </c>
      <c r="K1307" s="23">
        <f t="shared" si="887"/>
        <v>0</v>
      </c>
      <c r="L1307" s="23">
        <f t="shared" si="887"/>
        <v>0</v>
      </c>
      <c r="M1307" s="23">
        <f t="shared" si="887"/>
        <v>0</v>
      </c>
      <c r="N1307" s="23">
        <f t="shared" si="887"/>
        <v>0</v>
      </c>
      <c r="O1307" s="23">
        <f t="shared" si="887"/>
        <v>0</v>
      </c>
      <c r="P1307" s="23">
        <f t="shared" si="887"/>
        <v>0</v>
      </c>
      <c r="Q1307" s="23">
        <f t="shared" si="887"/>
        <v>0</v>
      </c>
      <c r="R1307" s="23">
        <f t="shared" ref="R1307:AC1307" si="888">R1222+R1253</f>
        <v>0</v>
      </c>
      <c r="S1307" s="23">
        <f t="shared" si="888"/>
        <v>0</v>
      </c>
      <c r="T1307" s="23">
        <f t="shared" si="888"/>
        <v>0</v>
      </c>
      <c r="U1307" s="23">
        <f t="shared" si="888"/>
        <v>0</v>
      </c>
      <c r="V1307" s="23">
        <f t="shared" si="888"/>
        <v>0</v>
      </c>
      <c r="W1307" s="23">
        <f t="shared" si="888"/>
        <v>0</v>
      </c>
      <c r="X1307" s="23">
        <f t="shared" si="888"/>
        <v>0</v>
      </c>
      <c r="Y1307" s="23">
        <f t="shared" si="888"/>
        <v>0</v>
      </c>
      <c r="Z1307" s="23">
        <f t="shared" si="888"/>
        <v>0</v>
      </c>
      <c r="AA1307" s="23">
        <f t="shared" si="888"/>
        <v>0</v>
      </c>
      <c r="AB1307" s="23">
        <f t="shared" si="888"/>
        <v>0</v>
      </c>
      <c r="AC1307" s="23">
        <f t="shared" si="888"/>
        <v>0</v>
      </c>
      <c r="AD1307" s="30"/>
      <c r="AE1307" s="112"/>
    </row>
    <row r="1308" spans="1:31" ht="13.15" customHeight="1" x14ac:dyDescent="0.2">
      <c r="A1308" s="116" t="s">
        <v>30</v>
      </c>
      <c r="B1308" s="103" t="s">
        <v>75</v>
      </c>
      <c r="C1308" s="19"/>
      <c r="D1308" s="20"/>
      <c r="E1308" s="20"/>
      <c r="F1308" s="19"/>
      <c r="G1308" s="34">
        <f>SUM(G1309:G1312)</f>
        <v>69417.2</v>
      </c>
      <c r="H1308" s="34">
        <f t="shared" ref="H1308:AC1308" si="889">SUM(H1309:H1312)</f>
        <v>6055</v>
      </c>
      <c r="I1308" s="34">
        <f t="shared" si="889"/>
        <v>8280</v>
      </c>
      <c r="J1308" s="34">
        <f t="shared" si="889"/>
        <v>6055</v>
      </c>
      <c r="K1308" s="34">
        <f t="shared" si="889"/>
        <v>15733</v>
      </c>
      <c r="L1308" s="34">
        <f t="shared" si="889"/>
        <v>0</v>
      </c>
      <c r="M1308" s="34">
        <f t="shared" si="889"/>
        <v>17661.2</v>
      </c>
      <c r="N1308" s="34">
        <f t="shared" si="889"/>
        <v>0</v>
      </c>
      <c r="O1308" s="34">
        <f t="shared" si="889"/>
        <v>27743</v>
      </c>
      <c r="P1308" s="34">
        <f t="shared" si="889"/>
        <v>0</v>
      </c>
      <c r="Q1308" s="34">
        <f t="shared" si="889"/>
        <v>79460.600000000006</v>
      </c>
      <c r="R1308" s="34">
        <f t="shared" ref="R1308:AB1308" si="890">SUM(R1309:R1312)</f>
        <v>6055</v>
      </c>
      <c r="S1308" s="34">
        <f t="shared" si="890"/>
        <v>16767.7</v>
      </c>
      <c r="T1308" s="34">
        <f t="shared" si="890"/>
        <v>6055</v>
      </c>
      <c r="U1308" s="34">
        <f t="shared" si="890"/>
        <v>18739.400000000001</v>
      </c>
      <c r="V1308" s="34">
        <f t="shared" si="890"/>
        <v>0</v>
      </c>
      <c r="W1308" s="34">
        <f t="shared" si="890"/>
        <v>8630.7999999999993</v>
      </c>
      <c r="X1308" s="34">
        <f t="shared" si="890"/>
        <v>0</v>
      </c>
      <c r="Y1308" s="34">
        <f t="shared" si="890"/>
        <v>35322.699999999997</v>
      </c>
      <c r="Z1308" s="34">
        <f t="shared" si="890"/>
        <v>0</v>
      </c>
      <c r="AA1308" s="34">
        <f t="shared" si="890"/>
        <v>69417.2</v>
      </c>
      <c r="AB1308" s="34">
        <f t="shared" si="890"/>
        <v>69417.2</v>
      </c>
      <c r="AC1308" s="34">
        <f t="shared" si="889"/>
        <v>115517.2</v>
      </c>
      <c r="AD1308" s="30"/>
      <c r="AE1308" s="112"/>
    </row>
    <row r="1309" spans="1:31" x14ac:dyDescent="0.2">
      <c r="A1309" s="117"/>
      <c r="B1309" s="103" t="s">
        <v>13</v>
      </c>
      <c r="C1309" s="19"/>
      <c r="D1309" s="20"/>
      <c r="E1309" s="20"/>
      <c r="F1309" s="19"/>
      <c r="G1309" s="34">
        <f t="shared" ref="G1309:AC1309" si="891">G1120+G1209+G1304</f>
        <v>68635.199999999997</v>
      </c>
      <c r="H1309" s="34">
        <f t="shared" si="891"/>
        <v>6055</v>
      </c>
      <c r="I1309" s="34">
        <f t="shared" si="891"/>
        <v>8280</v>
      </c>
      <c r="J1309" s="34">
        <f t="shared" si="891"/>
        <v>6055</v>
      </c>
      <c r="K1309" s="34">
        <f t="shared" si="891"/>
        <v>15733</v>
      </c>
      <c r="L1309" s="34">
        <f t="shared" si="891"/>
        <v>0</v>
      </c>
      <c r="M1309" s="34">
        <f t="shared" si="891"/>
        <v>17129.2</v>
      </c>
      <c r="N1309" s="34">
        <f t="shared" si="891"/>
        <v>0</v>
      </c>
      <c r="O1309" s="34">
        <f t="shared" si="891"/>
        <v>27493</v>
      </c>
      <c r="P1309" s="34">
        <f t="shared" si="891"/>
        <v>0</v>
      </c>
      <c r="Q1309" s="34">
        <f>Q1120+Q1209+Q1304</f>
        <v>79210.600000000006</v>
      </c>
      <c r="R1309" s="34">
        <f t="shared" ref="R1309:AB1309" si="892">R1120+R1209+R1304</f>
        <v>6055</v>
      </c>
      <c r="S1309" s="34">
        <f t="shared" si="892"/>
        <v>16517.7</v>
      </c>
      <c r="T1309" s="34">
        <f t="shared" si="892"/>
        <v>6055</v>
      </c>
      <c r="U1309" s="34">
        <f t="shared" si="892"/>
        <v>18739.400000000001</v>
      </c>
      <c r="V1309" s="34">
        <f t="shared" si="892"/>
        <v>0</v>
      </c>
      <c r="W1309" s="34">
        <f t="shared" si="892"/>
        <v>8630.7999999999993</v>
      </c>
      <c r="X1309" s="34">
        <f t="shared" si="892"/>
        <v>0</v>
      </c>
      <c r="Y1309" s="34">
        <f t="shared" si="892"/>
        <v>35322.699999999997</v>
      </c>
      <c r="Z1309" s="34">
        <f t="shared" si="892"/>
        <v>0</v>
      </c>
      <c r="AA1309" s="34">
        <f t="shared" si="892"/>
        <v>68635.199999999997</v>
      </c>
      <c r="AB1309" s="34">
        <f t="shared" si="892"/>
        <v>68635.199999999997</v>
      </c>
      <c r="AC1309" s="34">
        <f t="shared" si="891"/>
        <v>114735.2</v>
      </c>
      <c r="AD1309" s="30"/>
      <c r="AE1309" s="112"/>
    </row>
    <row r="1310" spans="1:31" x14ac:dyDescent="0.2">
      <c r="A1310" s="117"/>
      <c r="B1310" s="103" t="s">
        <v>14</v>
      </c>
      <c r="C1310" s="19"/>
      <c r="D1310" s="20"/>
      <c r="E1310" s="20"/>
      <c r="F1310" s="19"/>
      <c r="G1310" s="34">
        <f t="shared" ref="G1310:AC1310" si="893">G1121+G1210+G1305</f>
        <v>0</v>
      </c>
      <c r="H1310" s="34">
        <f t="shared" si="893"/>
        <v>0</v>
      </c>
      <c r="I1310" s="34">
        <f t="shared" si="893"/>
        <v>0</v>
      </c>
      <c r="J1310" s="34">
        <f t="shared" si="893"/>
        <v>0</v>
      </c>
      <c r="K1310" s="34">
        <f t="shared" si="893"/>
        <v>0</v>
      </c>
      <c r="L1310" s="34">
        <f t="shared" si="893"/>
        <v>0</v>
      </c>
      <c r="M1310" s="34">
        <f t="shared" si="893"/>
        <v>0</v>
      </c>
      <c r="N1310" s="34">
        <f t="shared" si="893"/>
        <v>0</v>
      </c>
      <c r="O1310" s="34">
        <f t="shared" si="893"/>
        <v>0</v>
      </c>
      <c r="P1310" s="34">
        <f t="shared" si="893"/>
        <v>0</v>
      </c>
      <c r="Q1310" s="34">
        <f t="shared" si="893"/>
        <v>0</v>
      </c>
      <c r="R1310" s="34">
        <f t="shared" ref="R1310:AB1310" si="894">R1121+R1210+R1305</f>
        <v>0</v>
      </c>
      <c r="S1310" s="34">
        <f t="shared" si="894"/>
        <v>0</v>
      </c>
      <c r="T1310" s="34">
        <f t="shared" si="894"/>
        <v>0</v>
      </c>
      <c r="U1310" s="34">
        <f t="shared" si="894"/>
        <v>0</v>
      </c>
      <c r="V1310" s="34">
        <f t="shared" si="894"/>
        <v>0</v>
      </c>
      <c r="W1310" s="34">
        <f t="shared" si="894"/>
        <v>0</v>
      </c>
      <c r="X1310" s="34">
        <f t="shared" si="894"/>
        <v>0</v>
      </c>
      <c r="Y1310" s="34">
        <f t="shared" si="894"/>
        <v>0</v>
      </c>
      <c r="Z1310" s="34">
        <f t="shared" si="894"/>
        <v>0</v>
      </c>
      <c r="AA1310" s="34">
        <f t="shared" si="894"/>
        <v>0</v>
      </c>
      <c r="AB1310" s="34">
        <f t="shared" si="894"/>
        <v>0</v>
      </c>
      <c r="AC1310" s="34">
        <f t="shared" si="893"/>
        <v>0</v>
      </c>
      <c r="AD1310" s="30"/>
      <c r="AE1310" s="112"/>
    </row>
    <row r="1311" spans="1:31" ht="61.5" customHeight="1" x14ac:dyDescent="0.2">
      <c r="A1311" s="117"/>
      <c r="B1311" s="103" t="s">
        <v>15</v>
      </c>
      <c r="C1311" s="19"/>
      <c r="D1311" s="20"/>
      <c r="E1311" s="20"/>
      <c r="F1311" s="19"/>
      <c r="G1311" s="34">
        <f t="shared" ref="G1311:AC1311" si="895">G1122+G1211+G1306</f>
        <v>782</v>
      </c>
      <c r="H1311" s="34">
        <f t="shared" si="895"/>
        <v>0</v>
      </c>
      <c r="I1311" s="34">
        <f t="shared" si="895"/>
        <v>0</v>
      </c>
      <c r="J1311" s="34">
        <f t="shared" si="895"/>
        <v>0</v>
      </c>
      <c r="K1311" s="34">
        <f t="shared" si="895"/>
        <v>0</v>
      </c>
      <c r="L1311" s="34">
        <f t="shared" si="895"/>
        <v>0</v>
      </c>
      <c r="M1311" s="34">
        <f t="shared" si="895"/>
        <v>532</v>
      </c>
      <c r="N1311" s="34">
        <f t="shared" si="895"/>
        <v>0</v>
      </c>
      <c r="O1311" s="34">
        <f t="shared" si="895"/>
        <v>250</v>
      </c>
      <c r="P1311" s="34">
        <f t="shared" si="895"/>
        <v>0</v>
      </c>
      <c r="Q1311" s="34">
        <f t="shared" si="895"/>
        <v>250</v>
      </c>
      <c r="R1311" s="34">
        <f t="shared" ref="R1311:AB1311" si="896">R1122+R1211+R1306</f>
        <v>0</v>
      </c>
      <c r="S1311" s="34">
        <f t="shared" si="896"/>
        <v>250</v>
      </c>
      <c r="T1311" s="34">
        <f t="shared" si="896"/>
        <v>0</v>
      </c>
      <c r="U1311" s="34">
        <f t="shared" si="896"/>
        <v>0</v>
      </c>
      <c r="V1311" s="34">
        <f t="shared" si="896"/>
        <v>0</v>
      </c>
      <c r="W1311" s="34">
        <f t="shared" si="896"/>
        <v>0</v>
      </c>
      <c r="X1311" s="34">
        <f t="shared" si="896"/>
        <v>0</v>
      </c>
      <c r="Y1311" s="34">
        <f t="shared" si="896"/>
        <v>0</v>
      </c>
      <c r="Z1311" s="34">
        <f t="shared" si="896"/>
        <v>0</v>
      </c>
      <c r="AA1311" s="34">
        <f t="shared" si="896"/>
        <v>782</v>
      </c>
      <c r="AB1311" s="34">
        <f t="shared" si="896"/>
        <v>782</v>
      </c>
      <c r="AC1311" s="34">
        <f t="shared" si="895"/>
        <v>782</v>
      </c>
      <c r="AD1311" s="30"/>
      <c r="AE1311" s="112"/>
    </row>
    <row r="1312" spans="1:31" ht="13.15" customHeight="1" x14ac:dyDescent="0.2">
      <c r="A1312" s="118"/>
      <c r="B1312" s="103" t="s">
        <v>12</v>
      </c>
      <c r="C1312" s="19"/>
      <c r="D1312" s="20"/>
      <c r="E1312" s="20"/>
      <c r="F1312" s="19"/>
      <c r="G1312" s="34">
        <f t="shared" ref="G1312:AC1312" si="897">G1123+G1212+G1307</f>
        <v>0</v>
      </c>
      <c r="H1312" s="34">
        <f t="shared" si="897"/>
        <v>0</v>
      </c>
      <c r="I1312" s="34">
        <f t="shared" si="897"/>
        <v>0</v>
      </c>
      <c r="J1312" s="34">
        <f t="shared" si="897"/>
        <v>0</v>
      </c>
      <c r="K1312" s="34">
        <f t="shared" si="897"/>
        <v>0</v>
      </c>
      <c r="L1312" s="34">
        <f t="shared" si="897"/>
        <v>0</v>
      </c>
      <c r="M1312" s="34">
        <f t="shared" si="897"/>
        <v>0</v>
      </c>
      <c r="N1312" s="34">
        <f t="shared" si="897"/>
        <v>0</v>
      </c>
      <c r="O1312" s="34">
        <f t="shared" si="897"/>
        <v>0</v>
      </c>
      <c r="P1312" s="34">
        <f t="shared" si="897"/>
        <v>0</v>
      </c>
      <c r="Q1312" s="34">
        <f t="shared" si="897"/>
        <v>0</v>
      </c>
      <c r="R1312" s="34">
        <f t="shared" ref="R1312:AB1312" si="898">R1123+R1212+R1307</f>
        <v>0</v>
      </c>
      <c r="S1312" s="34">
        <f t="shared" si="898"/>
        <v>0</v>
      </c>
      <c r="T1312" s="34">
        <f t="shared" si="898"/>
        <v>0</v>
      </c>
      <c r="U1312" s="34">
        <f t="shared" si="898"/>
        <v>0</v>
      </c>
      <c r="V1312" s="34">
        <f t="shared" si="898"/>
        <v>0</v>
      </c>
      <c r="W1312" s="34">
        <f t="shared" si="898"/>
        <v>0</v>
      </c>
      <c r="X1312" s="34">
        <f t="shared" si="898"/>
        <v>0</v>
      </c>
      <c r="Y1312" s="34">
        <f t="shared" si="898"/>
        <v>0</v>
      </c>
      <c r="Z1312" s="34">
        <f t="shared" si="898"/>
        <v>0</v>
      </c>
      <c r="AA1312" s="34">
        <f t="shared" si="898"/>
        <v>0</v>
      </c>
      <c r="AB1312" s="34">
        <f t="shared" si="898"/>
        <v>0</v>
      </c>
      <c r="AC1312" s="34">
        <f t="shared" si="897"/>
        <v>0</v>
      </c>
      <c r="AD1312" s="30"/>
      <c r="AE1312" s="112"/>
    </row>
    <row r="1313" spans="1:31" ht="26.45" customHeight="1" x14ac:dyDescent="0.2">
      <c r="A1313" s="139" t="s">
        <v>281</v>
      </c>
      <c r="B1313" s="148"/>
      <c r="C1313" s="148"/>
      <c r="D1313" s="148"/>
      <c r="E1313" s="148"/>
      <c r="F1313" s="148"/>
      <c r="G1313" s="148"/>
      <c r="H1313" s="148"/>
      <c r="I1313" s="148"/>
      <c r="J1313" s="148"/>
      <c r="K1313" s="148"/>
      <c r="L1313" s="148"/>
      <c r="M1313" s="148"/>
      <c r="N1313" s="148"/>
      <c r="O1313" s="148"/>
      <c r="P1313" s="148"/>
      <c r="Q1313" s="148"/>
      <c r="R1313" s="148"/>
      <c r="S1313" s="148"/>
      <c r="T1313" s="148"/>
      <c r="U1313" s="148"/>
      <c r="V1313" s="148"/>
      <c r="W1313" s="148"/>
      <c r="X1313" s="148"/>
      <c r="Y1313" s="148"/>
      <c r="Z1313" s="148"/>
      <c r="AA1313" s="148"/>
      <c r="AB1313" s="148"/>
      <c r="AC1313" s="148"/>
      <c r="AD1313" s="148"/>
      <c r="AE1313" s="149"/>
    </row>
    <row r="1314" spans="1:31" ht="28.15" customHeight="1" x14ac:dyDescent="0.2">
      <c r="A1314" s="139" t="s">
        <v>282</v>
      </c>
      <c r="B1314" s="148"/>
      <c r="C1314" s="148"/>
      <c r="D1314" s="148"/>
      <c r="E1314" s="148"/>
      <c r="F1314" s="148"/>
      <c r="G1314" s="148"/>
      <c r="H1314" s="148"/>
      <c r="I1314" s="148"/>
      <c r="J1314" s="148"/>
      <c r="K1314" s="148"/>
      <c r="L1314" s="148"/>
      <c r="M1314" s="148"/>
      <c r="N1314" s="148"/>
      <c r="O1314" s="148"/>
      <c r="P1314" s="148"/>
      <c r="Q1314" s="148"/>
      <c r="R1314" s="148"/>
      <c r="S1314" s="148"/>
      <c r="T1314" s="148"/>
      <c r="U1314" s="148"/>
      <c r="V1314" s="148"/>
      <c r="W1314" s="148"/>
      <c r="X1314" s="148"/>
      <c r="Y1314" s="148"/>
      <c r="Z1314" s="148"/>
      <c r="AA1314" s="148"/>
      <c r="AB1314" s="148"/>
      <c r="AC1314" s="148"/>
      <c r="AD1314" s="148"/>
      <c r="AE1314" s="149"/>
    </row>
    <row r="1315" spans="1:31" ht="25.15" customHeight="1" x14ac:dyDescent="0.2">
      <c r="A1315" s="139" t="s">
        <v>283</v>
      </c>
      <c r="B1315" s="148"/>
      <c r="C1315" s="148"/>
      <c r="D1315" s="148"/>
      <c r="E1315" s="148"/>
      <c r="F1315" s="148"/>
      <c r="G1315" s="148"/>
      <c r="H1315" s="148"/>
      <c r="I1315" s="148"/>
      <c r="J1315" s="148"/>
      <c r="K1315" s="148"/>
      <c r="L1315" s="148"/>
      <c r="M1315" s="148"/>
      <c r="N1315" s="148"/>
      <c r="O1315" s="148"/>
      <c r="P1315" s="148"/>
      <c r="Q1315" s="148"/>
      <c r="R1315" s="148"/>
      <c r="S1315" s="148"/>
      <c r="T1315" s="148"/>
      <c r="U1315" s="148"/>
      <c r="V1315" s="148"/>
      <c r="W1315" s="148"/>
      <c r="X1315" s="148"/>
      <c r="Y1315" s="148"/>
      <c r="Z1315" s="148"/>
      <c r="AA1315" s="148"/>
      <c r="AB1315" s="148"/>
      <c r="AC1315" s="148"/>
      <c r="AD1315" s="148"/>
      <c r="AE1315" s="149"/>
    </row>
    <row r="1316" spans="1:31" ht="36" customHeight="1" x14ac:dyDescent="0.2">
      <c r="A1316" s="139" t="s">
        <v>284</v>
      </c>
      <c r="B1316" s="148"/>
      <c r="C1316" s="148"/>
      <c r="D1316" s="148"/>
      <c r="E1316" s="148"/>
      <c r="F1316" s="148"/>
      <c r="G1316" s="148"/>
      <c r="H1316" s="148"/>
      <c r="I1316" s="148"/>
      <c r="J1316" s="148"/>
      <c r="K1316" s="148"/>
      <c r="L1316" s="148"/>
      <c r="M1316" s="148"/>
      <c r="N1316" s="148"/>
      <c r="O1316" s="148"/>
      <c r="P1316" s="148"/>
      <c r="Q1316" s="148"/>
      <c r="R1316" s="148"/>
      <c r="S1316" s="148"/>
      <c r="T1316" s="148"/>
      <c r="U1316" s="148"/>
      <c r="V1316" s="148"/>
      <c r="W1316" s="148"/>
      <c r="X1316" s="148"/>
      <c r="Y1316" s="148"/>
      <c r="Z1316" s="148"/>
      <c r="AA1316" s="148"/>
      <c r="AB1316" s="148"/>
      <c r="AC1316" s="148"/>
      <c r="AD1316" s="148"/>
      <c r="AE1316" s="149"/>
    </row>
    <row r="1317" spans="1:31" ht="39.6" customHeight="1" x14ac:dyDescent="0.2">
      <c r="A1317" s="111" t="s">
        <v>285</v>
      </c>
      <c r="B1317" s="103" t="s">
        <v>169</v>
      </c>
      <c r="C1317" s="19"/>
      <c r="D1317" s="20"/>
      <c r="E1317" s="20"/>
      <c r="F1317" s="19"/>
      <c r="G1317" s="23">
        <f t="shared" ref="G1317:P1317" si="899">G1324</f>
        <v>4</v>
      </c>
      <c r="H1317" s="23">
        <f t="shared" si="899"/>
        <v>0</v>
      </c>
      <c r="I1317" s="23">
        <f t="shared" si="899"/>
        <v>1</v>
      </c>
      <c r="J1317" s="23">
        <f t="shared" si="899"/>
        <v>0</v>
      </c>
      <c r="K1317" s="23">
        <f t="shared" si="899"/>
        <v>1</v>
      </c>
      <c r="L1317" s="23">
        <f t="shared" si="899"/>
        <v>0</v>
      </c>
      <c r="M1317" s="23">
        <f t="shared" si="899"/>
        <v>1</v>
      </c>
      <c r="N1317" s="23">
        <f t="shared" si="899"/>
        <v>0</v>
      </c>
      <c r="O1317" s="23">
        <f t="shared" si="899"/>
        <v>1</v>
      </c>
      <c r="P1317" s="23">
        <f t="shared" si="899"/>
        <v>0</v>
      </c>
      <c r="Q1317" s="23">
        <f>Q1324+Q1331+Q1338</f>
        <v>6</v>
      </c>
      <c r="R1317" s="23">
        <f>R1324+R1331</f>
        <v>0</v>
      </c>
      <c r="S1317" s="23">
        <f t="shared" ref="S1317:X1317" si="900">S1324+S1331+S1338</f>
        <v>0</v>
      </c>
      <c r="T1317" s="23">
        <f t="shared" si="900"/>
        <v>0</v>
      </c>
      <c r="U1317" s="23">
        <f t="shared" si="900"/>
        <v>2</v>
      </c>
      <c r="V1317" s="23">
        <f t="shared" si="900"/>
        <v>0</v>
      </c>
      <c r="W1317" s="23">
        <f t="shared" si="900"/>
        <v>4</v>
      </c>
      <c r="X1317" s="23">
        <f t="shared" si="900"/>
        <v>0</v>
      </c>
      <c r="Y1317" s="23">
        <f>Y1324+Y1331+Y1338</f>
        <v>0</v>
      </c>
      <c r="Z1317" s="23">
        <f>Z1324+Z1331</f>
        <v>0</v>
      </c>
      <c r="AA1317" s="23">
        <v>6</v>
      </c>
      <c r="AB1317" s="23">
        <v>6</v>
      </c>
      <c r="AC1317" s="23">
        <f>AC1324</f>
        <v>0</v>
      </c>
      <c r="AD1317" s="116" t="s">
        <v>286</v>
      </c>
      <c r="AE1317" s="112" t="s">
        <v>594</v>
      </c>
    </row>
    <row r="1318" spans="1:31" ht="42" customHeight="1" x14ac:dyDescent="0.2">
      <c r="A1318" s="111"/>
      <c r="B1318" s="103" t="s">
        <v>6</v>
      </c>
      <c r="C1318" s="19"/>
      <c r="D1318" s="20"/>
      <c r="E1318" s="20"/>
      <c r="F1318" s="19"/>
      <c r="G1318" s="23">
        <f t="shared" ref="G1318:Q1318" si="901">ROUND(G1319/G1317,1)</f>
        <v>0</v>
      </c>
      <c r="H1318" s="23" t="e">
        <f t="shared" si="901"/>
        <v>#DIV/0!</v>
      </c>
      <c r="I1318" s="23">
        <f t="shared" si="901"/>
        <v>0</v>
      </c>
      <c r="J1318" s="23" t="e">
        <f t="shared" si="901"/>
        <v>#DIV/0!</v>
      </c>
      <c r="K1318" s="23">
        <f t="shared" si="901"/>
        <v>0</v>
      </c>
      <c r="L1318" s="23" t="e">
        <f t="shared" si="901"/>
        <v>#DIV/0!</v>
      </c>
      <c r="M1318" s="23">
        <f t="shared" si="901"/>
        <v>0</v>
      </c>
      <c r="N1318" s="23" t="e">
        <f t="shared" si="901"/>
        <v>#DIV/0!</v>
      </c>
      <c r="O1318" s="23">
        <f t="shared" si="901"/>
        <v>0</v>
      </c>
      <c r="P1318" s="23" t="e">
        <f t="shared" si="901"/>
        <v>#DIV/0!</v>
      </c>
      <c r="Q1318" s="23">
        <f t="shared" si="901"/>
        <v>375</v>
      </c>
      <c r="R1318" s="23" t="e">
        <f t="shared" ref="R1318:AB1318" si="902">ROUND(R1319/R1317,1)</f>
        <v>#DIV/0!</v>
      </c>
      <c r="S1318" s="27" t="e">
        <f t="shared" si="902"/>
        <v>#DIV/0!</v>
      </c>
      <c r="T1318" s="23" t="e">
        <f t="shared" si="902"/>
        <v>#DIV/0!</v>
      </c>
      <c r="U1318" s="23">
        <f t="shared" si="902"/>
        <v>700</v>
      </c>
      <c r="V1318" s="23" t="e">
        <f t="shared" si="902"/>
        <v>#DIV/0!</v>
      </c>
      <c r="W1318" s="27">
        <f t="shared" si="902"/>
        <v>212.5</v>
      </c>
      <c r="X1318" s="23" t="e">
        <f t="shared" si="902"/>
        <v>#DIV/0!</v>
      </c>
      <c r="Y1318" s="27" t="e">
        <f t="shared" si="902"/>
        <v>#DIV/0!</v>
      </c>
      <c r="Z1318" s="23" t="e">
        <f t="shared" si="902"/>
        <v>#DIV/0!</v>
      </c>
      <c r="AA1318" s="27">
        <f t="shared" si="902"/>
        <v>0</v>
      </c>
      <c r="AB1318" s="27">
        <f t="shared" si="902"/>
        <v>0</v>
      </c>
      <c r="AC1318" s="27" t="e">
        <f>ROUND(AC1319/AC1317,1)</f>
        <v>#DIV/0!</v>
      </c>
      <c r="AD1318" s="117"/>
      <c r="AE1318" s="112"/>
    </row>
    <row r="1319" spans="1:31" ht="31.15" customHeight="1" x14ac:dyDescent="0.2">
      <c r="A1319" s="111"/>
      <c r="B1319" s="103" t="s">
        <v>101</v>
      </c>
      <c r="C1319" s="19"/>
      <c r="D1319" s="20"/>
      <c r="E1319" s="20"/>
      <c r="F1319" s="19"/>
      <c r="G1319" s="23">
        <f t="shared" ref="G1319:AC1319" si="903">SUM(G1320:G1323)</f>
        <v>0</v>
      </c>
      <c r="H1319" s="23">
        <f t="shared" si="903"/>
        <v>0</v>
      </c>
      <c r="I1319" s="23">
        <f t="shared" si="903"/>
        <v>0</v>
      </c>
      <c r="J1319" s="23">
        <f t="shared" si="903"/>
        <v>0</v>
      </c>
      <c r="K1319" s="23">
        <f t="shared" si="903"/>
        <v>0</v>
      </c>
      <c r="L1319" s="23">
        <f t="shared" si="903"/>
        <v>0</v>
      </c>
      <c r="M1319" s="23">
        <f t="shared" si="903"/>
        <v>0</v>
      </c>
      <c r="N1319" s="23">
        <f t="shared" si="903"/>
        <v>0</v>
      </c>
      <c r="O1319" s="23">
        <f t="shared" si="903"/>
        <v>0</v>
      </c>
      <c r="P1319" s="23">
        <f t="shared" si="903"/>
        <v>0</v>
      </c>
      <c r="Q1319" s="23">
        <f t="shared" si="903"/>
        <v>2250</v>
      </c>
      <c r="R1319" s="23">
        <f t="shared" si="903"/>
        <v>200</v>
      </c>
      <c r="S1319" s="23">
        <f t="shared" si="903"/>
        <v>0</v>
      </c>
      <c r="T1319" s="23">
        <f t="shared" si="903"/>
        <v>0</v>
      </c>
      <c r="U1319" s="23">
        <f t="shared" si="903"/>
        <v>1400</v>
      </c>
      <c r="V1319" s="23">
        <f t="shared" si="903"/>
        <v>0</v>
      </c>
      <c r="W1319" s="23">
        <f t="shared" si="903"/>
        <v>850</v>
      </c>
      <c r="X1319" s="23">
        <f t="shared" si="903"/>
        <v>0</v>
      </c>
      <c r="Y1319" s="23">
        <f t="shared" si="903"/>
        <v>0</v>
      </c>
      <c r="Z1319" s="23">
        <f t="shared" si="903"/>
        <v>0</v>
      </c>
      <c r="AA1319" s="23">
        <f t="shared" si="903"/>
        <v>0</v>
      </c>
      <c r="AB1319" s="23">
        <f t="shared" si="903"/>
        <v>0</v>
      </c>
      <c r="AC1319" s="23">
        <f t="shared" si="903"/>
        <v>0</v>
      </c>
      <c r="AD1319" s="117"/>
      <c r="AE1319" s="112"/>
    </row>
    <row r="1320" spans="1:31" ht="20.25" customHeight="1" x14ac:dyDescent="0.2">
      <c r="A1320" s="111"/>
      <c r="B1320" s="102" t="s">
        <v>7</v>
      </c>
      <c r="C1320" s="19">
        <v>136</v>
      </c>
      <c r="D1320" s="20" t="s">
        <v>42</v>
      </c>
      <c r="E1320" s="20" t="s">
        <v>185</v>
      </c>
      <c r="F1320" s="19">
        <v>244</v>
      </c>
      <c r="G1320" s="23">
        <f>G1327</f>
        <v>0</v>
      </c>
      <c r="H1320" s="23">
        <f t="shared" ref="H1320:P1320" si="904">H1327</f>
        <v>0</v>
      </c>
      <c r="I1320" s="23">
        <f t="shared" si="904"/>
        <v>0</v>
      </c>
      <c r="J1320" s="23">
        <f t="shared" si="904"/>
        <v>0</v>
      </c>
      <c r="K1320" s="23">
        <f t="shared" si="904"/>
        <v>0</v>
      </c>
      <c r="L1320" s="23">
        <f t="shared" si="904"/>
        <v>0</v>
      </c>
      <c r="M1320" s="23">
        <f t="shared" si="904"/>
        <v>0</v>
      </c>
      <c r="N1320" s="23">
        <f t="shared" si="904"/>
        <v>0</v>
      </c>
      <c r="O1320" s="23">
        <f t="shared" si="904"/>
        <v>0</v>
      </c>
      <c r="P1320" s="23">
        <f t="shared" si="904"/>
        <v>0</v>
      </c>
      <c r="Q1320" s="23">
        <f>Q1327+Q1334+Q1341</f>
        <v>2250</v>
      </c>
      <c r="R1320" s="23">
        <f t="shared" ref="R1320:AB1320" si="905">R1327+R1334+R1341</f>
        <v>200</v>
      </c>
      <c r="S1320" s="23">
        <f t="shared" si="905"/>
        <v>0</v>
      </c>
      <c r="T1320" s="23">
        <f t="shared" si="905"/>
        <v>0</v>
      </c>
      <c r="U1320" s="23">
        <f t="shared" si="905"/>
        <v>1400</v>
      </c>
      <c r="V1320" s="23">
        <f t="shared" si="905"/>
        <v>0</v>
      </c>
      <c r="W1320" s="23">
        <f t="shared" si="905"/>
        <v>850</v>
      </c>
      <c r="X1320" s="23">
        <f t="shared" si="905"/>
        <v>0</v>
      </c>
      <c r="Y1320" s="23">
        <f t="shared" si="905"/>
        <v>0</v>
      </c>
      <c r="Z1320" s="23">
        <f t="shared" si="905"/>
        <v>0</v>
      </c>
      <c r="AA1320" s="23">
        <f t="shared" si="905"/>
        <v>0</v>
      </c>
      <c r="AB1320" s="23">
        <f t="shared" si="905"/>
        <v>0</v>
      </c>
      <c r="AC1320" s="23">
        <f>AC1327+AC1334</f>
        <v>0</v>
      </c>
      <c r="AD1320" s="117"/>
      <c r="AE1320" s="112"/>
    </row>
    <row r="1321" spans="1:31" ht="24" customHeight="1" x14ac:dyDescent="0.2">
      <c r="A1321" s="111"/>
      <c r="B1321" s="103" t="s">
        <v>8</v>
      </c>
      <c r="C1321" s="19"/>
      <c r="D1321" s="20"/>
      <c r="E1321" s="20"/>
      <c r="F1321" s="19"/>
      <c r="G1321" s="23">
        <f>G1328</f>
        <v>0</v>
      </c>
      <c r="H1321" s="23">
        <f t="shared" ref="H1321:AC1323" si="906">H1328</f>
        <v>0</v>
      </c>
      <c r="I1321" s="23">
        <f t="shared" si="906"/>
        <v>0</v>
      </c>
      <c r="J1321" s="23">
        <f t="shared" si="906"/>
        <v>0</v>
      </c>
      <c r="K1321" s="23">
        <f t="shared" si="906"/>
        <v>0</v>
      </c>
      <c r="L1321" s="23">
        <f t="shared" si="906"/>
        <v>0</v>
      </c>
      <c r="M1321" s="23">
        <f t="shared" si="906"/>
        <v>0</v>
      </c>
      <c r="N1321" s="23">
        <f t="shared" si="906"/>
        <v>0</v>
      </c>
      <c r="O1321" s="23">
        <f t="shared" si="906"/>
        <v>0</v>
      </c>
      <c r="P1321" s="23">
        <f t="shared" si="906"/>
        <v>0</v>
      </c>
      <c r="Q1321" s="23">
        <f t="shared" si="906"/>
        <v>0</v>
      </c>
      <c r="R1321" s="23">
        <f t="shared" si="906"/>
        <v>0</v>
      </c>
      <c r="S1321" s="23">
        <f t="shared" si="906"/>
        <v>0</v>
      </c>
      <c r="T1321" s="23">
        <f t="shared" si="906"/>
        <v>0</v>
      </c>
      <c r="U1321" s="23">
        <f t="shared" si="906"/>
        <v>0</v>
      </c>
      <c r="V1321" s="23">
        <f t="shared" si="906"/>
        <v>0</v>
      </c>
      <c r="W1321" s="23">
        <f t="shared" si="906"/>
        <v>0</v>
      </c>
      <c r="X1321" s="23">
        <f t="shared" si="906"/>
        <v>0</v>
      </c>
      <c r="Y1321" s="23">
        <f t="shared" si="906"/>
        <v>0</v>
      </c>
      <c r="Z1321" s="23">
        <f t="shared" si="906"/>
        <v>0</v>
      </c>
      <c r="AA1321" s="23">
        <f t="shared" si="906"/>
        <v>0</v>
      </c>
      <c r="AB1321" s="23">
        <f t="shared" si="906"/>
        <v>0</v>
      </c>
      <c r="AC1321" s="23">
        <f t="shared" si="906"/>
        <v>0</v>
      </c>
      <c r="AD1321" s="117"/>
      <c r="AE1321" s="112"/>
    </row>
    <row r="1322" spans="1:31" ht="15.75" customHeight="1" x14ac:dyDescent="0.2">
      <c r="A1322" s="111"/>
      <c r="B1322" s="103" t="s">
        <v>9</v>
      </c>
      <c r="C1322" s="19"/>
      <c r="D1322" s="20"/>
      <c r="E1322" s="20"/>
      <c r="F1322" s="19"/>
      <c r="G1322" s="23">
        <f t="shared" ref="G1322:V1323" si="907">G1329</f>
        <v>0</v>
      </c>
      <c r="H1322" s="23">
        <f t="shared" si="907"/>
        <v>0</v>
      </c>
      <c r="I1322" s="23">
        <f t="shared" si="907"/>
        <v>0</v>
      </c>
      <c r="J1322" s="23">
        <f t="shared" si="907"/>
        <v>0</v>
      </c>
      <c r="K1322" s="23">
        <f t="shared" si="907"/>
        <v>0</v>
      </c>
      <c r="L1322" s="23">
        <f t="shared" si="907"/>
        <v>0</v>
      </c>
      <c r="M1322" s="23">
        <f t="shared" si="907"/>
        <v>0</v>
      </c>
      <c r="N1322" s="23">
        <f t="shared" si="907"/>
        <v>0</v>
      </c>
      <c r="O1322" s="23">
        <f t="shared" si="907"/>
        <v>0</v>
      </c>
      <c r="P1322" s="23">
        <f t="shared" si="907"/>
        <v>0</v>
      </c>
      <c r="Q1322" s="23">
        <f t="shared" si="907"/>
        <v>0</v>
      </c>
      <c r="R1322" s="23">
        <f t="shared" si="907"/>
        <v>0</v>
      </c>
      <c r="S1322" s="23">
        <f t="shared" si="907"/>
        <v>0</v>
      </c>
      <c r="T1322" s="23">
        <f t="shared" si="907"/>
        <v>0</v>
      </c>
      <c r="U1322" s="23">
        <f t="shared" si="907"/>
        <v>0</v>
      </c>
      <c r="V1322" s="23">
        <f t="shared" si="907"/>
        <v>0</v>
      </c>
      <c r="W1322" s="23">
        <f t="shared" si="906"/>
        <v>0</v>
      </c>
      <c r="X1322" s="23">
        <f t="shared" si="906"/>
        <v>0</v>
      </c>
      <c r="Y1322" s="23">
        <f t="shared" si="906"/>
        <v>0</v>
      </c>
      <c r="Z1322" s="23">
        <f t="shared" si="906"/>
        <v>0</v>
      </c>
      <c r="AA1322" s="23">
        <f t="shared" si="906"/>
        <v>0</v>
      </c>
      <c r="AB1322" s="23">
        <f t="shared" si="906"/>
        <v>0</v>
      </c>
      <c r="AC1322" s="23">
        <f t="shared" si="906"/>
        <v>0</v>
      </c>
      <c r="AD1322" s="117"/>
      <c r="AE1322" s="112"/>
    </row>
    <row r="1323" spans="1:31" ht="87.6" customHeight="1" x14ac:dyDescent="0.2">
      <c r="A1323" s="111"/>
      <c r="B1323" s="103" t="s">
        <v>10</v>
      </c>
      <c r="C1323" s="19"/>
      <c r="D1323" s="20"/>
      <c r="E1323" s="20"/>
      <c r="F1323" s="19"/>
      <c r="G1323" s="23">
        <f t="shared" si="907"/>
        <v>0</v>
      </c>
      <c r="H1323" s="23">
        <f t="shared" si="906"/>
        <v>0</v>
      </c>
      <c r="I1323" s="23">
        <f t="shared" si="906"/>
        <v>0</v>
      </c>
      <c r="J1323" s="23">
        <f t="shared" si="906"/>
        <v>0</v>
      </c>
      <c r="K1323" s="23">
        <f t="shared" si="906"/>
        <v>0</v>
      </c>
      <c r="L1323" s="23">
        <f t="shared" si="906"/>
        <v>0</v>
      </c>
      <c r="M1323" s="23">
        <f t="shared" si="906"/>
        <v>0</v>
      </c>
      <c r="N1323" s="23">
        <f t="shared" si="906"/>
        <v>0</v>
      </c>
      <c r="O1323" s="23">
        <f t="shared" si="906"/>
        <v>0</v>
      </c>
      <c r="P1323" s="23">
        <f t="shared" si="906"/>
        <v>0</v>
      </c>
      <c r="Q1323" s="23">
        <f t="shared" si="906"/>
        <v>0</v>
      </c>
      <c r="R1323" s="23">
        <f t="shared" si="906"/>
        <v>0</v>
      </c>
      <c r="S1323" s="23">
        <f t="shared" si="906"/>
        <v>0</v>
      </c>
      <c r="T1323" s="23">
        <f t="shared" si="906"/>
        <v>0</v>
      </c>
      <c r="U1323" s="23">
        <f t="shared" si="906"/>
        <v>0</v>
      </c>
      <c r="V1323" s="23">
        <f t="shared" si="906"/>
        <v>0</v>
      </c>
      <c r="W1323" s="23">
        <f t="shared" si="906"/>
        <v>0</v>
      </c>
      <c r="X1323" s="23">
        <f t="shared" si="906"/>
        <v>0</v>
      </c>
      <c r="Y1323" s="23">
        <f t="shared" si="906"/>
        <v>0</v>
      </c>
      <c r="Z1323" s="23">
        <f t="shared" si="906"/>
        <v>0</v>
      </c>
      <c r="AA1323" s="23">
        <f t="shared" si="906"/>
        <v>0</v>
      </c>
      <c r="AB1323" s="23">
        <f t="shared" si="906"/>
        <v>0</v>
      </c>
      <c r="AC1323" s="23">
        <f t="shared" si="906"/>
        <v>0</v>
      </c>
      <c r="AD1323" s="118"/>
      <c r="AE1323" s="112"/>
    </row>
    <row r="1324" spans="1:31" ht="23.45" customHeight="1" x14ac:dyDescent="0.2">
      <c r="A1324" s="111" t="s">
        <v>551</v>
      </c>
      <c r="B1324" s="103" t="s">
        <v>169</v>
      </c>
      <c r="C1324" s="19"/>
      <c r="D1324" s="20"/>
      <c r="E1324" s="20"/>
      <c r="F1324" s="19"/>
      <c r="G1324" s="23">
        <f>I1324+K1324+M1324+O1324</f>
        <v>4</v>
      </c>
      <c r="H1324" s="23">
        <f>J1324+L1324+N1324+P1324</f>
        <v>0</v>
      </c>
      <c r="I1324" s="23">
        <v>1</v>
      </c>
      <c r="J1324" s="23"/>
      <c r="K1324" s="23">
        <v>1</v>
      </c>
      <c r="L1324" s="23"/>
      <c r="M1324" s="23">
        <v>1</v>
      </c>
      <c r="N1324" s="23"/>
      <c r="O1324" s="23">
        <v>1</v>
      </c>
      <c r="P1324" s="23"/>
      <c r="Q1324" s="23">
        <v>1</v>
      </c>
      <c r="R1324" s="23">
        <f>T1324+V1324+X1324+Z1324</f>
        <v>0</v>
      </c>
      <c r="S1324" s="23">
        <v>0</v>
      </c>
      <c r="T1324" s="23"/>
      <c r="U1324" s="23">
        <v>1</v>
      </c>
      <c r="V1324" s="23"/>
      <c r="W1324" s="23"/>
      <c r="X1324" s="23"/>
      <c r="Y1324" s="23"/>
      <c r="Z1324" s="23"/>
      <c r="AA1324" s="23">
        <v>1</v>
      </c>
      <c r="AB1324" s="23">
        <v>1</v>
      </c>
      <c r="AC1324" s="23"/>
      <c r="AD1324" s="116" t="s">
        <v>549</v>
      </c>
      <c r="AE1324" s="116" t="s">
        <v>595</v>
      </c>
    </row>
    <row r="1325" spans="1:31" ht="27.6" customHeight="1" x14ac:dyDescent="0.2">
      <c r="A1325" s="111"/>
      <c r="B1325" s="103" t="s">
        <v>6</v>
      </c>
      <c r="C1325" s="19"/>
      <c r="D1325" s="20"/>
      <c r="E1325" s="20"/>
      <c r="F1325" s="19"/>
      <c r="G1325" s="23">
        <f t="shared" ref="G1325:AC1325" si="908">ROUND(G1326/G1324,1)</f>
        <v>0</v>
      </c>
      <c r="H1325" s="23" t="e">
        <f t="shared" si="908"/>
        <v>#DIV/0!</v>
      </c>
      <c r="I1325" s="23">
        <f t="shared" si="908"/>
        <v>0</v>
      </c>
      <c r="J1325" s="23" t="e">
        <f t="shared" si="908"/>
        <v>#DIV/0!</v>
      </c>
      <c r="K1325" s="23">
        <v>0</v>
      </c>
      <c r="L1325" s="23" t="e">
        <f t="shared" si="908"/>
        <v>#DIV/0!</v>
      </c>
      <c r="M1325" s="23">
        <f t="shared" si="908"/>
        <v>0</v>
      </c>
      <c r="N1325" s="23" t="e">
        <f t="shared" si="908"/>
        <v>#DIV/0!</v>
      </c>
      <c r="O1325" s="23">
        <f t="shared" si="908"/>
        <v>0</v>
      </c>
      <c r="P1325" s="23" t="e">
        <f t="shared" si="908"/>
        <v>#DIV/0!</v>
      </c>
      <c r="Q1325" s="23">
        <f t="shared" si="908"/>
        <v>1150</v>
      </c>
      <c r="R1325" s="23" t="e">
        <f t="shared" si="908"/>
        <v>#DIV/0!</v>
      </c>
      <c r="S1325" s="27" t="e">
        <f t="shared" si="908"/>
        <v>#DIV/0!</v>
      </c>
      <c r="T1325" s="23" t="e">
        <f t="shared" si="908"/>
        <v>#DIV/0!</v>
      </c>
      <c r="U1325" s="23">
        <f t="shared" si="908"/>
        <v>1150</v>
      </c>
      <c r="V1325" s="23" t="e">
        <f t="shared" si="908"/>
        <v>#DIV/0!</v>
      </c>
      <c r="W1325" s="27" t="e">
        <f t="shared" si="908"/>
        <v>#DIV/0!</v>
      </c>
      <c r="X1325" s="23" t="e">
        <f t="shared" si="908"/>
        <v>#DIV/0!</v>
      </c>
      <c r="Y1325" s="27" t="e">
        <f t="shared" si="908"/>
        <v>#DIV/0!</v>
      </c>
      <c r="Z1325" s="23" t="e">
        <f t="shared" si="908"/>
        <v>#DIV/0!</v>
      </c>
      <c r="AA1325" s="27">
        <f t="shared" si="908"/>
        <v>0</v>
      </c>
      <c r="AB1325" s="27">
        <f t="shared" si="908"/>
        <v>0</v>
      </c>
      <c r="AC1325" s="23" t="e">
        <f t="shared" si="908"/>
        <v>#DIV/0!</v>
      </c>
      <c r="AD1325" s="117"/>
      <c r="AE1325" s="117"/>
    </row>
    <row r="1326" spans="1:31" ht="31.15" customHeight="1" x14ac:dyDescent="0.2">
      <c r="A1326" s="111"/>
      <c r="B1326" s="103" t="s">
        <v>101</v>
      </c>
      <c r="C1326" s="19"/>
      <c r="D1326" s="20"/>
      <c r="E1326" s="20"/>
      <c r="F1326" s="19"/>
      <c r="G1326" s="23">
        <v>0</v>
      </c>
      <c r="H1326" s="23">
        <f t="shared" ref="H1326:P1326" si="909">SUM(H1327:H1330)</f>
        <v>0</v>
      </c>
      <c r="I1326" s="23">
        <f t="shared" si="909"/>
        <v>0</v>
      </c>
      <c r="J1326" s="23">
        <f t="shared" si="909"/>
        <v>0</v>
      </c>
      <c r="K1326" s="23">
        <v>0</v>
      </c>
      <c r="L1326" s="23">
        <f t="shared" si="909"/>
        <v>0</v>
      </c>
      <c r="M1326" s="23">
        <f t="shared" si="909"/>
        <v>0</v>
      </c>
      <c r="N1326" s="23">
        <f t="shared" si="909"/>
        <v>0</v>
      </c>
      <c r="O1326" s="23">
        <f t="shared" si="909"/>
        <v>0</v>
      </c>
      <c r="P1326" s="23">
        <f t="shared" si="909"/>
        <v>0</v>
      </c>
      <c r="Q1326" s="23">
        <f>Q1327</f>
        <v>1150</v>
      </c>
      <c r="R1326" s="23">
        <f t="shared" ref="R1326:AC1326" si="910">R1327</f>
        <v>0</v>
      </c>
      <c r="S1326" s="23">
        <f t="shared" si="910"/>
        <v>0</v>
      </c>
      <c r="T1326" s="23">
        <f t="shared" si="910"/>
        <v>0</v>
      </c>
      <c r="U1326" s="23">
        <f t="shared" si="910"/>
        <v>1150</v>
      </c>
      <c r="V1326" s="23">
        <f t="shared" si="910"/>
        <v>0</v>
      </c>
      <c r="W1326" s="23">
        <f t="shared" si="910"/>
        <v>0</v>
      </c>
      <c r="X1326" s="23">
        <f t="shared" si="910"/>
        <v>0</v>
      </c>
      <c r="Y1326" s="23">
        <f t="shared" si="910"/>
        <v>0</v>
      </c>
      <c r="Z1326" s="23">
        <f t="shared" si="910"/>
        <v>0</v>
      </c>
      <c r="AA1326" s="23">
        <f t="shared" si="910"/>
        <v>0</v>
      </c>
      <c r="AB1326" s="23">
        <f t="shared" si="910"/>
        <v>0</v>
      </c>
      <c r="AC1326" s="23">
        <f t="shared" si="910"/>
        <v>0</v>
      </c>
      <c r="AD1326" s="117"/>
      <c r="AE1326" s="117"/>
    </row>
    <row r="1327" spans="1:31" ht="20.25" customHeight="1" x14ac:dyDescent="0.2">
      <c r="A1327" s="111"/>
      <c r="B1327" s="103" t="s">
        <v>7</v>
      </c>
      <c r="C1327" s="19">
        <v>136</v>
      </c>
      <c r="D1327" s="20" t="s">
        <v>42</v>
      </c>
      <c r="E1327" s="20" t="s">
        <v>185</v>
      </c>
      <c r="F1327" s="19">
        <v>244</v>
      </c>
      <c r="G1327" s="23">
        <v>0</v>
      </c>
      <c r="H1327" s="23">
        <f t="shared" ref="G1327:H1330" si="911">J1327+L1327+N1327+P1327</f>
        <v>0</v>
      </c>
      <c r="I1327" s="23">
        <v>0</v>
      </c>
      <c r="J1327" s="23"/>
      <c r="K1327" s="23">
        <v>0</v>
      </c>
      <c r="L1327" s="23">
        <v>0</v>
      </c>
      <c r="M1327" s="23">
        <v>0</v>
      </c>
      <c r="N1327" s="23">
        <v>0</v>
      </c>
      <c r="O1327" s="23">
        <v>0</v>
      </c>
      <c r="P1327" s="23"/>
      <c r="Q1327" s="23">
        <f>S1327+U1327+W1327+Y1327</f>
        <v>1150</v>
      </c>
      <c r="R1327" s="23"/>
      <c r="S1327" s="23">
        <v>0</v>
      </c>
      <c r="T1327" s="23"/>
      <c r="U1327" s="23">
        <v>1150</v>
      </c>
      <c r="V1327" s="23"/>
      <c r="W1327" s="23">
        <v>0</v>
      </c>
      <c r="X1327" s="23"/>
      <c r="Y1327" s="23">
        <v>0</v>
      </c>
      <c r="Z1327" s="23"/>
      <c r="AA1327" s="23">
        <v>0</v>
      </c>
      <c r="AB1327" s="23">
        <v>0</v>
      </c>
      <c r="AC1327" s="23">
        <v>0</v>
      </c>
      <c r="AD1327" s="117"/>
      <c r="AE1327" s="117"/>
    </row>
    <row r="1328" spans="1:31" ht="15.75" customHeight="1" x14ac:dyDescent="0.2">
      <c r="A1328" s="111"/>
      <c r="B1328" s="103" t="s">
        <v>8</v>
      </c>
      <c r="C1328" s="19"/>
      <c r="D1328" s="20"/>
      <c r="E1328" s="20"/>
      <c r="F1328" s="19"/>
      <c r="G1328" s="23">
        <f t="shared" si="911"/>
        <v>0</v>
      </c>
      <c r="H1328" s="23">
        <f t="shared" si="911"/>
        <v>0</v>
      </c>
      <c r="I1328" s="23">
        <v>0</v>
      </c>
      <c r="J1328" s="23"/>
      <c r="K1328" s="23">
        <v>0</v>
      </c>
      <c r="L1328" s="23">
        <v>0</v>
      </c>
      <c r="M1328" s="23">
        <v>0</v>
      </c>
      <c r="N1328" s="23">
        <v>0</v>
      </c>
      <c r="O1328" s="23">
        <v>0</v>
      </c>
      <c r="P1328" s="23"/>
      <c r="Q1328" s="23">
        <v>0</v>
      </c>
      <c r="R1328" s="23"/>
      <c r="S1328" s="23">
        <v>0</v>
      </c>
      <c r="T1328" s="23"/>
      <c r="U1328" s="23">
        <v>0</v>
      </c>
      <c r="V1328" s="23"/>
      <c r="W1328" s="23">
        <v>0</v>
      </c>
      <c r="X1328" s="23"/>
      <c r="Y1328" s="23">
        <v>0</v>
      </c>
      <c r="Z1328" s="23"/>
      <c r="AA1328" s="23">
        <v>0</v>
      </c>
      <c r="AB1328" s="23">
        <v>0</v>
      </c>
      <c r="AC1328" s="23">
        <v>0</v>
      </c>
      <c r="AD1328" s="117"/>
      <c r="AE1328" s="117"/>
    </row>
    <row r="1329" spans="1:31" ht="15.75" customHeight="1" x14ac:dyDescent="0.2">
      <c r="A1329" s="111"/>
      <c r="B1329" s="103" t="s">
        <v>9</v>
      </c>
      <c r="C1329" s="19"/>
      <c r="D1329" s="20"/>
      <c r="E1329" s="20"/>
      <c r="F1329" s="19"/>
      <c r="G1329" s="23">
        <f t="shared" si="911"/>
        <v>0</v>
      </c>
      <c r="H1329" s="23">
        <f t="shared" si="911"/>
        <v>0</v>
      </c>
      <c r="I1329" s="23">
        <v>0</v>
      </c>
      <c r="J1329" s="23"/>
      <c r="K1329" s="23">
        <v>0</v>
      </c>
      <c r="L1329" s="23">
        <v>0</v>
      </c>
      <c r="M1329" s="23">
        <v>0</v>
      </c>
      <c r="N1329" s="23">
        <v>0</v>
      </c>
      <c r="O1329" s="23">
        <v>0</v>
      </c>
      <c r="P1329" s="23"/>
      <c r="Q1329" s="23">
        <v>0</v>
      </c>
      <c r="R1329" s="23"/>
      <c r="S1329" s="23">
        <v>0</v>
      </c>
      <c r="T1329" s="23"/>
      <c r="U1329" s="23">
        <v>0</v>
      </c>
      <c r="V1329" s="23"/>
      <c r="W1329" s="23">
        <v>0</v>
      </c>
      <c r="X1329" s="23"/>
      <c r="Y1329" s="23">
        <v>0</v>
      </c>
      <c r="Z1329" s="23"/>
      <c r="AA1329" s="23">
        <v>0</v>
      </c>
      <c r="AB1329" s="23">
        <v>0</v>
      </c>
      <c r="AC1329" s="23">
        <v>0</v>
      </c>
      <c r="AD1329" s="117"/>
      <c r="AE1329" s="117"/>
    </row>
    <row r="1330" spans="1:31" ht="37.15" customHeight="1" x14ac:dyDescent="0.2">
      <c r="A1330" s="111"/>
      <c r="B1330" s="103" t="s">
        <v>10</v>
      </c>
      <c r="C1330" s="19"/>
      <c r="D1330" s="20"/>
      <c r="E1330" s="20"/>
      <c r="F1330" s="19"/>
      <c r="G1330" s="23">
        <f t="shared" si="911"/>
        <v>0</v>
      </c>
      <c r="H1330" s="23">
        <f t="shared" si="911"/>
        <v>0</v>
      </c>
      <c r="I1330" s="23">
        <v>0</v>
      </c>
      <c r="J1330" s="23"/>
      <c r="K1330" s="23">
        <v>0</v>
      </c>
      <c r="L1330" s="23"/>
      <c r="M1330" s="23"/>
      <c r="N1330" s="23"/>
      <c r="O1330" s="23">
        <v>0</v>
      </c>
      <c r="P1330" s="23"/>
      <c r="Q1330" s="23">
        <v>0</v>
      </c>
      <c r="R1330" s="23"/>
      <c r="S1330" s="23">
        <v>0</v>
      </c>
      <c r="T1330" s="23"/>
      <c r="U1330" s="23">
        <v>0</v>
      </c>
      <c r="V1330" s="23"/>
      <c r="W1330" s="23">
        <v>0</v>
      </c>
      <c r="X1330" s="23"/>
      <c r="Y1330" s="23">
        <v>0</v>
      </c>
      <c r="Z1330" s="23"/>
      <c r="AA1330" s="23">
        <v>0</v>
      </c>
      <c r="AB1330" s="23">
        <v>0</v>
      </c>
      <c r="AC1330" s="23">
        <v>0</v>
      </c>
      <c r="AD1330" s="118"/>
      <c r="AE1330" s="118"/>
    </row>
    <row r="1331" spans="1:31" ht="24.6" customHeight="1" x14ac:dyDescent="0.2">
      <c r="A1331" s="150" t="s">
        <v>535</v>
      </c>
      <c r="B1331" s="103" t="s">
        <v>145</v>
      </c>
      <c r="C1331" s="19"/>
      <c r="D1331" s="20"/>
      <c r="E1331" s="20"/>
      <c r="F1331" s="19"/>
      <c r="G1331" s="23"/>
      <c r="H1331" s="23"/>
      <c r="I1331" s="23"/>
      <c r="J1331" s="23"/>
      <c r="K1331" s="23"/>
      <c r="L1331" s="23"/>
      <c r="M1331" s="23"/>
      <c r="N1331" s="23"/>
      <c r="O1331" s="23"/>
      <c r="P1331" s="23"/>
      <c r="Q1331" s="23">
        <f>S1331+U1331+W1331+Y1331</f>
        <v>4</v>
      </c>
      <c r="R1331" s="23"/>
      <c r="S1331" s="23">
        <v>0</v>
      </c>
      <c r="T1331" s="23"/>
      <c r="U1331" s="23">
        <v>0</v>
      </c>
      <c r="V1331" s="23"/>
      <c r="W1331" s="23">
        <v>4</v>
      </c>
      <c r="X1331" s="23"/>
      <c r="Y1331" s="23">
        <v>0</v>
      </c>
      <c r="Z1331" s="23"/>
      <c r="AA1331" s="23">
        <v>4</v>
      </c>
      <c r="AB1331" s="23">
        <v>4</v>
      </c>
      <c r="AC1331" s="23"/>
      <c r="AD1331" s="116" t="s">
        <v>550</v>
      </c>
      <c r="AE1331" s="116" t="s">
        <v>548</v>
      </c>
    </row>
    <row r="1332" spans="1:31" ht="28.9" customHeight="1" x14ac:dyDescent="0.2">
      <c r="A1332" s="151"/>
      <c r="B1332" s="103" t="s">
        <v>6</v>
      </c>
      <c r="C1332" s="19"/>
      <c r="D1332" s="20"/>
      <c r="E1332" s="20"/>
      <c r="F1332" s="19"/>
      <c r="G1332" s="23"/>
      <c r="H1332" s="23">
        <v>0</v>
      </c>
      <c r="I1332" s="23"/>
      <c r="J1332" s="23"/>
      <c r="K1332" s="23"/>
      <c r="L1332" s="23"/>
      <c r="M1332" s="23"/>
      <c r="N1332" s="23"/>
      <c r="O1332" s="23"/>
      <c r="P1332" s="23"/>
      <c r="Q1332" s="23">
        <f>ROUND(Q1334/Q1331,1)</f>
        <v>212.5</v>
      </c>
      <c r="R1332" s="23" t="e">
        <f>ROUND(R1334/R1331,1)</f>
        <v>#DIV/0!</v>
      </c>
      <c r="S1332" s="27" t="e">
        <f>ROUND(S1334/S1331,1)</f>
        <v>#DIV/0!</v>
      </c>
      <c r="T1332" s="23" t="e">
        <f>ROUND(T1334/T1331,1)</f>
        <v>#DIV/0!</v>
      </c>
      <c r="U1332" s="23"/>
      <c r="V1332" s="23" t="e">
        <f t="shared" ref="V1332:AB1332" si="912">ROUND(V1334/V1331,1)</f>
        <v>#DIV/0!</v>
      </c>
      <c r="W1332" s="23">
        <f t="shared" si="912"/>
        <v>212.5</v>
      </c>
      <c r="X1332" s="23" t="e">
        <f t="shared" si="912"/>
        <v>#DIV/0!</v>
      </c>
      <c r="Y1332" s="27" t="e">
        <f t="shared" si="912"/>
        <v>#DIV/0!</v>
      </c>
      <c r="Z1332" s="23" t="e">
        <f t="shared" si="912"/>
        <v>#DIV/0!</v>
      </c>
      <c r="AA1332" s="27">
        <f t="shared" si="912"/>
        <v>0</v>
      </c>
      <c r="AB1332" s="27">
        <f t="shared" si="912"/>
        <v>0</v>
      </c>
      <c r="AC1332" s="23"/>
      <c r="AD1332" s="117"/>
      <c r="AE1332" s="117"/>
    </row>
    <row r="1333" spans="1:31" ht="29.45" customHeight="1" x14ac:dyDescent="0.2">
      <c r="A1333" s="151"/>
      <c r="B1333" s="103" t="s">
        <v>101</v>
      </c>
      <c r="C1333" s="19"/>
      <c r="D1333" s="20"/>
      <c r="E1333" s="20"/>
      <c r="F1333" s="19"/>
      <c r="G1333" s="23">
        <v>0</v>
      </c>
      <c r="H1333" s="23"/>
      <c r="I1333" s="23">
        <v>0</v>
      </c>
      <c r="J1333" s="23">
        <v>0</v>
      </c>
      <c r="K1333" s="23">
        <v>0</v>
      </c>
      <c r="L1333" s="23">
        <v>0</v>
      </c>
      <c r="M1333" s="23">
        <v>0</v>
      </c>
      <c r="N1333" s="23">
        <v>0</v>
      </c>
      <c r="O1333" s="23">
        <v>0</v>
      </c>
      <c r="P1333" s="23"/>
      <c r="Q1333" s="23">
        <f>Q1334</f>
        <v>850</v>
      </c>
      <c r="R1333" s="23">
        <f t="shared" ref="R1333:AC1333" si="913">R1334</f>
        <v>200</v>
      </c>
      <c r="S1333" s="23">
        <f t="shared" si="913"/>
        <v>0</v>
      </c>
      <c r="T1333" s="23">
        <f t="shared" si="913"/>
        <v>0</v>
      </c>
      <c r="U1333" s="23">
        <f t="shared" si="913"/>
        <v>0</v>
      </c>
      <c r="V1333" s="23">
        <f t="shared" si="913"/>
        <v>0</v>
      </c>
      <c r="W1333" s="23">
        <f>W1334</f>
        <v>850</v>
      </c>
      <c r="X1333" s="23">
        <f t="shared" si="913"/>
        <v>0</v>
      </c>
      <c r="Y1333" s="23">
        <f t="shared" si="913"/>
        <v>0</v>
      </c>
      <c r="Z1333" s="23">
        <f t="shared" si="913"/>
        <v>0</v>
      </c>
      <c r="AA1333" s="23">
        <f t="shared" si="913"/>
        <v>0</v>
      </c>
      <c r="AB1333" s="23">
        <f t="shared" si="913"/>
        <v>0</v>
      </c>
      <c r="AC1333" s="23">
        <f t="shared" si="913"/>
        <v>0</v>
      </c>
      <c r="AD1333" s="117"/>
      <c r="AE1333" s="117"/>
    </row>
    <row r="1334" spans="1:31" ht="13.15" customHeight="1" x14ac:dyDescent="0.2">
      <c r="A1334" s="151"/>
      <c r="B1334" s="103" t="s">
        <v>7</v>
      </c>
      <c r="C1334" s="19">
        <v>136</v>
      </c>
      <c r="D1334" s="20" t="s">
        <v>42</v>
      </c>
      <c r="E1334" s="20" t="s">
        <v>513</v>
      </c>
      <c r="F1334" s="19">
        <v>244</v>
      </c>
      <c r="G1334" s="23">
        <v>0</v>
      </c>
      <c r="H1334" s="23">
        <v>0</v>
      </c>
      <c r="I1334" s="23">
        <v>0</v>
      </c>
      <c r="J1334" s="23">
        <v>0</v>
      </c>
      <c r="K1334" s="23">
        <v>0</v>
      </c>
      <c r="L1334" s="23">
        <v>0</v>
      </c>
      <c r="M1334" s="23">
        <v>0</v>
      </c>
      <c r="N1334" s="23">
        <v>0</v>
      </c>
      <c r="O1334" s="23">
        <v>0</v>
      </c>
      <c r="P1334" s="23"/>
      <c r="Q1334" s="23">
        <f>S1334+U1334+W1334+Y1334</f>
        <v>850</v>
      </c>
      <c r="R1334" s="23">
        <v>200</v>
      </c>
      <c r="S1334" s="23">
        <v>0</v>
      </c>
      <c r="T1334" s="23"/>
      <c r="U1334" s="23">
        <v>0</v>
      </c>
      <c r="V1334" s="23">
        <v>0</v>
      </c>
      <c r="W1334" s="23">
        <v>850</v>
      </c>
      <c r="X1334" s="23">
        <v>0</v>
      </c>
      <c r="Y1334" s="23">
        <v>0</v>
      </c>
      <c r="Z1334" s="23">
        <v>0</v>
      </c>
      <c r="AA1334" s="23">
        <v>0</v>
      </c>
      <c r="AB1334" s="23">
        <v>0</v>
      </c>
      <c r="AC1334" s="23">
        <v>0</v>
      </c>
      <c r="AD1334" s="117"/>
      <c r="AE1334" s="117"/>
    </row>
    <row r="1335" spans="1:31" ht="13.15" customHeight="1" x14ac:dyDescent="0.2">
      <c r="A1335" s="151"/>
      <c r="B1335" s="103" t="s">
        <v>8</v>
      </c>
      <c r="C1335" s="19"/>
      <c r="D1335" s="20"/>
      <c r="E1335" s="20"/>
      <c r="F1335" s="19"/>
      <c r="G1335" s="23">
        <v>0</v>
      </c>
      <c r="H1335" s="23">
        <v>0</v>
      </c>
      <c r="I1335" s="23">
        <v>0</v>
      </c>
      <c r="J1335" s="23">
        <v>0</v>
      </c>
      <c r="K1335" s="23">
        <v>0</v>
      </c>
      <c r="L1335" s="23">
        <v>0</v>
      </c>
      <c r="M1335" s="23">
        <v>0</v>
      </c>
      <c r="N1335" s="23">
        <v>0</v>
      </c>
      <c r="O1335" s="23">
        <v>0</v>
      </c>
      <c r="P1335" s="23"/>
      <c r="Q1335" s="23">
        <v>0</v>
      </c>
      <c r="R1335" s="23">
        <v>0</v>
      </c>
      <c r="S1335" s="23">
        <v>0</v>
      </c>
      <c r="T1335" s="23">
        <v>0</v>
      </c>
      <c r="U1335" s="23">
        <v>0</v>
      </c>
      <c r="V1335" s="23">
        <v>0</v>
      </c>
      <c r="W1335" s="23">
        <v>0</v>
      </c>
      <c r="X1335" s="23">
        <v>0</v>
      </c>
      <c r="Y1335" s="23">
        <v>0</v>
      </c>
      <c r="Z1335" s="23">
        <v>0</v>
      </c>
      <c r="AA1335" s="23">
        <v>0</v>
      </c>
      <c r="AB1335" s="23">
        <v>0</v>
      </c>
      <c r="AC1335" s="23">
        <v>0</v>
      </c>
      <c r="AD1335" s="117"/>
      <c r="AE1335" s="117"/>
    </row>
    <row r="1336" spans="1:31" ht="13.15" customHeight="1" x14ac:dyDescent="0.2">
      <c r="A1336" s="151"/>
      <c r="B1336" s="103" t="s">
        <v>9</v>
      </c>
      <c r="C1336" s="19"/>
      <c r="D1336" s="20"/>
      <c r="E1336" s="20"/>
      <c r="F1336" s="19"/>
      <c r="G1336" s="23">
        <v>0</v>
      </c>
      <c r="H1336" s="23">
        <v>0</v>
      </c>
      <c r="I1336" s="23">
        <v>0</v>
      </c>
      <c r="J1336" s="23">
        <v>0</v>
      </c>
      <c r="K1336" s="23">
        <v>0</v>
      </c>
      <c r="L1336" s="23">
        <v>0</v>
      </c>
      <c r="M1336" s="23">
        <v>0</v>
      </c>
      <c r="N1336" s="23">
        <v>0</v>
      </c>
      <c r="O1336" s="23">
        <v>0</v>
      </c>
      <c r="P1336" s="23"/>
      <c r="Q1336" s="23">
        <v>0</v>
      </c>
      <c r="R1336" s="23">
        <v>0</v>
      </c>
      <c r="S1336" s="23">
        <v>0</v>
      </c>
      <c r="T1336" s="23">
        <v>0</v>
      </c>
      <c r="U1336" s="23">
        <v>0</v>
      </c>
      <c r="V1336" s="23">
        <v>0</v>
      </c>
      <c r="W1336" s="23">
        <v>0</v>
      </c>
      <c r="X1336" s="23">
        <v>0</v>
      </c>
      <c r="Y1336" s="23">
        <v>0</v>
      </c>
      <c r="Z1336" s="23">
        <v>0</v>
      </c>
      <c r="AA1336" s="23">
        <v>0</v>
      </c>
      <c r="AB1336" s="23">
        <v>0</v>
      </c>
      <c r="AC1336" s="23">
        <v>0</v>
      </c>
      <c r="AD1336" s="117"/>
      <c r="AE1336" s="117"/>
    </row>
    <row r="1337" spans="1:31" ht="20.45" customHeight="1" x14ac:dyDescent="0.2">
      <c r="A1337" s="152"/>
      <c r="B1337" s="103" t="s">
        <v>10</v>
      </c>
      <c r="C1337" s="19"/>
      <c r="D1337" s="20"/>
      <c r="E1337" s="20"/>
      <c r="F1337" s="19"/>
      <c r="G1337" s="23">
        <v>0</v>
      </c>
      <c r="H1337" s="23">
        <v>0</v>
      </c>
      <c r="I1337" s="23">
        <v>0</v>
      </c>
      <c r="J1337" s="23">
        <v>0</v>
      </c>
      <c r="K1337" s="23">
        <v>0</v>
      </c>
      <c r="L1337" s="23">
        <v>0</v>
      </c>
      <c r="M1337" s="23">
        <v>0</v>
      </c>
      <c r="N1337" s="23">
        <v>0</v>
      </c>
      <c r="O1337" s="23">
        <v>0</v>
      </c>
      <c r="P1337" s="23"/>
      <c r="Q1337" s="23">
        <v>0</v>
      </c>
      <c r="R1337" s="23"/>
      <c r="S1337" s="23">
        <v>0</v>
      </c>
      <c r="T1337" s="23"/>
      <c r="U1337" s="23">
        <v>0</v>
      </c>
      <c r="V1337" s="23"/>
      <c r="W1337" s="23">
        <v>0</v>
      </c>
      <c r="X1337" s="23"/>
      <c r="Y1337" s="23">
        <v>0</v>
      </c>
      <c r="Z1337" s="23">
        <v>0</v>
      </c>
      <c r="AA1337" s="23">
        <v>0</v>
      </c>
      <c r="AB1337" s="23">
        <v>0</v>
      </c>
      <c r="AC1337" s="23">
        <v>0</v>
      </c>
      <c r="AD1337" s="118"/>
      <c r="AE1337" s="118"/>
    </row>
    <row r="1338" spans="1:31" ht="26.45" customHeight="1" x14ac:dyDescent="0.2">
      <c r="A1338" s="153" t="s">
        <v>552</v>
      </c>
      <c r="B1338" s="103" t="s">
        <v>77</v>
      </c>
      <c r="C1338" s="19"/>
      <c r="D1338" s="20"/>
      <c r="E1338" s="20"/>
      <c r="F1338" s="19"/>
      <c r="G1338" s="23"/>
      <c r="H1338" s="23"/>
      <c r="I1338" s="23"/>
      <c r="J1338" s="23"/>
      <c r="K1338" s="23"/>
      <c r="L1338" s="23"/>
      <c r="M1338" s="23"/>
      <c r="N1338" s="23"/>
      <c r="O1338" s="23"/>
      <c r="P1338" s="23"/>
      <c r="Q1338" s="23">
        <f>S1338+U1338+W1338+Y1338</f>
        <v>1</v>
      </c>
      <c r="R1338" s="23"/>
      <c r="S1338" s="23">
        <v>0</v>
      </c>
      <c r="T1338" s="23"/>
      <c r="U1338" s="23">
        <v>1</v>
      </c>
      <c r="V1338" s="23"/>
      <c r="W1338" s="23">
        <v>0</v>
      </c>
      <c r="X1338" s="23"/>
      <c r="Y1338" s="23">
        <v>0</v>
      </c>
      <c r="Z1338" s="23"/>
      <c r="AA1338" s="23">
        <v>1</v>
      </c>
      <c r="AB1338" s="23">
        <v>1</v>
      </c>
      <c r="AC1338" s="23"/>
      <c r="AD1338" s="116" t="s">
        <v>514</v>
      </c>
      <c r="AE1338" s="116" t="s">
        <v>563</v>
      </c>
    </row>
    <row r="1339" spans="1:31" ht="41.45" customHeight="1" x14ac:dyDescent="0.2">
      <c r="A1339" s="154"/>
      <c r="B1339" s="103" t="s">
        <v>6</v>
      </c>
      <c r="C1339" s="19"/>
      <c r="D1339" s="20"/>
      <c r="E1339" s="20"/>
      <c r="F1339" s="19"/>
      <c r="G1339" s="23"/>
      <c r="H1339" s="23"/>
      <c r="I1339" s="23"/>
      <c r="J1339" s="23"/>
      <c r="K1339" s="23"/>
      <c r="L1339" s="23"/>
      <c r="M1339" s="23"/>
      <c r="N1339" s="23"/>
      <c r="O1339" s="23"/>
      <c r="P1339" s="23"/>
      <c r="Q1339" s="23">
        <f>Q1340/Q1338</f>
        <v>250</v>
      </c>
      <c r="R1339" s="23" t="e">
        <f t="shared" ref="R1339:AB1339" si="914">R1340/R1338</f>
        <v>#DIV/0!</v>
      </c>
      <c r="S1339" s="27" t="e">
        <f t="shared" si="914"/>
        <v>#DIV/0!</v>
      </c>
      <c r="T1339" s="23" t="e">
        <f t="shared" si="914"/>
        <v>#DIV/0!</v>
      </c>
      <c r="U1339" s="23">
        <f t="shared" si="914"/>
        <v>250</v>
      </c>
      <c r="V1339" s="23" t="e">
        <f t="shared" si="914"/>
        <v>#DIV/0!</v>
      </c>
      <c r="W1339" s="27" t="e">
        <f t="shared" si="914"/>
        <v>#DIV/0!</v>
      </c>
      <c r="X1339" s="23" t="e">
        <f t="shared" si="914"/>
        <v>#DIV/0!</v>
      </c>
      <c r="Y1339" s="27" t="e">
        <f t="shared" si="914"/>
        <v>#DIV/0!</v>
      </c>
      <c r="Z1339" s="23" t="e">
        <f t="shared" si="914"/>
        <v>#DIV/0!</v>
      </c>
      <c r="AA1339" s="27">
        <f t="shared" si="914"/>
        <v>0</v>
      </c>
      <c r="AB1339" s="27">
        <f t="shared" si="914"/>
        <v>0</v>
      </c>
      <c r="AC1339" s="23"/>
      <c r="AD1339" s="117"/>
      <c r="AE1339" s="117"/>
    </row>
    <row r="1340" spans="1:31" ht="34.5" customHeight="1" x14ac:dyDescent="0.2">
      <c r="A1340" s="154"/>
      <c r="B1340" s="103" t="s">
        <v>101</v>
      </c>
      <c r="C1340" s="19"/>
      <c r="D1340" s="20"/>
      <c r="E1340" s="20"/>
      <c r="F1340" s="19"/>
      <c r="G1340" s="23"/>
      <c r="H1340" s="23"/>
      <c r="I1340" s="23"/>
      <c r="J1340" s="23"/>
      <c r="K1340" s="23"/>
      <c r="L1340" s="23"/>
      <c r="M1340" s="23"/>
      <c r="N1340" s="23"/>
      <c r="O1340" s="23"/>
      <c r="P1340" s="23"/>
      <c r="Q1340" s="23">
        <f>S1340+U1340+W1340+Y1340</f>
        <v>250</v>
      </c>
      <c r="R1340" s="23"/>
      <c r="S1340" s="23">
        <f>S1341+S1342+S1343+S1344</f>
        <v>0</v>
      </c>
      <c r="T1340" s="23">
        <f t="shared" ref="T1340:AB1340" si="915">T1341+T1342+T1343+T1344</f>
        <v>0</v>
      </c>
      <c r="U1340" s="23">
        <f t="shared" si="915"/>
        <v>250</v>
      </c>
      <c r="V1340" s="23">
        <f t="shared" si="915"/>
        <v>0</v>
      </c>
      <c r="W1340" s="23">
        <f t="shared" si="915"/>
        <v>0</v>
      </c>
      <c r="X1340" s="23">
        <f t="shared" si="915"/>
        <v>0</v>
      </c>
      <c r="Y1340" s="23">
        <f t="shared" si="915"/>
        <v>0</v>
      </c>
      <c r="Z1340" s="23">
        <f t="shared" si="915"/>
        <v>0</v>
      </c>
      <c r="AA1340" s="23">
        <f t="shared" si="915"/>
        <v>0</v>
      </c>
      <c r="AB1340" s="23">
        <f t="shared" si="915"/>
        <v>0</v>
      </c>
      <c r="AC1340" s="23"/>
      <c r="AD1340" s="117"/>
      <c r="AE1340" s="117"/>
    </row>
    <row r="1341" spans="1:31" x14ac:dyDescent="0.2">
      <c r="A1341" s="154"/>
      <c r="B1341" s="103" t="s">
        <v>7</v>
      </c>
      <c r="C1341" s="19">
        <v>136</v>
      </c>
      <c r="D1341" s="20" t="s">
        <v>42</v>
      </c>
      <c r="E1341" s="20" t="s">
        <v>513</v>
      </c>
      <c r="F1341" s="19">
        <v>244</v>
      </c>
      <c r="G1341" s="23"/>
      <c r="H1341" s="23"/>
      <c r="I1341" s="23"/>
      <c r="J1341" s="23"/>
      <c r="K1341" s="23"/>
      <c r="L1341" s="23"/>
      <c r="M1341" s="23"/>
      <c r="N1341" s="23"/>
      <c r="O1341" s="23"/>
      <c r="P1341" s="23"/>
      <c r="Q1341" s="23">
        <f>S1341+U1341+W1341+Y1341</f>
        <v>250</v>
      </c>
      <c r="R1341" s="23"/>
      <c r="S1341" s="23">
        <v>0</v>
      </c>
      <c r="T1341" s="23"/>
      <c r="U1341" s="23">
        <v>250</v>
      </c>
      <c r="V1341" s="23"/>
      <c r="W1341" s="23">
        <v>0</v>
      </c>
      <c r="X1341" s="23"/>
      <c r="Y1341" s="23">
        <v>0</v>
      </c>
      <c r="Z1341" s="23"/>
      <c r="AA1341" s="23">
        <v>0</v>
      </c>
      <c r="AB1341" s="23">
        <v>0</v>
      </c>
      <c r="AC1341" s="23"/>
      <c r="AD1341" s="117"/>
      <c r="AE1341" s="117"/>
    </row>
    <row r="1342" spans="1:31" x14ac:dyDescent="0.2">
      <c r="A1342" s="154"/>
      <c r="B1342" s="103" t="s">
        <v>8</v>
      </c>
      <c r="C1342" s="19"/>
      <c r="D1342" s="20"/>
      <c r="E1342" s="20"/>
      <c r="F1342" s="19"/>
      <c r="G1342" s="23"/>
      <c r="H1342" s="23"/>
      <c r="I1342" s="23"/>
      <c r="J1342" s="23"/>
      <c r="K1342" s="23"/>
      <c r="L1342" s="23"/>
      <c r="M1342" s="23"/>
      <c r="N1342" s="23"/>
      <c r="O1342" s="23"/>
      <c r="P1342" s="23"/>
      <c r="Q1342" s="23">
        <f>S1342+U1342+W1342+Y1342</f>
        <v>0</v>
      </c>
      <c r="R1342" s="23"/>
      <c r="S1342" s="23">
        <v>0</v>
      </c>
      <c r="T1342" s="23"/>
      <c r="U1342" s="23">
        <v>0</v>
      </c>
      <c r="V1342" s="23"/>
      <c r="W1342" s="23">
        <v>0</v>
      </c>
      <c r="X1342" s="23"/>
      <c r="Y1342" s="23">
        <v>0</v>
      </c>
      <c r="Z1342" s="23"/>
      <c r="AA1342" s="23">
        <v>0</v>
      </c>
      <c r="AB1342" s="23">
        <v>0</v>
      </c>
      <c r="AC1342" s="23"/>
      <c r="AD1342" s="117"/>
      <c r="AE1342" s="117"/>
    </row>
    <row r="1343" spans="1:31" ht="13.15" customHeight="1" x14ac:dyDescent="0.2">
      <c r="A1343" s="154"/>
      <c r="B1343" s="103" t="s">
        <v>9</v>
      </c>
      <c r="C1343" s="19"/>
      <c r="D1343" s="20"/>
      <c r="E1343" s="20"/>
      <c r="F1343" s="19"/>
      <c r="G1343" s="23"/>
      <c r="H1343" s="23"/>
      <c r="I1343" s="23"/>
      <c r="J1343" s="23"/>
      <c r="K1343" s="23"/>
      <c r="L1343" s="23"/>
      <c r="M1343" s="23"/>
      <c r="N1343" s="23"/>
      <c r="O1343" s="23"/>
      <c r="P1343" s="23"/>
      <c r="Q1343" s="23">
        <f>S1343+U1343+W1343+Y1343</f>
        <v>0</v>
      </c>
      <c r="R1343" s="23"/>
      <c r="S1343" s="23">
        <v>0</v>
      </c>
      <c r="T1343" s="23"/>
      <c r="U1343" s="23">
        <v>0</v>
      </c>
      <c r="V1343" s="23"/>
      <c r="W1343" s="23">
        <v>0</v>
      </c>
      <c r="X1343" s="23"/>
      <c r="Y1343" s="23">
        <v>0</v>
      </c>
      <c r="Z1343" s="23"/>
      <c r="AA1343" s="23">
        <v>0</v>
      </c>
      <c r="AB1343" s="23">
        <v>0</v>
      </c>
      <c r="AC1343" s="23"/>
      <c r="AD1343" s="117"/>
      <c r="AE1343" s="117"/>
    </row>
    <row r="1344" spans="1:31" ht="13.15" customHeight="1" x14ac:dyDescent="0.2">
      <c r="A1344" s="155"/>
      <c r="B1344" s="103" t="s">
        <v>10</v>
      </c>
      <c r="C1344" s="19"/>
      <c r="D1344" s="20"/>
      <c r="E1344" s="20"/>
      <c r="F1344" s="19"/>
      <c r="G1344" s="23"/>
      <c r="H1344" s="23"/>
      <c r="I1344" s="23"/>
      <c r="J1344" s="23"/>
      <c r="K1344" s="23"/>
      <c r="L1344" s="23"/>
      <c r="M1344" s="23"/>
      <c r="N1344" s="23"/>
      <c r="O1344" s="23"/>
      <c r="P1344" s="23"/>
      <c r="Q1344" s="23">
        <f>S1344+U1344+W1344+Y1344</f>
        <v>0</v>
      </c>
      <c r="R1344" s="23"/>
      <c r="S1344" s="23">
        <v>0</v>
      </c>
      <c r="T1344" s="23"/>
      <c r="U1344" s="23">
        <v>0</v>
      </c>
      <c r="V1344" s="23"/>
      <c r="W1344" s="23">
        <v>0</v>
      </c>
      <c r="X1344" s="23"/>
      <c r="Y1344" s="23">
        <v>0</v>
      </c>
      <c r="Z1344" s="23"/>
      <c r="AA1344" s="23">
        <v>0</v>
      </c>
      <c r="AB1344" s="23">
        <v>0</v>
      </c>
      <c r="AC1344" s="23"/>
      <c r="AD1344" s="118"/>
      <c r="AE1344" s="118"/>
    </row>
    <row r="1345" spans="1:31" ht="13.15" customHeight="1" x14ac:dyDescent="0.2">
      <c r="A1345" s="111" t="s">
        <v>32</v>
      </c>
      <c r="B1345" s="103" t="s">
        <v>7</v>
      </c>
      <c r="C1345" s="19"/>
      <c r="D1345" s="20"/>
      <c r="E1345" s="20"/>
      <c r="F1345" s="19"/>
      <c r="G1345" s="23">
        <f t="shared" ref="G1345:AC1345" si="916">G1320</f>
        <v>0</v>
      </c>
      <c r="H1345" s="23">
        <f t="shared" si="916"/>
        <v>0</v>
      </c>
      <c r="I1345" s="23">
        <f t="shared" si="916"/>
        <v>0</v>
      </c>
      <c r="J1345" s="23">
        <f t="shared" si="916"/>
        <v>0</v>
      </c>
      <c r="K1345" s="23">
        <f t="shared" si="916"/>
        <v>0</v>
      </c>
      <c r="L1345" s="23">
        <f t="shared" si="916"/>
        <v>0</v>
      </c>
      <c r="M1345" s="23">
        <f t="shared" si="916"/>
        <v>0</v>
      </c>
      <c r="N1345" s="23">
        <f t="shared" si="916"/>
        <v>0</v>
      </c>
      <c r="O1345" s="23">
        <f t="shared" si="916"/>
        <v>0</v>
      </c>
      <c r="P1345" s="23">
        <f t="shared" si="916"/>
        <v>0</v>
      </c>
      <c r="Q1345" s="23">
        <f>Q1320</f>
        <v>2250</v>
      </c>
      <c r="R1345" s="23">
        <f t="shared" si="916"/>
        <v>200</v>
      </c>
      <c r="S1345" s="23">
        <f t="shared" si="916"/>
        <v>0</v>
      </c>
      <c r="T1345" s="23">
        <f t="shared" si="916"/>
        <v>0</v>
      </c>
      <c r="U1345" s="23">
        <f t="shared" si="916"/>
        <v>1400</v>
      </c>
      <c r="V1345" s="23">
        <f t="shared" si="916"/>
        <v>0</v>
      </c>
      <c r="W1345" s="23">
        <f t="shared" si="916"/>
        <v>850</v>
      </c>
      <c r="X1345" s="23">
        <f t="shared" si="916"/>
        <v>0</v>
      </c>
      <c r="Y1345" s="23">
        <f t="shared" si="916"/>
        <v>0</v>
      </c>
      <c r="Z1345" s="23">
        <f t="shared" si="916"/>
        <v>0</v>
      </c>
      <c r="AA1345" s="23">
        <f t="shared" si="916"/>
        <v>0</v>
      </c>
      <c r="AB1345" s="23">
        <f t="shared" si="916"/>
        <v>0</v>
      </c>
      <c r="AC1345" s="23">
        <f t="shared" si="916"/>
        <v>0</v>
      </c>
      <c r="AD1345" s="30"/>
      <c r="AE1345" s="88"/>
    </row>
    <row r="1346" spans="1:31" ht="13.15" customHeight="1" x14ac:dyDescent="0.2">
      <c r="A1346" s="111"/>
      <c r="B1346" s="103" t="s">
        <v>14</v>
      </c>
      <c r="C1346" s="19"/>
      <c r="D1346" s="20"/>
      <c r="E1346" s="20"/>
      <c r="F1346" s="19"/>
      <c r="G1346" s="23">
        <f t="shared" ref="G1346:AC1346" si="917">G1321</f>
        <v>0</v>
      </c>
      <c r="H1346" s="23">
        <f t="shared" si="917"/>
        <v>0</v>
      </c>
      <c r="I1346" s="23">
        <f t="shared" si="917"/>
        <v>0</v>
      </c>
      <c r="J1346" s="23">
        <f t="shared" si="917"/>
        <v>0</v>
      </c>
      <c r="K1346" s="23">
        <f t="shared" si="917"/>
        <v>0</v>
      </c>
      <c r="L1346" s="23">
        <f t="shared" si="917"/>
        <v>0</v>
      </c>
      <c r="M1346" s="23">
        <f t="shared" si="917"/>
        <v>0</v>
      </c>
      <c r="N1346" s="23">
        <f t="shared" si="917"/>
        <v>0</v>
      </c>
      <c r="O1346" s="23">
        <f t="shared" si="917"/>
        <v>0</v>
      </c>
      <c r="P1346" s="23">
        <f t="shared" si="917"/>
        <v>0</v>
      </c>
      <c r="Q1346" s="23">
        <f t="shared" si="917"/>
        <v>0</v>
      </c>
      <c r="R1346" s="23">
        <f t="shared" si="917"/>
        <v>0</v>
      </c>
      <c r="S1346" s="23">
        <f t="shared" si="917"/>
        <v>0</v>
      </c>
      <c r="T1346" s="23">
        <f t="shared" si="917"/>
        <v>0</v>
      </c>
      <c r="U1346" s="23">
        <f t="shared" si="917"/>
        <v>0</v>
      </c>
      <c r="V1346" s="23">
        <f t="shared" si="917"/>
        <v>0</v>
      </c>
      <c r="W1346" s="23">
        <f t="shared" si="917"/>
        <v>0</v>
      </c>
      <c r="X1346" s="23">
        <f t="shared" si="917"/>
        <v>0</v>
      </c>
      <c r="Y1346" s="23">
        <f t="shared" si="917"/>
        <v>0</v>
      </c>
      <c r="Z1346" s="23">
        <f t="shared" si="917"/>
        <v>0</v>
      </c>
      <c r="AA1346" s="23">
        <f t="shared" si="917"/>
        <v>0</v>
      </c>
      <c r="AB1346" s="23">
        <f t="shared" si="917"/>
        <v>0</v>
      </c>
      <c r="AC1346" s="23">
        <f t="shared" si="917"/>
        <v>0</v>
      </c>
      <c r="AD1346" s="30"/>
      <c r="AE1346" s="88"/>
    </row>
    <row r="1347" spans="1:31" ht="13.15" customHeight="1" x14ac:dyDescent="0.2">
      <c r="A1347" s="111"/>
      <c r="B1347" s="103" t="s">
        <v>15</v>
      </c>
      <c r="C1347" s="19"/>
      <c r="D1347" s="20"/>
      <c r="E1347" s="20"/>
      <c r="F1347" s="19"/>
      <c r="G1347" s="23">
        <f t="shared" ref="G1347:AC1347" si="918">G1322</f>
        <v>0</v>
      </c>
      <c r="H1347" s="23">
        <f t="shared" si="918"/>
        <v>0</v>
      </c>
      <c r="I1347" s="23">
        <f t="shared" si="918"/>
        <v>0</v>
      </c>
      <c r="J1347" s="23">
        <f t="shared" si="918"/>
        <v>0</v>
      </c>
      <c r="K1347" s="23">
        <f t="shared" si="918"/>
        <v>0</v>
      </c>
      <c r="L1347" s="23">
        <f t="shared" si="918"/>
        <v>0</v>
      </c>
      <c r="M1347" s="23">
        <f t="shared" si="918"/>
        <v>0</v>
      </c>
      <c r="N1347" s="23">
        <f t="shared" si="918"/>
        <v>0</v>
      </c>
      <c r="O1347" s="23">
        <f t="shared" si="918"/>
        <v>0</v>
      </c>
      <c r="P1347" s="23">
        <f t="shared" si="918"/>
        <v>0</v>
      </c>
      <c r="Q1347" s="23">
        <f t="shared" si="918"/>
        <v>0</v>
      </c>
      <c r="R1347" s="23">
        <f t="shared" si="918"/>
        <v>0</v>
      </c>
      <c r="S1347" s="23">
        <f t="shared" si="918"/>
        <v>0</v>
      </c>
      <c r="T1347" s="23">
        <f t="shared" si="918"/>
        <v>0</v>
      </c>
      <c r="U1347" s="23">
        <f t="shared" si="918"/>
        <v>0</v>
      </c>
      <c r="V1347" s="23">
        <f t="shared" si="918"/>
        <v>0</v>
      </c>
      <c r="W1347" s="23">
        <f t="shared" si="918"/>
        <v>0</v>
      </c>
      <c r="X1347" s="23">
        <f t="shared" si="918"/>
        <v>0</v>
      </c>
      <c r="Y1347" s="23">
        <f t="shared" si="918"/>
        <v>0</v>
      </c>
      <c r="Z1347" s="23">
        <f t="shared" si="918"/>
        <v>0</v>
      </c>
      <c r="AA1347" s="23">
        <f t="shared" si="918"/>
        <v>0</v>
      </c>
      <c r="AB1347" s="23">
        <f t="shared" si="918"/>
        <v>0</v>
      </c>
      <c r="AC1347" s="23">
        <f t="shared" si="918"/>
        <v>0</v>
      </c>
      <c r="AD1347" s="30"/>
      <c r="AE1347" s="88"/>
    </row>
    <row r="1348" spans="1:31" ht="13.15" customHeight="1" x14ac:dyDescent="0.2">
      <c r="A1348" s="111"/>
      <c r="B1348" s="103" t="s">
        <v>10</v>
      </c>
      <c r="C1348" s="19"/>
      <c r="D1348" s="20"/>
      <c r="E1348" s="20"/>
      <c r="F1348" s="19"/>
      <c r="G1348" s="23">
        <f t="shared" ref="G1348:AC1348" si="919">G1323</f>
        <v>0</v>
      </c>
      <c r="H1348" s="23">
        <f t="shared" si="919"/>
        <v>0</v>
      </c>
      <c r="I1348" s="23">
        <f t="shared" si="919"/>
        <v>0</v>
      </c>
      <c r="J1348" s="23">
        <f t="shared" si="919"/>
        <v>0</v>
      </c>
      <c r="K1348" s="23">
        <f t="shared" si="919"/>
        <v>0</v>
      </c>
      <c r="L1348" s="23">
        <f t="shared" si="919"/>
        <v>0</v>
      </c>
      <c r="M1348" s="23">
        <f t="shared" si="919"/>
        <v>0</v>
      </c>
      <c r="N1348" s="23">
        <f t="shared" si="919"/>
        <v>0</v>
      </c>
      <c r="O1348" s="23">
        <f t="shared" si="919"/>
        <v>0</v>
      </c>
      <c r="P1348" s="23">
        <f t="shared" si="919"/>
        <v>0</v>
      </c>
      <c r="Q1348" s="23">
        <f t="shared" si="919"/>
        <v>0</v>
      </c>
      <c r="R1348" s="23">
        <f t="shared" si="919"/>
        <v>0</v>
      </c>
      <c r="S1348" s="23">
        <f t="shared" si="919"/>
        <v>0</v>
      </c>
      <c r="T1348" s="23">
        <f t="shared" si="919"/>
        <v>0</v>
      </c>
      <c r="U1348" s="23">
        <f t="shared" si="919"/>
        <v>0</v>
      </c>
      <c r="V1348" s="23">
        <f t="shared" si="919"/>
        <v>0</v>
      </c>
      <c r="W1348" s="23">
        <f t="shared" si="919"/>
        <v>0</v>
      </c>
      <c r="X1348" s="23">
        <f t="shared" si="919"/>
        <v>0</v>
      </c>
      <c r="Y1348" s="23">
        <f t="shared" si="919"/>
        <v>0</v>
      </c>
      <c r="Z1348" s="23">
        <f t="shared" si="919"/>
        <v>0</v>
      </c>
      <c r="AA1348" s="23">
        <f t="shared" si="919"/>
        <v>0</v>
      </c>
      <c r="AB1348" s="23">
        <f t="shared" si="919"/>
        <v>0</v>
      </c>
      <c r="AC1348" s="23">
        <f t="shared" si="919"/>
        <v>0</v>
      </c>
      <c r="AD1348" s="30"/>
      <c r="AE1348" s="88"/>
    </row>
    <row r="1349" spans="1:31" ht="24" customHeight="1" x14ac:dyDescent="0.2">
      <c r="A1349" s="120" t="s">
        <v>287</v>
      </c>
      <c r="B1349" s="121"/>
      <c r="C1349" s="121"/>
      <c r="D1349" s="121"/>
      <c r="E1349" s="121"/>
      <c r="F1349" s="121"/>
      <c r="G1349" s="121"/>
      <c r="H1349" s="121"/>
      <c r="I1349" s="121"/>
      <c r="J1349" s="121"/>
      <c r="K1349" s="121"/>
      <c r="L1349" s="121"/>
      <c r="M1349" s="121"/>
      <c r="N1349" s="121"/>
      <c r="O1349" s="121"/>
      <c r="P1349" s="121"/>
      <c r="Q1349" s="121"/>
      <c r="R1349" s="121"/>
      <c r="S1349" s="121"/>
      <c r="T1349" s="121"/>
      <c r="U1349" s="121"/>
      <c r="V1349" s="121"/>
      <c r="W1349" s="121"/>
      <c r="X1349" s="121"/>
      <c r="Y1349" s="121"/>
      <c r="Z1349" s="121"/>
      <c r="AA1349" s="121"/>
      <c r="AB1349" s="121"/>
      <c r="AC1349" s="121"/>
      <c r="AD1349" s="121"/>
      <c r="AE1349" s="122"/>
    </row>
    <row r="1350" spans="1:31" ht="30.6" customHeight="1" x14ac:dyDescent="0.2">
      <c r="A1350" s="111" t="s">
        <v>288</v>
      </c>
      <c r="B1350" s="103" t="s">
        <v>31</v>
      </c>
      <c r="C1350" s="19"/>
      <c r="D1350" s="20"/>
      <c r="E1350" s="20"/>
      <c r="F1350" s="19"/>
      <c r="G1350" s="23"/>
      <c r="H1350" s="23"/>
      <c r="I1350" s="23"/>
      <c r="J1350" s="23"/>
      <c r="K1350" s="23"/>
      <c r="L1350" s="23"/>
      <c r="M1350" s="23"/>
      <c r="N1350" s="23"/>
      <c r="O1350" s="23"/>
      <c r="P1350" s="23"/>
      <c r="Q1350" s="23"/>
      <c r="R1350" s="23"/>
      <c r="S1350" s="23"/>
      <c r="T1350" s="23"/>
      <c r="U1350" s="23"/>
      <c r="V1350" s="23"/>
      <c r="W1350" s="23"/>
      <c r="X1350" s="23"/>
      <c r="Y1350" s="23"/>
      <c r="Z1350" s="23"/>
      <c r="AA1350" s="23"/>
      <c r="AB1350" s="23"/>
      <c r="AC1350" s="23"/>
      <c r="AD1350" s="112" t="s">
        <v>289</v>
      </c>
      <c r="AE1350" s="116" t="s">
        <v>365</v>
      </c>
    </row>
    <row r="1351" spans="1:31" ht="30.6" customHeight="1" x14ac:dyDescent="0.2">
      <c r="A1351" s="111"/>
      <c r="B1351" s="103" t="s">
        <v>6</v>
      </c>
      <c r="C1351" s="19"/>
      <c r="D1351" s="20"/>
      <c r="E1351" s="20"/>
      <c r="F1351" s="19"/>
      <c r="G1351" s="23"/>
      <c r="H1351" s="23"/>
      <c r="I1351" s="23"/>
      <c r="J1351" s="23"/>
      <c r="K1351" s="23"/>
      <c r="L1351" s="23"/>
      <c r="M1351" s="23"/>
      <c r="N1351" s="23"/>
      <c r="O1351" s="23"/>
      <c r="P1351" s="23"/>
      <c r="Q1351" s="23"/>
      <c r="R1351" s="23"/>
      <c r="S1351" s="23"/>
      <c r="T1351" s="23"/>
      <c r="U1351" s="23"/>
      <c r="V1351" s="23"/>
      <c r="W1351" s="23"/>
      <c r="X1351" s="23"/>
      <c r="Y1351" s="23"/>
      <c r="Z1351" s="23"/>
      <c r="AA1351" s="23"/>
      <c r="AB1351" s="23"/>
      <c r="AC1351" s="23"/>
      <c r="AD1351" s="112"/>
      <c r="AE1351" s="117"/>
    </row>
    <row r="1352" spans="1:31" ht="26.45" customHeight="1" x14ac:dyDescent="0.2">
      <c r="A1352" s="111"/>
      <c r="B1352" s="103" t="s">
        <v>101</v>
      </c>
      <c r="C1352" s="19"/>
      <c r="D1352" s="20"/>
      <c r="E1352" s="20"/>
      <c r="F1352" s="19"/>
      <c r="G1352" s="23">
        <f>SUM(G1353:G1363)</f>
        <v>28288.799999999996</v>
      </c>
      <c r="H1352" s="23">
        <f t="shared" ref="H1352:AC1352" si="920">SUM(H1353:H1363)</f>
        <v>5958.2250000000004</v>
      </c>
      <c r="I1352" s="23">
        <f t="shared" si="920"/>
        <v>6558.33</v>
      </c>
      <c r="J1352" s="23">
        <f t="shared" si="920"/>
        <v>5958.2250000000004</v>
      </c>
      <c r="K1352" s="23">
        <f t="shared" si="920"/>
        <v>10223.24</v>
      </c>
      <c r="L1352" s="23">
        <f t="shared" si="920"/>
        <v>0</v>
      </c>
      <c r="M1352" s="23">
        <f t="shared" si="920"/>
        <v>4431.1499999999996</v>
      </c>
      <c r="N1352" s="23">
        <f t="shared" si="920"/>
        <v>0</v>
      </c>
      <c r="O1352" s="23">
        <f t="shared" si="920"/>
        <v>7076.08</v>
      </c>
      <c r="P1352" s="23">
        <f t="shared" si="920"/>
        <v>0</v>
      </c>
      <c r="Q1352" s="23">
        <f>SUM(Q1353:Q1363)</f>
        <v>29555</v>
      </c>
      <c r="R1352" s="23">
        <f t="shared" si="920"/>
        <v>0</v>
      </c>
      <c r="S1352" s="23">
        <f t="shared" si="920"/>
        <v>5262.7000000000007</v>
      </c>
      <c r="T1352" s="23">
        <f t="shared" si="920"/>
        <v>0</v>
      </c>
      <c r="U1352" s="23">
        <f t="shared" si="920"/>
        <v>4752.2</v>
      </c>
      <c r="V1352" s="23">
        <f t="shared" si="920"/>
        <v>0</v>
      </c>
      <c r="W1352" s="23">
        <f t="shared" si="920"/>
        <v>9145.75</v>
      </c>
      <c r="X1352" s="23">
        <f t="shared" si="920"/>
        <v>0</v>
      </c>
      <c r="Y1352" s="23">
        <f t="shared" si="920"/>
        <v>10394.349999999999</v>
      </c>
      <c r="Z1352" s="23">
        <f t="shared" si="920"/>
        <v>0</v>
      </c>
      <c r="AA1352" s="23">
        <f t="shared" si="920"/>
        <v>34531</v>
      </c>
      <c r="AB1352" s="23">
        <f t="shared" si="920"/>
        <v>34531</v>
      </c>
      <c r="AC1352" s="23">
        <f t="shared" si="920"/>
        <v>31003</v>
      </c>
      <c r="AD1352" s="112"/>
      <c r="AE1352" s="117"/>
    </row>
    <row r="1353" spans="1:31" ht="26.45" customHeight="1" x14ac:dyDescent="0.2">
      <c r="A1353" s="111"/>
      <c r="B1353" s="113" t="s">
        <v>7</v>
      </c>
      <c r="C1353" s="19">
        <f>C1367</f>
        <v>136</v>
      </c>
      <c r="D1353" s="19" t="str">
        <f>D1367</f>
        <v>0709</v>
      </c>
      <c r="E1353" s="19" t="str">
        <f>E1367</f>
        <v>0740003510</v>
      </c>
      <c r="F1353" s="19">
        <f>F1367</f>
        <v>810</v>
      </c>
      <c r="G1353" s="23">
        <f>G1367</f>
        <v>21</v>
      </c>
      <c r="H1353" s="23">
        <f t="shared" ref="H1353:AC1353" si="921">H1367</f>
        <v>0</v>
      </c>
      <c r="I1353" s="23">
        <f t="shared" si="921"/>
        <v>0</v>
      </c>
      <c r="J1353" s="23">
        <f t="shared" si="921"/>
        <v>0</v>
      </c>
      <c r="K1353" s="23">
        <f t="shared" si="921"/>
        <v>21</v>
      </c>
      <c r="L1353" s="23">
        <f t="shared" si="921"/>
        <v>0</v>
      </c>
      <c r="M1353" s="23">
        <f t="shared" si="921"/>
        <v>0</v>
      </c>
      <c r="N1353" s="23">
        <f t="shared" si="921"/>
        <v>0</v>
      </c>
      <c r="O1353" s="23">
        <f t="shared" si="921"/>
        <v>0</v>
      </c>
      <c r="P1353" s="23">
        <f t="shared" si="921"/>
        <v>0</v>
      </c>
      <c r="Q1353" s="23">
        <f t="shared" si="921"/>
        <v>0</v>
      </c>
      <c r="R1353" s="23">
        <f t="shared" si="921"/>
        <v>0</v>
      </c>
      <c r="S1353" s="23">
        <f t="shared" si="921"/>
        <v>0</v>
      </c>
      <c r="T1353" s="23">
        <f t="shared" si="921"/>
        <v>0</v>
      </c>
      <c r="U1353" s="23">
        <f t="shared" si="921"/>
        <v>0</v>
      </c>
      <c r="V1353" s="23">
        <f t="shared" si="921"/>
        <v>0</v>
      </c>
      <c r="W1353" s="23">
        <f t="shared" si="921"/>
        <v>0</v>
      </c>
      <c r="X1353" s="23">
        <f t="shared" si="921"/>
        <v>0</v>
      </c>
      <c r="Y1353" s="23">
        <f t="shared" si="921"/>
        <v>0</v>
      </c>
      <c r="Z1353" s="23">
        <f t="shared" si="921"/>
        <v>0</v>
      </c>
      <c r="AA1353" s="23">
        <f t="shared" si="921"/>
        <v>0</v>
      </c>
      <c r="AB1353" s="23">
        <f t="shared" si="921"/>
        <v>0</v>
      </c>
      <c r="AC1353" s="23">
        <f t="shared" si="921"/>
        <v>0</v>
      </c>
      <c r="AD1353" s="112"/>
      <c r="AE1353" s="117"/>
    </row>
    <row r="1354" spans="1:31" ht="26.25" customHeight="1" x14ac:dyDescent="0.2">
      <c r="A1354" s="111"/>
      <c r="B1354" s="114"/>
      <c r="C1354" s="19">
        <f t="shared" ref="C1354:F1356" si="922">C1368</f>
        <v>136</v>
      </c>
      <c r="D1354" s="19" t="str">
        <f t="shared" si="922"/>
        <v>0709</v>
      </c>
      <c r="E1354" s="19" t="str">
        <f t="shared" si="922"/>
        <v>0740003510</v>
      </c>
      <c r="F1354" s="19">
        <f t="shared" si="922"/>
        <v>244</v>
      </c>
      <c r="G1354" s="23">
        <f>G1368</f>
        <v>8804</v>
      </c>
      <c r="H1354" s="23">
        <f t="shared" ref="H1354:AC1354" si="923">H1368</f>
        <v>1642.355</v>
      </c>
      <c r="I1354" s="23">
        <f t="shared" si="923"/>
        <v>2109.9</v>
      </c>
      <c r="J1354" s="23">
        <f t="shared" si="923"/>
        <v>1642.355</v>
      </c>
      <c r="K1354" s="23">
        <f t="shared" si="923"/>
        <v>2088.9</v>
      </c>
      <c r="L1354" s="23">
        <f t="shared" si="923"/>
        <v>0</v>
      </c>
      <c r="M1354" s="23">
        <f t="shared" si="923"/>
        <v>700</v>
      </c>
      <c r="N1354" s="23">
        <f t="shared" si="923"/>
        <v>0</v>
      </c>
      <c r="O1354" s="23">
        <f t="shared" si="923"/>
        <v>3905.2</v>
      </c>
      <c r="P1354" s="23">
        <f t="shared" si="923"/>
        <v>0</v>
      </c>
      <c r="Q1354" s="23">
        <f t="shared" si="923"/>
        <v>3655</v>
      </c>
      <c r="R1354" s="23">
        <f t="shared" si="923"/>
        <v>0</v>
      </c>
      <c r="S1354" s="23">
        <f t="shared" si="923"/>
        <v>1729</v>
      </c>
      <c r="T1354" s="23">
        <f t="shared" si="923"/>
        <v>0</v>
      </c>
      <c r="U1354" s="23">
        <f t="shared" si="923"/>
        <v>443.5</v>
      </c>
      <c r="V1354" s="23">
        <f t="shared" si="923"/>
        <v>0</v>
      </c>
      <c r="W1354" s="23">
        <f t="shared" si="923"/>
        <v>329.5</v>
      </c>
      <c r="X1354" s="23">
        <f t="shared" si="923"/>
        <v>0</v>
      </c>
      <c r="Y1354" s="23">
        <f t="shared" si="923"/>
        <v>1153</v>
      </c>
      <c r="Z1354" s="23">
        <f t="shared" si="923"/>
        <v>0</v>
      </c>
      <c r="AA1354" s="23">
        <f t="shared" si="923"/>
        <v>9905</v>
      </c>
      <c r="AB1354" s="23">
        <f t="shared" si="923"/>
        <v>9905</v>
      </c>
      <c r="AC1354" s="23">
        <f t="shared" si="923"/>
        <v>9905</v>
      </c>
      <c r="AD1354" s="112"/>
      <c r="AE1354" s="117"/>
    </row>
    <row r="1355" spans="1:31" ht="13.15" customHeight="1" x14ac:dyDescent="0.2">
      <c r="A1355" s="111"/>
      <c r="B1355" s="114"/>
      <c r="C1355" s="19">
        <f t="shared" si="922"/>
        <v>136</v>
      </c>
      <c r="D1355" s="19" t="str">
        <f t="shared" si="922"/>
        <v>0709</v>
      </c>
      <c r="E1355" s="19" t="str">
        <f t="shared" si="922"/>
        <v>0740003510</v>
      </c>
      <c r="F1355" s="19">
        <f t="shared" si="922"/>
        <v>244</v>
      </c>
      <c r="G1355" s="23">
        <f>G1369</f>
        <v>0</v>
      </c>
      <c r="H1355" s="23">
        <f t="shared" ref="H1355:AC1355" si="924">H1369</f>
        <v>0</v>
      </c>
      <c r="I1355" s="23">
        <f t="shared" si="924"/>
        <v>0</v>
      </c>
      <c r="J1355" s="23">
        <f t="shared" si="924"/>
        <v>0</v>
      </c>
      <c r="K1355" s="23">
        <f t="shared" si="924"/>
        <v>0</v>
      </c>
      <c r="L1355" s="23">
        <f t="shared" si="924"/>
        <v>0</v>
      </c>
      <c r="M1355" s="23">
        <f t="shared" si="924"/>
        <v>0</v>
      </c>
      <c r="N1355" s="23">
        <f t="shared" si="924"/>
        <v>0</v>
      </c>
      <c r="O1355" s="23">
        <f t="shared" si="924"/>
        <v>0</v>
      </c>
      <c r="P1355" s="23">
        <f t="shared" si="924"/>
        <v>0</v>
      </c>
      <c r="Q1355" s="23">
        <f t="shared" si="924"/>
        <v>0</v>
      </c>
      <c r="R1355" s="23">
        <f t="shared" si="924"/>
        <v>0</v>
      </c>
      <c r="S1355" s="23">
        <f t="shared" si="924"/>
        <v>0</v>
      </c>
      <c r="T1355" s="23">
        <f t="shared" si="924"/>
        <v>0</v>
      </c>
      <c r="U1355" s="23">
        <f t="shared" si="924"/>
        <v>0</v>
      </c>
      <c r="V1355" s="23">
        <f t="shared" si="924"/>
        <v>0</v>
      </c>
      <c r="W1355" s="23">
        <f t="shared" si="924"/>
        <v>0</v>
      </c>
      <c r="X1355" s="23">
        <f t="shared" si="924"/>
        <v>0</v>
      </c>
      <c r="Y1355" s="23">
        <f t="shared" si="924"/>
        <v>0</v>
      </c>
      <c r="Z1355" s="23">
        <f t="shared" si="924"/>
        <v>0</v>
      </c>
      <c r="AA1355" s="23">
        <f t="shared" si="924"/>
        <v>0</v>
      </c>
      <c r="AB1355" s="23">
        <f t="shared" si="924"/>
        <v>0</v>
      </c>
      <c r="AC1355" s="23">
        <f t="shared" si="924"/>
        <v>0</v>
      </c>
      <c r="AD1355" s="112"/>
      <c r="AE1355" s="117"/>
    </row>
    <row r="1356" spans="1:31" ht="13.15" customHeight="1" x14ac:dyDescent="0.2">
      <c r="A1356" s="111"/>
      <c r="B1356" s="114"/>
      <c r="C1356" s="19">
        <f t="shared" si="922"/>
        <v>136</v>
      </c>
      <c r="D1356" s="19" t="str">
        <f t="shared" si="922"/>
        <v>0709</v>
      </c>
      <c r="E1356" s="19" t="str">
        <f t="shared" si="922"/>
        <v>0740003510</v>
      </c>
      <c r="F1356" s="19">
        <f t="shared" si="922"/>
        <v>340</v>
      </c>
      <c r="G1356" s="23">
        <f>G1370</f>
        <v>1329.9</v>
      </c>
      <c r="H1356" s="23">
        <f t="shared" ref="H1356:P1356" si="925">H1370</f>
        <v>278.27</v>
      </c>
      <c r="I1356" s="23">
        <f t="shared" si="925"/>
        <v>410.85</v>
      </c>
      <c r="J1356" s="23">
        <f t="shared" si="925"/>
        <v>278.27</v>
      </c>
      <c r="K1356" s="23">
        <f t="shared" si="925"/>
        <v>410.85</v>
      </c>
      <c r="L1356" s="23">
        <f t="shared" si="925"/>
        <v>0</v>
      </c>
      <c r="M1356" s="23">
        <f t="shared" si="925"/>
        <v>410.85</v>
      </c>
      <c r="N1356" s="23">
        <f t="shared" si="925"/>
        <v>0</v>
      </c>
      <c r="O1356" s="23">
        <f t="shared" si="925"/>
        <v>97.35</v>
      </c>
      <c r="P1356" s="23">
        <f t="shared" si="925"/>
        <v>0</v>
      </c>
      <c r="Q1356" s="23">
        <f>Q1370+Q1393</f>
        <v>4567.5</v>
      </c>
      <c r="R1356" s="23">
        <f t="shared" ref="R1356:AB1356" si="926">R1370+R1393</f>
        <v>0</v>
      </c>
      <c r="S1356" s="23">
        <f t="shared" si="926"/>
        <v>1268.0999999999999</v>
      </c>
      <c r="T1356" s="23">
        <f t="shared" si="926"/>
        <v>0</v>
      </c>
      <c r="U1356" s="23">
        <f t="shared" si="926"/>
        <v>1268.0999999999999</v>
      </c>
      <c r="V1356" s="23">
        <f t="shared" si="926"/>
        <v>0</v>
      </c>
      <c r="W1356" s="23">
        <f t="shared" si="926"/>
        <v>1015.65</v>
      </c>
      <c r="X1356" s="23">
        <f t="shared" si="926"/>
        <v>0</v>
      </c>
      <c r="Y1356" s="23">
        <f t="shared" si="926"/>
        <v>1015.65</v>
      </c>
      <c r="Z1356" s="23">
        <f t="shared" si="926"/>
        <v>0</v>
      </c>
      <c r="AA1356" s="23">
        <f t="shared" si="926"/>
        <v>4567.5</v>
      </c>
      <c r="AB1356" s="23">
        <f t="shared" si="926"/>
        <v>4567.5</v>
      </c>
      <c r="AC1356" s="23">
        <f>AC1370</f>
        <v>1039.5</v>
      </c>
      <c r="AD1356" s="112"/>
      <c r="AE1356" s="117"/>
    </row>
    <row r="1357" spans="1:31" ht="13.15" customHeight="1" x14ac:dyDescent="0.2">
      <c r="A1357" s="111"/>
      <c r="B1357" s="114"/>
      <c r="C1357" s="19">
        <f>C1377</f>
        <v>136</v>
      </c>
      <c r="D1357" s="19" t="str">
        <f>D1377</f>
        <v>0705</v>
      </c>
      <c r="E1357" s="19" t="str">
        <f>E1377</f>
        <v>07400R0660</v>
      </c>
      <c r="F1357" s="19">
        <f>F1377</f>
        <v>244</v>
      </c>
      <c r="G1357" s="23">
        <f>G1377</f>
        <v>3672</v>
      </c>
      <c r="H1357" s="23">
        <f t="shared" ref="H1357:AC1357" si="927">H1377</f>
        <v>0</v>
      </c>
      <c r="I1357" s="23">
        <f t="shared" si="927"/>
        <v>0</v>
      </c>
      <c r="J1357" s="23">
        <f t="shared" si="927"/>
        <v>0</v>
      </c>
      <c r="K1357" s="23">
        <f t="shared" si="927"/>
        <v>3672</v>
      </c>
      <c r="L1357" s="23">
        <f t="shared" si="927"/>
        <v>0</v>
      </c>
      <c r="M1357" s="23">
        <f t="shared" si="927"/>
        <v>0</v>
      </c>
      <c r="N1357" s="23">
        <f t="shared" si="927"/>
        <v>0</v>
      </c>
      <c r="O1357" s="23">
        <f t="shared" si="927"/>
        <v>0</v>
      </c>
      <c r="P1357" s="23">
        <f t="shared" si="927"/>
        <v>0</v>
      </c>
      <c r="Q1357" s="23">
        <f t="shared" si="927"/>
        <v>2473</v>
      </c>
      <c r="R1357" s="23">
        <f t="shared" si="927"/>
        <v>0</v>
      </c>
      <c r="S1357" s="23">
        <f t="shared" si="927"/>
        <v>0</v>
      </c>
      <c r="T1357" s="23">
        <f t="shared" si="927"/>
        <v>0</v>
      </c>
      <c r="U1357" s="23">
        <f t="shared" si="927"/>
        <v>0</v>
      </c>
      <c r="V1357" s="23">
        <f t="shared" si="927"/>
        <v>0</v>
      </c>
      <c r="W1357" s="23">
        <f t="shared" si="927"/>
        <v>2473</v>
      </c>
      <c r="X1357" s="23">
        <f t="shared" si="927"/>
        <v>0</v>
      </c>
      <c r="Y1357" s="23">
        <f t="shared" si="927"/>
        <v>0</v>
      </c>
      <c r="Z1357" s="23">
        <f t="shared" si="927"/>
        <v>0</v>
      </c>
      <c r="AA1357" s="23">
        <f t="shared" si="927"/>
        <v>3672</v>
      </c>
      <c r="AB1357" s="23">
        <f t="shared" si="927"/>
        <v>3672</v>
      </c>
      <c r="AC1357" s="23">
        <f t="shared" si="927"/>
        <v>3672</v>
      </c>
      <c r="AD1357" s="112"/>
      <c r="AE1357" s="117"/>
    </row>
    <row r="1358" spans="1:31" ht="13.15" customHeight="1" x14ac:dyDescent="0.2">
      <c r="A1358" s="111"/>
      <c r="B1358" s="114"/>
      <c r="C1358" s="19">
        <v>136</v>
      </c>
      <c r="D1358" s="20" t="s">
        <v>42</v>
      </c>
      <c r="E1358" s="20" t="s">
        <v>442</v>
      </c>
      <c r="F1358" s="19">
        <v>340</v>
      </c>
      <c r="G1358" s="23"/>
      <c r="H1358" s="23"/>
      <c r="I1358" s="23"/>
      <c r="J1358" s="23"/>
      <c r="K1358" s="23"/>
      <c r="L1358" s="23"/>
      <c r="M1358" s="23"/>
      <c r="N1358" s="23"/>
      <c r="O1358" s="23"/>
      <c r="P1358" s="23"/>
      <c r="Q1358" s="23">
        <f>Q1385</f>
        <v>10590</v>
      </c>
      <c r="R1358" s="23">
        <f t="shared" ref="R1358:AC1358" si="928">R1385</f>
        <v>0</v>
      </c>
      <c r="S1358" s="23">
        <f t="shared" si="928"/>
        <v>1635</v>
      </c>
      <c r="T1358" s="23">
        <f t="shared" si="928"/>
        <v>0</v>
      </c>
      <c r="U1358" s="23">
        <f t="shared" si="928"/>
        <v>1635</v>
      </c>
      <c r="V1358" s="23">
        <f t="shared" si="928"/>
        <v>0</v>
      </c>
      <c r="W1358" s="23">
        <f t="shared" si="928"/>
        <v>1635</v>
      </c>
      <c r="X1358" s="23">
        <f t="shared" si="928"/>
        <v>0</v>
      </c>
      <c r="Y1358" s="23">
        <f t="shared" si="928"/>
        <v>5685</v>
      </c>
      <c r="Z1358" s="23">
        <f t="shared" si="928"/>
        <v>0</v>
      </c>
      <c r="AA1358" s="23">
        <f t="shared" si="928"/>
        <v>10590</v>
      </c>
      <c r="AB1358" s="23">
        <f t="shared" si="928"/>
        <v>10590</v>
      </c>
      <c r="AC1358" s="23">
        <f t="shared" si="928"/>
        <v>10590</v>
      </c>
      <c r="AD1358" s="112"/>
      <c r="AE1358" s="117"/>
    </row>
    <row r="1359" spans="1:31" ht="13.15" customHeight="1" x14ac:dyDescent="0.2">
      <c r="A1359" s="111"/>
      <c r="B1359" s="114"/>
      <c r="C1359" s="19">
        <f>C1384</f>
        <v>136</v>
      </c>
      <c r="D1359" s="19" t="str">
        <f t="shared" ref="D1359:F1360" si="929">D1384</f>
        <v>0709</v>
      </c>
      <c r="E1359" s="19" t="str">
        <f t="shared" si="929"/>
        <v>0740000660</v>
      </c>
      <c r="F1359" s="19">
        <f t="shared" si="929"/>
        <v>621</v>
      </c>
      <c r="G1359" s="23">
        <f>G1384</f>
        <v>14461.899999999998</v>
      </c>
      <c r="H1359" s="23">
        <f t="shared" ref="H1359:AC1359" si="930">H1384</f>
        <v>4037.6</v>
      </c>
      <c r="I1359" s="23">
        <f t="shared" si="930"/>
        <v>4037.58</v>
      </c>
      <c r="J1359" s="23">
        <f t="shared" si="930"/>
        <v>4037.6</v>
      </c>
      <c r="K1359" s="23">
        <f t="shared" si="930"/>
        <v>4030.49</v>
      </c>
      <c r="L1359" s="23">
        <f t="shared" si="930"/>
        <v>0</v>
      </c>
      <c r="M1359" s="23">
        <f t="shared" si="930"/>
        <v>3320.3</v>
      </c>
      <c r="N1359" s="23">
        <f t="shared" si="930"/>
        <v>0</v>
      </c>
      <c r="O1359" s="23">
        <f t="shared" si="930"/>
        <v>3073.5299999999997</v>
      </c>
      <c r="P1359" s="23">
        <f t="shared" si="930"/>
        <v>0</v>
      </c>
      <c r="Q1359" s="23">
        <f t="shared" si="930"/>
        <v>5796.5</v>
      </c>
      <c r="R1359" s="23">
        <f t="shared" si="930"/>
        <v>0</v>
      </c>
      <c r="S1359" s="23">
        <f t="shared" si="930"/>
        <v>630.6</v>
      </c>
      <c r="T1359" s="23">
        <f t="shared" si="930"/>
        <v>0</v>
      </c>
      <c r="U1359" s="23">
        <f t="shared" si="930"/>
        <v>1405.6</v>
      </c>
      <c r="V1359" s="23">
        <f t="shared" si="930"/>
        <v>0</v>
      </c>
      <c r="W1359" s="23">
        <f t="shared" si="930"/>
        <v>1219.5999999999999</v>
      </c>
      <c r="X1359" s="23">
        <f t="shared" si="930"/>
        <v>0</v>
      </c>
      <c r="Y1359" s="23">
        <f t="shared" si="930"/>
        <v>2540.6999999999998</v>
      </c>
      <c r="Z1359" s="23">
        <f t="shared" si="930"/>
        <v>0</v>
      </c>
      <c r="AA1359" s="23">
        <f t="shared" si="930"/>
        <v>5796.5</v>
      </c>
      <c r="AB1359" s="23">
        <f t="shared" si="930"/>
        <v>5796.5</v>
      </c>
      <c r="AC1359" s="23">
        <f t="shared" si="930"/>
        <v>5796.5</v>
      </c>
      <c r="AD1359" s="112"/>
      <c r="AE1359" s="117"/>
    </row>
    <row r="1360" spans="1:31" ht="13.15" customHeight="1" x14ac:dyDescent="0.2">
      <c r="A1360" s="111"/>
      <c r="B1360" s="115"/>
      <c r="C1360" s="19">
        <v>136</v>
      </c>
      <c r="D1360" s="20" t="s">
        <v>42</v>
      </c>
      <c r="E1360" s="19" t="str">
        <f t="shared" si="929"/>
        <v>0740000660</v>
      </c>
      <c r="F1360" s="19">
        <v>622</v>
      </c>
      <c r="G1360" s="23">
        <f t="shared" ref="G1360:P1360" si="931">G1386</f>
        <v>0</v>
      </c>
      <c r="H1360" s="23">
        <f t="shared" si="931"/>
        <v>0</v>
      </c>
      <c r="I1360" s="23">
        <f t="shared" si="931"/>
        <v>0</v>
      </c>
      <c r="J1360" s="23">
        <f t="shared" si="931"/>
        <v>0</v>
      </c>
      <c r="K1360" s="23">
        <f t="shared" si="931"/>
        <v>0</v>
      </c>
      <c r="L1360" s="23">
        <f t="shared" si="931"/>
        <v>0</v>
      </c>
      <c r="M1360" s="23">
        <f t="shared" si="931"/>
        <v>0</v>
      </c>
      <c r="N1360" s="23">
        <f t="shared" si="931"/>
        <v>0</v>
      </c>
      <c r="O1360" s="23">
        <f t="shared" si="931"/>
        <v>0</v>
      </c>
      <c r="P1360" s="23">
        <f t="shared" si="931"/>
        <v>0</v>
      </c>
      <c r="Q1360" s="23">
        <f>Q1386</f>
        <v>0</v>
      </c>
      <c r="R1360" s="23">
        <f t="shared" ref="R1360:AC1360" si="932">R1386</f>
        <v>0</v>
      </c>
      <c r="S1360" s="23">
        <f t="shared" si="932"/>
        <v>0</v>
      </c>
      <c r="T1360" s="23">
        <f t="shared" si="932"/>
        <v>0</v>
      </c>
      <c r="U1360" s="23">
        <f t="shared" si="932"/>
        <v>0</v>
      </c>
      <c r="V1360" s="23">
        <f t="shared" si="932"/>
        <v>0</v>
      </c>
      <c r="W1360" s="23">
        <f t="shared" si="932"/>
        <v>0</v>
      </c>
      <c r="X1360" s="23">
        <f t="shared" si="932"/>
        <v>0</v>
      </c>
      <c r="Y1360" s="23">
        <f t="shared" si="932"/>
        <v>0</v>
      </c>
      <c r="Z1360" s="23">
        <f t="shared" si="932"/>
        <v>0</v>
      </c>
      <c r="AA1360" s="23">
        <f t="shared" si="932"/>
        <v>0</v>
      </c>
      <c r="AB1360" s="23">
        <f t="shared" si="932"/>
        <v>0</v>
      </c>
      <c r="AC1360" s="23">
        <f t="shared" si="932"/>
        <v>0</v>
      </c>
      <c r="AD1360" s="112"/>
      <c r="AE1360" s="117"/>
    </row>
    <row r="1361" spans="1:31" x14ac:dyDescent="0.2">
      <c r="A1361" s="111"/>
      <c r="B1361" s="103" t="s">
        <v>8</v>
      </c>
      <c r="C1361" s="19">
        <v>136</v>
      </c>
      <c r="D1361" s="20" t="s">
        <v>43</v>
      </c>
      <c r="E1361" s="20" t="s">
        <v>186</v>
      </c>
      <c r="F1361" s="19">
        <v>244</v>
      </c>
      <c r="G1361" s="23">
        <f t="shared" ref="G1361:AC1361" si="933">G1371+G1378+G1387</f>
        <v>0</v>
      </c>
      <c r="H1361" s="23">
        <f t="shared" si="933"/>
        <v>0</v>
      </c>
      <c r="I1361" s="23">
        <f t="shared" si="933"/>
        <v>0</v>
      </c>
      <c r="J1361" s="23">
        <f t="shared" si="933"/>
        <v>0</v>
      </c>
      <c r="K1361" s="23">
        <f t="shared" si="933"/>
        <v>0</v>
      </c>
      <c r="L1361" s="23">
        <f t="shared" si="933"/>
        <v>0</v>
      </c>
      <c r="M1361" s="23">
        <f t="shared" si="933"/>
        <v>0</v>
      </c>
      <c r="N1361" s="23">
        <f t="shared" si="933"/>
        <v>0</v>
      </c>
      <c r="O1361" s="23">
        <f t="shared" si="933"/>
        <v>0</v>
      </c>
      <c r="P1361" s="23">
        <f t="shared" si="933"/>
        <v>0</v>
      </c>
      <c r="Q1361" s="23">
        <f t="shared" si="933"/>
        <v>2473</v>
      </c>
      <c r="R1361" s="23">
        <f t="shared" si="933"/>
        <v>0</v>
      </c>
      <c r="S1361" s="23">
        <f t="shared" si="933"/>
        <v>0</v>
      </c>
      <c r="T1361" s="23">
        <f t="shared" si="933"/>
        <v>0</v>
      </c>
      <c r="U1361" s="23">
        <f t="shared" si="933"/>
        <v>0</v>
      </c>
      <c r="V1361" s="23">
        <f t="shared" si="933"/>
        <v>0</v>
      </c>
      <c r="W1361" s="23">
        <f t="shared" si="933"/>
        <v>2473</v>
      </c>
      <c r="X1361" s="23">
        <f t="shared" si="933"/>
        <v>0</v>
      </c>
      <c r="Y1361" s="23">
        <f t="shared" si="933"/>
        <v>0</v>
      </c>
      <c r="Z1361" s="23">
        <f t="shared" si="933"/>
        <v>0</v>
      </c>
      <c r="AA1361" s="23">
        <f t="shared" si="933"/>
        <v>0</v>
      </c>
      <c r="AB1361" s="23">
        <f t="shared" si="933"/>
        <v>0</v>
      </c>
      <c r="AC1361" s="23">
        <f t="shared" si="933"/>
        <v>0</v>
      </c>
      <c r="AD1361" s="112"/>
      <c r="AE1361" s="117"/>
    </row>
    <row r="1362" spans="1:31" ht="18.600000000000001" customHeight="1" x14ac:dyDescent="0.2">
      <c r="A1362" s="111"/>
      <c r="B1362" s="103" t="s">
        <v>9</v>
      </c>
      <c r="C1362" s="19"/>
      <c r="D1362" s="20"/>
      <c r="E1362" s="20"/>
      <c r="F1362" s="19"/>
      <c r="G1362" s="23">
        <f t="shared" ref="G1362:AC1362" si="934">G1372+G1379+G1388</f>
        <v>0</v>
      </c>
      <c r="H1362" s="23">
        <f t="shared" si="934"/>
        <v>0</v>
      </c>
      <c r="I1362" s="23">
        <f t="shared" si="934"/>
        <v>0</v>
      </c>
      <c r="J1362" s="23">
        <f t="shared" si="934"/>
        <v>0</v>
      </c>
      <c r="K1362" s="23">
        <f t="shared" si="934"/>
        <v>0</v>
      </c>
      <c r="L1362" s="23">
        <f t="shared" si="934"/>
        <v>0</v>
      </c>
      <c r="M1362" s="23">
        <f t="shared" si="934"/>
        <v>0</v>
      </c>
      <c r="N1362" s="23">
        <f t="shared" si="934"/>
        <v>0</v>
      </c>
      <c r="O1362" s="23">
        <f t="shared" si="934"/>
        <v>0</v>
      </c>
      <c r="P1362" s="23">
        <f t="shared" si="934"/>
        <v>0</v>
      </c>
      <c r="Q1362" s="23">
        <f t="shared" si="934"/>
        <v>0</v>
      </c>
      <c r="R1362" s="23">
        <f t="shared" si="934"/>
        <v>0</v>
      </c>
      <c r="S1362" s="23">
        <f t="shared" si="934"/>
        <v>0</v>
      </c>
      <c r="T1362" s="23">
        <f t="shared" si="934"/>
        <v>0</v>
      </c>
      <c r="U1362" s="23">
        <f t="shared" si="934"/>
        <v>0</v>
      </c>
      <c r="V1362" s="23">
        <f t="shared" si="934"/>
        <v>0</v>
      </c>
      <c r="W1362" s="23">
        <f t="shared" si="934"/>
        <v>0</v>
      </c>
      <c r="X1362" s="23">
        <f t="shared" si="934"/>
        <v>0</v>
      </c>
      <c r="Y1362" s="23">
        <f t="shared" si="934"/>
        <v>0</v>
      </c>
      <c r="Z1362" s="23">
        <f t="shared" si="934"/>
        <v>0</v>
      </c>
      <c r="AA1362" s="23">
        <f t="shared" si="934"/>
        <v>0</v>
      </c>
      <c r="AB1362" s="23">
        <f t="shared" si="934"/>
        <v>0</v>
      </c>
      <c r="AC1362" s="23">
        <f t="shared" si="934"/>
        <v>0</v>
      </c>
      <c r="AD1362" s="112"/>
      <c r="AE1362" s="117"/>
    </row>
    <row r="1363" spans="1:31" ht="26.45" customHeight="1" x14ac:dyDescent="0.2">
      <c r="A1363" s="111"/>
      <c r="B1363" s="103" t="s">
        <v>10</v>
      </c>
      <c r="C1363" s="19"/>
      <c r="D1363" s="20"/>
      <c r="E1363" s="20"/>
      <c r="F1363" s="19"/>
      <c r="G1363" s="23">
        <f t="shared" ref="G1363:AC1363" si="935">G1373+G1380+G1389</f>
        <v>0</v>
      </c>
      <c r="H1363" s="23">
        <f t="shared" si="935"/>
        <v>0</v>
      </c>
      <c r="I1363" s="23">
        <f t="shared" si="935"/>
        <v>0</v>
      </c>
      <c r="J1363" s="23">
        <f t="shared" si="935"/>
        <v>0</v>
      </c>
      <c r="K1363" s="23">
        <f t="shared" si="935"/>
        <v>0</v>
      </c>
      <c r="L1363" s="23">
        <f t="shared" si="935"/>
        <v>0</v>
      </c>
      <c r="M1363" s="23">
        <f t="shared" si="935"/>
        <v>0</v>
      </c>
      <c r="N1363" s="23">
        <f t="shared" si="935"/>
        <v>0</v>
      </c>
      <c r="O1363" s="23">
        <f t="shared" si="935"/>
        <v>0</v>
      </c>
      <c r="P1363" s="23">
        <f t="shared" si="935"/>
        <v>0</v>
      </c>
      <c r="Q1363" s="23">
        <f t="shared" si="935"/>
        <v>0</v>
      </c>
      <c r="R1363" s="23">
        <f t="shared" si="935"/>
        <v>0</v>
      </c>
      <c r="S1363" s="23">
        <f t="shared" si="935"/>
        <v>0</v>
      </c>
      <c r="T1363" s="23">
        <f t="shared" si="935"/>
        <v>0</v>
      </c>
      <c r="U1363" s="23">
        <f t="shared" si="935"/>
        <v>0</v>
      </c>
      <c r="V1363" s="23">
        <f t="shared" si="935"/>
        <v>0</v>
      </c>
      <c r="W1363" s="23">
        <f t="shared" si="935"/>
        <v>0</v>
      </c>
      <c r="X1363" s="23">
        <f t="shared" si="935"/>
        <v>0</v>
      </c>
      <c r="Y1363" s="23">
        <f t="shared" si="935"/>
        <v>0</v>
      </c>
      <c r="Z1363" s="23">
        <f t="shared" si="935"/>
        <v>0</v>
      </c>
      <c r="AA1363" s="23">
        <f t="shared" si="935"/>
        <v>0</v>
      </c>
      <c r="AB1363" s="23">
        <f t="shared" si="935"/>
        <v>0</v>
      </c>
      <c r="AC1363" s="23">
        <f t="shared" si="935"/>
        <v>0</v>
      </c>
      <c r="AD1363" s="112"/>
      <c r="AE1363" s="118"/>
    </row>
    <row r="1364" spans="1:31" ht="29.45" customHeight="1" x14ac:dyDescent="0.2">
      <c r="A1364" s="111" t="s">
        <v>306</v>
      </c>
      <c r="B1364" s="103" t="s">
        <v>161</v>
      </c>
      <c r="C1364" s="19"/>
      <c r="D1364" s="20"/>
      <c r="E1364" s="20"/>
      <c r="F1364" s="19"/>
      <c r="G1364" s="29">
        <v>107</v>
      </c>
      <c r="H1364" s="29">
        <v>99</v>
      </c>
      <c r="I1364" s="29">
        <v>108</v>
      </c>
      <c r="J1364" s="29">
        <v>99</v>
      </c>
      <c r="K1364" s="29">
        <v>108</v>
      </c>
      <c r="L1364" s="29"/>
      <c r="M1364" s="29">
        <v>108</v>
      </c>
      <c r="N1364" s="29"/>
      <c r="O1364" s="29">
        <v>105</v>
      </c>
      <c r="P1364" s="28"/>
      <c r="Q1364" s="23">
        <f>(S1364+U1364+W1364+Y1364)/4</f>
        <v>255</v>
      </c>
      <c r="R1364" s="23"/>
      <c r="S1364" s="23">
        <f>179+76</f>
        <v>255</v>
      </c>
      <c r="T1364" s="23">
        <v>105</v>
      </c>
      <c r="U1364" s="23">
        <f>179+76</f>
        <v>255</v>
      </c>
      <c r="V1364" s="23">
        <v>125</v>
      </c>
      <c r="W1364" s="23">
        <f>179+76</f>
        <v>255</v>
      </c>
      <c r="X1364" s="23">
        <v>125</v>
      </c>
      <c r="Y1364" s="23">
        <f>179+76</f>
        <v>255</v>
      </c>
      <c r="Z1364" s="23">
        <v>125</v>
      </c>
      <c r="AA1364" s="23">
        <v>225</v>
      </c>
      <c r="AB1364" s="23">
        <v>225</v>
      </c>
      <c r="AC1364" s="23">
        <v>225</v>
      </c>
      <c r="AD1364" s="112" t="s">
        <v>76</v>
      </c>
      <c r="AE1364" s="116" t="s">
        <v>553</v>
      </c>
    </row>
    <row r="1365" spans="1:31" ht="29.45" customHeight="1" x14ac:dyDescent="0.2">
      <c r="A1365" s="111"/>
      <c r="B1365" s="103" t="s">
        <v>6</v>
      </c>
      <c r="C1365" s="19"/>
      <c r="D1365" s="20"/>
      <c r="E1365" s="20"/>
      <c r="F1365" s="19"/>
      <c r="G1365" s="47">
        <f>ROUND(G1366/G1364,1)</f>
        <v>94.9</v>
      </c>
      <c r="H1365" s="47">
        <f t="shared" ref="H1365:AC1365" si="936">ROUND(H1366/H1364,1)</f>
        <v>19.399999999999999</v>
      </c>
      <c r="I1365" s="47">
        <f t="shared" si="936"/>
        <v>23.3</v>
      </c>
      <c r="J1365" s="47">
        <f t="shared" si="936"/>
        <v>19.399999999999999</v>
      </c>
      <c r="K1365" s="47">
        <f t="shared" si="936"/>
        <v>23.3</v>
      </c>
      <c r="L1365" s="47" t="e">
        <f t="shared" si="936"/>
        <v>#DIV/0!</v>
      </c>
      <c r="M1365" s="47">
        <f t="shared" si="936"/>
        <v>10.3</v>
      </c>
      <c r="N1365" s="47" t="e">
        <f t="shared" si="936"/>
        <v>#DIV/0!</v>
      </c>
      <c r="O1365" s="47">
        <f t="shared" si="936"/>
        <v>38.1</v>
      </c>
      <c r="P1365" s="47" t="e">
        <f t="shared" si="936"/>
        <v>#DIV/0!</v>
      </c>
      <c r="Q1365" s="47">
        <f>ROUND(Q1366/Q1364,1)</f>
        <v>18.399999999999999</v>
      </c>
      <c r="R1365" s="47" t="e">
        <f t="shared" si="936"/>
        <v>#DIV/0!</v>
      </c>
      <c r="S1365" s="47">
        <f>ROUND(S1366/S1364,1)</f>
        <v>8.3000000000000007</v>
      </c>
      <c r="T1365" s="47">
        <f t="shared" si="936"/>
        <v>0</v>
      </c>
      <c r="U1365" s="47">
        <f t="shared" si="936"/>
        <v>3.3</v>
      </c>
      <c r="V1365" s="47">
        <f t="shared" si="936"/>
        <v>0</v>
      </c>
      <c r="W1365" s="47">
        <f t="shared" si="936"/>
        <v>1.8</v>
      </c>
      <c r="X1365" s="47">
        <f t="shared" si="936"/>
        <v>0</v>
      </c>
      <c r="Y1365" s="47">
        <f t="shared" si="936"/>
        <v>5</v>
      </c>
      <c r="Z1365" s="47">
        <f t="shared" si="936"/>
        <v>0</v>
      </c>
      <c r="AA1365" s="47">
        <f t="shared" si="936"/>
        <v>48.6</v>
      </c>
      <c r="AB1365" s="47">
        <f t="shared" si="936"/>
        <v>48.6</v>
      </c>
      <c r="AC1365" s="47">
        <f t="shared" si="936"/>
        <v>48.6</v>
      </c>
      <c r="AD1365" s="112"/>
      <c r="AE1365" s="117"/>
    </row>
    <row r="1366" spans="1:31" ht="33" customHeight="1" x14ac:dyDescent="0.2">
      <c r="A1366" s="111"/>
      <c r="B1366" s="103" t="s">
        <v>101</v>
      </c>
      <c r="C1366" s="19"/>
      <c r="D1366" s="20"/>
      <c r="E1366" s="20"/>
      <c r="F1366" s="19"/>
      <c r="G1366" s="23">
        <f t="shared" ref="G1366:AC1366" si="937">SUM(G1367:G1373)</f>
        <v>10154.9</v>
      </c>
      <c r="H1366" s="23">
        <f t="shared" si="937"/>
        <v>1920.625</v>
      </c>
      <c r="I1366" s="23">
        <f t="shared" si="937"/>
        <v>2520.75</v>
      </c>
      <c r="J1366" s="23">
        <f t="shared" si="937"/>
        <v>1920.625</v>
      </c>
      <c r="K1366" s="23">
        <f t="shared" si="937"/>
        <v>2520.75</v>
      </c>
      <c r="L1366" s="23">
        <f t="shared" si="937"/>
        <v>0</v>
      </c>
      <c r="M1366" s="23">
        <f t="shared" si="937"/>
        <v>1110.8499999999999</v>
      </c>
      <c r="N1366" s="23">
        <f t="shared" si="937"/>
        <v>0</v>
      </c>
      <c r="O1366" s="23">
        <f t="shared" si="937"/>
        <v>4002.5499999999997</v>
      </c>
      <c r="P1366" s="23">
        <f t="shared" si="937"/>
        <v>0</v>
      </c>
      <c r="Q1366" s="23">
        <f>SUM(Q1367:Q1373)</f>
        <v>4694.5</v>
      </c>
      <c r="R1366" s="23">
        <f t="shared" si="937"/>
        <v>0</v>
      </c>
      <c r="S1366" s="23">
        <f t="shared" si="937"/>
        <v>2115.1</v>
      </c>
      <c r="T1366" s="23">
        <f t="shared" si="937"/>
        <v>0</v>
      </c>
      <c r="U1366" s="23">
        <f>SUM(U1367:U1373)</f>
        <v>829.6</v>
      </c>
      <c r="V1366" s="23">
        <f t="shared" si="937"/>
        <v>0</v>
      </c>
      <c r="W1366" s="23">
        <f t="shared" si="937"/>
        <v>463.15</v>
      </c>
      <c r="X1366" s="23">
        <f t="shared" si="937"/>
        <v>0</v>
      </c>
      <c r="Y1366" s="23">
        <f t="shared" si="937"/>
        <v>1286.6500000000001</v>
      </c>
      <c r="Z1366" s="23">
        <f t="shared" si="937"/>
        <v>0</v>
      </c>
      <c r="AA1366" s="23">
        <f t="shared" si="937"/>
        <v>10944.5</v>
      </c>
      <c r="AB1366" s="23">
        <f t="shared" si="937"/>
        <v>10944.5</v>
      </c>
      <c r="AC1366" s="23">
        <f t="shared" si="937"/>
        <v>10944.5</v>
      </c>
      <c r="AD1366" s="112"/>
      <c r="AE1366" s="117"/>
    </row>
    <row r="1367" spans="1:31" ht="13.15" customHeight="1" x14ac:dyDescent="0.2">
      <c r="A1367" s="111"/>
      <c r="B1367" s="113" t="s">
        <v>7</v>
      </c>
      <c r="C1367" s="19">
        <v>136</v>
      </c>
      <c r="D1367" s="18" t="s">
        <v>42</v>
      </c>
      <c r="E1367" s="18" t="s">
        <v>185</v>
      </c>
      <c r="F1367" s="101">
        <v>810</v>
      </c>
      <c r="G1367" s="23">
        <f t="shared" ref="G1367:H1373" si="938">I1367+K1367+M1367+O1367</f>
        <v>21</v>
      </c>
      <c r="H1367" s="28">
        <f>J1367+L1367+N1367+P1367</f>
        <v>0</v>
      </c>
      <c r="I1367" s="45">
        <v>0</v>
      </c>
      <c r="J1367" s="45">
        <v>0</v>
      </c>
      <c r="K1367" s="45">
        <v>21</v>
      </c>
      <c r="L1367" s="45"/>
      <c r="M1367" s="45"/>
      <c r="N1367" s="45"/>
      <c r="O1367" s="45"/>
      <c r="P1367" s="45"/>
      <c r="Q1367" s="23">
        <f t="shared" ref="Q1367:Q1373" si="939">S1367+U1367+W1367+Y1367</f>
        <v>0</v>
      </c>
      <c r="R1367" s="28">
        <f>T1367+V1367+X1367+Z1367</f>
        <v>0</v>
      </c>
      <c r="S1367" s="47">
        <v>0</v>
      </c>
      <c r="T1367" s="47"/>
      <c r="U1367" s="47">
        <v>0</v>
      </c>
      <c r="V1367" s="47"/>
      <c r="W1367" s="47">
        <v>0</v>
      </c>
      <c r="X1367" s="47"/>
      <c r="Y1367" s="47">
        <v>0</v>
      </c>
      <c r="Z1367" s="47"/>
      <c r="AA1367" s="23">
        <v>0</v>
      </c>
      <c r="AB1367" s="23">
        <v>0</v>
      </c>
      <c r="AC1367" s="23">
        <v>0</v>
      </c>
      <c r="AD1367" s="112"/>
      <c r="AE1367" s="117"/>
    </row>
    <row r="1368" spans="1:31" ht="28.15" customHeight="1" x14ac:dyDescent="0.2">
      <c r="A1368" s="111"/>
      <c r="B1368" s="114"/>
      <c r="C1368" s="19">
        <v>136</v>
      </c>
      <c r="D1368" s="18" t="s">
        <v>42</v>
      </c>
      <c r="E1368" s="18" t="s">
        <v>185</v>
      </c>
      <c r="F1368" s="101">
        <v>244</v>
      </c>
      <c r="G1368" s="23">
        <f>I1368+K1368+M1368+O1368</f>
        <v>8804</v>
      </c>
      <c r="H1368" s="28">
        <f t="shared" si="938"/>
        <v>1642.355</v>
      </c>
      <c r="I1368" s="46">
        <v>2109.9</v>
      </c>
      <c r="J1368" s="46">
        <v>1642.355</v>
      </c>
      <c r="K1368" s="46">
        <f>2109.9-21</f>
        <v>2088.9</v>
      </c>
      <c r="L1368" s="46"/>
      <c r="M1368" s="46">
        <v>700</v>
      </c>
      <c r="N1368" s="46"/>
      <c r="O1368" s="46">
        <f>3905.2</f>
        <v>3905.2</v>
      </c>
      <c r="P1368" s="45"/>
      <c r="Q1368" s="23">
        <f t="shared" si="939"/>
        <v>3655</v>
      </c>
      <c r="R1368" s="28">
        <f t="shared" ref="R1368:R1373" si="940">T1368+V1368+X1368+Z1368</f>
        <v>0</v>
      </c>
      <c r="S1368" s="47">
        <v>1729</v>
      </c>
      <c r="T1368" s="47"/>
      <c r="U1368" s="47">
        <v>443.5</v>
      </c>
      <c r="V1368" s="47"/>
      <c r="W1368" s="47">
        <v>329.5</v>
      </c>
      <c r="X1368" s="47"/>
      <c r="Y1368" s="47">
        <v>1153</v>
      </c>
      <c r="Z1368" s="47"/>
      <c r="AA1368" s="23">
        <v>9905</v>
      </c>
      <c r="AB1368" s="23">
        <v>9905</v>
      </c>
      <c r="AC1368" s="23">
        <v>9905</v>
      </c>
      <c r="AD1368" s="112"/>
      <c r="AE1368" s="117"/>
    </row>
    <row r="1369" spans="1:31" ht="25.15" customHeight="1" x14ac:dyDescent="0.2">
      <c r="A1369" s="111"/>
      <c r="B1369" s="114"/>
      <c r="C1369" s="19">
        <v>136</v>
      </c>
      <c r="D1369" s="18" t="s">
        <v>42</v>
      </c>
      <c r="E1369" s="18" t="s">
        <v>185</v>
      </c>
      <c r="F1369" s="101">
        <v>244</v>
      </c>
      <c r="G1369" s="23">
        <f t="shared" si="938"/>
        <v>0</v>
      </c>
      <c r="H1369" s="28">
        <f t="shared" si="938"/>
        <v>0</v>
      </c>
      <c r="I1369" s="46"/>
      <c r="J1369" s="46"/>
      <c r="K1369" s="46"/>
      <c r="L1369" s="46"/>
      <c r="M1369" s="46"/>
      <c r="N1369" s="46"/>
      <c r="O1369" s="46"/>
      <c r="P1369" s="45"/>
      <c r="Q1369" s="23">
        <f t="shared" si="939"/>
        <v>0</v>
      </c>
      <c r="R1369" s="28">
        <f t="shared" si="940"/>
        <v>0</v>
      </c>
      <c r="S1369" s="47">
        <v>0</v>
      </c>
      <c r="T1369" s="47"/>
      <c r="U1369" s="47">
        <v>0</v>
      </c>
      <c r="V1369" s="47"/>
      <c r="W1369" s="47">
        <v>0</v>
      </c>
      <c r="X1369" s="47"/>
      <c r="Y1369" s="47">
        <v>0</v>
      </c>
      <c r="Z1369" s="47"/>
      <c r="AA1369" s="23">
        <v>0</v>
      </c>
      <c r="AB1369" s="23">
        <v>0</v>
      </c>
      <c r="AC1369" s="23">
        <v>0</v>
      </c>
      <c r="AD1369" s="112"/>
      <c r="AE1369" s="117"/>
    </row>
    <row r="1370" spans="1:31" ht="32.25" customHeight="1" x14ac:dyDescent="0.2">
      <c r="A1370" s="111"/>
      <c r="B1370" s="115"/>
      <c r="C1370" s="19">
        <v>136</v>
      </c>
      <c r="D1370" s="18" t="s">
        <v>42</v>
      </c>
      <c r="E1370" s="18" t="s">
        <v>185</v>
      </c>
      <c r="F1370" s="101">
        <v>340</v>
      </c>
      <c r="G1370" s="23">
        <f t="shared" si="938"/>
        <v>1329.9</v>
      </c>
      <c r="H1370" s="28">
        <f t="shared" si="938"/>
        <v>278.27</v>
      </c>
      <c r="I1370" s="46">
        <v>410.85</v>
      </c>
      <c r="J1370" s="46">
        <v>278.27</v>
      </c>
      <c r="K1370" s="46">
        <v>410.85</v>
      </c>
      <c r="L1370" s="46"/>
      <c r="M1370" s="46">
        <f>121.35+289.5</f>
        <v>410.85</v>
      </c>
      <c r="N1370" s="46"/>
      <c r="O1370" s="46">
        <v>97.35</v>
      </c>
      <c r="P1370" s="45"/>
      <c r="Q1370" s="23">
        <f t="shared" si="939"/>
        <v>1039.5</v>
      </c>
      <c r="R1370" s="28">
        <f t="shared" si="940"/>
        <v>0</v>
      </c>
      <c r="S1370" s="47">
        <v>386.1</v>
      </c>
      <c r="T1370" s="47"/>
      <c r="U1370" s="47">
        <v>386.1</v>
      </c>
      <c r="V1370" s="47"/>
      <c r="W1370" s="47">
        <v>133.65</v>
      </c>
      <c r="X1370" s="47"/>
      <c r="Y1370" s="47">
        <v>133.65</v>
      </c>
      <c r="Z1370" s="47"/>
      <c r="AA1370" s="23">
        <v>1039.5</v>
      </c>
      <c r="AB1370" s="23">
        <v>1039.5</v>
      </c>
      <c r="AC1370" s="23">
        <v>1039.5</v>
      </c>
      <c r="AD1370" s="112"/>
      <c r="AE1370" s="117"/>
    </row>
    <row r="1371" spans="1:31" ht="13.15" customHeight="1" x14ac:dyDescent="0.2">
      <c r="A1371" s="111"/>
      <c r="B1371" s="103" t="s">
        <v>8</v>
      </c>
      <c r="C1371" s="19"/>
      <c r="D1371" s="20"/>
      <c r="E1371" s="20"/>
      <c r="F1371" s="19"/>
      <c r="G1371" s="23">
        <f t="shared" si="938"/>
        <v>0</v>
      </c>
      <c r="H1371" s="28">
        <f t="shared" si="938"/>
        <v>0</v>
      </c>
      <c r="I1371" s="46"/>
      <c r="J1371" s="46"/>
      <c r="K1371" s="46"/>
      <c r="L1371" s="46"/>
      <c r="M1371" s="46"/>
      <c r="N1371" s="46"/>
      <c r="O1371" s="46"/>
      <c r="P1371" s="45"/>
      <c r="Q1371" s="23">
        <f t="shared" si="939"/>
        <v>0</v>
      </c>
      <c r="R1371" s="28">
        <f t="shared" si="940"/>
        <v>0</v>
      </c>
      <c r="S1371" s="47"/>
      <c r="T1371" s="47"/>
      <c r="U1371" s="47"/>
      <c r="V1371" s="47"/>
      <c r="W1371" s="47"/>
      <c r="X1371" s="47"/>
      <c r="Y1371" s="47"/>
      <c r="Z1371" s="47"/>
      <c r="AA1371" s="23"/>
      <c r="AB1371" s="23"/>
      <c r="AC1371" s="23"/>
      <c r="AD1371" s="112"/>
      <c r="AE1371" s="117"/>
    </row>
    <row r="1372" spans="1:31" ht="13.15" customHeight="1" x14ac:dyDescent="0.2">
      <c r="A1372" s="111"/>
      <c r="B1372" s="103" t="s">
        <v>9</v>
      </c>
      <c r="C1372" s="19"/>
      <c r="D1372" s="20"/>
      <c r="E1372" s="20"/>
      <c r="F1372" s="19"/>
      <c r="G1372" s="23">
        <f t="shared" si="938"/>
        <v>0</v>
      </c>
      <c r="H1372" s="28">
        <f t="shared" si="938"/>
        <v>0</v>
      </c>
      <c r="I1372" s="29"/>
      <c r="J1372" s="29"/>
      <c r="K1372" s="29"/>
      <c r="L1372" s="29"/>
      <c r="M1372" s="29"/>
      <c r="N1372" s="29"/>
      <c r="O1372" s="29"/>
      <c r="P1372" s="28"/>
      <c r="Q1372" s="23">
        <f t="shared" si="939"/>
        <v>0</v>
      </c>
      <c r="R1372" s="28">
        <f t="shared" si="940"/>
        <v>0</v>
      </c>
      <c r="S1372" s="23"/>
      <c r="T1372" s="23"/>
      <c r="U1372" s="23"/>
      <c r="V1372" s="23"/>
      <c r="W1372" s="23"/>
      <c r="X1372" s="23"/>
      <c r="Y1372" s="23"/>
      <c r="Z1372" s="23"/>
      <c r="AA1372" s="23"/>
      <c r="AB1372" s="23"/>
      <c r="AC1372" s="23"/>
      <c r="AD1372" s="112"/>
      <c r="AE1372" s="117"/>
    </row>
    <row r="1373" spans="1:31" ht="13.15" customHeight="1" x14ac:dyDescent="0.2">
      <c r="A1373" s="111"/>
      <c r="B1373" s="103" t="s">
        <v>10</v>
      </c>
      <c r="C1373" s="19"/>
      <c r="D1373" s="20"/>
      <c r="E1373" s="20"/>
      <c r="F1373" s="19"/>
      <c r="G1373" s="23">
        <f t="shared" si="938"/>
        <v>0</v>
      </c>
      <c r="H1373" s="28">
        <f t="shared" si="938"/>
        <v>0</v>
      </c>
      <c r="I1373" s="29"/>
      <c r="J1373" s="29"/>
      <c r="K1373" s="29"/>
      <c r="L1373" s="29"/>
      <c r="M1373" s="29"/>
      <c r="N1373" s="29"/>
      <c r="O1373" s="29"/>
      <c r="P1373" s="28"/>
      <c r="Q1373" s="23">
        <f t="shared" si="939"/>
        <v>0</v>
      </c>
      <c r="R1373" s="28">
        <f t="shared" si="940"/>
        <v>0</v>
      </c>
      <c r="S1373" s="23"/>
      <c r="T1373" s="23"/>
      <c r="U1373" s="23"/>
      <c r="V1373" s="23"/>
      <c r="W1373" s="23"/>
      <c r="X1373" s="23"/>
      <c r="Y1373" s="23"/>
      <c r="Z1373" s="23"/>
      <c r="AA1373" s="23"/>
      <c r="AB1373" s="23"/>
      <c r="AC1373" s="23"/>
      <c r="AD1373" s="112"/>
      <c r="AE1373" s="118"/>
    </row>
    <row r="1374" spans="1:31" ht="25.15" customHeight="1" x14ac:dyDescent="0.2">
      <c r="A1374" s="111" t="s">
        <v>438</v>
      </c>
      <c r="B1374" s="103" t="s">
        <v>170</v>
      </c>
      <c r="C1374" s="19"/>
      <c r="D1374" s="20"/>
      <c r="E1374" s="20"/>
      <c r="F1374" s="19"/>
      <c r="G1374" s="29">
        <v>147</v>
      </c>
      <c r="H1374" s="28">
        <v>0</v>
      </c>
      <c r="I1374" s="29">
        <v>147</v>
      </c>
      <c r="J1374" s="29">
        <v>0</v>
      </c>
      <c r="K1374" s="29">
        <v>147</v>
      </c>
      <c r="L1374" s="29"/>
      <c r="M1374" s="29">
        <v>147</v>
      </c>
      <c r="N1374" s="29"/>
      <c r="O1374" s="29">
        <v>147</v>
      </c>
      <c r="P1374" s="28"/>
      <c r="Q1374" s="23">
        <v>147</v>
      </c>
      <c r="R1374" s="23"/>
      <c r="S1374" s="23">
        <v>0</v>
      </c>
      <c r="T1374" s="23"/>
      <c r="U1374" s="23">
        <v>0</v>
      </c>
      <c r="V1374" s="23"/>
      <c r="W1374" s="23">
        <v>147</v>
      </c>
      <c r="X1374" s="23"/>
      <c r="Y1374" s="23">
        <v>0</v>
      </c>
      <c r="Z1374" s="23"/>
      <c r="AA1374" s="23">
        <v>147</v>
      </c>
      <c r="AB1374" s="23">
        <v>147</v>
      </c>
      <c r="AC1374" s="23">
        <v>147</v>
      </c>
      <c r="AD1374" s="112" t="s">
        <v>81</v>
      </c>
      <c r="AE1374" s="116" t="s">
        <v>366</v>
      </c>
    </row>
    <row r="1375" spans="1:31" ht="25.5" x14ac:dyDescent="0.2">
      <c r="A1375" s="111"/>
      <c r="B1375" s="103" t="s">
        <v>6</v>
      </c>
      <c r="C1375" s="19"/>
      <c r="D1375" s="20"/>
      <c r="E1375" s="20"/>
      <c r="F1375" s="19"/>
      <c r="G1375" s="23">
        <f t="shared" ref="G1375:AC1375" si="941">ROUND(G1376/G1374,1)</f>
        <v>25</v>
      </c>
      <c r="H1375" s="23" t="e">
        <f t="shared" si="941"/>
        <v>#DIV/0!</v>
      </c>
      <c r="I1375" s="23">
        <f t="shared" si="941"/>
        <v>0</v>
      </c>
      <c r="J1375" s="23" t="e">
        <f t="shared" si="941"/>
        <v>#DIV/0!</v>
      </c>
      <c r="K1375" s="23">
        <f t="shared" si="941"/>
        <v>25</v>
      </c>
      <c r="L1375" s="23" t="e">
        <f t="shared" si="941"/>
        <v>#DIV/0!</v>
      </c>
      <c r="M1375" s="23">
        <f t="shared" si="941"/>
        <v>0</v>
      </c>
      <c r="N1375" s="23" t="e">
        <f t="shared" si="941"/>
        <v>#DIV/0!</v>
      </c>
      <c r="O1375" s="23">
        <f t="shared" si="941"/>
        <v>0</v>
      </c>
      <c r="P1375" s="23" t="e">
        <f t="shared" si="941"/>
        <v>#DIV/0!</v>
      </c>
      <c r="Q1375" s="23">
        <f t="shared" si="941"/>
        <v>33.6</v>
      </c>
      <c r="R1375" s="23" t="e">
        <f t="shared" si="941"/>
        <v>#DIV/0!</v>
      </c>
      <c r="S1375" s="27" t="e">
        <f t="shared" si="941"/>
        <v>#DIV/0!</v>
      </c>
      <c r="T1375" s="27" t="e">
        <f t="shared" si="941"/>
        <v>#DIV/0!</v>
      </c>
      <c r="U1375" s="27" t="e">
        <f t="shared" si="941"/>
        <v>#DIV/0!</v>
      </c>
      <c r="V1375" s="23" t="e">
        <f t="shared" si="941"/>
        <v>#DIV/0!</v>
      </c>
      <c r="W1375" s="23">
        <f t="shared" si="941"/>
        <v>33.6</v>
      </c>
      <c r="X1375" s="23" t="e">
        <f t="shared" si="941"/>
        <v>#DIV/0!</v>
      </c>
      <c r="Y1375" s="27" t="e">
        <f t="shared" si="941"/>
        <v>#DIV/0!</v>
      </c>
      <c r="Z1375" s="23" t="e">
        <f t="shared" si="941"/>
        <v>#DIV/0!</v>
      </c>
      <c r="AA1375" s="23">
        <f t="shared" si="941"/>
        <v>25</v>
      </c>
      <c r="AB1375" s="23">
        <f t="shared" si="941"/>
        <v>25</v>
      </c>
      <c r="AC1375" s="23">
        <f t="shared" si="941"/>
        <v>25</v>
      </c>
      <c r="AD1375" s="112"/>
      <c r="AE1375" s="117"/>
    </row>
    <row r="1376" spans="1:31" ht="25.5" x14ac:dyDescent="0.2">
      <c r="A1376" s="111"/>
      <c r="B1376" s="103" t="s">
        <v>101</v>
      </c>
      <c r="C1376" s="19"/>
      <c r="D1376" s="20"/>
      <c r="E1376" s="20"/>
      <c r="F1376" s="19"/>
      <c r="G1376" s="23">
        <f t="shared" ref="G1376:AC1376" si="942">SUM(G1377:G1380)</f>
        <v>3672</v>
      </c>
      <c r="H1376" s="23">
        <f t="shared" si="942"/>
        <v>0</v>
      </c>
      <c r="I1376" s="23">
        <f t="shared" si="942"/>
        <v>0</v>
      </c>
      <c r="J1376" s="23">
        <f t="shared" si="942"/>
        <v>0</v>
      </c>
      <c r="K1376" s="23">
        <f t="shared" si="942"/>
        <v>3672</v>
      </c>
      <c r="L1376" s="23">
        <f t="shared" si="942"/>
        <v>0</v>
      </c>
      <c r="M1376" s="23">
        <f t="shared" si="942"/>
        <v>0</v>
      </c>
      <c r="N1376" s="23">
        <f t="shared" si="942"/>
        <v>0</v>
      </c>
      <c r="O1376" s="23">
        <f t="shared" si="942"/>
        <v>0</v>
      </c>
      <c r="P1376" s="23">
        <f t="shared" si="942"/>
        <v>0</v>
      </c>
      <c r="Q1376" s="23">
        <f t="shared" si="942"/>
        <v>4946</v>
      </c>
      <c r="R1376" s="23">
        <f t="shared" si="942"/>
        <v>0</v>
      </c>
      <c r="S1376" s="23">
        <f t="shared" si="942"/>
        <v>0</v>
      </c>
      <c r="T1376" s="23">
        <f t="shared" si="942"/>
        <v>0</v>
      </c>
      <c r="U1376" s="23">
        <f t="shared" si="942"/>
        <v>0</v>
      </c>
      <c r="V1376" s="23">
        <f t="shared" si="942"/>
        <v>0</v>
      </c>
      <c r="W1376" s="23">
        <f t="shared" si="942"/>
        <v>4946</v>
      </c>
      <c r="X1376" s="23">
        <f t="shared" si="942"/>
        <v>0</v>
      </c>
      <c r="Y1376" s="23">
        <f t="shared" si="942"/>
        <v>0</v>
      </c>
      <c r="Z1376" s="23">
        <f t="shared" si="942"/>
        <v>0</v>
      </c>
      <c r="AA1376" s="23">
        <f t="shared" si="942"/>
        <v>3672</v>
      </c>
      <c r="AB1376" s="23">
        <f t="shared" si="942"/>
        <v>3672</v>
      </c>
      <c r="AC1376" s="23">
        <f t="shared" si="942"/>
        <v>3672</v>
      </c>
      <c r="AD1376" s="112"/>
      <c r="AE1376" s="117"/>
    </row>
    <row r="1377" spans="1:31" ht="13.15" customHeight="1" x14ac:dyDescent="0.2">
      <c r="A1377" s="111"/>
      <c r="B1377" s="103" t="s">
        <v>7</v>
      </c>
      <c r="C1377" s="19">
        <v>136</v>
      </c>
      <c r="D1377" s="20" t="s">
        <v>43</v>
      </c>
      <c r="E1377" s="20" t="s">
        <v>186</v>
      </c>
      <c r="F1377" s="19">
        <v>244</v>
      </c>
      <c r="G1377" s="23">
        <f>I1377+K1377+M1377+O1377</f>
        <v>3672</v>
      </c>
      <c r="H1377" s="28">
        <f t="shared" ref="G1377:H1380" si="943">J1377+L1377+N1377+P1377</f>
        <v>0</v>
      </c>
      <c r="I1377" s="29">
        <v>0</v>
      </c>
      <c r="J1377" s="29">
        <v>0</v>
      </c>
      <c r="K1377" s="29">
        <v>3672</v>
      </c>
      <c r="L1377" s="29"/>
      <c r="M1377" s="29">
        <v>0</v>
      </c>
      <c r="N1377" s="29"/>
      <c r="O1377" s="29">
        <v>0</v>
      </c>
      <c r="P1377" s="28"/>
      <c r="Q1377" s="23">
        <f t="shared" ref="Q1377:R1380" si="944">S1377+U1377+W1377+Y1377</f>
        <v>2473</v>
      </c>
      <c r="R1377" s="28">
        <f t="shared" si="944"/>
        <v>0</v>
      </c>
      <c r="S1377" s="23">
        <v>0</v>
      </c>
      <c r="T1377" s="23"/>
      <c r="U1377" s="23">
        <v>0</v>
      </c>
      <c r="V1377" s="23"/>
      <c r="W1377" s="23">
        <v>2473</v>
      </c>
      <c r="X1377" s="23"/>
      <c r="Y1377" s="23">
        <v>0</v>
      </c>
      <c r="Z1377" s="23"/>
      <c r="AA1377" s="23">
        <v>3672</v>
      </c>
      <c r="AB1377" s="23">
        <v>3672</v>
      </c>
      <c r="AC1377" s="23">
        <v>3672</v>
      </c>
      <c r="AD1377" s="112"/>
      <c r="AE1377" s="117"/>
    </row>
    <row r="1378" spans="1:31" ht="13.15" customHeight="1" x14ac:dyDescent="0.2">
      <c r="A1378" s="111"/>
      <c r="B1378" s="103" t="s">
        <v>8</v>
      </c>
      <c r="C1378" s="19">
        <v>136</v>
      </c>
      <c r="D1378" s="20" t="s">
        <v>43</v>
      </c>
      <c r="E1378" s="20" t="s">
        <v>186</v>
      </c>
      <c r="F1378" s="19">
        <v>244</v>
      </c>
      <c r="G1378" s="23">
        <f t="shared" si="943"/>
        <v>0</v>
      </c>
      <c r="H1378" s="28">
        <f t="shared" si="943"/>
        <v>0</v>
      </c>
      <c r="I1378" s="29"/>
      <c r="J1378" s="29"/>
      <c r="K1378" s="29"/>
      <c r="L1378" s="29"/>
      <c r="M1378" s="29"/>
      <c r="N1378" s="29"/>
      <c r="O1378" s="29"/>
      <c r="P1378" s="28"/>
      <c r="Q1378" s="23">
        <f t="shared" si="944"/>
        <v>2473</v>
      </c>
      <c r="R1378" s="28">
        <f t="shared" si="944"/>
        <v>0</v>
      </c>
      <c r="S1378" s="23">
        <v>0</v>
      </c>
      <c r="T1378" s="23"/>
      <c r="U1378" s="23">
        <v>0</v>
      </c>
      <c r="V1378" s="23"/>
      <c r="W1378" s="23">
        <v>2473</v>
      </c>
      <c r="X1378" s="23"/>
      <c r="Y1378" s="23">
        <v>0</v>
      </c>
      <c r="Z1378" s="23"/>
      <c r="AA1378" s="23">
        <v>0</v>
      </c>
      <c r="AB1378" s="23">
        <v>0</v>
      </c>
      <c r="AC1378" s="23"/>
      <c r="AD1378" s="112"/>
      <c r="AE1378" s="117"/>
    </row>
    <row r="1379" spans="1:31" ht="15" customHeight="1" x14ac:dyDescent="0.2">
      <c r="A1379" s="111"/>
      <c r="B1379" s="103" t="s">
        <v>9</v>
      </c>
      <c r="C1379" s="19"/>
      <c r="D1379" s="20"/>
      <c r="E1379" s="20"/>
      <c r="F1379" s="19"/>
      <c r="G1379" s="23">
        <f t="shared" si="943"/>
        <v>0</v>
      </c>
      <c r="H1379" s="28">
        <f t="shared" si="943"/>
        <v>0</v>
      </c>
      <c r="I1379" s="29"/>
      <c r="J1379" s="29"/>
      <c r="K1379" s="29"/>
      <c r="L1379" s="29"/>
      <c r="M1379" s="29"/>
      <c r="N1379" s="29"/>
      <c r="O1379" s="29"/>
      <c r="P1379" s="28"/>
      <c r="Q1379" s="23">
        <f t="shared" si="944"/>
        <v>0</v>
      </c>
      <c r="R1379" s="28">
        <f t="shared" si="944"/>
        <v>0</v>
      </c>
      <c r="S1379" s="23"/>
      <c r="T1379" s="23"/>
      <c r="U1379" s="23"/>
      <c r="V1379" s="23"/>
      <c r="W1379" s="23"/>
      <c r="X1379" s="23"/>
      <c r="Y1379" s="23"/>
      <c r="Z1379" s="23"/>
      <c r="AA1379" s="23"/>
      <c r="AB1379" s="23"/>
      <c r="AC1379" s="23"/>
      <c r="AD1379" s="112"/>
      <c r="AE1379" s="117"/>
    </row>
    <row r="1380" spans="1:31" ht="37.15" customHeight="1" x14ac:dyDescent="0.2">
      <c r="A1380" s="111"/>
      <c r="B1380" s="103" t="s">
        <v>10</v>
      </c>
      <c r="C1380" s="19"/>
      <c r="D1380" s="20"/>
      <c r="E1380" s="20"/>
      <c r="F1380" s="19"/>
      <c r="G1380" s="23">
        <f t="shared" si="943"/>
        <v>0</v>
      </c>
      <c r="H1380" s="28">
        <f t="shared" si="943"/>
        <v>0</v>
      </c>
      <c r="I1380" s="29"/>
      <c r="J1380" s="29"/>
      <c r="K1380" s="29"/>
      <c r="L1380" s="29"/>
      <c r="M1380" s="29"/>
      <c r="N1380" s="29"/>
      <c r="O1380" s="29"/>
      <c r="P1380" s="28"/>
      <c r="Q1380" s="23">
        <f t="shared" si="944"/>
        <v>0</v>
      </c>
      <c r="R1380" s="28">
        <f t="shared" si="944"/>
        <v>0</v>
      </c>
      <c r="S1380" s="23"/>
      <c r="T1380" s="23"/>
      <c r="U1380" s="23"/>
      <c r="V1380" s="23"/>
      <c r="W1380" s="23"/>
      <c r="X1380" s="23"/>
      <c r="Y1380" s="23"/>
      <c r="Z1380" s="23"/>
      <c r="AA1380" s="23"/>
      <c r="AB1380" s="23"/>
      <c r="AC1380" s="23"/>
      <c r="AD1380" s="112"/>
      <c r="AE1380" s="118"/>
    </row>
    <row r="1381" spans="1:31" ht="24" customHeight="1" x14ac:dyDescent="0.2">
      <c r="A1381" s="111" t="s">
        <v>89</v>
      </c>
      <c r="B1381" s="103" t="s">
        <v>571</v>
      </c>
      <c r="C1381" s="19"/>
      <c r="D1381" s="20"/>
      <c r="E1381" s="20"/>
      <c r="F1381" s="19"/>
      <c r="G1381" s="29">
        <v>1</v>
      </c>
      <c r="H1381" s="28"/>
      <c r="I1381" s="29">
        <v>1</v>
      </c>
      <c r="J1381" s="29">
        <v>1</v>
      </c>
      <c r="K1381" s="29">
        <v>1</v>
      </c>
      <c r="L1381" s="29"/>
      <c r="M1381" s="29">
        <v>1</v>
      </c>
      <c r="N1381" s="29"/>
      <c r="O1381" s="29">
        <v>1</v>
      </c>
      <c r="P1381" s="28"/>
      <c r="Q1381" s="23">
        <v>1</v>
      </c>
      <c r="R1381" s="23"/>
      <c r="S1381" s="23">
        <v>1</v>
      </c>
      <c r="T1381" s="23"/>
      <c r="U1381" s="23">
        <v>1</v>
      </c>
      <c r="V1381" s="23"/>
      <c r="W1381" s="23">
        <v>1</v>
      </c>
      <c r="X1381" s="23"/>
      <c r="Y1381" s="23">
        <v>1</v>
      </c>
      <c r="Z1381" s="23"/>
      <c r="AA1381" s="23">
        <v>1</v>
      </c>
      <c r="AB1381" s="23">
        <v>1</v>
      </c>
      <c r="AC1381" s="23">
        <v>1</v>
      </c>
      <c r="AD1381" s="112" t="s">
        <v>76</v>
      </c>
      <c r="AE1381" s="116" t="s">
        <v>554</v>
      </c>
    </row>
    <row r="1382" spans="1:31" ht="26.45" customHeight="1" x14ac:dyDescent="0.2">
      <c r="A1382" s="111"/>
      <c r="B1382" s="103" t="s">
        <v>119</v>
      </c>
      <c r="C1382" s="19"/>
      <c r="D1382" s="20"/>
      <c r="E1382" s="20"/>
      <c r="F1382" s="19"/>
      <c r="G1382" s="23">
        <f t="shared" ref="G1382:AC1382" si="945">ROUND(G1383/G1381,1)</f>
        <v>14461.9</v>
      </c>
      <c r="H1382" s="23" t="e">
        <f t="shared" si="945"/>
        <v>#DIV/0!</v>
      </c>
      <c r="I1382" s="23">
        <f t="shared" si="945"/>
        <v>4037.6</v>
      </c>
      <c r="J1382" s="23">
        <f t="shared" si="945"/>
        <v>4037.6</v>
      </c>
      <c r="K1382" s="23">
        <f t="shared" si="945"/>
        <v>4030.5</v>
      </c>
      <c r="L1382" s="23" t="e">
        <f t="shared" si="945"/>
        <v>#DIV/0!</v>
      </c>
      <c r="M1382" s="23">
        <f t="shared" si="945"/>
        <v>3320.3</v>
      </c>
      <c r="N1382" s="23" t="e">
        <f t="shared" si="945"/>
        <v>#DIV/0!</v>
      </c>
      <c r="O1382" s="23">
        <f t="shared" si="945"/>
        <v>3073.5</v>
      </c>
      <c r="P1382" s="23" t="e">
        <f t="shared" si="945"/>
        <v>#DIV/0!</v>
      </c>
      <c r="Q1382" s="23">
        <f>ROUND(Q1383/Q1381,1)</f>
        <v>16386.5</v>
      </c>
      <c r="R1382" s="23" t="e">
        <f t="shared" si="945"/>
        <v>#DIV/0!</v>
      </c>
      <c r="S1382" s="23">
        <f t="shared" si="945"/>
        <v>2265.6</v>
      </c>
      <c r="T1382" s="23" t="e">
        <f t="shared" si="945"/>
        <v>#DIV/0!</v>
      </c>
      <c r="U1382" s="23">
        <f t="shared" si="945"/>
        <v>3040.6</v>
      </c>
      <c r="V1382" s="23" t="e">
        <f t="shared" si="945"/>
        <v>#DIV/0!</v>
      </c>
      <c r="W1382" s="23">
        <f t="shared" si="945"/>
        <v>2854.6</v>
      </c>
      <c r="X1382" s="23" t="e">
        <f t="shared" si="945"/>
        <v>#DIV/0!</v>
      </c>
      <c r="Y1382" s="23">
        <f t="shared" si="945"/>
        <v>8225.7000000000007</v>
      </c>
      <c r="Z1382" s="23" t="e">
        <f t="shared" si="945"/>
        <v>#DIV/0!</v>
      </c>
      <c r="AA1382" s="23">
        <f t="shared" si="945"/>
        <v>16386.5</v>
      </c>
      <c r="AB1382" s="23">
        <f t="shared" si="945"/>
        <v>16386.5</v>
      </c>
      <c r="AC1382" s="23">
        <f t="shared" si="945"/>
        <v>16386.5</v>
      </c>
      <c r="AD1382" s="112"/>
      <c r="AE1382" s="117"/>
    </row>
    <row r="1383" spans="1:31" ht="25.5" x14ac:dyDescent="0.2">
      <c r="A1383" s="111"/>
      <c r="B1383" s="103" t="s">
        <v>101</v>
      </c>
      <c r="C1383" s="19"/>
      <c r="D1383" s="20"/>
      <c r="E1383" s="20"/>
      <c r="F1383" s="19"/>
      <c r="G1383" s="23">
        <f>SUM(G1384:G1389)</f>
        <v>14461.899999999998</v>
      </c>
      <c r="H1383" s="23">
        <f t="shared" ref="H1383:AC1383" si="946">SUM(H1384:H1389)</f>
        <v>4037.6</v>
      </c>
      <c r="I1383" s="23">
        <f t="shared" si="946"/>
        <v>4037.58</v>
      </c>
      <c r="J1383" s="23">
        <f t="shared" si="946"/>
        <v>4037.6</v>
      </c>
      <c r="K1383" s="23">
        <f t="shared" si="946"/>
        <v>4030.49</v>
      </c>
      <c r="L1383" s="23">
        <f t="shared" si="946"/>
        <v>0</v>
      </c>
      <c r="M1383" s="23">
        <f t="shared" si="946"/>
        <v>3320.3</v>
      </c>
      <c r="N1383" s="23">
        <f t="shared" si="946"/>
        <v>0</v>
      </c>
      <c r="O1383" s="23">
        <f t="shared" si="946"/>
        <v>3073.5299999999997</v>
      </c>
      <c r="P1383" s="23">
        <f t="shared" si="946"/>
        <v>0</v>
      </c>
      <c r="Q1383" s="23">
        <f>SUM(Q1384:Q1389)</f>
        <v>16386.5</v>
      </c>
      <c r="R1383" s="23">
        <f t="shared" si="946"/>
        <v>0</v>
      </c>
      <c r="S1383" s="23">
        <f t="shared" si="946"/>
        <v>2265.6</v>
      </c>
      <c r="T1383" s="23">
        <f t="shared" si="946"/>
        <v>0</v>
      </c>
      <c r="U1383" s="23">
        <f t="shared" si="946"/>
        <v>3040.6</v>
      </c>
      <c r="V1383" s="23">
        <f t="shared" si="946"/>
        <v>0</v>
      </c>
      <c r="W1383" s="23">
        <f t="shared" si="946"/>
        <v>2854.6</v>
      </c>
      <c r="X1383" s="23">
        <f t="shared" si="946"/>
        <v>0</v>
      </c>
      <c r="Y1383" s="23">
        <f t="shared" si="946"/>
        <v>8225.7000000000007</v>
      </c>
      <c r="Z1383" s="23">
        <f t="shared" si="946"/>
        <v>0</v>
      </c>
      <c r="AA1383" s="23">
        <f t="shared" si="946"/>
        <v>16386.5</v>
      </c>
      <c r="AB1383" s="23">
        <f t="shared" si="946"/>
        <v>16386.5</v>
      </c>
      <c r="AC1383" s="23">
        <f t="shared" si="946"/>
        <v>16386.5</v>
      </c>
      <c r="AD1383" s="112"/>
      <c r="AE1383" s="117"/>
    </row>
    <row r="1384" spans="1:31" x14ac:dyDescent="0.2">
      <c r="A1384" s="111"/>
      <c r="B1384" s="113" t="s">
        <v>17</v>
      </c>
      <c r="C1384" s="19">
        <v>136</v>
      </c>
      <c r="D1384" s="20" t="s">
        <v>42</v>
      </c>
      <c r="E1384" s="20" t="s">
        <v>442</v>
      </c>
      <c r="F1384" s="19">
        <v>621</v>
      </c>
      <c r="G1384" s="23">
        <f>I1384+K1384+M1384+O1384</f>
        <v>14461.899999999998</v>
      </c>
      <c r="H1384" s="28">
        <f t="shared" ref="G1384:H1389" si="947">J1384+L1384+N1384+P1384</f>
        <v>4037.6</v>
      </c>
      <c r="I1384" s="29">
        <v>4037.58</v>
      </c>
      <c r="J1384" s="29">
        <v>4037.6</v>
      </c>
      <c r="K1384" s="29">
        <v>4030.49</v>
      </c>
      <c r="L1384" s="29"/>
      <c r="M1384" s="29">
        <v>3320.3</v>
      </c>
      <c r="N1384" s="29"/>
      <c r="O1384" s="29">
        <f>3834.73-761.2</f>
        <v>3073.5299999999997</v>
      </c>
      <c r="P1384" s="28"/>
      <c r="Q1384" s="47">
        <f t="shared" ref="Q1384:Q1389" si="948">S1384+U1384+W1384+Y1384</f>
        <v>5796.5</v>
      </c>
      <c r="R1384" s="28">
        <f t="shared" ref="R1384:R1389" si="949">T1384+V1384+X1384+Z1384</f>
        <v>0</v>
      </c>
      <c r="S1384" s="23">
        <v>630.6</v>
      </c>
      <c r="T1384" s="23"/>
      <c r="U1384" s="23">
        <v>1405.6</v>
      </c>
      <c r="V1384" s="23"/>
      <c r="W1384" s="23">
        <v>1219.5999999999999</v>
      </c>
      <c r="X1384" s="23"/>
      <c r="Y1384" s="23">
        <v>2540.6999999999998</v>
      </c>
      <c r="Z1384" s="23"/>
      <c r="AA1384" s="23">
        <v>5796.5</v>
      </c>
      <c r="AB1384" s="23">
        <v>5796.5</v>
      </c>
      <c r="AC1384" s="23">
        <v>5796.5</v>
      </c>
      <c r="AD1384" s="112"/>
      <c r="AE1384" s="117"/>
    </row>
    <row r="1385" spans="1:31" ht="13.15" customHeight="1" x14ac:dyDescent="0.2">
      <c r="A1385" s="111"/>
      <c r="B1385" s="114"/>
      <c r="C1385" s="19">
        <v>136</v>
      </c>
      <c r="D1385" s="20" t="s">
        <v>42</v>
      </c>
      <c r="E1385" s="20" t="s">
        <v>442</v>
      </c>
      <c r="F1385" s="19">
        <v>340</v>
      </c>
      <c r="G1385" s="23"/>
      <c r="H1385" s="28"/>
      <c r="I1385" s="29"/>
      <c r="J1385" s="29"/>
      <c r="K1385" s="29"/>
      <c r="L1385" s="29"/>
      <c r="M1385" s="29"/>
      <c r="N1385" s="29"/>
      <c r="O1385" s="29"/>
      <c r="P1385" s="28"/>
      <c r="Q1385" s="47">
        <f t="shared" si="948"/>
        <v>10590</v>
      </c>
      <c r="R1385" s="28"/>
      <c r="S1385" s="23">
        <v>1635</v>
      </c>
      <c r="T1385" s="23"/>
      <c r="U1385" s="23">
        <v>1635</v>
      </c>
      <c r="V1385" s="23"/>
      <c r="W1385" s="23">
        <v>1635</v>
      </c>
      <c r="X1385" s="23"/>
      <c r="Y1385" s="23">
        <v>5685</v>
      </c>
      <c r="Z1385" s="23"/>
      <c r="AA1385" s="23">
        <v>10590</v>
      </c>
      <c r="AB1385" s="23">
        <v>10590</v>
      </c>
      <c r="AC1385" s="23">
        <v>10590</v>
      </c>
      <c r="AD1385" s="112"/>
      <c r="AE1385" s="117"/>
    </row>
    <row r="1386" spans="1:31" ht="13.15" customHeight="1" x14ac:dyDescent="0.2">
      <c r="A1386" s="111"/>
      <c r="B1386" s="115"/>
      <c r="C1386" s="19">
        <v>136</v>
      </c>
      <c r="D1386" s="20" t="s">
        <v>42</v>
      </c>
      <c r="E1386" s="20" t="s">
        <v>442</v>
      </c>
      <c r="F1386" s="19">
        <v>622</v>
      </c>
      <c r="G1386" s="23">
        <v>0</v>
      </c>
      <c r="H1386" s="28"/>
      <c r="I1386" s="29">
        <v>0</v>
      </c>
      <c r="J1386" s="29"/>
      <c r="K1386" s="29">
        <v>0</v>
      </c>
      <c r="L1386" s="29"/>
      <c r="M1386" s="29">
        <v>0</v>
      </c>
      <c r="N1386" s="29"/>
      <c r="O1386" s="29">
        <v>0</v>
      </c>
      <c r="P1386" s="28"/>
      <c r="Q1386" s="23">
        <f t="shared" si="948"/>
        <v>0</v>
      </c>
      <c r="R1386" s="28"/>
      <c r="S1386" s="23"/>
      <c r="T1386" s="23"/>
      <c r="U1386" s="23"/>
      <c r="V1386" s="23"/>
      <c r="W1386" s="23"/>
      <c r="X1386" s="23"/>
      <c r="Y1386" s="23"/>
      <c r="Z1386" s="23"/>
      <c r="AA1386" s="23"/>
      <c r="AB1386" s="23"/>
      <c r="AC1386" s="23"/>
      <c r="AD1386" s="112"/>
      <c r="AE1386" s="117"/>
    </row>
    <row r="1387" spans="1:31" ht="13.15" customHeight="1" x14ac:dyDescent="0.2">
      <c r="A1387" s="111"/>
      <c r="B1387" s="103" t="s">
        <v>14</v>
      </c>
      <c r="C1387" s="19"/>
      <c r="D1387" s="20"/>
      <c r="E1387" s="20"/>
      <c r="F1387" s="19"/>
      <c r="G1387" s="23">
        <f t="shared" si="947"/>
        <v>0</v>
      </c>
      <c r="H1387" s="28">
        <f t="shared" si="947"/>
        <v>0</v>
      </c>
      <c r="I1387" s="29"/>
      <c r="J1387" s="29"/>
      <c r="K1387" s="29"/>
      <c r="L1387" s="29"/>
      <c r="M1387" s="29"/>
      <c r="N1387" s="29"/>
      <c r="O1387" s="29"/>
      <c r="P1387" s="28"/>
      <c r="Q1387" s="23">
        <f t="shared" si="948"/>
        <v>0</v>
      </c>
      <c r="R1387" s="28">
        <f t="shared" si="949"/>
        <v>0</v>
      </c>
      <c r="S1387" s="23"/>
      <c r="T1387" s="23"/>
      <c r="U1387" s="23"/>
      <c r="V1387" s="23"/>
      <c r="W1387" s="23"/>
      <c r="X1387" s="23"/>
      <c r="Y1387" s="23"/>
      <c r="Z1387" s="23"/>
      <c r="AA1387" s="23"/>
      <c r="AB1387" s="23"/>
      <c r="AC1387" s="23"/>
      <c r="AD1387" s="112"/>
      <c r="AE1387" s="117"/>
    </row>
    <row r="1388" spans="1:31" ht="13.15" customHeight="1" x14ac:dyDescent="0.2">
      <c r="A1388" s="111"/>
      <c r="B1388" s="103" t="s">
        <v>15</v>
      </c>
      <c r="C1388" s="19"/>
      <c r="D1388" s="20"/>
      <c r="E1388" s="20"/>
      <c r="F1388" s="19"/>
      <c r="G1388" s="23">
        <f t="shared" si="947"/>
        <v>0</v>
      </c>
      <c r="H1388" s="28">
        <f t="shared" si="947"/>
        <v>0</v>
      </c>
      <c r="I1388" s="29"/>
      <c r="J1388" s="29"/>
      <c r="K1388" s="29"/>
      <c r="L1388" s="29"/>
      <c r="M1388" s="29"/>
      <c r="N1388" s="29"/>
      <c r="O1388" s="29"/>
      <c r="P1388" s="28"/>
      <c r="Q1388" s="23">
        <f t="shared" si="948"/>
        <v>0</v>
      </c>
      <c r="R1388" s="28">
        <f t="shared" si="949"/>
        <v>0</v>
      </c>
      <c r="S1388" s="23"/>
      <c r="T1388" s="23"/>
      <c r="U1388" s="23"/>
      <c r="V1388" s="23"/>
      <c r="W1388" s="23"/>
      <c r="X1388" s="23"/>
      <c r="Y1388" s="23"/>
      <c r="Z1388" s="23"/>
      <c r="AA1388" s="23"/>
      <c r="AB1388" s="23"/>
      <c r="AC1388" s="23"/>
      <c r="AD1388" s="112"/>
      <c r="AE1388" s="117"/>
    </row>
    <row r="1389" spans="1:31" ht="25.5" x14ac:dyDescent="0.2">
      <c r="A1389" s="111"/>
      <c r="B1389" s="103" t="s">
        <v>12</v>
      </c>
      <c r="C1389" s="19"/>
      <c r="D1389" s="20"/>
      <c r="E1389" s="20"/>
      <c r="F1389" s="19"/>
      <c r="G1389" s="23">
        <f t="shared" si="947"/>
        <v>0</v>
      </c>
      <c r="H1389" s="28">
        <f t="shared" si="947"/>
        <v>0</v>
      </c>
      <c r="I1389" s="29"/>
      <c r="J1389" s="29"/>
      <c r="K1389" s="29"/>
      <c r="L1389" s="29"/>
      <c r="M1389" s="29"/>
      <c r="N1389" s="29"/>
      <c r="O1389" s="29"/>
      <c r="P1389" s="28"/>
      <c r="Q1389" s="23">
        <f t="shared" si="948"/>
        <v>0</v>
      </c>
      <c r="R1389" s="28">
        <f t="shared" si="949"/>
        <v>0</v>
      </c>
      <c r="S1389" s="23"/>
      <c r="T1389" s="23"/>
      <c r="U1389" s="23"/>
      <c r="V1389" s="23"/>
      <c r="W1389" s="23"/>
      <c r="X1389" s="23"/>
      <c r="Y1389" s="23"/>
      <c r="Z1389" s="23"/>
      <c r="AA1389" s="23"/>
      <c r="AB1389" s="23"/>
      <c r="AC1389" s="23"/>
      <c r="AD1389" s="112"/>
      <c r="AE1389" s="118"/>
    </row>
    <row r="1390" spans="1:31" x14ac:dyDescent="0.2">
      <c r="A1390" s="113" t="s">
        <v>614</v>
      </c>
      <c r="B1390" s="103" t="s">
        <v>162</v>
      </c>
      <c r="C1390" s="19"/>
      <c r="D1390" s="20"/>
      <c r="E1390" s="20"/>
      <c r="F1390" s="19"/>
      <c r="G1390" s="23"/>
      <c r="H1390" s="28"/>
      <c r="I1390" s="29"/>
      <c r="J1390" s="29"/>
      <c r="K1390" s="29"/>
      <c r="L1390" s="29"/>
      <c r="M1390" s="29"/>
      <c r="N1390" s="29"/>
      <c r="O1390" s="29"/>
      <c r="P1390" s="28"/>
      <c r="Q1390" s="23">
        <v>210</v>
      </c>
      <c r="R1390" s="23"/>
      <c r="S1390" s="23">
        <v>210</v>
      </c>
      <c r="T1390" s="23">
        <v>210</v>
      </c>
      <c r="U1390" s="23">
        <v>210</v>
      </c>
      <c r="V1390" s="23">
        <v>210</v>
      </c>
      <c r="W1390" s="23">
        <v>210</v>
      </c>
      <c r="X1390" s="23">
        <v>210</v>
      </c>
      <c r="Y1390" s="23">
        <v>210</v>
      </c>
      <c r="Z1390" s="23">
        <v>210</v>
      </c>
      <c r="AA1390" s="23">
        <v>210</v>
      </c>
      <c r="AB1390" s="23">
        <v>210</v>
      </c>
      <c r="AC1390" s="23"/>
      <c r="AD1390" s="112" t="s">
        <v>555</v>
      </c>
      <c r="AE1390" s="116" t="s">
        <v>367</v>
      </c>
    </row>
    <row r="1391" spans="1:31" ht="25.5" x14ac:dyDescent="0.2">
      <c r="A1391" s="114"/>
      <c r="B1391" s="103" t="s">
        <v>115</v>
      </c>
      <c r="C1391" s="19"/>
      <c r="D1391" s="20"/>
      <c r="E1391" s="20"/>
      <c r="F1391" s="19"/>
      <c r="G1391" s="23"/>
      <c r="H1391" s="28"/>
      <c r="I1391" s="29"/>
      <c r="J1391" s="29"/>
      <c r="K1391" s="29"/>
      <c r="L1391" s="29"/>
      <c r="M1391" s="29"/>
      <c r="N1391" s="29"/>
      <c r="O1391" s="29"/>
      <c r="P1391" s="28"/>
      <c r="Q1391" s="23">
        <f t="shared" ref="Q1391:AB1391" si="950">ROUND(Q1392/Q1390,1)</f>
        <v>16.8</v>
      </c>
      <c r="R1391" s="23" t="e">
        <f t="shared" si="950"/>
        <v>#DIV/0!</v>
      </c>
      <c r="S1391" s="23">
        <f t="shared" si="950"/>
        <v>4.2</v>
      </c>
      <c r="T1391" s="23">
        <f t="shared" si="950"/>
        <v>0</v>
      </c>
      <c r="U1391" s="23">
        <f t="shared" si="950"/>
        <v>4.2</v>
      </c>
      <c r="V1391" s="23">
        <f t="shared" si="950"/>
        <v>0</v>
      </c>
      <c r="W1391" s="23">
        <f t="shared" si="950"/>
        <v>4.2</v>
      </c>
      <c r="X1391" s="23">
        <f t="shared" si="950"/>
        <v>0</v>
      </c>
      <c r="Y1391" s="23">
        <f t="shared" si="950"/>
        <v>4.2</v>
      </c>
      <c r="Z1391" s="23">
        <f t="shared" si="950"/>
        <v>0</v>
      </c>
      <c r="AA1391" s="23">
        <f t="shared" si="950"/>
        <v>16.8</v>
      </c>
      <c r="AB1391" s="23">
        <f t="shared" si="950"/>
        <v>16.8</v>
      </c>
      <c r="AC1391" s="23"/>
      <c r="AD1391" s="112"/>
      <c r="AE1391" s="117"/>
    </row>
    <row r="1392" spans="1:31" ht="25.5" x14ac:dyDescent="0.2">
      <c r="A1392" s="114"/>
      <c r="B1392" s="103" t="s">
        <v>101</v>
      </c>
      <c r="C1392" s="19"/>
      <c r="D1392" s="20"/>
      <c r="E1392" s="20"/>
      <c r="F1392" s="19"/>
      <c r="G1392" s="23"/>
      <c r="H1392" s="28"/>
      <c r="I1392" s="29"/>
      <c r="J1392" s="29"/>
      <c r="K1392" s="29"/>
      <c r="L1392" s="29"/>
      <c r="M1392" s="29"/>
      <c r="N1392" s="29"/>
      <c r="O1392" s="29"/>
      <c r="P1392" s="28"/>
      <c r="Q1392" s="23">
        <f t="shared" ref="Q1392:AB1392" si="951">SUM(Q1393:Q1396)</f>
        <v>3528</v>
      </c>
      <c r="R1392" s="23">
        <f t="shared" si="951"/>
        <v>0</v>
      </c>
      <c r="S1392" s="23">
        <f t="shared" si="951"/>
        <v>882</v>
      </c>
      <c r="T1392" s="23">
        <f t="shared" si="951"/>
        <v>0</v>
      </c>
      <c r="U1392" s="23">
        <f t="shared" si="951"/>
        <v>882</v>
      </c>
      <c r="V1392" s="23">
        <f t="shared" si="951"/>
        <v>0</v>
      </c>
      <c r="W1392" s="23">
        <f t="shared" si="951"/>
        <v>882</v>
      </c>
      <c r="X1392" s="23">
        <f t="shared" si="951"/>
        <v>0</v>
      </c>
      <c r="Y1392" s="23">
        <f t="shared" si="951"/>
        <v>882</v>
      </c>
      <c r="Z1392" s="23">
        <f t="shared" si="951"/>
        <v>0</v>
      </c>
      <c r="AA1392" s="23">
        <f t="shared" si="951"/>
        <v>3528</v>
      </c>
      <c r="AB1392" s="23">
        <f t="shared" si="951"/>
        <v>3528</v>
      </c>
      <c r="AC1392" s="23"/>
      <c r="AD1392" s="112"/>
      <c r="AE1392" s="117"/>
    </row>
    <row r="1393" spans="1:31" x14ac:dyDescent="0.2">
      <c r="A1393" s="114"/>
      <c r="B1393" s="103" t="s">
        <v>17</v>
      </c>
      <c r="C1393" s="19">
        <v>136</v>
      </c>
      <c r="D1393" s="20" t="s">
        <v>42</v>
      </c>
      <c r="E1393" s="20" t="s">
        <v>185</v>
      </c>
      <c r="F1393" s="19">
        <v>340</v>
      </c>
      <c r="G1393" s="23"/>
      <c r="H1393" s="28"/>
      <c r="I1393" s="29"/>
      <c r="J1393" s="29"/>
      <c r="K1393" s="29"/>
      <c r="L1393" s="29"/>
      <c r="M1393" s="29"/>
      <c r="N1393" s="29"/>
      <c r="O1393" s="29"/>
      <c r="P1393" s="28"/>
      <c r="Q1393" s="23">
        <f t="shared" ref="Q1393:R1396" si="952">S1393+U1393+W1393+Y1393</f>
        <v>3528</v>
      </c>
      <c r="R1393" s="28">
        <f t="shared" si="952"/>
        <v>0</v>
      </c>
      <c r="S1393" s="23">
        <v>882</v>
      </c>
      <c r="T1393" s="23"/>
      <c r="U1393" s="23">
        <v>882</v>
      </c>
      <c r="V1393" s="23"/>
      <c r="W1393" s="23">
        <v>882</v>
      </c>
      <c r="X1393" s="23"/>
      <c r="Y1393" s="23">
        <v>882</v>
      </c>
      <c r="Z1393" s="23"/>
      <c r="AA1393" s="23">
        <v>3528</v>
      </c>
      <c r="AB1393" s="23">
        <v>3528</v>
      </c>
      <c r="AC1393" s="23"/>
      <c r="AD1393" s="112"/>
      <c r="AE1393" s="117"/>
    </row>
    <row r="1394" spans="1:31" x14ac:dyDescent="0.2">
      <c r="A1394" s="114"/>
      <c r="B1394" s="103" t="s">
        <v>14</v>
      </c>
      <c r="C1394" s="19"/>
      <c r="D1394" s="20"/>
      <c r="E1394" s="20"/>
      <c r="F1394" s="19"/>
      <c r="G1394" s="23"/>
      <c r="H1394" s="28"/>
      <c r="I1394" s="29"/>
      <c r="J1394" s="29"/>
      <c r="K1394" s="29"/>
      <c r="L1394" s="29"/>
      <c r="M1394" s="29"/>
      <c r="N1394" s="29"/>
      <c r="O1394" s="29"/>
      <c r="P1394" s="28"/>
      <c r="Q1394" s="23">
        <f t="shared" si="952"/>
        <v>0</v>
      </c>
      <c r="R1394" s="28">
        <f t="shared" si="952"/>
        <v>0</v>
      </c>
      <c r="S1394" s="23"/>
      <c r="T1394" s="23"/>
      <c r="U1394" s="23"/>
      <c r="V1394" s="23"/>
      <c r="W1394" s="23"/>
      <c r="X1394" s="23"/>
      <c r="Y1394" s="23"/>
      <c r="Z1394" s="23"/>
      <c r="AA1394" s="23"/>
      <c r="AB1394" s="23"/>
      <c r="AC1394" s="23"/>
      <c r="AD1394" s="112"/>
      <c r="AE1394" s="117"/>
    </row>
    <row r="1395" spans="1:31" x14ac:dyDescent="0.2">
      <c r="A1395" s="114"/>
      <c r="B1395" s="103" t="s">
        <v>15</v>
      </c>
      <c r="C1395" s="19"/>
      <c r="D1395" s="20"/>
      <c r="E1395" s="20"/>
      <c r="F1395" s="19"/>
      <c r="G1395" s="23"/>
      <c r="H1395" s="28"/>
      <c r="I1395" s="29"/>
      <c r="J1395" s="29"/>
      <c r="K1395" s="29"/>
      <c r="L1395" s="29"/>
      <c r="M1395" s="29"/>
      <c r="N1395" s="29"/>
      <c r="O1395" s="29"/>
      <c r="P1395" s="28"/>
      <c r="Q1395" s="23">
        <f t="shared" si="952"/>
        <v>0</v>
      </c>
      <c r="R1395" s="28">
        <f t="shared" si="952"/>
        <v>0</v>
      </c>
      <c r="S1395" s="23"/>
      <c r="T1395" s="23"/>
      <c r="U1395" s="23"/>
      <c r="V1395" s="23"/>
      <c r="W1395" s="23"/>
      <c r="X1395" s="23"/>
      <c r="Y1395" s="23"/>
      <c r="Z1395" s="23"/>
      <c r="AA1395" s="23"/>
      <c r="AB1395" s="23"/>
      <c r="AC1395" s="23"/>
      <c r="AD1395" s="112"/>
      <c r="AE1395" s="117"/>
    </row>
    <row r="1396" spans="1:31" ht="25.5" x14ac:dyDescent="0.2">
      <c r="A1396" s="115"/>
      <c r="B1396" s="103" t="s">
        <v>12</v>
      </c>
      <c r="C1396" s="19"/>
      <c r="D1396" s="20"/>
      <c r="E1396" s="20"/>
      <c r="F1396" s="19"/>
      <c r="G1396" s="23"/>
      <c r="H1396" s="28"/>
      <c r="I1396" s="29"/>
      <c r="J1396" s="29"/>
      <c r="K1396" s="29"/>
      <c r="L1396" s="29"/>
      <c r="M1396" s="29"/>
      <c r="N1396" s="29"/>
      <c r="O1396" s="29"/>
      <c r="P1396" s="28"/>
      <c r="Q1396" s="23">
        <f t="shared" si="952"/>
        <v>0</v>
      </c>
      <c r="R1396" s="28">
        <f t="shared" si="952"/>
        <v>0</v>
      </c>
      <c r="S1396" s="23"/>
      <c r="T1396" s="23"/>
      <c r="U1396" s="23"/>
      <c r="V1396" s="23"/>
      <c r="W1396" s="23"/>
      <c r="X1396" s="23"/>
      <c r="Y1396" s="23"/>
      <c r="Z1396" s="23"/>
      <c r="AA1396" s="23"/>
      <c r="AB1396" s="23"/>
      <c r="AC1396" s="23"/>
      <c r="AD1396" s="112"/>
      <c r="AE1396" s="118"/>
    </row>
    <row r="1397" spans="1:31" ht="113.25" customHeight="1" x14ac:dyDescent="0.2">
      <c r="A1397" s="111" t="s">
        <v>33</v>
      </c>
      <c r="B1397" s="103" t="s">
        <v>7</v>
      </c>
      <c r="C1397" s="19"/>
      <c r="D1397" s="20"/>
      <c r="E1397" s="20"/>
      <c r="F1397" s="19"/>
      <c r="G1397" s="41">
        <f t="shared" ref="G1397:P1397" si="953">G1353+G1354+G1355+G1356+G1357+G1359</f>
        <v>28288.799999999996</v>
      </c>
      <c r="H1397" s="41">
        <f t="shared" si="953"/>
        <v>5958.2250000000004</v>
      </c>
      <c r="I1397" s="41">
        <f t="shared" si="953"/>
        <v>6558.33</v>
      </c>
      <c r="J1397" s="41">
        <f t="shared" si="953"/>
        <v>5958.2250000000004</v>
      </c>
      <c r="K1397" s="41">
        <f t="shared" si="953"/>
        <v>10223.24</v>
      </c>
      <c r="L1397" s="41">
        <f t="shared" si="953"/>
        <v>0</v>
      </c>
      <c r="M1397" s="41">
        <f t="shared" si="953"/>
        <v>4431.1499999999996</v>
      </c>
      <c r="N1397" s="41">
        <f t="shared" si="953"/>
        <v>0</v>
      </c>
      <c r="O1397" s="41">
        <f t="shared" si="953"/>
        <v>7076.08</v>
      </c>
      <c r="P1397" s="41">
        <f t="shared" si="953"/>
        <v>0</v>
      </c>
      <c r="Q1397" s="41">
        <f>Q1353+Q1354+Q1355+Q1356+Q1357+Q1359+Q1360+Q1358</f>
        <v>27082</v>
      </c>
      <c r="R1397" s="41">
        <f t="shared" ref="R1397:AB1397" si="954">R1353+R1354+R1355+R1356+R1357+R1359+R1360+R1358</f>
        <v>0</v>
      </c>
      <c r="S1397" s="41">
        <f t="shared" si="954"/>
        <v>5262.7</v>
      </c>
      <c r="T1397" s="41">
        <f t="shared" si="954"/>
        <v>0</v>
      </c>
      <c r="U1397" s="41">
        <f t="shared" si="954"/>
        <v>4752.2</v>
      </c>
      <c r="V1397" s="41">
        <f t="shared" si="954"/>
        <v>0</v>
      </c>
      <c r="W1397" s="41">
        <f t="shared" si="954"/>
        <v>6672.75</v>
      </c>
      <c r="X1397" s="41">
        <f t="shared" si="954"/>
        <v>0</v>
      </c>
      <c r="Y1397" s="41">
        <f t="shared" si="954"/>
        <v>10394.35</v>
      </c>
      <c r="Z1397" s="41">
        <f t="shared" si="954"/>
        <v>0</v>
      </c>
      <c r="AA1397" s="41">
        <f t="shared" si="954"/>
        <v>34531</v>
      </c>
      <c r="AB1397" s="41">
        <f t="shared" si="954"/>
        <v>34531</v>
      </c>
      <c r="AC1397" s="41">
        <f t="shared" ref="AC1397" si="955">AC1353+AC1354+AC1355+AC1356+AC1357+AC1359+AC1360+AC1358</f>
        <v>31003</v>
      </c>
      <c r="AD1397" s="147"/>
      <c r="AE1397" s="112"/>
    </row>
    <row r="1398" spans="1:31" ht="13.15" customHeight="1" x14ac:dyDescent="0.2">
      <c r="A1398" s="111"/>
      <c r="B1398" s="103" t="s">
        <v>14</v>
      </c>
      <c r="C1398" s="19"/>
      <c r="D1398" s="20"/>
      <c r="E1398" s="20"/>
      <c r="F1398" s="19"/>
      <c r="G1398" s="41">
        <f t="shared" ref="G1398:AC1398" si="956">G1361</f>
        <v>0</v>
      </c>
      <c r="H1398" s="41">
        <f t="shared" si="956"/>
        <v>0</v>
      </c>
      <c r="I1398" s="41">
        <f t="shared" si="956"/>
        <v>0</v>
      </c>
      <c r="J1398" s="41">
        <f t="shared" si="956"/>
        <v>0</v>
      </c>
      <c r="K1398" s="41">
        <f t="shared" si="956"/>
        <v>0</v>
      </c>
      <c r="L1398" s="41">
        <f t="shared" si="956"/>
        <v>0</v>
      </c>
      <c r="M1398" s="41">
        <f t="shared" si="956"/>
        <v>0</v>
      </c>
      <c r="N1398" s="41">
        <f t="shared" si="956"/>
        <v>0</v>
      </c>
      <c r="O1398" s="41">
        <f t="shared" si="956"/>
        <v>0</v>
      </c>
      <c r="P1398" s="41">
        <f t="shared" si="956"/>
        <v>0</v>
      </c>
      <c r="Q1398" s="41">
        <f t="shared" si="956"/>
        <v>2473</v>
      </c>
      <c r="R1398" s="41">
        <f t="shared" ref="R1398:AB1398" si="957">R1361</f>
        <v>0</v>
      </c>
      <c r="S1398" s="41">
        <f t="shared" si="957"/>
        <v>0</v>
      </c>
      <c r="T1398" s="41">
        <f t="shared" si="957"/>
        <v>0</v>
      </c>
      <c r="U1398" s="41">
        <f t="shared" si="957"/>
        <v>0</v>
      </c>
      <c r="V1398" s="41">
        <f t="shared" si="957"/>
        <v>0</v>
      </c>
      <c r="W1398" s="41">
        <f t="shared" si="957"/>
        <v>2473</v>
      </c>
      <c r="X1398" s="41">
        <f t="shared" si="957"/>
        <v>0</v>
      </c>
      <c r="Y1398" s="41">
        <f t="shared" si="957"/>
        <v>0</v>
      </c>
      <c r="Z1398" s="41">
        <f t="shared" si="957"/>
        <v>0</v>
      </c>
      <c r="AA1398" s="41">
        <f t="shared" si="957"/>
        <v>0</v>
      </c>
      <c r="AB1398" s="41">
        <f t="shared" si="957"/>
        <v>0</v>
      </c>
      <c r="AC1398" s="41">
        <f t="shared" si="956"/>
        <v>0</v>
      </c>
      <c r="AD1398" s="147"/>
      <c r="AE1398" s="112"/>
    </row>
    <row r="1399" spans="1:31" ht="26.45" customHeight="1" x14ac:dyDescent="0.2">
      <c r="A1399" s="111"/>
      <c r="B1399" s="103" t="s">
        <v>15</v>
      </c>
      <c r="C1399" s="19"/>
      <c r="D1399" s="20"/>
      <c r="E1399" s="20"/>
      <c r="F1399" s="19"/>
      <c r="G1399" s="41">
        <f t="shared" ref="G1399:AC1399" si="958">G1362</f>
        <v>0</v>
      </c>
      <c r="H1399" s="41">
        <f t="shared" si="958"/>
        <v>0</v>
      </c>
      <c r="I1399" s="41">
        <f t="shared" si="958"/>
        <v>0</v>
      </c>
      <c r="J1399" s="41">
        <f t="shared" si="958"/>
        <v>0</v>
      </c>
      <c r="K1399" s="41">
        <f t="shared" si="958"/>
        <v>0</v>
      </c>
      <c r="L1399" s="41">
        <f t="shared" si="958"/>
        <v>0</v>
      </c>
      <c r="M1399" s="41">
        <f t="shared" si="958"/>
        <v>0</v>
      </c>
      <c r="N1399" s="41">
        <f t="shared" si="958"/>
        <v>0</v>
      </c>
      <c r="O1399" s="41">
        <f t="shared" si="958"/>
        <v>0</v>
      </c>
      <c r="P1399" s="41">
        <f t="shared" si="958"/>
        <v>0</v>
      </c>
      <c r="Q1399" s="41">
        <f t="shared" si="958"/>
        <v>0</v>
      </c>
      <c r="R1399" s="41">
        <f t="shared" ref="R1399:AB1399" si="959">R1362</f>
        <v>0</v>
      </c>
      <c r="S1399" s="41">
        <f t="shared" si="959"/>
        <v>0</v>
      </c>
      <c r="T1399" s="41">
        <f t="shared" si="959"/>
        <v>0</v>
      </c>
      <c r="U1399" s="41">
        <f t="shared" si="959"/>
        <v>0</v>
      </c>
      <c r="V1399" s="41">
        <f t="shared" si="959"/>
        <v>0</v>
      </c>
      <c r="W1399" s="41">
        <f t="shared" si="959"/>
        <v>0</v>
      </c>
      <c r="X1399" s="41">
        <f t="shared" si="959"/>
        <v>0</v>
      </c>
      <c r="Y1399" s="41">
        <f t="shared" si="959"/>
        <v>0</v>
      </c>
      <c r="Z1399" s="41">
        <f t="shared" si="959"/>
        <v>0</v>
      </c>
      <c r="AA1399" s="41">
        <f t="shared" si="959"/>
        <v>0</v>
      </c>
      <c r="AB1399" s="41">
        <f t="shared" si="959"/>
        <v>0</v>
      </c>
      <c r="AC1399" s="41">
        <f t="shared" si="958"/>
        <v>0</v>
      </c>
      <c r="AD1399" s="147"/>
      <c r="AE1399" s="112"/>
    </row>
    <row r="1400" spans="1:31" ht="13.15" customHeight="1" x14ac:dyDescent="0.2">
      <c r="A1400" s="111"/>
      <c r="B1400" s="103" t="s">
        <v>10</v>
      </c>
      <c r="C1400" s="19"/>
      <c r="D1400" s="20"/>
      <c r="E1400" s="20"/>
      <c r="F1400" s="19"/>
      <c r="G1400" s="41">
        <f t="shared" ref="G1400:AC1400" si="960">G1363</f>
        <v>0</v>
      </c>
      <c r="H1400" s="41">
        <f t="shared" si="960"/>
        <v>0</v>
      </c>
      <c r="I1400" s="41">
        <f t="shared" si="960"/>
        <v>0</v>
      </c>
      <c r="J1400" s="41">
        <f t="shared" si="960"/>
        <v>0</v>
      </c>
      <c r="K1400" s="41">
        <f t="shared" si="960"/>
        <v>0</v>
      </c>
      <c r="L1400" s="41">
        <f t="shared" si="960"/>
        <v>0</v>
      </c>
      <c r="M1400" s="41">
        <f t="shared" si="960"/>
        <v>0</v>
      </c>
      <c r="N1400" s="41">
        <f t="shared" si="960"/>
        <v>0</v>
      </c>
      <c r="O1400" s="41">
        <f t="shared" si="960"/>
        <v>0</v>
      </c>
      <c r="P1400" s="41">
        <f t="shared" si="960"/>
        <v>0</v>
      </c>
      <c r="Q1400" s="41">
        <f t="shared" si="960"/>
        <v>0</v>
      </c>
      <c r="R1400" s="41">
        <f t="shared" ref="R1400:AB1400" si="961">R1363</f>
        <v>0</v>
      </c>
      <c r="S1400" s="41">
        <f t="shared" si="961"/>
        <v>0</v>
      </c>
      <c r="T1400" s="41">
        <f t="shared" si="961"/>
        <v>0</v>
      </c>
      <c r="U1400" s="41">
        <f t="shared" si="961"/>
        <v>0</v>
      </c>
      <c r="V1400" s="41">
        <f t="shared" si="961"/>
        <v>0</v>
      </c>
      <c r="W1400" s="41">
        <f t="shared" si="961"/>
        <v>0</v>
      </c>
      <c r="X1400" s="41">
        <f t="shared" si="961"/>
        <v>0</v>
      </c>
      <c r="Y1400" s="41">
        <f t="shared" si="961"/>
        <v>0</v>
      </c>
      <c r="Z1400" s="41">
        <f t="shared" si="961"/>
        <v>0</v>
      </c>
      <c r="AA1400" s="41">
        <f t="shared" si="961"/>
        <v>0</v>
      </c>
      <c r="AB1400" s="41">
        <f t="shared" si="961"/>
        <v>0</v>
      </c>
      <c r="AC1400" s="41">
        <f t="shared" si="960"/>
        <v>0</v>
      </c>
      <c r="AD1400" s="147"/>
      <c r="AE1400" s="112"/>
    </row>
    <row r="1401" spans="1:31" ht="24.6" customHeight="1" x14ac:dyDescent="0.2">
      <c r="A1401" s="120" t="s">
        <v>290</v>
      </c>
      <c r="B1401" s="121"/>
      <c r="C1401" s="121"/>
      <c r="D1401" s="121"/>
      <c r="E1401" s="121"/>
      <c r="F1401" s="121"/>
      <c r="G1401" s="121"/>
      <c r="H1401" s="121"/>
      <c r="I1401" s="121"/>
      <c r="J1401" s="121"/>
      <c r="K1401" s="121"/>
      <c r="L1401" s="121"/>
      <c r="M1401" s="121"/>
      <c r="N1401" s="121"/>
      <c r="O1401" s="121"/>
      <c r="P1401" s="121"/>
      <c r="Q1401" s="121"/>
      <c r="R1401" s="121"/>
      <c r="S1401" s="121"/>
      <c r="T1401" s="121"/>
      <c r="U1401" s="121"/>
      <c r="V1401" s="121"/>
      <c r="W1401" s="121"/>
      <c r="X1401" s="121"/>
      <c r="Y1401" s="121"/>
      <c r="Z1401" s="121"/>
      <c r="AA1401" s="121"/>
      <c r="AB1401" s="121"/>
      <c r="AC1401" s="121"/>
      <c r="AD1401" s="121"/>
      <c r="AE1401" s="122"/>
    </row>
    <row r="1402" spans="1:31" ht="26.45" customHeight="1" x14ac:dyDescent="0.2">
      <c r="A1402" s="111" t="s">
        <v>291</v>
      </c>
      <c r="B1402" s="103" t="s">
        <v>162</v>
      </c>
      <c r="C1402" s="19"/>
      <c r="D1402" s="20"/>
      <c r="E1402" s="20"/>
      <c r="F1402" s="19"/>
      <c r="G1402" s="23">
        <f>G1410</f>
        <v>193</v>
      </c>
      <c r="H1402" s="23">
        <f t="shared" ref="H1402:AC1402" si="962">H1410</f>
        <v>194</v>
      </c>
      <c r="I1402" s="23">
        <f t="shared" si="962"/>
        <v>194</v>
      </c>
      <c r="J1402" s="23">
        <f t="shared" si="962"/>
        <v>194</v>
      </c>
      <c r="K1402" s="23">
        <f t="shared" si="962"/>
        <v>194</v>
      </c>
      <c r="L1402" s="23">
        <f t="shared" si="962"/>
        <v>0</v>
      </c>
      <c r="M1402" s="23">
        <f t="shared" si="962"/>
        <v>194</v>
      </c>
      <c r="N1402" s="23">
        <f t="shared" si="962"/>
        <v>0</v>
      </c>
      <c r="O1402" s="23">
        <f t="shared" si="962"/>
        <v>192</v>
      </c>
      <c r="P1402" s="23">
        <f t="shared" si="962"/>
        <v>0</v>
      </c>
      <c r="Q1402" s="23"/>
      <c r="R1402" s="23">
        <f t="shared" si="962"/>
        <v>0</v>
      </c>
      <c r="S1402" s="23"/>
      <c r="T1402" s="23">
        <f t="shared" si="962"/>
        <v>210</v>
      </c>
      <c r="U1402" s="23"/>
      <c r="V1402" s="23">
        <f t="shared" si="962"/>
        <v>210</v>
      </c>
      <c r="W1402" s="23"/>
      <c r="X1402" s="23">
        <f t="shared" si="962"/>
        <v>210</v>
      </c>
      <c r="Y1402" s="23"/>
      <c r="Z1402" s="23">
        <f t="shared" si="962"/>
        <v>210</v>
      </c>
      <c r="AA1402" s="23"/>
      <c r="AB1402" s="23"/>
      <c r="AC1402" s="23">
        <f t="shared" si="962"/>
        <v>210</v>
      </c>
      <c r="AD1402" s="112" t="s">
        <v>292</v>
      </c>
      <c r="AE1402" s="112" t="s">
        <v>615</v>
      </c>
    </row>
    <row r="1403" spans="1:31" ht="34.15" customHeight="1" x14ac:dyDescent="0.2">
      <c r="A1403" s="111"/>
      <c r="B1403" s="103" t="s">
        <v>116</v>
      </c>
      <c r="C1403" s="19"/>
      <c r="D1403" s="20"/>
      <c r="E1403" s="20"/>
      <c r="F1403" s="19"/>
      <c r="G1403" s="23">
        <f t="shared" ref="G1403:AC1403" si="963">ROUND(G1404/G1402,1)</f>
        <v>31.1</v>
      </c>
      <c r="H1403" s="23">
        <f t="shared" si="963"/>
        <v>3.9</v>
      </c>
      <c r="I1403" s="23">
        <f t="shared" si="963"/>
        <v>4.7</v>
      </c>
      <c r="J1403" s="23">
        <f t="shared" si="963"/>
        <v>3.9</v>
      </c>
      <c r="K1403" s="23">
        <f t="shared" si="963"/>
        <v>7.3</v>
      </c>
      <c r="L1403" s="23" t="e">
        <f t="shared" si="963"/>
        <v>#DIV/0!</v>
      </c>
      <c r="M1403" s="23">
        <f t="shared" si="963"/>
        <v>7.3</v>
      </c>
      <c r="N1403" s="23" t="e">
        <f t="shared" si="963"/>
        <v>#DIV/0!</v>
      </c>
      <c r="O1403" s="23">
        <f t="shared" si="963"/>
        <v>11.7</v>
      </c>
      <c r="P1403" s="23" t="e">
        <f t="shared" si="963"/>
        <v>#DIV/0!</v>
      </c>
      <c r="Q1403" s="27" t="e">
        <f t="shared" si="963"/>
        <v>#DIV/0!</v>
      </c>
      <c r="R1403" s="27" t="e">
        <f t="shared" si="963"/>
        <v>#DIV/0!</v>
      </c>
      <c r="S1403" s="27" t="e">
        <f t="shared" si="963"/>
        <v>#DIV/0!</v>
      </c>
      <c r="T1403" s="27">
        <f t="shared" si="963"/>
        <v>0</v>
      </c>
      <c r="U1403" s="27" t="e">
        <f t="shared" si="963"/>
        <v>#DIV/0!</v>
      </c>
      <c r="V1403" s="27">
        <f t="shared" si="963"/>
        <v>0</v>
      </c>
      <c r="W1403" s="27" t="e">
        <f t="shared" si="963"/>
        <v>#DIV/0!</v>
      </c>
      <c r="X1403" s="27">
        <f t="shared" si="963"/>
        <v>0</v>
      </c>
      <c r="Y1403" s="27" t="e">
        <f t="shared" si="963"/>
        <v>#DIV/0!</v>
      </c>
      <c r="Z1403" s="27">
        <f t="shared" si="963"/>
        <v>0</v>
      </c>
      <c r="AA1403" s="27" t="e">
        <f t="shared" si="963"/>
        <v>#DIV/0!</v>
      </c>
      <c r="AB1403" s="27" t="e">
        <f t="shared" si="963"/>
        <v>#DIV/0!</v>
      </c>
      <c r="AC1403" s="23">
        <f t="shared" si="963"/>
        <v>16.8</v>
      </c>
      <c r="AD1403" s="112"/>
      <c r="AE1403" s="112"/>
    </row>
    <row r="1404" spans="1:31" ht="38.25" customHeight="1" x14ac:dyDescent="0.2">
      <c r="A1404" s="111"/>
      <c r="B1404" s="103" t="s">
        <v>101</v>
      </c>
      <c r="C1404" s="19"/>
      <c r="D1404" s="20"/>
      <c r="E1404" s="20"/>
      <c r="F1404" s="19"/>
      <c r="G1404" s="23">
        <f t="shared" ref="G1404:AC1404" si="964">SUM(G1405:G1409)</f>
        <v>6000</v>
      </c>
      <c r="H1404" s="23">
        <f t="shared" si="964"/>
        <v>764.4</v>
      </c>
      <c r="I1404" s="23">
        <f t="shared" si="964"/>
        <v>914.85</v>
      </c>
      <c r="J1404" s="23">
        <f t="shared" si="964"/>
        <v>764.4</v>
      </c>
      <c r="K1404" s="23">
        <f t="shared" si="964"/>
        <v>1421.65</v>
      </c>
      <c r="L1404" s="23">
        <f t="shared" si="964"/>
        <v>0</v>
      </c>
      <c r="M1404" s="23">
        <f t="shared" si="964"/>
        <v>1421.65</v>
      </c>
      <c r="N1404" s="23">
        <f t="shared" si="964"/>
        <v>0</v>
      </c>
      <c r="O1404" s="23">
        <f t="shared" si="964"/>
        <v>2241.85</v>
      </c>
      <c r="P1404" s="23">
        <f t="shared" si="964"/>
        <v>0</v>
      </c>
      <c r="Q1404" s="23">
        <f t="shared" si="964"/>
        <v>449.2</v>
      </c>
      <c r="R1404" s="23">
        <f t="shared" si="964"/>
        <v>0</v>
      </c>
      <c r="S1404" s="23">
        <f t="shared" si="964"/>
        <v>0</v>
      </c>
      <c r="T1404" s="23">
        <f t="shared" si="964"/>
        <v>0</v>
      </c>
      <c r="U1404" s="23">
        <f t="shared" si="964"/>
        <v>0</v>
      </c>
      <c r="V1404" s="23">
        <f t="shared" si="964"/>
        <v>0</v>
      </c>
      <c r="W1404" s="23">
        <f t="shared" si="964"/>
        <v>0</v>
      </c>
      <c r="X1404" s="23">
        <f t="shared" si="964"/>
        <v>0</v>
      </c>
      <c r="Y1404" s="23">
        <f t="shared" si="964"/>
        <v>449.2</v>
      </c>
      <c r="Z1404" s="23">
        <f>SUM(Z1405:Z1409)</f>
        <v>0</v>
      </c>
      <c r="AA1404" s="23">
        <f>SUM(AA1405:AA1409)</f>
        <v>0</v>
      </c>
      <c r="AB1404" s="23">
        <f t="shared" si="964"/>
        <v>0</v>
      </c>
      <c r="AC1404" s="23">
        <f t="shared" si="964"/>
        <v>3528</v>
      </c>
      <c r="AD1404" s="112"/>
      <c r="AE1404" s="112"/>
    </row>
    <row r="1405" spans="1:31" x14ac:dyDescent="0.2">
      <c r="A1405" s="111"/>
      <c r="B1405" s="113" t="s">
        <v>17</v>
      </c>
      <c r="C1405" s="19">
        <f>C1413</f>
        <v>0</v>
      </c>
      <c r="D1405" s="19">
        <f>D1413</f>
        <v>0</v>
      </c>
      <c r="E1405" s="19">
        <f>E1413</f>
        <v>0</v>
      </c>
      <c r="F1405" s="19">
        <f>F1413</f>
        <v>0</v>
      </c>
      <c r="G1405" s="23">
        <f>G1413</f>
        <v>6000</v>
      </c>
      <c r="H1405" s="23">
        <f t="shared" ref="H1405:AC1405" si="965">H1413</f>
        <v>764.4</v>
      </c>
      <c r="I1405" s="23">
        <f t="shared" si="965"/>
        <v>914.85</v>
      </c>
      <c r="J1405" s="23">
        <f t="shared" si="965"/>
        <v>764.4</v>
      </c>
      <c r="K1405" s="23">
        <f t="shared" si="965"/>
        <v>1421.65</v>
      </c>
      <c r="L1405" s="23">
        <f t="shared" si="965"/>
        <v>0</v>
      </c>
      <c r="M1405" s="23">
        <f t="shared" si="965"/>
        <v>1421.65</v>
      </c>
      <c r="N1405" s="23">
        <f t="shared" si="965"/>
        <v>0</v>
      </c>
      <c r="O1405" s="23">
        <f t="shared" si="965"/>
        <v>2241.85</v>
      </c>
      <c r="P1405" s="23">
        <f t="shared" si="965"/>
        <v>0</v>
      </c>
      <c r="Q1405" s="23">
        <f t="shared" si="965"/>
        <v>0</v>
      </c>
      <c r="R1405" s="23">
        <f t="shared" si="965"/>
        <v>0</v>
      </c>
      <c r="S1405" s="23">
        <f t="shared" si="965"/>
        <v>0</v>
      </c>
      <c r="T1405" s="23">
        <f t="shared" si="965"/>
        <v>0</v>
      </c>
      <c r="U1405" s="23">
        <f t="shared" si="965"/>
        <v>0</v>
      </c>
      <c r="V1405" s="23">
        <f t="shared" si="965"/>
        <v>0</v>
      </c>
      <c r="W1405" s="23">
        <f t="shared" si="965"/>
        <v>0</v>
      </c>
      <c r="X1405" s="23">
        <f t="shared" si="965"/>
        <v>0</v>
      </c>
      <c r="Y1405" s="23">
        <f t="shared" si="965"/>
        <v>0</v>
      </c>
      <c r="Z1405" s="23">
        <f>Z1413</f>
        <v>0</v>
      </c>
      <c r="AA1405" s="23">
        <f>AA1413</f>
        <v>0</v>
      </c>
      <c r="AB1405" s="23">
        <f t="shared" si="965"/>
        <v>0</v>
      </c>
      <c r="AC1405" s="23">
        <f t="shared" si="965"/>
        <v>3528</v>
      </c>
      <c r="AD1405" s="112"/>
      <c r="AE1405" s="112"/>
    </row>
    <row r="1406" spans="1:31" x14ac:dyDescent="0.2">
      <c r="A1406" s="111"/>
      <c r="B1406" s="115"/>
      <c r="C1406" s="19">
        <v>136</v>
      </c>
      <c r="D1406" s="20" t="s">
        <v>42</v>
      </c>
      <c r="E1406" s="20" t="s">
        <v>185</v>
      </c>
      <c r="F1406" s="19">
        <v>613</v>
      </c>
      <c r="G1406" s="23">
        <f>G1420</f>
        <v>0</v>
      </c>
      <c r="H1406" s="23">
        <f t="shared" ref="H1406:AC1406" si="966">H1420</f>
        <v>0</v>
      </c>
      <c r="I1406" s="23">
        <f t="shared" si="966"/>
        <v>0</v>
      </c>
      <c r="J1406" s="23">
        <f t="shared" si="966"/>
        <v>0</v>
      </c>
      <c r="K1406" s="23">
        <f t="shared" si="966"/>
        <v>0</v>
      </c>
      <c r="L1406" s="23">
        <f t="shared" si="966"/>
        <v>0</v>
      </c>
      <c r="M1406" s="23">
        <f t="shared" si="966"/>
        <v>0</v>
      </c>
      <c r="N1406" s="23">
        <f t="shared" si="966"/>
        <v>0</v>
      </c>
      <c r="O1406" s="23">
        <f t="shared" si="966"/>
        <v>0</v>
      </c>
      <c r="P1406" s="23">
        <f t="shared" si="966"/>
        <v>0</v>
      </c>
      <c r="Q1406" s="23">
        <f t="shared" si="966"/>
        <v>449.2</v>
      </c>
      <c r="R1406" s="23">
        <f t="shared" si="966"/>
        <v>0</v>
      </c>
      <c r="S1406" s="23">
        <f t="shared" si="966"/>
        <v>0</v>
      </c>
      <c r="T1406" s="23">
        <f t="shared" si="966"/>
        <v>0</v>
      </c>
      <c r="U1406" s="23">
        <f t="shared" si="966"/>
        <v>0</v>
      </c>
      <c r="V1406" s="23">
        <f t="shared" si="966"/>
        <v>0</v>
      </c>
      <c r="W1406" s="23">
        <f t="shared" si="966"/>
        <v>0</v>
      </c>
      <c r="X1406" s="23">
        <f t="shared" si="966"/>
        <v>0</v>
      </c>
      <c r="Y1406" s="23">
        <f t="shared" si="966"/>
        <v>449.2</v>
      </c>
      <c r="Z1406" s="23">
        <f>Z1420</f>
        <v>0</v>
      </c>
      <c r="AA1406" s="23">
        <f>AA1420</f>
        <v>0</v>
      </c>
      <c r="AB1406" s="23">
        <f t="shared" si="966"/>
        <v>0</v>
      </c>
      <c r="AC1406" s="23">
        <f t="shared" si="966"/>
        <v>0</v>
      </c>
      <c r="AD1406" s="112"/>
      <c r="AE1406" s="112"/>
    </row>
    <row r="1407" spans="1:31" x14ac:dyDescent="0.2">
      <c r="A1407" s="111"/>
      <c r="B1407" s="103" t="s">
        <v>14</v>
      </c>
      <c r="C1407" s="19"/>
      <c r="D1407" s="19"/>
      <c r="E1407" s="20"/>
      <c r="F1407" s="19"/>
      <c r="G1407" s="23">
        <f>G1414</f>
        <v>0</v>
      </c>
      <c r="H1407" s="23">
        <f t="shared" ref="H1407:AC1409" si="967">H1414</f>
        <v>0</v>
      </c>
      <c r="I1407" s="23">
        <f t="shared" si="967"/>
        <v>0</v>
      </c>
      <c r="J1407" s="23">
        <f t="shared" si="967"/>
        <v>0</v>
      </c>
      <c r="K1407" s="23">
        <f t="shared" si="967"/>
        <v>0</v>
      </c>
      <c r="L1407" s="23">
        <f t="shared" si="967"/>
        <v>0</v>
      </c>
      <c r="M1407" s="23">
        <f t="shared" si="967"/>
        <v>0</v>
      </c>
      <c r="N1407" s="23">
        <f t="shared" si="967"/>
        <v>0</v>
      </c>
      <c r="O1407" s="23">
        <f t="shared" si="967"/>
        <v>0</v>
      </c>
      <c r="P1407" s="23">
        <f t="shared" si="967"/>
        <v>0</v>
      </c>
      <c r="Q1407" s="23">
        <f>Q1414</f>
        <v>0</v>
      </c>
      <c r="R1407" s="23">
        <f t="shared" si="967"/>
        <v>0</v>
      </c>
      <c r="S1407" s="23">
        <f t="shared" si="967"/>
        <v>0</v>
      </c>
      <c r="T1407" s="23">
        <f t="shared" si="967"/>
        <v>0</v>
      </c>
      <c r="U1407" s="23">
        <f t="shared" si="967"/>
        <v>0</v>
      </c>
      <c r="V1407" s="23">
        <f t="shared" si="967"/>
        <v>0</v>
      </c>
      <c r="W1407" s="23">
        <f t="shared" si="967"/>
        <v>0</v>
      </c>
      <c r="X1407" s="23">
        <f t="shared" si="967"/>
        <v>0</v>
      </c>
      <c r="Y1407" s="23">
        <f t="shared" si="967"/>
        <v>0</v>
      </c>
      <c r="Z1407" s="23">
        <f t="shared" ref="Z1407:AA1409" si="968">Z1414</f>
        <v>0</v>
      </c>
      <c r="AA1407" s="23">
        <f t="shared" si="968"/>
        <v>0</v>
      </c>
      <c r="AB1407" s="23">
        <f t="shared" si="967"/>
        <v>0</v>
      </c>
      <c r="AC1407" s="23">
        <f t="shared" si="967"/>
        <v>0</v>
      </c>
      <c r="AD1407" s="112"/>
      <c r="AE1407" s="112"/>
    </row>
    <row r="1408" spans="1:31" x14ac:dyDescent="0.2">
      <c r="A1408" s="111"/>
      <c r="B1408" s="103" t="s">
        <v>15</v>
      </c>
      <c r="C1408" s="19"/>
      <c r="D1408" s="20"/>
      <c r="E1408" s="20"/>
      <c r="F1408" s="19"/>
      <c r="G1408" s="23">
        <f t="shared" ref="G1408:V1409" si="969">G1415</f>
        <v>0</v>
      </c>
      <c r="H1408" s="23">
        <f t="shared" si="969"/>
        <v>0</v>
      </c>
      <c r="I1408" s="23">
        <f t="shared" si="969"/>
        <v>0</v>
      </c>
      <c r="J1408" s="23">
        <f t="shared" si="969"/>
        <v>0</v>
      </c>
      <c r="K1408" s="23">
        <f t="shared" si="969"/>
        <v>0</v>
      </c>
      <c r="L1408" s="23">
        <f t="shared" si="969"/>
        <v>0</v>
      </c>
      <c r="M1408" s="23">
        <f t="shared" si="969"/>
        <v>0</v>
      </c>
      <c r="N1408" s="23">
        <f t="shared" si="969"/>
        <v>0</v>
      </c>
      <c r="O1408" s="23">
        <f t="shared" si="969"/>
        <v>0</v>
      </c>
      <c r="P1408" s="23">
        <f t="shared" si="969"/>
        <v>0</v>
      </c>
      <c r="Q1408" s="23">
        <f t="shared" si="969"/>
        <v>0</v>
      </c>
      <c r="R1408" s="23">
        <f t="shared" si="969"/>
        <v>0</v>
      </c>
      <c r="S1408" s="23">
        <f t="shared" si="969"/>
        <v>0</v>
      </c>
      <c r="T1408" s="23">
        <f t="shared" si="969"/>
        <v>0</v>
      </c>
      <c r="U1408" s="23">
        <f t="shared" si="969"/>
        <v>0</v>
      </c>
      <c r="V1408" s="23">
        <f t="shared" si="969"/>
        <v>0</v>
      </c>
      <c r="W1408" s="23">
        <f t="shared" si="967"/>
        <v>0</v>
      </c>
      <c r="X1408" s="23">
        <f t="shared" si="967"/>
        <v>0</v>
      </c>
      <c r="Y1408" s="23">
        <f t="shared" si="967"/>
        <v>0</v>
      </c>
      <c r="Z1408" s="23">
        <f t="shared" si="968"/>
        <v>0</v>
      </c>
      <c r="AA1408" s="23">
        <f t="shared" si="968"/>
        <v>0</v>
      </c>
      <c r="AB1408" s="23">
        <f t="shared" si="967"/>
        <v>0</v>
      </c>
      <c r="AC1408" s="23">
        <f t="shared" si="967"/>
        <v>0</v>
      </c>
      <c r="AD1408" s="112"/>
      <c r="AE1408" s="112"/>
    </row>
    <row r="1409" spans="1:31" ht="25.5" x14ac:dyDescent="0.2">
      <c r="A1409" s="111"/>
      <c r="B1409" s="103" t="s">
        <v>12</v>
      </c>
      <c r="C1409" s="19"/>
      <c r="D1409" s="20"/>
      <c r="E1409" s="20"/>
      <c r="F1409" s="19"/>
      <c r="G1409" s="23">
        <f t="shared" si="969"/>
        <v>0</v>
      </c>
      <c r="H1409" s="23">
        <f t="shared" si="967"/>
        <v>0</v>
      </c>
      <c r="I1409" s="23">
        <f t="shared" si="967"/>
        <v>0</v>
      </c>
      <c r="J1409" s="23">
        <f t="shared" si="967"/>
        <v>0</v>
      </c>
      <c r="K1409" s="23">
        <f t="shared" si="967"/>
        <v>0</v>
      </c>
      <c r="L1409" s="23">
        <f t="shared" si="967"/>
        <v>0</v>
      </c>
      <c r="M1409" s="23">
        <f t="shared" si="967"/>
        <v>0</v>
      </c>
      <c r="N1409" s="23">
        <f t="shared" si="967"/>
        <v>0</v>
      </c>
      <c r="O1409" s="23">
        <f t="shared" si="967"/>
        <v>0</v>
      </c>
      <c r="P1409" s="23">
        <f t="shared" si="967"/>
        <v>0</v>
      </c>
      <c r="Q1409" s="23">
        <f t="shared" si="967"/>
        <v>0</v>
      </c>
      <c r="R1409" s="23">
        <f t="shared" si="967"/>
        <v>0</v>
      </c>
      <c r="S1409" s="23">
        <f t="shared" si="967"/>
        <v>0</v>
      </c>
      <c r="T1409" s="23">
        <f t="shared" si="967"/>
        <v>0</v>
      </c>
      <c r="U1409" s="23">
        <f t="shared" si="967"/>
        <v>0</v>
      </c>
      <c r="V1409" s="23">
        <f t="shared" si="967"/>
        <v>0</v>
      </c>
      <c r="W1409" s="23">
        <f t="shared" si="967"/>
        <v>0</v>
      </c>
      <c r="X1409" s="23">
        <f t="shared" si="967"/>
        <v>0</v>
      </c>
      <c r="Y1409" s="23">
        <f t="shared" si="967"/>
        <v>0</v>
      </c>
      <c r="Z1409" s="23">
        <f t="shared" si="968"/>
        <v>0</v>
      </c>
      <c r="AA1409" s="23">
        <f t="shared" si="968"/>
        <v>0</v>
      </c>
      <c r="AB1409" s="23">
        <f t="shared" si="967"/>
        <v>0</v>
      </c>
      <c r="AC1409" s="23">
        <f t="shared" si="967"/>
        <v>0</v>
      </c>
      <c r="AD1409" s="112"/>
      <c r="AE1409" s="112"/>
    </row>
    <row r="1410" spans="1:31" ht="31.9" customHeight="1" x14ac:dyDescent="0.2">
      <c r="A1410" s="113" t="s">
        <v>384</v>
      </c>
      <c r="B1410" s="103" t="s">
        <v>162</v>
      </c>
      <c r="C1410" s="19"/>
      <c r="D1410" s="20"/>
      <c r="E1410" s="20"/>
      <c r="F1410" s="19"/>
      <c r="G1410" s="29">
        <v>193</v>
      </c>
      <c r="H1410" s="29">
        <v>194</v>
      </c>
      <c r="I1410" s="29">
        <v>194</v>
      </c>
      <c r="J1410" s="29">
        <v>194</v>
      </c>
      <c r="K1410" s="29">
        <v>194</v>
      </c>
      <c r="L1410" s="29"/>
      <c r="M1410" s="29">
        <v>194</v>
      </c>
      <c r="N1410" s="29"/>
      <c r="O1410" s="29">
        <v>192</v>
      </c>
      <c r="P1410" s="28"/>
      <c r="Q1410" s="23">
        <v>0</v>
      </c>
      <c r="R1410" s="23"/>
      <c r="S1410" s="23">
        <v>0</v>
      </c>
      <c r="T1410" s="23">
        <v>210</v>
      </c>
      <c r="U1410" s="23">
        <v>0</v>
      </c>
      <c r="V1410" s="23">
        <v>210</v>
      </c>
      <c r="W1410" s="23">
        <v>0</v>
      </c>
      <c r="X1410" s="23">
        <v>210</v>
      </c>
      <c r="Y1410" s="23">
        <v>0</v>
      </c>
      <c r="Z1410" s="23">
        <v>210</v>
      </c>
      <c r="AA1410" s="23">
        <v>0</v>
      </c>
      <c r="AB1410" s="23">
        <v>0</v>
      </c>
      <c r="AC1410" s="23">
        <v>210</v>
      </c>
      <c r="AD1410" s="112" t="s">
        <v>555</v>
      </c>
      <c r="AE1410" s="116" t="s">
        <v>367</v>
      </c>
    </row>
    <row r="1411" spans="1:31" ht="34.15" customHeight="1" x14ac:dyDescent="0.2">
      <c r="A1411" s="114"/>
      <c r="B1411" s="103" t="s">
        <v>115</v>
      </c>
      <c r="C1411" s="19"/>
      <c r="D1411" s="20"/>
      <c r="E1411" s="20"/>
      <c r="F1411" s="19"/>
      <c r="G1411" s="23">
        <f t="shared" ref="G1411:AC1411" si="970">ROUND(G1412/G1410,1)</f>
        <v>31.1</v>
      </c>
      <c r="H1411" s="23">
        <f t="shared" si="970"/>
        <v>3.9</v>
      </c>
      <c r="I1411" s="23">
        <f t="shared" si="970"/>
        <v>4.7</v>
      </c>
      <c r="J1411" s="23">
        <f t="shared" si="970"/>
        <v>3.9</v>
      </c>
      <c r="K1411" s="23">
        <f t="shared" si="970"/>
        <v>7.3</v>
      </c>
      <c r="L1411" s="23" t="e">
        <f t="shared" si="970"/>
        <v>#DIV/0!</v>
      </c>
      <c r="M1411" s="23">
        <f t="shared" si="970"/>
        <v>7.3</v>
      </c>
      <c r="N1411" s="23" t="e">
        <f t="shared" si="970"/>
        <v>#DIV/0!</v>
      </c>
      <c r="O1411" s="23">
        <f t="shared" si="970"/>
        <v>11.7</v>
      </c>
      <c r="P1411" s="23" t="e">
        <f t="shared" si="970"/>
        <v>#DIV/0!</v>
      </c>
      <c r="Q1411" s="23" t="e">
        <f t="shared" si="970"/>
        <v>#DIV/0!</v>
      </c>
      <c r="R1411" s="23" t="e">
        <f t="shared" si="970"/>
        <v>#DIV/0!</v>
      </c>
      <c r="S1411" s="23" t="e">
        <f t="shared" si="970"/>
        <v>#DIV/0!</v>
      </c>
      <c r="T1411" s="23">
        <f t="shared" si="970"/>
        <v>0</v>
      </c>
      <c r="U1411" s="23" t="e">
        <f t="shared" si="970"/>
        <v>#DIV/0!</v>
      </c>
      <c r="V1411" s="23">
        <f t="shared" si="970"/>
        <v>0</v>
      </c>
      <c r="W1411" s="23" t="e">
        <f t="shared" si="970"/>
        <v>#DIV/0!</v>
      </c>
      <c r="X1411" s="23">
        <f t="shared" si="970"/>
        <v>0</v>
      </c>
      <c r="Y1411" s="23" t="e">
        <f t="shared" si="970"/>
        <v>#DIV/0!</v>
      </c>
      <c r="Z1411" s="23">
        <f t="shared" si="970"/>
        <v>0</v>
      </c>
      <c r="AA1411" s="23" t="e">
        <f t="shared" si="970"/>
        <v>#DIV/0!</v>
      </c>
      <c r="AB1411" s="23" t="e">
        <f t="shared" si="970"/>
        <v>#DIV/0!</v>
      </c>
      <c r="AC1411" s="23">
        <f t="shared" si="970"/>
        <v>16.8</v>
      </c>
      <c r="AD1411" s="112"/>
      <c r="AE1411" s="117"/>
    </row>
    <row r="1412" spans="1:31" ht="33" customHeight="1" x14ac:dyDescent="0.2">
      <c r="A1412" s="114"/>
      <c r="B1412" s="103" t="s">
        <v>101</v>
      </c>
      <c r="C1412" s="19"/>
      <c r="D1412" s="20"/>
      <c r="E1412" s="20"/>
      <c r="F1412" s="19"/>
      <c r="G1412" s="23">
        <f t="shared" ref="G1412:AC1412" si="971">SUM(G1413:G1416)</f>
        <v>6000</v>
      </c>
      <c r="H1412" s="23">
        <f t="shared" si="971"/>
        <v>764.4</v>
      </c>
      <c r="I1412" s="23">
        <f t="shared" si="971"/>
        <v>914.85</v>
      </c>
      <c r="J1412" s="23">
        <f t="shared" si="971"/>
        <v>764.4</v>
      </c>
      <c r="K1412" s="23">
        <f t="shared" si="971"/>
        <v>1421.65</v>
      </c>
      <c r="L1412" s="23">
        <f t="shared" si="971"/>
        <v>0</v>
      </c>
      <c r="M1412" s="23">
        <f t="shared" si="971"/>
        <v>1421.65</v>
      </c>
      <c r="N1412" s="23">
        <f t="shared" si="971"/>
        <v>0</v>
      </c>
      <c r="O1412" s="23">
        <f t="shared" si="971"/>
        <v>2241.85</v>
      </c>
      <c r="P1412" s="23">
        <f t="shared" si="971"/>
        <v>0</v>
      </c>
      <c r="Q1412" s="23">
        <f t="shared" si="971"/>
        <v>0</v>
      </c>
      <c r="R1412" s="23">
        <f t="shared" si="971"/>
        <v>0</v>
      </c>
      <c r="S1412" s="23">
        <f t="shared" si="971"/>
        <v>0</v>
      </c>
      <c r="T1412" s="23">
        <f t="shared" si="971"/>
        <v>0</v>
      </c>
      <c r="U1412" s="23">
        <f t="shared" si="971"/>
        <v>0</v>
      </c>
      <c r="V1412" s="23">
        <f t="shared" si="971"/>
        <v>0</v>
      </c>
      <c r="W1412" s="23">
        <f t="shared" si="971"/>
        <v>0</v>
      </c>
      <c r="X1412" s="23">
        <f t="shared" si="971"/>
        <v>0</v>
      </c>
      <c r="Y1412" s="23">
        <f t="shared" si="971"/>
        <v>0</v>
      </c>
      <c r="Z1412" s="23">
        <f t="shared" si="971"/>
        <v>0</v>
      </c>
      <c r="AA1412" s="23">
        <f t="shared" si="971"/>
        <v>0</v>
      </c>
      <c r="AB1412" s="23">
        <f t="shared" si="971"/>
        <v>0</v>
      </c>
      <c r="AC1412" s="23">
        <f t="shared" si="971"/>
        <v>3528</v>
      </c>
      <c r="AD1412" s="112"/>
      <c r="AE1412" s="117"/>
    </row>
    <row r="1413" spans="1:31" ht="13.15" customHeight="1" x14ac:dyDescent="0.2">
      <c r="A1413" s="114"/>
      <c r="B1413" s="103" t="s">
        <v>17</v>
      </c>
      <c r="C1413" s="19"/>
      <c r="D1413" s="20"/>
      <c r="E1413" s="20"/>
      <c r="F1413" s="19"/>
      <c r="G1413" s="23">
        <f>I1413+K1413+M1413+O1413</f>
        <v>6000</v>
      </c>
      <c r="H1413" s="28">
        <f t="shared" ref="G1413:H1416" si="972">J1413+L1413+N1413+P1413</f>
        <v>764.4</v>
      </c>
      <c r="I1413" s="29">
        <v>914.85</v>
      </c>
      <c r="J1413" s="29">
        <v>764.4</v>
      </c>
      <c r="K1413" s="29">
        <v>1421.65</v>
      </c>
      <c r="L1413" s="29"/>
      <c r="M1413" s="29">
        <v>1421.65</v>
      </c>
      <c r="N1413" s="29"/>
      <c r="O1413" s="29">
        <f>960.35+1281.5</f>
        <v>2241.85</v>
      </c>
      <c r="P1413" s="28"/>
      <c r="Q1413" s="23">
        <f t="shared" ref="Q1413:R1416" si="973">S1413+U1413+W1413+Y1413</f>
        <v>0</v>
      </c>
      <c r="R1413" s="28">
        <f t="shared" si="973"/>
        <v>0</v>
      </c>
      <c r="S1413" s="23"/>
      <c r="T1413" s="23"/>
      <c r="U1413" s="23"/>
      <c r="V1413" s="23"/>
      <c r="W1413" s="23"/>
      <c r="X1413" s="23"/>
      <c r="Y1413" s="23"/>
      <c r="Z1413" s="23"/>
      <c r="AA1413" s="23"/>
      <c r="AB1413" s="23"/>
      <c r="AC1413" s="23">
        <v>3528</v>
      </c>
      <c r="AD1413" s="112"/>
      <c r="AE1413" s="117"/>
    </row>
    <row r="1414" spans="1:31" ht="13.15" customHeight="1" x14ac:dyDescent="0.2">
      <c r="A1414" s="114"/>
      <c r="B1414" s="103" t="s">
        <v>14</v>
      </c>
      <c r="C1414" s="19"/>
      <c r="D1414" s="20"/>
      <c r="E1414" s="20"/>
      <c r="F1414" s="19"/>
      <c r="G1414" s="23">
        <f t="shared" si="972"/>
        <v>0</v>
      </c>
      <c r="H1414" s="28">
        <f t="shared" si="972"/>
        <v>0</v>
      </c>
      <c r="I1414" s="29"/>
      <c r="J1414" s="29"/>
      <c r="K1414" s="29"/>
      <c r="L1414" s="29"/>
      <c r="M1414" s="29"/>
      <c r="N1414" s="29"/>
      <c r="O1414" s="29"/>
      <c r="P1414" s="28"/>
      <c r="Q1414" s="23">
        <f t="shared" si="973"/>
        <v>0</v>
      </c>
      <c r="R1414" s="28">
        <f t="shared" si="973"/>
        <v>0</v>
      </c>
      <c r="S1414" s="23"/>
      <c r="T1414" s="23"/>
      <c r="U1414" s="23"/>
      <c r="V1414" s="23"/>
      <c r="W1414" s="23"/>
      <c r="X1414" s="23"/>
      <c r="Y1414" s="23"/>
      <c r="Z1414" s="23"/>
      <c r="AA1414" s="23"/>
      <c r="AB1414" s="23"/>
      <c r="AC1414" s="23"/>
      <c r="AD1414" s="112"/>
      <c r="AE1414" s="117"/>
    </row>
    <row r="1415" spans="1:31" ht="13.15" customHeight="1" x14ac:dyDescent="0.2">
      <c r="A1415" s="114"/>
      <c r="B1415" s="103" t="s">
        <v>15</v>
      </c>
      <c r="C1415" s="19"/>
      <c r="D1415" s="20"/>
      <c r="E1415" s="20"/>
      <c r="F1415" s="19"/>
      <c r="G1415" s="23">
        <f t="shared" si="972"/>
        <v>0</v>
      </c>
      <c r="H1415" s="28">
        <f t="shared" si="972"/>
        <v>0</v>
      </c>
      <c r="I1415" s="29"/>
      <c r="J1415" s="29"/>
      <c r="K1415" s="29"/>
      <c r="L1415" s="29"/>
      <c r="M1415" s="29"/>
      <c r="N1415" s="29"/>
      <c r="O1415" s="29"/>
      <c r="P1415" s="28"/>
      <c r="Q1415" s="23">
        <f t="shared" si="973"/>
        <v>0</v>
      </c>
      <c r="R1415" s="28">
        <f t="shared" si="973"/>
        <v>0</v>
      </c>
      <c r="S1415" s="23"/>
      <c r="T1415" s="23"/>
      <c r="U1415" s="23"/>
      <c r="V1415" s="23"/>
      <c r="W1415" s="23"/>
      <c r="X1415" s="23"/>
      <c r="Y1415" s="23"/>
      <c r="Z1415" s="23"/>
      <c r="AA1415" s="23"/>
      <c r="AB1415" s="23"/>
      <c r="AC1415" s="23"/>
      <c r="AD1415" s="112"/>
      <c r="AE1415" s="117"/>
    </row>
    <row r="1416" spans="1:31" ht="13.15" customHeight="1" x14ac:dyDescent="0.2">
      <c r="A1416" s="115"/>
      <c r="B1416" s="103" t="s">
        <v>12</v>
      </c>
      <c r="C1416" s="19"/>
      <c r="D1416" s="20"/>
      <c r="E1416" s="20"/>
      <c r="F1416" s="19"/>
      <c r="G1416" s="23">
        <f t="shared" si="972"/>
        <v>0</v>
      </c>
      <c r="H1416" s="28">
        <f t="shared" si="972"/>
        <v>0</v>
      </c>
      <c r="I1416" s="29"/>
      <c r="J1416" s="29"/>
      <c r="K1416" s="29"/>
      <c r="L1416" s="29"/>
      <c r="M1416" s="29"/>
      <c r="N1416" s="29"/>
      <c r="O1416" s="29"/>
      <c r="P1416" s="28"/>
      <c r="Q1416" s="23">
        <f t="shared" si="973"/>
        <v>0</v>
      </c>
      <c r="R1416" s="28">
        <f t="shared" si="973"/>
        <v>0</v>
      </c>
      <c r="S1416" s="23"/>
      <c r="T1416" s="23"/>
      <c r="U1416" s="23"/>
      <c r="V1416" s="23"/>
      <c r="W1416" s="23"/>
      <c r="X1416" s="23"/>
      <c r="Y1416" s="23"/>
      <c r="Z1416" s="23"/>
      <c r="AA1416" s="23"/>
      <c r="AB1416" s="23"/>
      <c r="AC1416" s="23"/>
      <c r="AD1416" s="112"/>
      <c r="AE1416" s="118"/>
    </row>
    <row r="1417" spans="1:31" ht="13.15" customHeight="1" x14ac:dyDescent="0.2">
      <c r="A1417" s="113" t="s">
        <v>568</v>
      </c>
      <c r="B1417" s="103" t="s">
        <v>31</v>
      </c>
      <c r="C1417" s="19"/>
      <c r="D1417" s="20"/>
      <c r="E1417" s="20"/>
      <c r="F1417" s="19"/>
      <c r="G1417" s="23">
        <v>0</v>
      </c>
      <c r="H1417" s="28"/>
      <c r="I1417" s="29">
        <v>0</v>
      </c>
      <c r="J1417" s="29"/>
      <c r="K1417" s="29">
        <v>0</v>
      </c>
      <c r="L1417" s="29"/>
      <c r="M1417" s="29">
        <v>0</v>
      </c>
      <c r="N1417" s="29"/>
      <c r="O1417" s="29">
        <v>0</v>
      </c>
      <c r="P1417" s="28"/>
      <c r="Q1417" s="23">
        <v>2</v>
      </c>
      <c r="R1417" s="28"/>
      <c r="S1417" s="23">
        <v>0</v>
      </c>
      <c r="T1417" s="23"/>
      <c r="U1417" s="23">
        <v>0</v>
      </c>
      <c r="V1417" s="23"/>
      <c r="W1417" s="23">
        <v>0</v>
      </c>
      <c r="X1417" s="23"/>
      <c r="Y1417" s="23">
        <v>2</v>
      </c>
      <c r="Z1417" s="23"/>
      <c r="AA1417" s="23">
        <v>0</v>
      </c>
      <c r="AB1417" s="23">
        <v>0</v>
      </c>
      <c r="AC1417" s="23">
        <v>0</v>
      </c>
      <c r="AD1417" s="116"/>
      <c r="AE1417" s="116"/>
    </row>
    <row r="1418" spans="1:31" ht="13.15" customHeight="1" x14ac:dyDescent="0.2">
      <c r="A1418" s="114"/>
      <c r="B1418" s="103" t="s">
        <v>6</v>
      </c>
      <c r="C1418" s="19"/>
      <c r="D1418" s="20"/>
      <c r="E1418" s="20"/>
      <c r="F1418" s="19"/>
      <c r="G1418" s="23" t="e">
        <f t="shared" ref="G1418:P1418" si="974">ROUND(G1419/G1417,1)</f>
        <v>#DIV/0!</v>
      </c>
      <c r="H1418" s="23" t="e">
        <f t="shared" si="974"/>
        <v>#DIV/0!</v>
      </c>
      <c r="I1418" s="23" t="e">
        <f t="shared" si="974"/>
        <v>#DIV/0!</v>
      </c>
      <c r="J1418" s="23" t="e">
        <f t="shared" si="974"/>
        <v>#DIV/0!</v>
      </c>
      <c r="K1418" s="23" t="e">
        <f t="shared" si="974"/>
        <v>#DIV/0!</v>
      </c>
      <c r="L1418" s="23" t="e">
        <f t="shared" si="974"/>
        <v>#DIV/0!</v>
      </c>
      <c r="M1418" s="23" t="e">
        <f t="shared" si="974"/>
        <v>#DIV/0!</v>
      </c>
      <c r="N1418" s="23" t="e">
        <f t="shared" si="974"/>
        <v>#DIV/0!</v>
      </c>
      <c r="O1418" s="23" t="e">
        <f t="shared" si="974"/>
        <v>#DIV/0!</v>
      </c>
      <c r="P1418" s="23" t="e">
        <f t="shared" si="974"/>
        <v>#DIV/0!</v>
      </c>
      <c r="Q1418" s="23">
        <f t="shared" ref="Q1418:AC1418" si="975">ROUND(Q1419/Q1417,1)</f>
        <v>224.6</v>
      </c>
      <c r="R1418" s="23" t="e">
        <f t="shared" si="975"/>
        <v>#DIV/0!</v>
      </c>
      <c r="S1418" s="23" t="e">
        <f t="shared" si="975"/>
        <v>#DIV/0!</v>
      </c>
      <c r="T1418" s="23" t="e">
        <f t="shared" si="975"/>
        <v>#DIV/0!</v>
      </c>
      <c r="U1418" s="23" t="e">
        <f t="shared" si="975"/>
        <v>#DIV/0!</v>
      </c>
      <c r="V1418" s="23" t="e">
        <f t="shared" si="975"/>
        <v>#DIV/0!</v>
      </c>
      <c r="W1418" s="23" t="e">
        <f t="shared" si="975"/>
        <v>#DIV/0!</v>
      </c>
      <c r="X1418" s="23" t="e">
        <f t="shared" si="975"/>
        <v>#DIV/0!</v>
      </c>
      <c r="Y1418" s="23">
        <f t="shared" si="975"/>
        <v>224.6</v>
      </c>
      <c r="Z1418" s="23" t="e">
        <f t="shared" si="975"/>
        <v>#DIV/0!</v>
      </c>
      <c r="AA1418" s="23" t="e">
        <f t="shared" si="975"/>
        <v>#DIV/0!</v>
      </c>
      <c r="AB1418" s="23" t="e">
        <f t="shared" si="975"/>
        <v>#DIV/0!</v>
      </c>
      <c r="AC1418" s="23" t="e">
        <f t="shared" si="975"/>
        <v>#DIV/0!</v>
      </c>
      <c r="AD1418" s="117"/>
      <c r="AE1418" s="117"/>
    </row>
    <row r="1419" spans="1:31" ht="13.15" customHeight="1" x14ac:dyDescent="0.2">
      <c r="A1419" s="114"/>
      <c r="B1419" s="103" t="s">
        <v>101</v>
      </c>
      <c r="C1419" s="19"/>
      <c r="D1419" s="20"/>
      <c r="E1419" s="20"/>
      <c r="F1419" s="19"/>
      <c r="G1419" s="23">
        <f>G1420+G1421+G1422+G1423</f>
        <v>0</v>
      </c>
      <c r="H1419" s="23">
        <f t="shared" ref="H1419:AC1419" si="976">H1420+H1421+H1422+H1423</f>
        <v>0</v>
      </c>
      <c r="I1419" s="23">
        <f t="shared" si="976"/>
        <v>0</v>
      </c>
      <c r="J1419" s="23">
        <f t="shared" si="976"/>
        <v>0</v>
      </c>
      <c r="K1419" s="23">
        <f t="shared" si="976"/>
        <v>0</v>
      </c>
      <c r="L1419" s="23">
        <f t="shared" si="976"/>
        <v>0</v>
      </c>
      <c r="M1419" s="23">
        <f t="shared" si="976"/>
        <v>0</v>
      </c>
      <c r="N1419" s="23">
        <f t="shared" si="976"/>
        <v>0</v>
      </c>
      <c r="O1419" s="23">
        <f t="shared" si="976"/>
        <v>0</v>
      </c>
      <c r="P1419" s="23">
        <f t="shared" si="976"/>
        <v>0</v>
      </c>
      <c r="Q1419" s="23">
        <f t="shared" si="976"/>
        <v>449.2</v>
      </c>
      <c r="R1419" s="23">
        <f t="shared" si="976"/>
        <v>0</v>
      </c>
      <c r="S1419" s="23">
        <f t="shared" si="976"/>
        <v>0</v>
      </c>
      <c r="T1419" s="23">
        <f t="shared" si="976"/>
        <v>0</v>
      </c>
      <c r="U1419" s="23">
        <f t="shared" si="976"/>
        <v>0</v>
      </c>
      <c r="V1419" s="23">
        <f t="shared" si="976"/>
        <v>0</v>
      </c>
      <c r="W1419" s="23">
        <f t="shared" si="976"/>
        <v>0</v>
      </c>
      <c r="X1419" s="23">
        <f t="shared" si="976"/>
        <v>0</v>
      </c>
      <c r="Y1419" s="23">
        <f t="shared" si="976"/>
        <v>449.2</v>
      </c>
      <c r="Z1419" s="23">
        <f t="shared" si="976"/>
        <v>0</v>
      </c>
      <c r="AA1419" s="23">
        <f t="shared" si="976"/>
        <v>0</v>
      </c>
      <c r="AB1419" s="23">
        <f t="shared" si="976"/>
        <v>0</v>
      </c>
      <c r="AC1419" s="23">
        <f t="shared" si="976"/>
        <v>0</v>
      </c>
      <c r="AD1419" s="117"/>
      <c r="AE1419" s="117"/>
    </row>
    <row r="1420" spans="1:31" ht="13.15" customHeight="1" x14ac:dyDescent="0.2">
      <c r="A1420" s="114"/>
      <c r="B1420" s="103" t="s">
        <v>439</v>
      </c>
      <c r="C1420" s="19">
        <v>136</v>
      </c>
      <c r="D1420" s="20" t="s">
        <v>42</v>
      </c>
      <c r="E1420" s="20" t="s">
        <v>185</v>
      </c>
      <c r="F1420" s="19">
        <v>613</v>
      </c>
      <c r="G1420" s="23">
        <v>0</v>
      </c>
      <c r="H1420" s="28">
        <v>0</v>
      </c>
      <c r="I1420" s="28">
        <v>0</v>
      </c>
      <c r="J1420" s="28">
        <v>0</v>
      </c>
      <c r="K1420" s="28">
        <v>0</v>
      </c>
      <c r="L1420" s="28">
        <v>0</v>
      </c>
      <c r="M1420" s="28">
        <v>0</v>
      </c>
      <c r="N1420" s="28">
        <v>0</v>
      </c>
      <c r="O1420" s="29">
        <v>0</v>
      </c>
      <c r="P1420" s="28">
        <v>0</v>
      </c>
      <c r="Q1420" s="23">
        <f>S1420+U1420+W1420+Y1420</f>
        <v>449.2</v>
      </c>
      <c r="R1420" s="28"/>
      <c r="S1420" s="23">
        <v>0</v>
      </c>
      <c r="T1420" s="23">
        <v>0</v>
      </c>
      <c r="U1420" s="23">
        <v>0</v>
      </c>
      <c r="V1420" s="23">
        <v>0</v>
      </c>
      <c r="W1420" s="23">
        <v>0</v>
      </c>
      <c r="X1420" s="23"/>
      <c r="Y1420" s="23">
        <v>449.2</v>
      </c>
      <c r="Z1420" s="23"/>
      <c r="AA1420" s="23">
        <v>0</v>
      </c>
      <c r="AB1420" s="23">
        <v>0</v>
      </c>
      <c r="AC1420" s="23">
        <v>0</v>
      </c>
      <c r="AD1420" s="117"/>
      <c r="AE1420" s="117"/>
    </row>
    <row r="1421" spans="1:31" ht="13.9" customHeight="1" x14ac:dyDescent="0.2">
      <c r="A1421" s="114"/>
      <c r="B1421" s="103" t="s">
        <v>8</v>
      </c>
      <c r="C1421" s="19"/>
      <c r="D1421" s="20"/>
      <c r="E1421" s="20"/>
      <c r="F1421" s="19"/>
      <c r="G1421" s="23">
        <v>0</v>
      </c>
      <c r="H1421" s="28">
        <v>0</v>
      </c>
      <c r="I1421" s="28">
        <v>0</v>
      </c>
      <c r="J1421" s="28">
        <v>0</v>
      </c>
      <c r="K1421" s="28">
        <v>0</v>
      </c>
      <c r="L1421" s="28">
        <v>0</v>
      </c>
      <c r="M1421" s="28">
        <v>0</v>
      </c>
      <c r="N1421" s="28">
        <v>0</v>
      </c>
      <c r="O1421" s="29">
        <v>0</v>
      </c>
      <c r="P1421" s="28">
        <v>0</v>
      </c>
      <c r="Q1421" s="23">
        <v>0</v>
      </c>
      <c r="R1421" s="23">
        <v>0</v>
      </c>
      <c r="S1421" s="23">
        <v>0</v>
      </c>
      <c r="T1421" s="23">
        <v>0</v>
      </c>
      <c r="U1421" s="23">
        <v>0</v>
      </c>
      <c r="V1421" s="23">
        <v>0</v>
      </c>
      <c r="W1421" s="23">
        <v>0</v>
      </c>
      <c r="X1421" s="23"/>
      <c r="Y1421" s="23">
        <v>0</v>
      </c>
      <c r="Z1421" s="23"/>
      <c r="AA1421" s="23">
        <v>0</v>
      </c>
      <c r="AB1421" s="23">
        <v>0</v>
      </c>
      <c r="AC1421" s="23">
        <v>0</v>
      </c>
      <c r="AD1421" s="117"/>
      <c r="AE1421" s="117"/>
    </row>
    <row r="1422" spans="1:31" ht="13.15" customHeight="1" x14ac:dyDescent="0.2">
      <c r="A1422" s="114"/>
      <c r="B1422" s="103" t="s">
        <v>9</v>
      </c>
      <c r="C1422" s="19"/>
      <c r="D1422" s="20"/>
      <c r="E1422" s="20"/>
      <c r="F1422" s="19"/>
      <c r="G1422" s="23">
        <v>0</v>
      </c>
      <c r="H1422" s="28">
        <v>0</v>
      </c>
      <c r="I1422" s="28">
        <v>0</v>
      </c>
      <c r="J1422" s="28">
        <v>0</v>
      </c>
      <c r="K1422" s="28">
        <v>0</v>
      </c>
      <c r="L1422" s="28">
        <v>0</v>
      </c>
      <c r="M1422" s="28">
        <v>0</v>
      </c>
      <c r="N1422" s="28">
        <v>0</v>
      </c>
      <c r="O1422" s="29">
        <v>0</v>
      </c>
      <c r="P1422" s="28">
        <v>0</v>
      </c>
      <c r="Q1422" s="23">
        <v>0</v>
      </c>
      <c r="R1422" s="23">
        <v>0</v>
      </c>
      <c r="S1422" s="23">
        <v>0</v>
      </c>
      <c r="T1422" s="23">
        <v>0</v>
      </c>
      <c r="U1422" s="23">
        <v>0</v>
      </c>
      <c r="V1422" s="23">
        <v>0</v>
      </c>
      <c r="W1422" s="23">
        <v>0</v>
      </c>
      <c r="X1422" s="23"/>
      <c r="Y1422" s="23">
        <v>0</v>
      </c>
      <c r="Z1422" s="23"/>
      <c r="AA1422" s="23">
        <v>0</v>
      </c>
      <c r="AB1422" s="23">
        <v>0</v>
      </c>
      <c r="AC1422" s="23">
        <v>0</v>
      </c>
      <c r="AD1422" s="117"/>
      <c r="AE1422" s="117"/>
    </row>
    <row r="1423" spans="1:31" ht="28.15" customHeight="1" x14ac:dyDescent="0.2">
      <c r="A1423" s="115"/>
      <c r="B1423" s="103" t="s">
        <v>12</v>
      </c>
      <c r="C1423" s="19"/>
      <c r="D1423" s="20"/>
      <c r="E1423" s="20"/>
      <c r="F1423" s="19"/>
      <c r="G1423" s="23">
        <v>0</v>
      </c>
      <c r="H1423" s="28">
        <v>0</v>
      </c>
      <c r="I1423" s="28">
        <v>0</v>
      </c>
      <c r="J1423" s="28">
        <v>0</v>
      </c>
      <c r="K1423" s="28">
        <v>0</v>
      </c>
      <c r="L1423" s="28">
        <v>0</v>
      </c>
      <c r="M1423" s="28">
        <v>0</v>
      </c>
      <c r="N1423" s="28">
        <v>0</v>
      </c>
      <c r="O1423" s="29">
        <v>0</v>
      </c>
      <c r="P1423" s="28">
        <v>0</v>
      </c>
      <c r="Q1423" s="23">
        <v>0</v>
      </c>
      <c r="R1423" s="23">
        <v>0</v>
      </c>
      <c r="S1423" s="23">
        <v>0</v>
      </c>
      <c r="T1423" s="23">
        <v>0</v>
      </c>
      <c r="U1423" s="23">
        <v>0</v>
      </c>
      <c r="V1423" s="23">
        <v>0</v>
      </c>
      <c r="W1423" s="23">
        <v>0</v>
      </c>
      <c r="X1423" s="23"/>
      <c r="Y1423" s="23">
        <v>0</v>
      </c>
      <c r="Z1423" s="23"/>
      <c r="AA1423" s="23">
        <v>0</v>
      </c>
      <c r="AB1423" s="23">
        <v>0</v>
      </c>
      <c r="AC1423" s="23">
        <v>0</v>
      </c>
      <c r="AD1423" s="118"/>
      <c r="AE1423" s="118"/>
    </row>
    <row r="1424" spans="1:31" s="2" customFormat="1" ht="13.15" customHeight="1" x14ac:dyDescent="0.2">
      <c r="A1424" s="111" t="s">
        <v>34</v>
      </c>
      <c r="B1424" s="103" t="s">
        <v>13</v>
      </c>
      <c r="C1424" s="19"/>
      <c r="D1424" s="20"/>
      <c r="E1424" s="20"/>
      <c r="F1424" s="19"/>
      <c r="G1424" s="23">
        <f>G1405+G1406</f>
        <v>6000</v>
      </c>
      <c r="H1424" s="23">
        <f t="shared" ref="H1424:Q1424" si="977">H1405+H1406</f>
        <v>764.4</v>
      </c>
      <c r="I1424" s="23">
        <f t="shared" si="977"/>
        <v>914.85</v>
      </c>
      <c r="J1424" s="23">
        <f t="shared" si="977"/>
        <v>764.4</v>
      </c>
      <c r="K1424" s="23">
        <f t="shared" si="977"/>
        <v>1421.65</v>
      </c>
      <c r="L1424" s="23">
        <f t="shared" si="977"/>
        <v>0</v>
      </c>
      <c r="M1424" s="23">
        <f t="shared" si="977"/>
        <v>1421.65</v>
      </c>
      <c r="N1424" s="23">
        <f t="shared" si="977"/>
        <v>0</v>
      </c>
      <c r="O1424" s="23">
        <f t="shared" si="977"/>
        <v>2241.85</v>
      </c>
      <c r="P1424" s="23">
        <f t="shared" si="977"/>
        <v>0</v>
      </c>
      <c r="Q1424" s="23">
        <f t="shared" si="977"/>
        <v>449.2</v>
      </c>
      <c r="R1424" s="23">
        <f t="shared" ref="R1424:AB1424" si="978">R1405+R1406</f>
        <v>0</v>
      </c>
      <c r="S1424" s="23">
        <f t="shared" si="978"/>
        <v>0</v>
      </c>
      <c r="T1424" s="23">
        <f t="shared" si="978"/>
        <v>0</v>
      </c>
      <c r="U1424" s="23">
        <f t="shared" si="978"/>
        <v>0</v>
      </c>
      <c r="V1424" s="23">
        <f t="shared" si="978"/>
        <v>0</v>
      </c>
      <c r="W1424" s="23">
        <f t="shared" si="978"/>
        <v>0</v>
      </c>
      <c r="X1424" s="23">
        <f t="shared" si="978"/>
        <v>0</v>
      </c>
      <c r="Y1424" s="23">
        <f t="shared" si="978"/>
        <v>449.2</v>
      </c>
      <c r="Z1424" s="23">
        <f t="shared" si="978"/>
        <v>0</v>
      </c>
      <c r="AA1424" s="23">
        <f t="shared" si="978"/>
        <v>0</v>
      </c>
      <c r="AB1424" s="23">
        <f t="shared" si="978"/>
        <v>0</v>
      </c>
      <c r="AC1424" s="23">
        <f>AC1405+AC1406</f>
        <v>3528</v>
      </c>
      <c r="AD1424" s="147"/>
      <c r="AE1424" s="112"/>
    </row>
    <row r="1425" spans="1:34" ht="13.15" customHeight="1" x14ac:dyDescent="0.2">
      <c r="A1425" s="111"/>
      <c r="B1425" s="103" t="s">
        <v>14</v>
      </c>
      <c r="C1425" s="19"/>
      <c r="D1425" s="20"/>
      <c r="E1425" s="20"/>
      <c r="F1425" s="19"/>
      <c r="G1425" s="23">
        <f t="shared" ref="G1425:Q1425" si="979">G1407</f>
        <v>0</v>
      </c>
      <c r="H1425" s="23">
        <f t="shared" si="979"/>
        <v>0</v>
      </c>
      <c r="I1425" s="23">
        <f t="shared" si="979"/>
        <v>0</v>
      </c>
      <c r="J1425" s="23">
        <f t="shared" si="979"/>
        <v>0</v>
      </c>
      <c r="K1425" s="23">
        <f t="shared" si="979"/>
        <v>0</v>
      </c>
      <c r="L1425" s="23">
        <f t="shared" si="979"/>
        <v>0</v>
      </c>
      <c r="M1425" s="23">
        <f t="shared" si="979"/>
        <v>0</v>
      </c>
      <c r="N1425" s="23">
        <f t="shared" si="979"/>
        <v>0</v>
      </c>
      <c r="O1425" s="23">
        <f t="shared" si="979"/>
        <v>0</v>
      </c>
      <c r="P1425" s="23">
        <f t="shared" si="979"/>
        <v>0</v>
      </c>
      <c r="Q1425" s="23">
        <f t="shared" si="979"/>
        <v>0</v>
      </c>
      <c r="R1425" s="23">
        <f t="shared" ref="R1425:AB1425" si="980">R1407</f>
        <v>0</v>
      </c>
      <c r="S1425" s="23">
        <f t="shared" si="980"/>
        <v>0</v>
      </c>
      <c r="T1425" s="23">
        <f t="shared" si="980"/>
        <v>0</v>
      </c>
      <c r="U1425" s="23">
        <f t="shared" si="980"/>
        <v>0</v>
      </c>
      <c r="V1425" s="23">
        <f t="shared" si="980"/>
        <v>0</v>
      </c>
      <c r="W1425" s="23">
        <f t="shared" si="980"/>
        <v>0</v>
      </c>
      <c r="X1425" s="23">
        <f t="shared" si="980"/>
        <v>0</v>
      </c>
      <c r="Y1425" s="23">
        <f t="shared" si="980"/>
        <v>0</v>
      </c>
      <c r="Z1425" s="23">
        <f t="shared" si="980"/>
        <v>0</v>
      </c>
      <c r="AA1425" s="23">
        <f t="shared" si="980"/>
        <v>0</v>
      </c>
      <c r="AB1425" s="23">
        <f t="shared" si="980"/>
        <v>0</v>
      </c>
      <c r="AC1425" s="23">
        <f t="shared" ref="AC1425:AC1427" si="981">AC1407</f>
        <v>0</v>
      </c>
      <c r="AD1425" s="147"/>
      <c r="AE1425" s="112"/>
    </row>
    <row r="1426" spans="1:34" ht="13.15" customHeight="1" x14ac:dyDescent="0.2">
      <c r="A1426" s="111"/>
      <c r="B1426" s="103" t="s">
        <v>15</v>
      </c>
      <c r="C1426" s="19"/>
      <c r="D1426" s="20"/>
      <c r="E1426" s="20"/>
      <c r="F1426" s="19"/>
      <c r="G1426" s="23">
        <f t="shared" ref="G1426:Q1426" si="982">G1408</f>
        <v>0</v>
      </c>
      <c r="H1426" s="23">
        <f t="shared" si="982"/>
        <v>0</v>
      </c>
      <c r="I1426" s="23">
        <f t="shared" si="982"/>
        <v>0</v>
      </c>
      <c r="J1426" s="23">
        <f t="shared" si="982"/>
        <v>0</v>
      </c>
      <c r="K1426" s="23">
        <f t="shared" si="982"/>
        <v>0</v>
      </c>
      <c r="L1426" s="23">
        <f t="shared" si="982"/>
        <v>0</v>
      </c>
      <c r="M1426" s="23">
        <f t="shared" si="982"/>
        <v>0</v>
      </c>
      <c r="N1426" s="23">
        <f t="shared" si="982"/>
        <v>0</v>
      </c>
      <c r="O1426" s="23">
        <f t="shared" si="982"/>
        <v>0</v>
      </c>
      <c r="P1426" s="23">
        <f t="shared" si="982"/>
        <v>0</v>
      </c>
      <c r="Q1426" s="23">
        <f t="shared" si="982"/>
        <v>0</v>
      </c>
      <c r="R1426" s="23">
        <f t="shared" ref="R1426:AB1426" si="983">R1408</f>
        <v>0</v>
      </c>
      <c r="S1426" s="23">
        <f t="shared" si="983"/>
        <v>0</v>
      </c>
      <c r="T1426" s="23">
        <f t="shared" si="983"/>
        <v>0</v>
      </c>
      <c r="U1426" s="23">
        <f t="shared" si="983"/>
        <v>0</v>
      </c>
      <c r="V1426" s="23">
        <f t="shared" si="983"/>
        <v>0</v>
      </c>
      <c r="W1426" s="23">
        <f t="shared" si="983"/>
        <v>0</v>
      </c>
      <c r="X1426" s="23">
        <f t="shared" si="983"/>
        <v>0</v>
      </c>
      <c r="Y1426" s="23">
        <f t="shared" si="983"/>
        <v>0</v>
      </c>
      <c r="Z1426" s="23">
        <f t="shared" si="983"/>
        <v>0</v>
      </c>
      <c r="AA1426" s="23">
        <f t="shared" si="983"/>
        <v>0</v>
      </c>
      <c r="AB1426" s="23">
        <f t="shared" si="983"/>
        <v>0</v>
      </c>
      <c r="AC1426" s="23">
        <f t="shared" si="981"/>
        <v>0</v>
      </c>
      <c r="AD1426" s="147"/>
      <c r="AE1426" s="112"/>
    </row>
    <row r="1427" spans="1:34" ht="13.15" customHeight="1" x14ac:dyDescent="0.2">
      <c r="A1427" s="111"/>
      <c r="B1427" s="103" t="s">
        <v>12</v>
      </c>
      <c r="C1427" s="19"/>
      <c r="D1427" s="20"/>
      <c r="E1427" s="20"/>
      <c r="F1427" s="19"/>
      <c r="G1427" s="23">
        <f t="shared" ref="G1427:Q1427" si="984">G1409</f>
        <v>0</v>
      </c>
      <c r="H1427" s="23">
        <f t="shared" si="984"/>
        <v>0</v>
      </c>
      <c r="I1427" s="23">
        <f t="shared" si="984"/>
        <v>0</v>
      </c>
      <c r="J1427" s="23">
        <f t="shared" si="984"/>
        <v>0</v>
      </c>
      <c r="K1427" s="23">
        <f t="shared" si="984"/>
        <v>0</v>
      </c>
      <c r="L1427" s="23">
        <f t="shared" si="984"/>
        <v>0</v>
      </c>
      <c r="M1427" s="23">
        <f t="shared" si="984"/>
        <v>0</v>
      </c>
      <c r="N1427" s="23">
        <f t="shared" si="984"/>
        <v>0</v>
      </c>
      <c r="O1427" s="23">
        <f t="shared" si="984"/>
        <v>0</v>
      </c>
      <c r="P1427" s="23">
        <f t="shared" si="984"/>
        <v>0</v>
      </c>
      <c r="Q1427" s="23">
        <f t="shared" si="984"/>
        <v>0</v>
      </c>
      <c r="R1427" s="23">
        <f t="shared" ref="R1427:AB1427" si="985">R1409</f>
        <v>0</v>
      </c>
      <c r="S1427" s="23">
        <f t="shared" si="985"/>
        <v>0</v>
      </c>
      <c r="T1427" s="23">
        <f t="shared" si="985"/>
        <v>0</v>
      </c>
      <c r="U1427" s="23">
        <f t="shared" si="985"/>
        <v>0</v>
      </c>
      <c r="V1427" s="23">
        <f t="shared" si="985"/>
        <v>0</v>
      </c>
      <c r="W1427" s="23">
        <f t="shared" si="985"/>
        <v>0</v>
      </c>
      <c r="X1427" s="23">
        <f t="shared" si="985"/>
        <v>0</v>
      </c>
      <c r="Y1427" s="23">
        <f t="shared" si="985"/>
        <v>0</v>
      </c>
      <c r="Z1427" s="23">
        <f t="shared" si="985"/>
        <v>0</v>
      </c>
      <c r="AA1427" s="23">
        <f t="shared" si="985"/>
        <v>0</v>
      </c>
      <c r="AB1427" s="23">
        <f t="shared" si="985"/>
        <v>0</v>
      </c>
      <c r="AC1427" s="23">
        <f t="shared" si="981"/>
        <v>0</v>
      </c>
      <c r="AD1427" s="147"/>
      <c r="AE1427" s="112"/>
    </row>
    <row r="1428" spans="1:34" ht="13.15" customHeight="1" x14ac:dyDescent="0.2">
      <c r="A1428" s="116" t="s">
        <v>35</v>
      </c>
      <c r="B1428" s="103" t="s">
        <v>75</v>
      </c>
      <c r="C1428" s="19"/>
      <c r="D1428" s="20"/>
      <c r="E1428" s="20"/>
      <c r="F1428" s="19"/>
      <c r="G1428" s="34">
        <f>SUM(G1429:G1432)</f>
        <v>34288.799999999996</v>
      </c>
      <c r="H1428" s="34">
        <f t="shared" ref="H1428:P1428" si="986">SUM(H1429:H1432)</f>
        <v>6722.625</v>
      </c>
      <c r="I1428" s="34">
        <f t="shared" si="986"/>
        <v>7473.18</v>
      </c>
      <c r="J1428" s="34">
        <f t="shared" si="986"/>
        <v>6722.625</v>
      </c>
      <c r="K1428" s="34">
        <f t="shared" si="986"/>
        <v>11644.89</v>
      </c>
      <c r="L1428" s="34">
        <f t="shared" si="986"/>
        <v>0</v>
      </c>
      <c r="M1428" s="34">
        <f t="shared" si="986"/>
        <v>5852.7999999999993</v>
      </c>
      <c r="N1428" s="34">
        <f t="shared" si="986"/>
        <v>0</v>
      </c>
      <c r="O1428" s="34">
        <f t="shared" si="986"/>
        <v>9317.93</v>
      </c>
      <c r="P1428" s="34">
        <f t="shared" si="986"/>
        <v>0</v>
      </c>
      <c r="Q1428" s="34">
        <f>SUM(Q1429:Q1432)</f>
        <v>32254.2</v>
      </c>
      <c r="R1428" s="34">
        <f t="shared" ref="R1428:AC1428" si="987">SUM(R1429:R1432)</f>
        <v>200</v>
      </c>
      <c r="S1428" s="34">
        <f t="shared" si="987"/>
        <v>5262.7</v>
      </c>
      <c r="T1428" s="34">
        <f t="shared" si="987"/>
        <v>0</v>
      </c>
      <c r="U1428" s="34">
        <f t="shared" si="987"/>
        <v>6152.2</v>
      </c>
      <c r="V1428" s="34">
        <f t="shared" si="987"/>
        <v>0</v>
      </c>
      <c r="W1428" s="34">
        <f t="shared" si="987"/>
        <v>9995.75</v>
      </c>
      <c r="X1428" s="34">
        <f t="shared" si="987"/>
        <v>0</v>
      </c>
      <c r="Y1428" s="34">
        <f t="shared" si="987"/>
        <v>10843.550000000001</v>
      </c>
      <c r="Z1428" s="34">
        <f t="shared" si="987"/>
        <v>0</v>
      </c>
      <c r="AA1428" s="34">
        <f t="shared" si="987"/>
        <v>34531</v>
      </c>
      <c r="AB1428" s="34">
        <f t="shared" si="987"/>
        <v>34531</v>
      </c>
      <c r="AC1428" s="34">
        <f t="shared" si="987"/>
        <v>34531</v>
      </c>
      <c r="AD1428" s="161"/>
      <c r="AE1428" s="116"/>
    </row>
    <row r="1429" spans="1:34" ht="13.15" customHeight="1" x14ac:dyDescent="0.2">
      <c r="A1429" s="117"/>
      <c r="B1429" s="103" t="s">
        <v>13</v>
      </c>
      <c r="C1429" s="19"/>
      <c r="D1429" s="20"/>
      <c r="E1429" s="20"/>
      <c r="F1429" s="19"/>
      <c r="G1429" s="34">
        <f t="shared" ref="G1429:P1429" si="988">G1345+G1397+G1424</f>
        <v>34288.799999999996</v>
      </c>
      <c r="H1429" s="34">
        <f t="shared" si="988"/>
        <v>6722.625</v>
      </c>
      <c r="I1429" s="34">
        <f t="shared" si="988"/>
        <v>7473.18</v>
      </c>
      <c r="J1429" s="34">
        <f t="shared" si="988"/>
        <v>6722.625</v>
      </c>
      <c r="K1429" s="34">
        <f t="shared" si="988"/>
        <v>11644.89</v>
      </c>
      <c r="L1429" s="34">
        <f t="shared" si="988"/>
        <v>0</v>
      </c>
      <c r="M1429" s="34">
        <f t="shared" si="988"/>
        <v>5852.7999999999993</v>
      </c>
      <c r="N1429" s="34">
        <f t="shared" si="988"/>
        <v>0</v>
      </c>
      <c r="O1429" s="34">
        <f t="shared" si="988"/>
        <v>9317.93</v>
      </c>
      <c r="P1429" s="34">
        <f t="shared" si="988"/>
        <v>0</v>
      </c>
      <c r="Q1429" s="34">
        <f>Q1345+Q1397+Q1424</f>
        <v>29781.200000000001</v>
      </c>
      <c r="R1429" s="34">
        <f t="shared" ref="R1429:AC1429" si="989">R1345+R1397+R1424</f>
        <v>200</v>
      </c>
      <c r="S1429" s="34">
        <f t="shared" si="989"/>
        <v>5262.7</v>
      </c>
      <c r="T1429" s="34">
        <f t="shared" si="989"/>
        <v>0</v>
      </c>
      <c r="U1429" s="34">
        <f t="shared" si="989"/>
        <v>6152.2</v>
      </c>
      <c r="V1429" s="34">
        <f t="shared" si="989"/>
        <v>0</v>
      </c>
      <c r="W1429" s="34">
        <f t="shared" si="989"/>
        <v>7522.75</v>
      </c>
      <c r="X1429" s="34">
        <f t="shared" si="989"/>
        <v>0</v>
      </c>
      <c r="Y1429" s="34">
        <f t="shared" si="989"/>
        <v>10843.550000000001</v>
      </c>
      <c r="Z1429" s="34">
        <f t="shared" si="989"/>
        <v>0</v>
      </c>
      <c r="AA1429" s="34">
        <f t="shared" si="989"/>
        <v>34531</v>
      </c>
      <c r="AB1429" s="34">
        <f t="shared" si="989"/>
        <v>34531</v>
      </c>
      <c r="AC1429" s="34">
        <f t="shared" si="989"/>
        <v>34531</v>
      </c>
      <c r="AD1429" s="162"/>
      <c r="AE1429" s="117"/>
    </row>
    <row r="1430" spans="1:34" ht="13.15" customHeight="1" x14ac:dyDescent="0.2">
      <c r="A1430" s="117"/>
      <c r="B1430" s="103" t="s">
        <v>14</v>
      </c>
      <c r="C1430" s="19"/>
      <c r="D1430" s="20"/>
      <c r="E1430" s="20"/>
      <c r="F1430" s="19"/>
      <c r="G1430" s="34">
        <f t="shared" ref="G1430:Q1430" si="990">G1346+G1398+G1425</f>
        <v>0</v>
      </c>
      <c r="H1430" s="34">
        <f t="shared" si="990"/>
        <v>0</v>
      </c>
      <c r="I1430" s="34">
        <f t="shared" si="990"/>
        <v>0</v>
      </c>
      <c r="J1430" s="34">
        <f t="shared" si="990"/>
        <v>0</v>
      </c>
      <c r="K1430" s="34">
        <f t="shared" si="990"/>
        <v>0</v>
      </c>
      <c r="L1430" s="34">
        <f t="shared" si="990"/>
        <v>0</v>
      </c>
      <c r="M1430" s="34">
        <f t="shared" si="990"/>
        <v>0</v>
      </c>
      <c r="N1430" s="34">
        <f t="shared" si="990"/>
        <v>0</v>
      </c>
      <c r="O1430" s="34">
        <f t="shared" si="990"/>
        <v>0</v>
      </c>
      <c r="P1430" s="34">
        <f t="shared" si="990"/>
        <v>0</v>
      </c>
      <c r="Q1430" s="34">
        <f t="shared" si="990"/>
        <v>2473</v>
      </c>
      <c r="R1430" s="34">
        <f t="shared" ref="R1430:AC1430" si="991">R1346+R1398+R1425</f>
        <v>0</v>
      </c>
      <c r="S1430" s="34">
        <f t="shared" si="991"/>
        <v>0</v>
      </c>
      <c r="T1430" s="34">
        <f t="shared" si="991"/>
        <v>0</v>
      </c>
      <c r="U1430" s="34">
        <f t="shared" si="991"/>
        <v>0</v>
      </c>
      <c r="V1430" s="34">
        <f t="shared" si="991"/>
        <v>0</v>
      </c>
      <c r="W1430" s="34">
        <f t="shared" si="991"/>
        <v>2473</v>
      </c>
      <c r="X1430" s="34">
        <f t="shared" si="991"/>
        <v>0</v>
      </c>
      <c r="Y1430" s="34">
        <f t="shared" si="991"/>
        <v>0</v>
      </c>
      <c r="Z1430" s="34">
        <f t="shared" si="991"/>
        <v>0</v>
      </c>
      <c r="AA1430" s="34">
        <f t="shared" si="991"/>
        <v>0</v>
      </c>
      <c r="AB1430" s="34">
        <f t="shared" si="991"/>
        <v>0</v>
      </c>
      <c r="AC1430" s="34">
        <f t="shared" si="991"/>
        <v>0</v>
      </c>
      <c r="AD1430" s="162"/>
      <c r="AE1430" s="117"/>
    </row>
    <row r="1431" spans="1:34" ht="13.15" customHeight="1" x14ac:dyDescent="0.2">
      <c r="A1431" s="117"/>
      <c r="B1431" s="103" t="s">
        <v>15</v>
      </c>
      <c r="C1431" s="19"/>
      <c r="D1431" s="20"/>
      <c r="E1431" s="20"/>
      <c r="F1431" s="19"/>
      <c r="G1431" s="34">
        <f t="shared" ref="G1431:Q1431" si="992">G1347+G1399+G1426</f>
        <v>0</v>
      </c>
      <c r="H1431" s="34">
        <f t="shared" si="992"/>
        <v>0</v>
      </c>
      <c r="I1431" s="34">
        <f t="shared" si="992"/>
        <v>0</v>
      </c>
      <c r="J1431" s="34">
        <f t="shared" si="992"/>
        <v>0</v>
      </c>
      <c r="K1431" s="34">
        <f t="shared" si="992"/>
        <v>0</v>
      </c>
      <c r="L1431" s="34">
        <f t="shared" si="992"/>
        <v>0</v>
      </c>
      <c r="M1431" s="34">
        <f t="shared" si="992"/>
        <v>0</v>
      </c>
      <c r="N1431" s="34">
        <f t="shared" si="992"/>
        <v>0</v>
      </c>
      <c r="O1431" s="34">
        <f t="shared" si="992"/>
        <v>0</v>
      </c>
      <c r="P1431" s="34">
        <f t="shared" si="992"/>
        <v>0</v>
      </c>
      <c r="Q1431" s="34">
        <f t="shared" si="992"/>
        <v>0</v>
      </c>
      <c r="R1431" s="34">
        <f t="shared" ref="R1431:AC1431" si="993">R1347+R1399+R1426</f>
        <v>0</v>
      </c>
      <c r="S1431" s="34">
        <f t="shared" si="993"/>
        <v>0</v>
      </c>
      <c r="T1431" s="34">
        <f t="shared" si="993"/>
        <v>0</v>
      </c>
      <c r="U1431" s="34">
        <f t="shared" si="993"/>
        <v>0</v>
      </c>
      <c r="V1431" s="34">
        <f t="shared" si="993"/>
        <v>0</v>
      </c>
      <c r="W1431" s="34">
        <f t="shared" si="993"/>
        <v>0</v>
      </c>
      <c r="X1431" s="34">
        <f t="shared" si="993"/>
        <v>0</v>
      </c>
      <c r="Y1431" s="34">
        <f t="shared" si="993"/>
        <v>0</v>
      </c>
      <c r="Z1431" s="34">
        <f t="shared" si="993"/>
        <v>0</v>
      </c>
      <c r="AA1431" s="34">
        <f t="shared" si="993"/>
        <v>0</v>
      </c>
      <c r="AB1431" s="34">
        <f t="shared" si="993"/>
        <v>0</v>
      </c>
      <c r="AC1431" s="34">
        <f t="shared" si="993"/>
        <v>0</v>
      </c>
      <c r="AD1431" s="162"/>
      <c r="AE1431" s="117"/>
    </row>
    <row r="1432" spans="1:34" ht="13.15" customHeight="1" x14ac:dyDescent="0.2">
      <c r="A1432" s="118"/>
      <c r="B1432" s="103" t="s">
        <v>12</v>
      </c>
      <c r="C1432" s="19"/>
      <c r="D1432" s="20"/>
      <c r="E1432" s="20"/>
      <c r="F1432" s="19"/>
      <c r="G1432" s="34">
        <f t="shared" ref="G1432:Q1432" si="994">G1348+G1400+G1427</f>
        <v>0</v>
      </c>
      <c r="H1432" s="34">
        <f t="shared" si="994"/>
        <v>0</v>
      </c>
      <c r="I1432" s="34">
        <f t="shared" si="994"/>
        <v>0</v>
      </c>
      <c r="J1432" s="34">
        <f t="shared" si="994"/>
        <v>0</v>
      </c>
      <c r="K1432" s="34">
        <f t="shared" si="994"/>
        <v>0</v>
      </c>
      <c r="L1432" s="34">
        <f t="shared" si="994"/>
        <v>0</v>
      </c>
      <c r="M1432" s="34">
        <f t="shared" si="994"/>
        <v>0</v>
      </c>
      <c r="N1432" s="34">
        <f t="shared" si="994"/>
        <v>0</v>
      </c>
      <c r="O1432" s="34">
        <f t="shared" si="994"/>
        <v>0</v>
      </c>
      <c r="P1432" s="34">
        <f t="shared" si="994"/>
        <v>0</v>
      </c>
      <c r="Q1432" s="34">
        <f t="shared" si="994"/>
        <v>0</v>
      </c>
      <c r="R1432" s="34">
        <f t="shared" ref="R1432:AC1432" si="995">R1348+R1400+R1427</f>
        <v>0</v>
      </c>
      <c r="S1432" s="34">
        <f t="shared" si="995"/>
        <v>0</v>
      </c>
      <c r="T1432" s="34">
        <f t="shared" si="995"/>
        <v>0</v>
      </c>
      <c r="U1432" s="34">
        <f t="shared" si="995"/>
        <v>0</v>
      </c>
      <c r="V1432" s="34">
        <f t="shared" si="995"/>
        <v>0</v>
      </c>
      <c r="W1432" s="34">
        <f t="shared" si="995"/>
        <v>0</v>
      </c>
      <c r="X1432" s="34">
        <f t="shared" si="995"/>
        <v>0</v>
      </c>
      <c r="Y1432" s="34">
        <f t="shared" si="995"/>
        <v>0</v>
      </c>
      <c r="Z1432" s="34">
        <f t="shared" si="995"/>
        <v>0</v>
      </c>
      <c r="AA1432" s="34">
        <f t="shared" si="995"/>
        <v>0</v>
      </c>
      <c r="AB1432" s="34">
        <f t="shared" si="995"/>
        <v>0</v>
      </c>
      <c r="AC1432" s="34">
        <f t="shared" si="995"/>
        <v>0</v>
      </c>
      <c r="AD1432" s="163"/>
      <c r="AE1432" s="118"/>
    </row>
    <row r="1433" spans="1:34" ht="13.15" customHeight="1" x14ac:dyDescent="0.2">
      <c r="A1433" s="112" t="s">
        <v>39</v>
      </c>
      <c r="B1433" s="54" t="s">
        <v>47</v>
      </c>
      <c r="C1433" s="55"/>
      <c r="D1433" s="56"/>
      <c r="E1433" s="56"/>
      <c r="F1433" s="55"/>
      <c r="G1433" s="57">
        <f>SUM(G1434:G1437)</f>
        <v>24459720.698999994</v>
      </c>
      <c r="H1433" s="57">
        <f t="shared" ref="H1433:P1433" si="996">SUM(H1434:H1437)</f>
        <v>6375579.7422800027</v>
      </c>
      <c r="I1433" s="57">
        <f t="shared" si="996"/>
        <v>6109212.080000001</v>
      </c>
      <c r="J1433" s="57">
        <f t="shared" si="996"/>
        <v>6375579.7422800027</v>
      </c>
      <c r="K1433" s="57">
        <f t="shared" si="996"/>
        <v>7831579.1199999992</v>
      </c>
      <c r="L1433" s="57">
        <f t="shared" si="996"/>
        <v>0</v>
      </c>
      <c r="M1433" s="57">
        <f t="shared" si="996"/>
        <v>4160989.4729999998</v>
      </c>
      <c r="N1433" s="57">
        <f t="shared" si="996"/>
        <v>0</v>
      </c>
      <c r="O1433" s="57">
        <f t="shared" si="996"/>
        <v>6357940.0259999996</v>
      </c>
      <c r="P1433" s="57">
        <f t="shared" si="996"/>
        <v>0</v>
      </c>
      <c r="Q1433" s="57">
        <f>SUM(Q1434:Q1437)</f>
        <v>25172894.67364401</v>
      </c>
      <c r="R1433" s="57">
        <f t="shared" ref="R1433:AB1433" si="997">SUM(R1434:R1437)</f>
        <v>17780</v>
      </c>
      <c r="S1433" s="57">
        <f t="shared" si="997"/>
        <v>4426228.6425299998</v>
      </c>
      <c r="T1433" s="57">
        <f t="shared" si="997"/>
        <v>17580</v>
      </c>
      <c r="U1433" s="57">
        <f t="shared" si="997"/>
        <v>8566238.1076640002</v>
      </c>
      <c r="V1433" s="57">
        <f t="shared" si="997"/>
        <v>0</v>
      </c>
      <c r="W1433" s="57">
        <f t="shared" si="997"/>
        <v>5313245.9051200002</v>
      </c>
      <c r="X1433" s="57">
        <f t="shared" si="997"/>
        <v>0</v>
      </c>
      <c r="Y1433" s="57">
        <f t="shared" si="997"/>
        <v>6867182.0183300003</v>
      </c>
      <c r="Z1433" s="57">
        <f t="shared" si="997"/>
        <v>0</v>
      </c>
      <c r="AA1433" s="57">
        <f t="shared" si="997"/>
        <v>26439198.899999999</v>
      </c>
      <c r="AB1433" s="57">
        <f t="shared" si="997"/>
        <v>26362537.699999999</v>
      </c>
      <c r="AC1433" s="57">
        <f t="shared" ref="AC1433" si="998">SUM(AC1434:AC1437)</f>
        <v>26449446.300000001</v>
      </c>
      <c r="AD1433" s="89"/>
      <c r="AE1433" s="88"/>
    </row>
    <row r="1434" spans="1:34" ht="13.15" customHeight="1" x14ac:dyDescent="0.2">
      <c r="A1434" s="112"/>
      <c r="B1434" s="103" t="s">
        <v>13</v>
      </c>
      <c r="C1434" s="19"/>
      <c r="D1434" s="20"/>
      <c r="E1434" s="20"/>
      <c r="F1434" s="19"/>
      <c r="G1434" s="34">
        <f t="shared" ref="G1434:Q1434" si="999">G905+G1025+G1309+G1429</f>
        <v>23661506.898999996</v>
      </c>
      <c r="H1434" s="34">
        <f t="shared" si="999"/>
        <v>6371375.3422800023</v>
      </c>
      <c r="I1434" s="34">
        <f t="shared" si="999"/>
        <v>6073612.080000001</v>
      </c>
      <c r="J1434" s="34">
        <f t="shared" si="999"/>
        <v>6371375.3422800023</v>
      </c>
      <c r="K1434" s="34">
        <f t="shared" si="999"/>
        <v>7637489.419999999</v>
      </c>
      <c r="L1434" s="34">
        <f t="shared" si="999"/>
        <v>0</v>
      </c>
      <c r="M1434" s="34">
        <f t="shared" si="999"/>
        <v>3986884.3729999997</v>
      </c>
      <c r="N1434" s="34">
        <f t="shared" si="999"/>
        <v>0</v>
      </c>
      <c r="O1434" s="34">
        <f t="shared" si="999"/>
        <v>5963521.0259999996</v>
      </c>
      <c r="P1434" s="34">
        <f t="shared" si="999"/>
        <v>0</v>
      </c>
      <c r="Q1434" s="34">
        <f t="shared" si="999"/>
        <v>23948742.87704701</v>
      </c>
      <c r="R1434" s="34">
        <f t="shared" ref="R1434:AB1434" si="1000">R905+R1025+R1309+R1429</f>
        <v>17780</v>
      </c>
      <c r="S1434" s="34">
        <f t="shared" si="1000"/>
        <v>4348473.6425299998</v>
      </c>
      <c r="T1434" s="34">
        <f t="shared" si="1000"/>
        <v>17580</v>
      </c>
      <c r="U1434" s="34">
        <f t="shared" si="1000"/>
        <v>8184787.4252840001</v>
      </c>
      <c r="V1434" s="34">
        <f t="shared" si="1000"/>
        <v>0</v>
      </c>
      <c r="W1434" s="34">
        <f t="shared" si="1000"/>
        <v>4859142.2709030006</v>
      </c>
      <c r="X1434" s="34">
        <f t="shared" si="1000"/>
        <v>0</v>
      </c>
      <c r="Y1434" s="34">
        <f t="shared" si="1000"/>
        <v>6556339.5383299999</v>
      </c>
      <c r="Z1434" s="34">
        <f t="shared" si="1000"/>
        <v>0</v>
      </c>
      <c r="AA1434" s="34">
        <f t="shared" si="1000"/>
        <v>26273856.899999999</v>
      </c>
      <c r="AB1434" s="34">
        <f t="shared" si="1000"/>
        <v>26198173.699999999</v>
      </c>
      <c r="AC1434" s="34">
        <f>AC905+AC1025+AC1309+AC1429</f>
        <v>26285082.300000001</v>
      </c>
      <c r="AD1434" s="147"/>
      <c r="AE1434" s="112"/>
    </row>
    <row r="1435" spans="1:34" ht="13.15" customHeight="1" x14ac:dyDescent="0.2">
      <c r="A1435" s="112"/>
      <c r="B1435" s="103" t="s">
        <v>14</v>
      </c>
      <c r="C1435" s="19"/>
      <c r="D1435" s="20"/>
      <c r="E1435" s="20"/>
      <c r="F1435" s="19"/>
      <c r="G1435" s="34">
        <f t="shared" ref="G1435:Q1435" si="1001">G906+G1026+G1310+G1430</f>
        <v>654383.9</v>
      </c>
      <c r="H1435" s="34">
        <f t="shared" si="1001"/>
        <v>0</v>
      </c>
      <c r="I1435" s="34">
        <f t="shared" si="1001"/>
        <v>0</v>
      </c>
      <c r="J1435" s="34">
        <f t="shared" si="1001"/>
        <v>0</v>
      </c>
      <c r="K1435" s="34">
        <f t="shared" si="1001"/>
        <v>157989.70000000001</v>
      </c>
      <c r="L1435" s="34">
        <f t="shared" si="1001"/>
        <v>0</v>
      </c>
      <c r="M1435" s="34">
        <f t="shared" si="1001"/>
        <v>153946</v>
      </c>
      <c r="N1435" s="34">
        <f t="shared" si="1001"/>
        <v>0</v>
      </c>
      <c r="O1435" s="34">
        <f t="shared" si="1001"/>
        <v>342448.2</v>
      </c>
      <c r="P1435" s="34">
        <f t="shared" si="1001"/>
        <v>0</v>
      </c>
      <c r="Q1435" s="34">
        <f t="shared" si="1001"/>
        <v>910792.696597</v>
      </c>
      <c r="R1435" s="34">
        <f t="shared" ref="R1435:AB1435" si="1002">R906+R1026+R1310+R1430</f>
        <v>0</v>
      </c>
      <c r="S1435" s="34">
        <f t="shared" si="1002"/>
        <v>26000</v>
      </c>
      <c r="T1435" s="34">
        <f t="shared" si="1002"/>
        <v>0</v>
      </c>
      <c r="U1435" s="34">
        <f t="shared" si="1002"/>
        <v>320034.08238000004</v>
      </c>
      <c r="V1435" s="34">
        <f t="shared" si="1002"/>
        <v>0</v>
      </c>
      <c r="W1435" s="34">
        <f t="shared" si="1002"/>
        <v>404255.834217</v>
      </c>
      <c r="X1435" s="34">
        <f t="shared" si="1002"/>
        <v>0</v>
      </c>
      <c r="Y1435" s="34">
        <f t="shared" si="1002"/>
        <v>160502.78</v>
      </c>
      <c r="Z1435" s="34">
        <f t="shared" si="1002"/>
        <v>0</v>
      </c>
      <c r="AA1435" s="34">
        <f t="shared" si="1002"/>
        <v>0</v>
      </c>
      <c r="AB1435" s="34">
        <f t="shared" si="1002"/>
        <v>0</v>
      </c>
      <c r="AC1435" s="34">
        <f>AC906+AC1026+AC1310+AC1430</f>
        <v>0</v>
      </c>
      <c r="AD1435" s="147"/>
      <c r="AE1435" s="112"/>
    </row>
    <row r="1436" spans="1:34" ht="13.15" customHeight="1" x14ac:dyDescent="0.2">
      <c r="A1436" s="112"/>
      <c r="B1436" s="103" t="s">
        <v>15</v>
      </c>
      <c r="C1436" s="19"/>
      <c r="D1436" s="20"/>
      <c r="E1436" s="20"/>
      <c r="F1436" s="19"/>
      <c r="G1436" s="34">
        <f t="shared" ref="G1436:Q1436" si="1003">G907+G1027+G1311+G1431</f>
        <v>143829.9</v>
      </c>
      <c r="H1436" s="34">
        <f t="shared" si="1003"/>
        <v>4204.3999999999996</v>
      </c>
      <c r="I1436" s="34">
        <f t="shared" si="1003"/>
        <v>35600</v>
      </c>
      <c r="J1436" s="34">
        <f t="shared" si="1003"/>
        <v>4204.3999999999996</v>
      </c>
      <c r="K1436" s="34">
        <f t="shared" si="1003"/>
        <v>36100</v>
      </c>
      <c r="L1436" s="34">
        <f t="shared" si="1003"/>
        <v>0</v>
      </c>
      <c r="M1436" s="34">
        <f t="shared" si="1003"/>
        <v>20159.099999999999</v>
      </c>
      <c r="N1436" s="34">
        <f t="shared" si="1003"/>
        <v>0</v>
      </c>
      <c r="O1436" s="34">
        <f t="shared" si="1003"/>
        <v>51970.8</v>
      </c>
      <c r="P1436" s="34">
        <f t="shared" si="1003"/>
        <v>0</v>
      </c>
      <c r="Q1436" s="34">
        <f t="shared" si="1003"/>
        <v>313359.09999999998</v>
      </c>
      <c r="R1436" s="34">
        <f t="shared" ref="R1436:AB1436" si="1004">R907+R1027+R1311+R1431</f>
        <v>0</v>
      </c>
      <c r="S1436" s="34">
        <f t="shared" si="1004"/>
        <v>51755</v>
      </c>
      <c r="T1436" s="34">
        <f t="shared" si="1004"/>
        <v>0</v>
      </c>
      <c r="U1436" s="34">
        <f t="shared" si="1004"/>
        <v>61416.6</v>
      </c>
      <c r="V1436" s="34">
        <f t="shared" si="1004"/>
        <v>0</v>
      </c>
      <c r="W1436" s="34">
        <f t="shared" si="1004"/>
        <v>49847.8</v>
      </c>
      <c r="X1436" s="34">
        <f t="shared" si="1004"/>
        <v>0</v>
      </c>
      <c r="Y1436" s="34">
        <f t="shared" si="1004"/>
        <v>150339.70000000001</v>
      </c>
      <c r="Z1436" s="34">
        <f t="shared" si="1004"/>
        <v>0</v>
      </c>
      <c r="AA1436" s="34">
        <f t="shared" si="1004"/>
        <v>165342</v>
      </c>
      <c r="AB1436" s="34">
        <f t="shared" si="1004"/>
        <v>164364</v>
      </c>
      <c r="AC1436" s="34">
        <f>AC907+AC1027+AC1311+AC1431</f>
        <v>164364</v>
      </c>
      <c r="AD1436" s="147"/>
      <c r="AE1436" s="112"/>
    </row>
    <row r="1437" spans="1:34" ht="13.15" customHeight="1" x14ac:dyDescent="0.2">
      <c r="A1437" s="112"/>
      <c r="B1437" s="103" t="s">
        <v>12</v>
      </c>
      <c r="C1437" s="19"/>
      <c r="D1437" s="20"/>
      <c r="E1437" s="20"/>
      <c r="F1437" s="19"/>
      <c r="G1437" s="34">
        <f t="shared" ref="G1437:Q1437" si="1005">G908+G1028+G1312+G1432</f>
        <v>0</v>
      </c>
      <c r="H1437" s="34">
        <f t="shared" si="1005"/>
        <v>0</v>
      </c>
      <c r="I1437" s="34">
        <f t="shared" si="1005"/>
        <v>0</v>
      </c>
      <c r="J1437" s="34">
        <f t="shared" si="1005"/>
        <v>0</v>
      </c>
      <c r="K1437" s="34">
        <f t="shared" si="1005"/>
        <v>0</v>
      </c>
      <c r="L1437" s="34">
        <f t="shared" si="1005"/>
        <v>0</v>
      </c>
      <c r="M1437" s="34">
        <f t="shared" si="1005"/>
        <v>0</v>
      </c>
      <c r="N1437" s="34">
        <f t="shared" si="1005"/>
        <v>0</v>
      </c>
      <c r="O1437" s="34">
        <f t="shared" si="1005"/>
        <v>0</v>
      </c>
      <c r="P1437" s="34">
        <f t="shared" si="1005"/>
        <v>0</v>
      </c>
      <c r="Q1437" s="34">
        <f t="shared" si="1005"/>
        <v>0</v>
      </c>
      <c r="R1437" s="34">
        <f t="shared" ref="R1437:AB1437" si="1006">R908+R1028+R1312+R1432</f>
        <v>0</v>
      </c>
      <c r="S1437" s="34">
        <f t="shared" si="1006"/>
        <v>0</v>
      </c>
      <c r="T1437" s="34">
        <f t="shared" si="1006"/>
        <v>0</v>
      </c>
      <c r="U1437" s="34">
        <f t="shared" si="1006"/>
        <v>0</v>
      </c>
      <c r="V1437" s="34">
        <f t="shared" si="1006"/>
        <v>0</v>
      </c>
      <c r="W1437" s="34">
        <f t="shared" si="1006"/>
        <v>0</v>
      </c>
      <c r="X1437" s="34">
        <f t="shared" si="1006"/>
        <v>0</v>
      </c>
      <c r="Y1437" s="34">
        <f t="shared" si="1006"/>
        <v>0</v>
      </c>
      <c r="Z1437" s="34">
        <f t="shared" si="1006"/>
        <v>0</v>
      </c>
      <c r="AA1437" s="34">
        <f t="shared" si="1006"/>
        <v>0</v>
      </c>
      <c r="AB1437" s="34">
        <f t="shared" si="1006"/>
        <v>0</v>
      </c>
      <c r="AC1437" s="34">
        <f>AC908+AC1028+AC1312+AC1432</f>
        <v>0</v>
      </c>
      <c r="AD1437" s="147"/>
      <c r="AE1437" s="112"/>
      <c r="AF1437" s="8"/>
      <c r="AG1437" s="8"/>
      <c r="AH1437" s="8"/>
    </row>
    <row r="1438" spans="1:34" s="7" customFormat="1" ht="13.15" customHeight="1" x14ac:dyDescent="0.2">
      <c r="A1438" s="15"/>
      <c r="B1438" s="12" t="s">
        <v>47</v>
      </c>
      <c r="C1438" s="13"/>
      <c r="D1438" s="14"/>
      <c r="E1438" s="14"/>
      <c r="F1438" s="13"/>
      <c r="G1438" s="58"/>
      <c r="H1438" s="59">
        <v>6375579.7422800027</v>
      </c>
      <c r="I1438" s="59">
        <v>6109212.080000001</v>
      </c>
      <c r="J1438" s="59">
        <v>6375579.7422800027</v>
      </c>
      <c r="K1438" s="59">
        <v>7831579.1199999992</v>
      </c>
      <c r="L1438" s="59">
        <v>0</v>
      </c>
      <c r="M1438" s="59">
        <v>4160989.4729999998</v>
      </c>
      <c r="N1438" s="59">
        <v>0</v>
      </c>
      <c r="O1438" s="59">
        <v>6357940.0259999996</v>
      </c>
      <c r="P1438" s="59">
        <v>0</v>
      </c>
      <c r="Q1438" s="58"/>
      <c r="R1438" s="59"/>
      <c r="S1438" s="58"/>
      <c r="T1438" s="59"/>
      <c r="U1438" s="59"/>
      <c r="V1438" s="59"/>
      <c r="W1438" s="59"/>
      <c r="X1438" s="59"/>
      <c r="Y1438" s="59"/>
      <c r="Z1438" s="59">
        <v>0</v>
      </c>
      <c r="AA1438" s="59">
        <v>26439198.900000002</v>
      </c>
      <c r="AB1438" s="60">
        <v>26362537.700000003</v>
      </c>
      <c r="AC1438" s="60"/>
      <c r="AD1438" s="16"/>
      <c r="AE1438" s="17"/>
    </row>
    <row r="1439" spans="1:34" s="7" customFormat="1" ht="13.15" customHeight="1" x14ac:dyDescent="0.2">
      <c r="A1439" s="15"/>
      <c r="B1439" s="12"/>
      <c r="C1439" s="13"/>
      <c r="D1439" s="14"/>
      <c r="E1439" s="14"/>
      <c r="F1439" s="13"/>
      <c r="G1439" s="58"/>
      <c r="H1439" s="59"/>
      <c r="I1439" s="59"/>
      <c r="J1439" s="59"/>
      <c r="K1439" s="59"/>
      <c r="L1439" s="59"/>
      <c r="M1439" s="59"/>
      <c r="N1439" s="59"/>
      <c r="O1439" s="59"/>
      <c r="P1439" s="59"/>
      <c r="Q1439" s="58"/>
      <c r="R1439" s="58"/>
      <c r="S1439" s="58"/>
      <c r="T1439" s="58"/>
      <c r="U1439" s="58"/>
      <c r="V1439" s="58"/>
      <c r="W1439" s="58"/>
      <c r="X1439" s="58"/>
      <c r="Y1439" s="58"/>
      <c r="Z1439" s="58"/>
      <c r="AA1439" s="58">
        <f>AA1438-AA1433</f>
        <v>0</v>
      </c>
      <c r="AB1439" s="58">
        <f>AB1438-AB1433</f>
        <v>0</v>
      </c>
      <c r="AC1439" s="60"/>
      <c r="AD1439" s="16"/>
      <c r="AE1439" s="17"/>
    </row>
    <row r="1440" spans="1:34" s="7" customFormat="1" ht="13.15" customHeight="1" x14ac:dyDescent="0.2">
      <c r="A1440" s="12"/>
      <c r="B1440" s="61" t="s">
        <v>47</v>
      </c>
      <c r="C1440" s="19"/>
      <c r="D1440" s="20"/>
      <c r="E1440" s="20"/>
      <c r="F1440" s="19"/>
      <c r="G1440" s="23">
        <f>SUM(G1442:G1463)-G1450-G1451-G1452</f>
        <v>26044443.870000005</v>
      </c>
      <c r="H1440" s="23">
        <f t="shared" ref="H1440:P1440" si="1007">SUM(H1442:H1463)-H1450-H1451-H1452</f>
        <v>6375579.7422800008</v>
      </c>
      <c r="I1440" s="23">
        <f t="shared" si="1007"/>
        <v>6109212.0800000001</v>
      </c>
      <c r="J1440" s="23">
        <f t="shared" si="1007"/>
        <v>6375579.7422800008</v>
      </c>
      <c r="K1440" s="23">
        <f t="shared" si="1007"/>
        <v>7831579.1199999992</v>
      </c>
      <c r="L1440" s="23">
        <f t="shared" si="1007"/>
        <v>0</v>
      </c>
      <c r="M1440" s="23">
        <f t="shared" si="1007"/>
        <v>4160989.4729999998</v>
      </c>
      <c r="N1440" s="23">
        <f t="shared" si="1007"/>
        <v>0</v>
      </c>
      <c r="O1440" s="23">
        <f t="shared" si="1007"/>
        <v>6357940.0260000005</v>
      </c>
      <c r="P1440" s="23">
        <f t="shared" si="1007"/>
        <v>0</v>
      </c>
      <c r="Q1440" s="23">
        <f>SUM(Q1442:Q1463)-Q1450-Q1451-Q1452</f>
        <v>25172894.673643999</v>
      </c>
      <c r="R1440" s="23">
        <f t="shared" ref="R1440:AB1440" si="1008">SUM(R1442:R1463)-R1450-R1451-R1452</f>
        <v>17780</v>
      </c>
      <c r="S1440" s="23">
        <f t="shared" si="1008"/>
        <v>4426228.6425299998</v>
      </c>
      <c r="T1440" s="23">
        <f t="shared" si="1008"/>
        <v>17580</v>
      </c>
      <c r="U1440" s="23">
        <f t="shared" si="1008"/>
        <v>8566238.1076640021</v>
      </c>
      <c r="V1440" s="23">
        <f t="shared" si="1008"/>
        <v>0</v>
      </c>
      <c r="W1440" s="23">
        <f t="shared" si="1008"/>
        <v>5313245.9051200002</v>
      </c>
      <c r="X1440" s="23">
        <f t="shared" si="1008"/>
        <v>0</v>
      </c>
      <c r="Y1440" s="23">
        <f t="shared" si="1008"/>
        <v>6867182.0183299994</v>
      </c>
      <c r="Z1440" s="23">
        <f t="shared" si="1008"/>
        <v>0</v>
      </c>
      <c r="AA1440" s="23">
        <f t="shared" si="1008"/>
        <v>26439198.900000002</v>
      </c>
      <c r="AB1440" s="23">
        <f t="shared" si="1008"/>
        <v>26362537.700000003</v>
      </c>
      <c r="AC1440" s="23">
        <f t="shared" ref="AC1440" si="1009">SUM(AC1442:AC1463)-AC1450-AC1451-AC1452</f>
        <v>26445918.300000001</v>
      </c>
      <c r="AD1440" s="23">
        <f>G1440+Q1440+AA1440+AB1440+AC1440</f>
        <v>130464993.443644</v>
      </c>
      <c r="AE1440" s="8"/>
    </row>
    <row r="1441" spans="1:36" s="7" customFormat="1" ht="13.15" customHeight="1" x14ac:dyDescent="0.2">
      <c r="A1441" s="12"/>
      <c r="B1441" s="62" t="s">
        <v>66</v>
      </c>
      <c r="C1441" s="63">
        <v>136</v>
      </c>
      <c r="D1441" s="20"/>
      <c r="E1441" s="20"/>
      <c r="F1441" s="19"/>
      <c r="G1441" s="23">
        <f>SUM(G1442:G1448)</f>
        <v>24138863.080000002</v>
      </c>
      <c r="H1441" s="23">
        <f t="shared" ref="H1441:P1441" si="1010">SUM(H1442:H1448)</f>
        <v>5739457.7250000006</v>
      </c>
      <c r="I1441" s="23">
        <f t="shared" si="1010"/>
        <v>5746352.2800000003</v>
      </c>
      <c r="J1441" s="23">
        <f t="shared" si="1010"/>
        <v>5739457.7250000006</v>
      </c>
      <c r="K1441" s="23">
        <f t="shared" si="1010"/>
        <v>7364122.1200000001</v>
      </c>
      <c r="L1441" s="23">
        <f t="shared" si="1010"/>
        <v>0</v>
      </c>
      <c r="M1441" s="23">
        <f t="shared" si="1010"/>
        <v>3747520.2729999996</v>
      </c>
      <c r="N1441" s="23">
        <f t="shared" si="1010"/>
        <v>0</v>
      </c>
      <c r="O1441" s="23">
        <f t="shared" si="1010"/>
        <v>5809186.5260000005</v>
      </c>
      <c r="P1441" s="23">
        <f t="shared" si="1010"/>
        <v>0</v>
      </c>
      <c r="Q1441" s="23">
        <f>SUM(Q1442:Q1448)</f>
        <v>22383003.077297002</v>
      </c>
      <c r="R1441" s="23">
        <f t="shared" ref="R1441:AC1441" si="1011">SUM(R1442:R1448)</f>
        <v>17735</v>
      </c>
      <c r="S1441" s="23">
        <f>SUM(S1442:S1448)</f>
        <v>4115034.2069999999</v>
      </c>
      <c r="T1441" s="23">
        <f t="shared" si="1011"/>
        <v>17535</v>
      </c>
      <c r="U1441" s="23">
        <f>SUM(U1442:U1448)</f>
        <v>7724958.0693940008</v>
      </c>
      <c r="V1441" s="23">
        <f t="shared" si="1011"/>
        <v>0</v>
      </c>
      <c r="W1441" s="23">
        <f>SUM(W1442:W1448)</f>
        <v>4350794.5719029997</v>
      </c>
      <c r="X1441" s="23">
        <f t="shared" si="1011"/>
        <v>0</v>
      </c>
      <c r="Y1441" s="23">
        <f>SUM(Y1442:Y1448)</f>
        <v>6192216.2289999994</v>
      </c>
      <c r="Z1441" s="23">
        <f t="shared" si="1011"/>
        <v>0</v>
      </c>
      <c r="AA1441" s="23">
        <f t="shared" si="1011"/>
        <v>24940679.600000001</v>
      </c>
      <c r="AB1441" s="23">
        <f t="shared" si="1011"/>
        <v>24940679.600000001</v>
      </c>
      <c r="AC1441" s="23">
        <f t="shared" si="1011"/>
        <v>24937151.600000001</v>
      </c>
      <c r="AD1441" s="23">
        <f t="shared" ref="AD1441:AD1508" si="1012">G1441+Q1441+AA1441+AB1441+AC1441</f>
        <v>121340376.957297</v>
      </c>
      <c r="AE1441" s="8">
        <f>22423403.351-AE1449</f>
        <v>22383003.050999999</v>
      </c>
      <c r="AH1441" s="94">
        <f>AE1441-Q1441</f>
        <v>-2.6297003030776978E-2</v>
      </c>
      <c r="AI1441" s="94"/>
      <c r="AJ1441" s="94"/>
    </row>
    <row r="1442" spans="1:36" s="7" customFormat="1" ht="13.15" customHeight="1" x14ac:dyDescent="0.2">
      <c r="A1442" s="12"/>
      <c r="B1442" s="62"/>
      <c r="C1442" s="63">
        <v>136</v>
      </c>
      <c r="D1442" s="20" t="s">
        <v>40</v>
      </c>
      <c r="E1442" s="20"/>
      <c r="F1442" s="19"/>
      <c r="G1442" s="23">
        <v>7782379.2999999998</v>
      </c>
      <c r="H1442" s="23">
        <f t="shared" ref="H1442:Z1442" si="1013">H306+H386</f>
        <v>1826776.5</v>
      </c>
      <c r="I1442" s="23">
        <f t="shared" si="1013"/>
        <v>1826980.8</v>
      </c>
      <c r="J1442" s="23">
        <f t="shared" si="1013"/>
        <v>1826776.5</v>
      </c>
      <c r="K1442" s="23">
        <f t="shared" si="1013"/>
        <v>2111384.1</v>
      </c>
      <c r="L1442" s="23">
        <f t="shared" si="1013"/>
        <v>0</v>
      </c>
      <c r="M1442" s="23">
        <f t="shared" si="1013"/>
        <v>1344709.4</v>
      </c>
      <c r="N1442" s="23">
        <f t="shared" si="1013"/>
        <v>0</v>
      </c>
      <c r="O1442" s="23">
        <f t="shared" si="1013"/>
        <v>1875047.4</v>
      </c>
      <c r="P1442" s="23">
        <f t="shared" si="1013"/>
        <v>0</v>
      </c>
      <c r="Q1442" s="23">
        <f t="shared" si="1013"/>
        <v>6717444.4000000004</v>
      </c>
      <c r="R1442" s="23">
        <f t="shared" si="1013"/>
        <v>0</v>
      </c>
      <c r="S1442" s="23">
        <f t="shared" si="1013"/>
        <v>1169113.6199999999</v>
      </c>
      <c r="T1442" s="23">
        <f t="shared" si="1013"/>
        <v>0</v>
      </c>
      <c r="U1442" s="23">
        <f t="shared" si="1013"/>
        <v>2291238.8000000003</v>
      </c>
      <c r="V1442" s="23">
        <f t="shared" si="1013"/>
        <v>0</v>
      </c>
      <c r="W1442" s="23">
        <f t="shared" si="1013"/>
        <v>1340306.7999999998</v>
      </c>
      <c r="X1442" s="23">
        <f t="shared" si="1013"/>
        <v>0</v>
      </c>
      <c r="Y1442" s="23">
        <f t="shared" si="1013"/>
        <v>1916785.18</v>
      </c>
      <c r="Z1442" s="23">
        <f t="shared" si="1013"/>
        <v>0</v>
      </c>
      <c r="AA1442" s="23">
        <f t="shared" ref="AA1442:AB1442" si="1014">AA306+AA386</f>
        <v>7598692.7000000002</v>
      </c>
      <c r="AB1442" s="23">
        <f t="shared" si="1014"/>
        <v>7598692.7000000002</v>
      </c>
      <c r="AC1442" s="23">
        <f>AC306+AC386</f>
        <v>7598692.7000000002</v>
      </c>
      <c r="AD1442" s="23">
        <f t="shared" si="1012"/>
        <v>37295901.799999997</v>
      </c>
      <c r="AE1442" s="8">
        <v>6717444.4000000004</v>
      </c>
      <c r="AH1442" s="94">
        <f t="shared" ref="AH1442:AH1452" si="1015">AE1442-Q1442</f>
        <v>0</v>
      </c>
    </row>
    <row r="1443" spans="1:36" s="7" customFormat="1" ht="13.15" customHeight="1" x14ac:dyDescent="0.2">
      <c r="A1443" s="12"/>
      <c r="B1443" s="62"/>
      <c r="C1443" s="63">
        <v>136</v>
      </c>
      <c r="D1443" s="20" t="s">
        <v>41</v>
      </c>
      <c r="E1443" s="20"/>
      <c r="F1443" s="19"/>
      <c r="G1443" s="23">
        <v>15121102.600000001</v>
      </c>
      <c r="H1443" s="23">
        <f t="shared" ref="H1443:P1443" si="1016">H307+H308+H310+H311+H312+H317+H387+H409+H410+H411+H412+H436+H437+H474+H475+H581+H999+H1000+H438</f>
        <v>3597191.9</v>
      </c>
      <c r="I1443" s="23">
        <f t="shared" si="1016"/>
        <v>3597734.1999999997</v>
      </c>
      <c r="J1443" s="23">
        <f t="shared" si="1016"/>
        <v>3597191.9</v>
      </c>
      <c r="K1443" s="23">
        <f t="shared" si="1016"/>
        <v>4869123</v>
      </c>
      <c r="L1443" s="23">
        <f t="shared" si="1016"/>
        <v>0</v>
      </c>
      <c r="M1443" s="23">
        <f t="shared" si="1016"/>
        <v>2069899.5999999999</v>
      </c>
      <c r="N1443" s="23">
        <f t="shared" si="1016"/>
        <v>0</v>
      </c>
      <c r="O1443" s="23">
        <f t="shared" si="1016"/>
        <v>3513020.3000000003</v>
      </c>
      <c r="P1443" s="23">
        <f t="shared" si="1016"/>
        <v>0</v>
      </c>
      <c r="Q1443" s="23">
        <f>Q307+Q308+Q310+Q311+Q312+Q317+Q387+Q409+Q410+Q411+Q412+Q436+Q437+Q474+Q475+Q581+Q999+Q1000+Q438+Q582+Q588+Q440+Q589+Q439</f>
        <v>13638957.780000003</v>
      </c>
      <c r="R1443" s="23">
        <f t="shared" ref="R1443:AB1443" si="1017">R307+R308+R310+R311+R312+R317+R387+R409+R410+R411+R412+R436+R437+R474+R475+R581+R999+R1000+R438+R582+R588+R440+R589+R439</f>
        <v>0</v>
      </c>
      <c r="S1443" s="23">
        <f>S307+S308+S310+S311+S312+S317+S387+S409+S410+S411+S412+S436+S437+S474+S475+S581+S999+S1000+S438+S582+S588+S440+S589+S439</f>
        <v>2635828.6543999994</v>
      </c>
      <c r="T1443" s="23">
        <f t="shared" si="1017"/>
        <v>0</v>
      </c>
      <c r="U1443" s="23">
        <f>U307+U308+U310+U311+U312+U317+U387+U409+U410+U411+U412+U436+U437+U474+U475+U581+U999+U1000+U438+U582+U588+U440+U589+U439</f>
        <v>4945817.8396000005</v>
      </c>
      <c r="V1443" s="23">
        <f t="shared" si="1017"/>
        <v>0</v>
      </c>
      <c r="W1443" s="23">
        <f>W307+W308+W310+W311+W312+W317+W387+W409+W410+W411+W412+W436+W437+W474+W475+W581+W999+W1000+W438+W582+W588+W440+W589+W439</f>
        <v>2372581.2860000003</v>
      </c>
      <c r="X1443" s="23">
        <f t="shared" si="1017"/>
        <v>0</v>
      </c>
      <c r="Y1443" s="23">
        <f>Y307+Y308+Y310+Y311+Y312+Y317+Y387+Y409+Y410+Y411+Y412+Y436+Y437+Y474+Y475+Y581+Y999+Y1000+Y438+Y582+Y588+Y440+Y589+Y439</f>
        <v>3684730</v>
      </c>
      <c r="Z1443" s="23">
        <f t="shared" si="1017"/>
        <v>0</v>
      </c>
      <c r="AA1443" s="23">
        <f t="shared" si="1017"/>
        <v>15877014.200000003</v>
      </c>
      <c r="AB1443" s="23">
        <f t="shared" si="1017"/>
        <v>15877014.200000003</v>
      </c>
      <c r="AC1443" s="23">
        <f>AC307+AC308+AC310+AC311+AC312+AC317+AC387+AC409+AC410+AC411+AC412+AC436+AC437+AC474+AC475+AC581+AC999+AC1000+AC438+AC582+AC588+AC440+AC589</f>
        <v>15877014.200000003</v>
      </c>
      <c r="AD1443" s="23">
        <f t="shared" si="1012"/>
        <v>76391102.980000019</v>
      </c>
      <c r="AE1443" s="8">
        <f>13649474.2-AE1450</f>
        <v>13638957.76042</v>
      </c>
      <c r="AH1443" s="94">
        <f t="shared" si="1015"/>
        <v>-1.9580002874135971E-2</v>
      </c>
    </row>
    <row r="1444" spans="1:36" s="7" customFormat="1" ht="13.15" customHeight="1" x14ac:dyDescent="0.2">
      <c r="A1444" s="12"/>
      <c r="B1444" s="62"/>
      <c r="C1444" s="63">
        <v>136</v>
      </c>
      <c r="D1444" s="20" t="s">
        <v>446</v>
      </c>
      <c r="E1444" s="20"/>
      <c r="F1444" s="19"/>
      <c r="G1444" s="23"/>
      <c r="H1444" s="23">
        <f t="shared" ref="H1444:Z1444" si="1018">H314+H315</f>
        <v>29412.400000000001</v>
      </c>
      <c r="I1444" s="23">
        <f t="shared" si="1018"/>
        <v>29412.400000000001</v>
      </c>
      <c r="J1444" s="23">
        <f t="shared" si="1018"/>
        <v>29412.400000000001</v>
      </c>
      <c r="K1444" s="23">
        <f t="shared" si="1018"/>
        <v>31089.300000000003</v>
      </c>
      <c r="L1444" s="23">
        <f t="shared" si="1018"/>
        <v>0</v>
      </c>
      <c r="M1444" s="23">
        <f t="shared" si="1018"/>
        <v>29830.3</v>
      </c>
      <c r="N1444" s="23">
        <f t="shared" si="1018"/>
        <v>0</v>
      </c>
      <c r="O1444" s="23">
        <f t="shared" si="1018"/>
        <v>28907.7</v>
      </c>
      <c r="P1444" s="23">
        <f t="shared" si="1018"/>
        <v>0</v>
      </c>
      <c r="Q1444" s="23">
        <f t="shared" si="1018"/>
        <v>111117.20000000001</v>
      </c>
      <c r="R1444" s="23">
        <f t="shared" si="1018"/>
        <v>0</v>
      </c>
      <c r="S1444" s="23">
        <f t="shared" si="1018"/>
        <v>28299.724999999999</v>
      </c>
      <c r="T1444" s="23">
        <f t="shared" si="1018"/>
        <v>0</v>
      </c>
      <c r="U1444" s="23">
        <f t="shared" si="1018"/>
        <v>28413.224999999999</v>
      </c>
      <c r="V1444" s="23">
        <f t="shared" si="1018"/>
        <v>0</v>
      </c>
      <c r="W1444" s="23">
        <f t="shared" si="1018"/>
        <v>27698.525000000001</v>
      </c>
      <c r="X1444" s="23">
        <f t="shared" si="1018"/>
        <v>0</v>
      </c>
      <c r="Y1444" s="23">
        <f t="shared" si="1018"/>
        <v>26705.725000000002</v>
      </c>
      <c r="Z1444" s="23">
        <f t="shared" si="1018"/>
        <v>0</v>
      </c>
      <c r="AA1444" s="23">
        <f t="shared" ref="AA1444:AB1444" si="1019">AA314+AA315</f>
        <v>119685.9</v>
      </c>
      <c r="AB1444" s="23">
        <f t="shared" si="1019"/>
        <v>119685.9</v>
      </c>
      <c r="AC1444" s="23">
        <f>AC314+AC315</f>
        <v>119685.9</v>
      </c>
      <c r="AD1444" s="23">
        <f t="shared" si="1012"/>
        <v>470174.9</v>
      </c>
      <c r="AE1444" s="8">
        <v>111117.20000000001</v>
      </c>
      <c r="AH1444" s="94">
        <f t="shared" si="1015"/>
        <v>0</v>
      </c>
    </row>
    <row r="1445" spans="1:36" s="7" customFormat="1" ht="13.15" customHeight="1" x14ac:dyDescent="0.2">
      <c r="A1445" s="12"/>
      <c r="B1445" s="62"/>
      <c r="C1445" s="63">
        <v>136</v>
      </c>
      <c r="D1445" s="20" t="s">
        <v>44</v>
      </c>
      <c r="E1445" s="20"/>
      <c r="F1445" s="19"/>
      <c r="G1445" s="23">
        <v>256659.69999999998</v>
      </c>
      <c r="H1445" s="23">
        <f t="shared" ref="H1445:P1445" si="1020">H917+H919+H920</f>
        <v>63111.9</v>
      </c>
      <c r="I1445" s="23">
        <f t="shared" si="1020"/>
        <v>63825.5</v>
      </c>
      <c r="J1445" s="23">
        <f t="shared" si="1020"/>
        <v>63111.9</v>
      </c>
      <c r="K1445" s="23">
        <f t="shared" si="1020"/>
        <v>93304.799999999988</v>
      </c>
      <c r="L1445" s="23">
        <f t="shared" si="1020"/>
        <v>0</v>
      </c>
      <c r="M1445" s="23">
        <f t="shared" si="1020"/>
        <v>38937.500000000007</v>
      </c>
      <c r="N1445" s="23">
        <f t="shared" si="1020"/>
        <v>0</v>
      </c>
      <c r="O1445" s="23">
        <f t="shared" si="1020"/>
        <v>59370.6</v>
      </c>
      <c r="P1445" s="23">
        <f t="shared" si="1020"/>
        <v>0</v>
      </c>
      <c r="Q1445" s="23">
        <f t="shared" ref="Q1445:Z1445" si="1021">Q917+Q919+Q920+Q918</f>
        <v>261327.3186</v>
      </c>
      <c r="R1445" s="23">
        <f t="shared" si="1021"/>
        <v>0</v>
      </c>
      <c r="S1445" s="23">
        <f t="shared" si="1021"/>
        <v>65410.328600000001</v>
      </c>
      <c r="T1445" s="23">
        <f t="shared" si="1021"/>
        <v>0</v>
      </c>
      <c r="U1445" s="23">
        <f t="shared" si="1021"/>
        <v>92795.45</v>
      </c>
      <c r="V1445" s="23">
        <f t="shared" si="1021"/>
        <v>0</v>
      </c>
      <c r="W1445" s="23">
        <f t="shared" si="1021"/>
        <v>41004.800000000003</v>
      </c>
      <c r="X1445" s="23">
        <f t="shared" si="1021"/>
        <v>0</v>
      </c>
      <c r="Y1445" s="23">
        <f t="shared" si="1021"/>
        <v>62116.74</v>
      </c>
      <c r="Z1445" s="23">
        <f t="shared" si="1021"/>
        <v>0</v>
      </c>
      <c r="AA1445" s="23">
        <f t="shared" ref="AA1445:AB1445" si="1022">AA917+AA919+AA920+AA918</f>
        <v>258136.5</v>
      </c>
      <c r="AB1445" s="23">
        <f t="shared" si="1022"/>
        <v>258136.5</v>
      </c>
      <c r="AC1445" s="23">
        <f>AC917+AC919+AC920+AC918</f>
        <v>258136.5</v>
      </c>
      <c r="AD1445" s="23">
        <f t="shared" si="1012"/>
        <v>1292396.5186000001</v>
      </c>
      <c r="AE1445" s="8">
        <v>261327.3</v>
      </c>
      <c r="AH1445" s="94">
        <f t="shared" si="1015"/>
        <v>-1.8600000010337681E-2</v>
      </c>
    </row>
    <row r="1446" spans="1:36" s="7" customFormat="1" ht="13.15" customHeight="1" x14ac:dyDescent="0.2">
      <c r="A1446" s="71"/>
      <c r="B1446" s="62"/>
      <c r="C1446" s="63">
        <v>136</v>
      </c>
      <c r="D1446" s="20" t="s">
        <v>43</v>
      </c>
      <c r="E1446" s="20"/>
      <c r="F1446" s="19"/>
      <c r="G1446" s="23">
        <v>67064</v>
      </c>
      <c r="H1446" s="23">
        <f t="shared" ref="H1446:Z1446" si="1023">H916+H1357</f>
        <v>14725</v>
      </c>
      <c r="I1446" s="23">
        <f t="shared" si="1023"/>
        <v>14725</v>
      </c>
      <c r="J1446" s="23">
        <f t="shared" si="1023"/>
        <v>14725</v>
      </c>
      <c r="K1446" s="23">
        <f t="shared" si="1023"/>
        <v>23432</v>
      </c>
      <c r="L1446" s="23">
        <f t="shared" si="1023"/>
        <v>0</v>
      </c>
      <c r="M1446" s="23">
        <f t="shared" si="1023"/>
        <v>12160</v>
      </c>
      <c r="N1446" s="23">
        <f t="shared" si="1023"/>
        <v>0</v>
      </c>
      <c r="O1446" s="23">
        <f t="shared" si="1023"/>
        <v>15247</v>
      </c>
      <c r="P1446" s="23">
        <f t="shared" si="1023"/>
        <v>0</v>
      </c>
      <c r="Q1446" s="23">
        <f t="shared" si="1023"/>
        <v>64861.7</v>
      </c>
      <c r="R1446" s="23">
        <f t="shared" si="1023"/>
        <v>0</v>
      </c>
      <c r="S1446" s="23">
        <f t="shared" si="1023"/>
        <v>14725</v>
      </c>
      <c r="T1446" s="23">
        <f t="shared" si="1023"/>
        <v>0</v>
      </c>
      <c r="U1446" s="23">
        <f t="shared" si="1023"/>
        <v>19760</v>
      </c>
      <c r="V1446" s="23">
        <f t="shared" si="1023"/>
        <v>0</v>
      </c>
      <c r="W1446" s="23">
        <f t="shared" si="1023"/>
        <v>14633</v>
      </c>
      <c r="X1446" s="23">
        <f t="shared" si="1023"/>
        <v>0</v>
      </c>
      <c r="Y1446" s="23">
        <f t="shared" si="1023"/>
        <v>15743.7</v>
      </c>
      <c r="Z1446" s="23">
        <f t="shared" si="1023"/>
        <v>0</v>
      </c>
      <c r="AA1446" s="23">
        <f t="shared" ref="AA1446:AB1446" si="1024">AA916+AA1357</f>
        <v>65564</v>
      </c>
      <c r="AB1446" s="23">
        <f t="shared" si="1024"/>
        <v>65564</v>
      </c>
      <c r="AC1446" s="23">
        <f>AC916+AC1357</f>
        <v>65564</v>
      </c>
      <c r="AD1446" s="23">
        <f t="shared" si="1012"/>
        <v>328617.7</v>
      </c>
      <c r="AE1446" s="8">
        <v>64861.7</v>
      </c>
      <c r="AH1446" s="94">
        <f t="shared" si="1015"/>
        <v>0</v>
      </c>
    </row>
    <row r="1447" spans="1:36" s="7" customFormat="1" ht="13.15" customHeight="1" x14ac:dyDescent="0.2">
      <c r="A1447" s="12"/>
      <c r="B1447" s="103" t="s">
        <v>439</v>
      </c>
      <c r="C1447" s="19">
        <v>136</v>
      </c>
      <c r="D1447" s="20" t="s">
        <v>42</v>
      </c>
      <c r="E1447" s="20"/>
      <c r="F1447" s="19"/>
      <c r="G1447" s="23">
        <v>478895.5</v>
      </c>
      <c r="H1447" s="23">
        <f t="shared" ref="H1447:P1447" si="1025">H56+H57+H58+H60+H109+H110+H146+H147+H148+H149+H218+H313+H316+H408+H836+H837+H838+H839+H840+H970+H971+H1001+H1036+H1038+H1086+H1087+H1088+H1128+H1129+H1130+H1163+H1164+H1217+H1218+H1219+H1249+H1250+H1353+H1354+H1355+H1356+H1359+H1405+H584+H1040</f>
        <v>49240.925000000003</v>
      </c>
      <c r="I1447" s="23">
        <f t="shared" si="1025"/>
        <v>53779.780000000006</v>
      </c>
      <c r="J1447" s="23">
        <f t="shared" si="1025"/>
        <v>49240.925000000003</v>
      </c>
      <c r="K1447" s="23">
        <f t="shared" si="1025"/>
        <v>120827.69</v>
      </c>
      <c r="L1447" s="23">
        <f t="shared" si="1025"/>
        <v>0</v>
      </c>
      <c r="M1447" s="23">
        <f t="shared" si="1025"/>
        <v>145611.9</v>
      </c>
      <c r="N1447" s="23">
        <f t="shared" si="1025"/>
        <v>0</v>
      </c>
      <c r="O1447" s="23">
        <f t="shared" si="1025"/>
        <v>156993.73000000001</v>
      </c>
      <c r="P1447" s="23">
        <f t="shared" si="1025"/>
        <v>0</v>
      </c>
      <c r="Q1447" s="23">
        <f>Q56+Q57+Q58+Q59+Q60+Q109+Q110+Q146+Q147+Q148+Q149+Q218+Q219+Q220+Q313+Q316+Q408+Q490+Q491+Q492+Q583+Q584+Q585+Q586+Q587+Q836+Q837+Q838+Q839+Q840+Q970+Q971+Q1001+Q1036+Q1037+Q1038+Q1040+Q1086+Q1087+Q1088+Q1128+Q1129+Q1130+Q1163+Q1164+Q1217+Q1218+Q1219+Q1249+Q1250+Q1320+Q1353+Q1354+Q1355+Q1356+Q1358+Q1359+Q1360+Q1406+Q1166</f>
        <v>1088318.1786970003</v>
      </c>
      <c r="R1447" s="23">
        <f t="shared" ref="R1447:AD1447" si="1026">R56+R57+R58+R59+R60+R109+R110+R146+R147+R148+R149+R218+R219+R220+R313+R316+R408+R490+R491+R492+R583+R584+R585+R586+R587+R836+R837+R838+R839+R840+R970+R971+R1001+R1036+R1037+R1038+R1040+R1086+R1087+R1088+R1128+R1129+R1130+R1163+R1164+R1217+R1218+R1219+R1249+R1250+R1320+R1353+R1354+R1355+R1356+R1358+R1359+R1360+R1406+R1166</f>
        <v>17735</v>
      </c>
      <c r="S1447" s="23">
        <f t="shared" si="1026"/>
        <v>61690.048999999999</v>
      </c>
      <c r="T1447" s="23">
        <f t="shared" si="1026"/>
        <v>17535</v>
      </c>
      <c r="U1447" s="23">
        <f t="shared" si="1026"/>
        <v>225064.15479400003</v>
      </c>
      <c r="V1447" s="23">
        <f t="shared" si="1026"/>
        <v>0</v>
      </c>
      <c r="W1447" s="23">
        <f t="shared" si="1026"/>
        <v>470214.06090299995</v>
      </c>
      <c r="X1447" s="23">
        <f t="shared" si="1026"/>
        <v>0</v>
      </c>
      <c r="Y1447" s="23">
        <f t="shared" si="1026"/>
        <v>331349.91400000005</v>
      </c>
      <c r="Z1447" s="23">
        <f t="shared" si="1026"/>
        <v>0</v>
      </c>
      <c r="AA1447" s="23">
        <f t="shared" si="1026"/>
        <v>510856.8</v>
      </c>
      <c r="AB1447" s="23">
        <f t="shared" si="1026"/>
        <v>510856.8</v>
      </c>
      <c r="AC1447" s="23">
        <f t="shared" si="1026"/>
        <v>507328.8</v>
      </c>
      <c r="AD1447" s="23">
        <f t="shared" si="1026"/>
        <v>0</v>
      </c>
      <c r="AE1447" s="8">
        <f>1016868.99058+75000-3550.8</f>
        <v>1088318.1905799999</v>
      </c>
      <c r="AH1447" s="94">
        <f t="shared" si="1015"/>
        <v>1.1882999679073691E-2</v>
      </c>
    </row>
    <row r="1448" spans="1:36" s="7" customFormat="1" ht="13.15" customHeight="1" x14ac:dyDescent="0.2">
      <c r="A1448" s="12"/>
      <c r="B1448" s="62"/>
      <c r="C1448" s="63">
        <v>136</v>
      </c>
      <c r="D1448" s="20" t="s">
        <v>53</v>
      </c>
      <c r="E1448" s="20"/>
      <c r="F1448" s="19"/>
      <c r="G1448" s="23">
        <v>432761.98</v>
      </c>
      <c r="H1448" s="23">
        <f t="shared" ref="H1448:Z1448" si="1027">H309+H969</f>
        <v>158999.09999999998</v>
      </c>
      <c r="I1448" s="23">
        <f t="shared" si="1027"/>
        <v>159894.6</v>
      </c>
      <c r="J1448" s="23">
        <f t="shared" si="1027"/>
        <v>158999.09999999998</v>
      </c>
      <c r="K1448" s="23">
        <f t="shared" si="1027"/>
        <v>114961.23</v>
      </c>
      <c r="L1448" s="23">
        <f t="shared" si="1027"/>
        <v>0</v>
      </c>
      <c r="M1448" s="23">
        <f t="shared" si="1027"/>
        <v>106371.573</v>
      </c>
      <c r="N1448" s="23">
        <f t="shared" si="1027"/>
        <v>0</v>
      </c>
      <c r="O1448" s="23">
        <f t="shared" si="1027"/>
        <v>160599.796</v>
      </c>
      <c r="P1448" s="23">
        <f t="shared" si="1027"/>
        <v>0</v>
      </c>
      <c r="Q1448" s="23">
        <f t="shared" si="1027"/>
        <v>500976.50000000006</v>
      </c>
      <c r="R1448" s="23">
        <f t="shared" si="1027"/>
        <v>0</v>
      </c>
      <c r="S1448" s="23">
        <f t="shared" si="1027"/>
        <v>139966.82999999999</v>
      </c>
      <c r="T1448" s="23">
        <f t="shared" si="1027"/>
        <v>0</v>
      </c>
      <c r="U1448" s="23">
        <f t="shared" si="1027"/>
        <v>121868.6</v>
      </c>
      <c r="V1448" s="23">
        <f t="shared" si="1027"/>
        <v>0</v>
      </c>
      <c r="W1448" s="23">
        <f t="shared" si="1027"/>
        <v>84356.1</v>
      </c>
      <c r="X1448" s="23">
        <f t="shared" si="1027"/>
        <v>0</v>
      </c>
      <c r="Y1448" s="23">
        <f t="shared" si="1027"/>
        <v>154784.97</v>
      </c>
      <c r="Z1448" s="23">
        <f t="shared" si="1027"/>
        <v>0</v>
      </c>
      <c r="AA1448" s="23">
        <f t="shared" ref="AA1448:AB1448" si="1028">AA309+AA969</f>
        <v>510729.5</v>
      </c>
      <c r="AB1448" s="23">
        <f t="shared" si="1028"/>
        <v>510729.5</v>
      </c>
      <c r="AC1448" s="23">
        <f>AC309+AC969</f>
        <v>510729.5</v>
      </c>
      <c r="AD1448" s="23">
        <f>G1448+Q1448+AA1448+AB1448+AC1448</f>
        <v>2465926.98</v>
      </c>
      <c r="AE1448" s="8">
        <v>500976.5</v>
      </c>
      <c r="AH1448" s="94">
        <f t="shared" si="1015"/>
        <v>0</v>
      </c>
    </row>
    <row r="1449" spans="1:36" s="7" customFormat="1" ht="13.15" customHeight="1" x14ac:dyDescent="0.2">
      <c r="A1449" s="12"/>
      <c r="B1449" s="62" t="s">
        <v>376</v>
      </c>
      <c r="C1449" s="63">
        <v>136</v>
      </c>
      <c r="D1449" s="20"/>
      <c r="E1449" s="20"/>
      <c r="F1449" s="19"/>
      <c r="G1449" s="23">
        <v>24039.599999999999</v>
      </c>
      <c r="H1449" s="23">
        <f t="shared" ref="H1449:P1449" si="1029">H591+H595+H597+H598+H599+H441+H594+H596</f>
        <v>0</v>
      </c>
      <c r="I1449" s="23">
        <f t="shared" si="1029"/>
        <v>0</v>
      </c>
      <c r="J1449" s="23">
        <f t="shared" si="1029"/>
        <v>0</v>
      </c>
      <c r="K1449" s="23">
        <f t="shared" si="1029"/>
        <v>7823.6</v>
      </c>
      <c r="L1449" s="23">
        <f t="shared" si="1029"/>
        <v>0</v>
      </c>
      <c r="M1449" s="23">
        <f t="shared" si="1029"/>
        <v>13945.999999999998</v>
      </c>
      <c r="N1449" s="23">
        <f t="shared" si="1029"/>
        <v>0</v>
      </c>
      <c r="O1449" s="23">
        <f t="shared" si="1029"/>
        <v>0</v>
      </c>
      <c r="P1449" s="23">
        <f t="shared" si="1029"/>
        <v>0</v>
      </c>
      <c r="Q1449" s="23">
        <f>Q1450+Q1451+Q1452</f>
        <v>40400.296596999993</v>
      </c>
      <c r="R1449" s="23">
        <f t="shared" ref="R1449:AD1449" si="1030">R1450+R1451+R1452</f>
        <v>0</v>
      </c>
      <c r="S1449" s="23">
        <f t="shared" si="1030"/>
        <v>0</v>
      </c>
      <c r="T1449" s="23">
        <f t="shared" si="1030"/>
        <v>0</v>
      </c>
      <c r="U1449" s="23">
        <f t="shared" si="1030"/>
        <v>11068.69238</v>
      </c>
      <c r="V1449" s="23">
        <f t="shared" si="1030"/>
        <v>0</v>
      </c>
      <c r="W1449" s="23">
        <f t="shared" si="1030"/>
        <v>29331.604217</v>
      </c>
      <c r="X1449" s="23">
        <f t="shared" si="1030"/>
        <v>0</v>
      </c>
      <c r="Y1449" s="23">
        <f t="shared" si="1030"/>
        <v>0</v>
      </c>
      <c r="Z1449" s="23">
        <f t="shared" si="1030"/>
        <v>0</v>
      </c>
      <c r="AA1449" s="23">
        <f t="shared" si="1030"/>
        <v>0</v>
      </c>
      <c r="AB1449" s="23">
        <f t="shared" si="1030"/>
        <v>0</v>
      </c>
      <c r="AC1449" s="23">
        <f t="shared" si="1030"/>
        <v>0</v>
      </c>
      <c r="AD1449" s="23">
        <f t="shared" si="1030"/>
        <v>2473</v>
      </c>
      <c r="AE1449" s="8">
        <f>SUM(AE1450:AG1452)</f>
        <v>40400.300000000003</v>
      </c>
      <c r="AH1449" s="94">
        <f t="shared" si="1015"/>
        <v>3.4030000097118318E-3</v>
      </c>
    </row>
    <row r="1450" spans="1:36" s="7" customFormat="1" ht="13.15" customHeight="1" x14ac:dyDescent="0.2">
      <c r="A1450" s="12"/>
      <c r="B1450" s="62"/>
      <c r="C1450" s="63"/>
      <c r="D1450" s="20" t="s">
        <v>41</v>
      </c>
      <c r="E1450" s="20"/>
      <c r="F1450" s="19"/>
      <c r="G1450" s="23"/>
      <c r="H1450" s="23"/>
      <c r="I1450" s="23"/>
      <c r="J1450" s="23"/>
      <c r="K1450" s="23"/>
      <c r="L1450" s="23"/>
      <c r="M1450" s="23"/>
      <c r="N1450" s="23"/>
      <c r="O1450" s="23"/>
      <c r="P1450" s="23"/>
      <c r="Q1450" s="23">
        <f>Q441+Q443+Q442+Q593+Q592+Q590</f>
        <v>10516.417000000001</v>
      </c>
      <c r="R1450" s="23">
        <f t="shared" ref="R1450:AD1450" si="1031">R441+R443+R442+R593+R592+R590</f>
        <v>0</v>
      </c>
      <c r="S1450" s="23">
        <f t="shared" si="1031"/>
        <v>0</v>
      </c>
      <c r="T1450" s="23">
        <f t="shared" si="1031"/>
        <v>0</v>
      </c>
      <c r="U1450" s="23">
        <f t="shared" si="1031"/>
        <v>1725.855</v>
      </c>
      <c r="V1450" s="23">
        <f t="shared" si="1031"/>
        <v>0</v>
      </c>
      <c r="W1450" s="23">
        <f t="shared" si="1031"/>
        <v>8790.5619999999999</v>
      </c>
      <c r="X1450" s="23">
        <f t="shared" si="1031"/>
        <v>0</v>
      </c>
      <c r="Y1450" s="23">
        <f t="shared" si="1031"/>
        <v>0</v>
      </c>
      <c r="Z1450" s="23">
        <f t="shared" si="1031"/>
        <v>0</v>
      </c>
      <c r="AA1450" s="23">
        <f t="shared" si="1031"/>
        <v>0</v>
      </c>
      <c r="AB1450" s="23">
        <f t="shared" si="1031"/>
        <v>0</v>
      </c>
      <c r="AC1450" s="23">
        <f t="shared" si="1031"/>
        <v>0</v>
      </c>
      <c r="AD1450" s="23">
        <f t="shared" si="1031"/>
        <v>0</v>
      </c>
      <c r="AE1450" s="8">
        <v>10516.43958</v>
      </c>
      <c r="AH1450" s="94">
        <f t="shared" si="1015"/>
        <v>2.2579999998924905E-2</v>
      </c>
    </row>
    <row r="1451" spans="1:36" s="7" customFormat="1" ht="13.15" customHeight="1" x14ac:dyDescent="0.2">
      <c r="A1451" s="12"/>
      <c r="B1451" s="62"/>
      <c r="C1451" s="63"/>
      <c r="D1451" s="20" t="s">
        <v>43</v>
      </c>
      <c r="E1451" s="20"/>
      <c r="F1451" s="19"/>
      <c r="G1451" s="23"/>
      <c r="H1451" s="23"/>
      <c r="I1451" s="23"/>
      <c r="J1451" s="23"/>
      <c r="K1451" s="23"/>
      <c r="L1451" s="23"/>
      <c r="M1451" s="23"/>
      <c r="N1451" s="23"/>
      <c r="O1451" s="23"/>
      <c r="P1451" s="23"/>
      <c r="Q1451" s="23">
        <f>Q1361</f>
        <v>2473</v>
      </c>
      <c r="R1451" s="23">
        <f t="shared" ref="R1451:AC1451" si="1032">R1361</f>
        <v>0</v>
      </c>
      <c r="S1451" s="23">
        <f>S1361</f>
        <v>0</v>
      </c>
      <c r="T1451" s="23">
        <f t="shared" si="1032"/>
        <v>0</v>
      </c>
      <c r="U1451" s="23">
        <f>U1361</f>
        <v>0</v>
      </c>
      <c r="V1451" s="23">
        <f t="shared" si="1032"/>
        <v>0</v>
      </c>
      <c r="W1451" s="23">
        <f>W1361</f>
        <v>2473</v>
      </c>
      <c r="X1451" s="23">
        <f t="shared" si="1032"/>
        <v>0</v>
      </c>
      <c r="Y1451" s="23">
        <f>Y1361</f>
        <v>0</v>
      </c>
      <c r="Z1451" s="23">
        <f t="shared" si="1032"/>
        <v>0</v>
      </c>
      <c r="AA1451" s="23">
        <f t="shared" si="1032"/>
        <v>0</v>
      </c>
      <c r="AB1451" s="23">
        <f t="shared" si="1032"/>
        <v>0</v>
      </c>
      <c r="AC1451" s="23">
        <f t="shared" si="1032"/>
        <v>0</v>
      </c>
      <c r="AD1451" s="23">
        <f t="shared" si="1012"/>
        <v>2473</v>
      </c>
      <c r="AE1451" s="8">
        <v>2473</v>
      </c>
      <c r="AH1451" s="94">
        <f t="shared" si="1015"/>
        <v>0</v>
      </c>
    </row>
    <row r="1452" spans="1:36" s="7" customFormat="1" ht="13.15" customHeight="1" x14ac:dyDescent="0.2">
      <c r="A1452" s="12"/>
      <c r="B1452" s="62"/>
      <c r="C1452" s="63"/>
      <c r="D1452" s="20" t="s">
        <v>42</v>
      </c>
      <c r="E1452" s="20"/>
      <c r="F1452" s="19"/>
      <c r="G1452" s="23"/>
      <c r="H1452" s="23"/>
      <c r="I1452" s="23"/>
      <c r="J1452" s="23"/>
      <c r="K1452" s="23"/>
      <c r="L1452" s="23"/>
      <c r="M1452" s="23"/>
      <c r="N1452" s="23"/>
      <c r="O1452" s="23"/>
      <c r="P1452" s="23"/>
      <c r="Q1452" s="23">
        <f>Q493+Q222+Q221+Q591+Q594+Q595+Q596+Q597+Q598+Q494+Q495+Q599</f>
        <v>27410.879596999996</v>
      </c>
      <c r="R1452" s="23">
        <f t="shared" ref="R1452:AD1452" si="1033">R493+R222+R221+R591+R594+R595+R596+R597+R598+R494+R495+R599</f>
        <v>0</v>
      </c>
      <c r="S1452" s="23">
        <f t="shared" si="1033"/>
        <v>0</v>
      </c>
      <c r="T1452" s="23">
        <f t="shared" si="1033"/>
        <v>0</v>
      </c>
      <c r="U1452" s="23">
        <f t="shared" si="1033"/>
        <v>9342.8373800000008</v>
      </c>
      <c r="V1452" s="23">
        <f t="shared" si="1033"/>
        <v>0</v>
      </c>
      <c r="W1452" s="23">
        <f t="shared" si="1033"/>
        <v>18068.042217000002</v>
      </c>
      <c r="X1452" s="23">
        <f t="shared" si="1033"/>
        <v>0</v>
      </c>
      <c r="Y1452" s="23">
        <f t="shared" si="1033"/>
        <v>0</v>
      </c>
      <c r="Z1452" s="23">
        <f t="shared" si="1033"/>
        <v>0</v>
      </c>
      <c r="AA1452" s="23">
        <f t="shared" si="1033"/>
        <v>0</v>
      </c>
      <c r="AB1452" s="23">
        <f t="shared" si="1033"/>
        <v>0</v>
      </c>
      <c r="AC1452" s="23">
        <f t="shared" si="1033"/>
        <v>0</v>
      </c>
      <c r="AD1452" s="23">
        <f t="shared" si="1033"/>
        <v>0</v>
      </c>
      <c r="AE1452" s="8">
        <v>27410.860420000001</v>
      </c>
      <c r="AH1452" s="94">
        <f t="shared" si="1015"/>
        <v>-1.9176999994670041E-2</v>
      </c>
    </row>
    <row r="1453" spans="1:36" s="7" customFormat="1" ht="13.15" customHeight="1" x14ac:dyDescent="0.2">
      <c r="A1453" s="12"/>
      <c r="B1453" s="62" t="s">
        <v>67</v>
      </c>
      <c r="C1453" s="63">
        <v>136</v>
      </c>
      <c r="D1453" s="20"/>
      <c r="E1453" s="20"/>
      <c r="F1453" s="19"/>
      <c r="G1453" s="23">
        <v>133831.69</v>
      </c>
      <c r="H1453" s="23">
        <f t="shared" ref="H1453:P1453" si="1034">H151+H320+H1090+H1044</f>
        <v>4204.3999999999996</v>
      </c>
      <c r="I1453" s="23">
        <f t="shared" si="1034"/>
        <v>35600</v>
      </c>
      <c r="J1453" s="23">
        <f t="shared" si="1034"/>
        <v>4204.3999999999996</v>
      </c>
      <c r="K1453" s="23">
        <f t="shared" si="1034"/>
        <v>36100</v>
      </c>
      <c r="L1453" s="23">
        <f t="shared" si="1034"/>
        <v>0</v>
      </c>
      <c r="M1453" s="23">
        <f t="shared" si="1034"/>
        <v>20159.099999999999</v>
      </c>
      <c r="N1453" s="23">
        <f t="shared" si="1034"/>
        <v>0</v>
      </c>
      <c r="O1453" s="23">
        <f t="shared" si="1034"/>
        <v>41900</v>
      </c>
      <c r="P1453" s="23">
        <f t="shared" si="1034"/>
        <v>0</v>
      </c>
      <c r="Q1453" s="23">
        <f t="shared" ref="Q1453:Z1453" si="1035">Q151+Q320+Q1090+Q1044+Q65</f>
        <v>214524.40000000002</v>
      </c>
      <c r="R1453" s="23">
        <f t="shared" si="1035"/>
        <v>0</v>
      </c>
      <c r="S1453" s="23">
        <f t="shared" si="1035"/>
        <v>51755</v>
      </c>
      <c r="T1453" s="23">
        <f t="shared" si="1035"/>
        <v>0</v>
      </c>
      <c r="U1453" s="23">
        <f t="shared" si="1035"/>
        <v>61416.6</v>
      </c>
      <c r="V1453" s="23">
        <f t="shared" si="1035"/>
        <v>0</v>
      </c>
      <c r="W1453" s="23">
        <f t="shared" si="1035"/>
        <v>49847.8</v>
      </c>
      <c r="X1453" s="23">
        <f t="shared" si="1035"/>
        <v>0</v>
      </c>
      <c r="Y1453" s="23">
        <f t="shared" si="1035"/>
        <v>51505</v>
      </c>
      <c r="Z1453" s="23">
        <f t="shared" si="1035"/>
        <v>0</v>
      </c>
      <c r="AA1453" s="23">
        <f t="shared" ref="AA1453:AB1453" si="1036">AA151+AA320+AA1090+AA1044+AA65</f>
        <v>155342</v>
      </c>
      <c r="AB1453" s="23">
        <f t="shared" si="1036"/>
        <v>155364</v>
      </c>
      <c r="AC1453" s="23">
        <f>AC151+AC320+AC1090+AC1044+AC65</f>
        <v>155364</v>
      </c>
      <c r="AD1453" s="23">
        <f>G1453+Q1453+AA1453+AB1453+AC1453</f>
        <v>814426.09000000008</v>
      </c>
      <c r="AE1453" s="8"/>
      <c r="AH1453" s="94"/>
    </row>
    <row r="1454" spans="1:36" s="7" customFormat="1" ht="13.15" customHeight="1" x14ac:dyDescent="0.2">
      <c r="A1454" s="12"/>
      <c r="B1454" s="62" t="s">
        <v>62</v>
      </c>
      <c r="C1454" s="19"/>
      <c r="D1454" s="20"/>
      <c r="E1454" s="20"/>
      <c r="F1454" s="19"/>
      <c r="G1454" s="23"/>
      <c r="H1454" s="23"/>
      <c r="I1454" s="23"/>
      <c r="J1454" s="23"/>
      <c r="K1454" s="23"/>
      <c r="L1454" s="23"/>
      <c r="M1454" s="23"/>
      <c r="N1454" s="23"/>
      <c r="O1454" s="23"/>
      <c r="P1454" s="23"/>
      <c r="Q1454" s="23"/>
      <c r="R1454" s="23"/>
      <c r="S1454" s="23"/>
      <c r="T1454" s="23"/>
      <c r="U1454" s="23"/>
      <c r="V1454" s="23"/>
      <c r="W1454" s="23"/>
      <c r="X1454" s="23"/>
      <c r="Y1454" s="23"/>
      <c r="Z1454" s="23"/>
      <c r="AA1454" s="23"/>
      <c r="AB1454" s="23"/>
      <c r="AC1454" s="23"/>
      <c r="AD1454" s="23">
        <f t="shared" si="1012"/>
        <v>0</v>
      </c>
      <c r="AE1454" s="17"/>
    </row>
    <row r="1455" spans="1:36" s="7" customFormat="1" ht="13.15" customHeight="1" x14ac:dyDescent="0.2">
      <c r="A1455" s="12"/>
      <c r="B1455" s="62" t="s">
        <v>63</v>
      </c>
      <c r="C1455" s="19"/>
      <c r="D1455" s="20"/>
      <c r="E1455" s="20"/>
      <c r="F1455" s="19"/>
      <c r="G1455" s="23">
        <f t="shared" ref="G1455:Q1455" si="1037">G1072</f>
        <v>0</v>
      </c>
      <c r="H1455" s="23">
        <f t="shared" si="1037"/>
        <v>0</v>
      </c>
      <c r="I1455" s="23">
        <f t="shared" si="1037"/>
        <v>0</v>
      </c>
      <c r="J1455" s="23">
        <f t="shared" si="1037"/>
        <v>0</v>
      </c>
      <c r="K1455" s="23">
        <f t="shared" si="1037"/>
        <v>0</v>
      </c>
      <c r="L1455" s="23">
        <f t="shared" si="1037"/>
        <v>0</v>
      </c>
      <c r="M1455" s="23">
        <f t="shared" si="1037"/>
        <v>0</v>
      </c>
      <c r="N1455" s="23">
        <f t="shared" si="1037"/>
        <v>0</v>
      </c>
      <c r="O1455" s="23">
        <f t="shared" si="1037"/>
        <v>0</v>
      </c>
      <c r="P1455" s="23">
        <f t="shared" si="1037"/>
        <v>0</v>
      </c>
      <c r="Q1455" s="23">
        <f t="shared" si="1037"/>
        <v>0</v>
      </c>
      <c r="R1455" s="23">
        <f t="shared" ref="R1455:AC1455" si="1038">R1072</f>
        <v>0</v>
      </c>
      <c r="S1455" s="23">
        <f t="shared" si="1038"/>
        <v>0</v>
      </c>
      <c r="T1455" s="23">
        <f t="shared" si="1038"/>
        <v>0</v>
      </c>
      <c r="U1455" s="23">
        <f t="shared" si="1038"/>
        <v>0</v>
      </c>
      <c r="V1455" s="23">
        <f t="shared" si="1038"/>
        <v>0</v>
      </c>
      <c r="W1455" s="23">
        <f t="shared" si="1038"/>
        <v>0</v>
      </c>
      <c r="X1455" s="23">
        <f t="shared" si="1038"/>
        <v>0</v>
      </c>
      <c r="Y1455" s="23">
        <f t="shared" si="1038"/>
        <v>0</v>
      </c>
      <c r="Z1455" s="23">
        <f t="shared" si="1038"/>
        <v>0</v>
      </c>
      <c r="AA1455" s="23">
        <f t="shared" si="1038"/>
        <v>0</v>
      </c>
      <c r="AB1455" s="23">
        <f t="shared" si="1038"/>
        <v>0</v>
      </c>
      <c r="AC1455" s="23">
        <f t="shared" si="1038"/>
        <v>21325</v>
      </c>
      <c r="AD1455" s="23">
        <f t="shared" si="1012"/>
        <v>21325</v>
      </c>
      <c r="AE1455" s="17"/>
    </row>
    <row r="1456" spans="1:36" s="7" customFormat="1" ht="13.15" customHeight="1" x14ac:dyDescent="0.2">
      <c r="A1456" s="12"/>
      <c r="B1456" s="62" t="s">
        <v>64</v>
      </c>
      <c r="C1456" s="19">
        <v>131</v>
      </c>
      <c r="D1456" s="20"/>
      <c r="E1456" s="20"/>
      <c r="F1456" s="19"/>
      <c r="G1456" s="23">
        <v>2000</v>
      </c>
      <c r="H1456" s="23">
        <f t="shared" ref="H1456:P1456" si="1039">H1037+H1131+H1165+H1248+H1039</f>
        <v>45</v>
      </c>
      <c r="I1456" s="23">
        <f t="shared" si="1039"/>
        <v>620</v>
      </c>
      <c r="J1456" s="23">
        <f t="shared" si="1039"/>
        <v>45</v>
      </c>
      <c r="K1456" s="23">
        <f t="shared" si="1039"/>
        <v>1200</v>
      </c>
      <c r="L1456" s="23">
        <f t="shared" si="1039"/>
        <v>0</v>
      </c>
      <c r="M1456" s="23">
        <f t="shared" si="1039"/>
        <v>120</v>
      </c>
      <c r="N1456" s="23">
        <f t="shared" si="1039"/>
        <v>0</v>
      </c>
      <c r="O1456" s="23">
        <f t="shared" si="1039"/>
        <v>60</v>
      </c>
      <c r="P1456" s="23">
        <f t="shared" si="1039"/>
        <v>0</v>
      </c>
      <c r="Q1456" s="23">
        <f>Q1131+Q1165+Q1248+Q1039</f>
        <v>2000</v>
      </c>
      <c r="R1456" s="23">
        <f t="shared" ref="R1456:AB1456" si="1040">R1131+R1165+R1248+R1039</f>
        <v>45</v>
      </c>
      <c r="S1456" s="23">
        <f>S1131+S1165+S1248+S1039</f>
        <v>660</v>
      </c>
      <c r="T1456" s="23">
        <f t="shared" si="1040"/>
        <v>45</v>
      </c>
      <c r="U1456" s="23">
        <f>U1131+U1165+U1248+U1039</f>
        <v>1190</v>
      </c>
      <c r="V1456" s="23">
        <f t="shared" si="1040"/>
        <v>0</v>
      </c>
      <c r="W1456" s="23">
        <f>W1131+W1165+W1248+W1039</f>
        <v>120</v>
      </c>
      <c r="X1456" s="23">
        <f t="shared" si="1040"/>
        <v>0</v>
      </c>
      <c r="Y1456" s="23">
        <f>Y1131+Y1165+Y1248+Y1039</f>
        <v>30</v>
      </c>
      <c r="Z1456" s="23">
        <f t="shared" si="1040"/>
        <v>0</v>
      </c>
      <c r="AA1456" s="23">
        <f t="shared" si="1040"/>
        <v>2000</v>
      </c>
      <c r="AB1456" s="23">
        <f t="shared" si="1040"/>
        <v>2000</v>
      </c>
      <c r="AC1456" s="23">
        <f>AC1037+AC1131+AC1165+AC1248+AC1039</f>
        <v>3500</v>
      </c>
      <c r="AD1456" s="23">
        <f t="shared" si="1012"/>
        <v>11500</v>
      </c>
      <c r="AE1456" s="17"/>
    </row>
    <row r="1457" spans="1:31" s="7" customFormat="1" ht="13.15" customHeight="1" x14ac:dyDescent="0.2">
      <c r="A1457" s="12"/>
      <c r="B1457" s="62" t="s">
        <v>65</v>
      </c>
      <c r="C1457" s="19">
        <v>105</v>
      </c>
      <c r="D1457" s="20"/>
      <c r="E1457" s="20"/>
      <c r="F1457" s="19"/>
      <c r="G1457" s="23">
        <v>0</v>
      </c>
      <c r="H1457" s="23">
        <f t="shared" ref="H1457:Q1457" si="1041">H1079</f>
        <v>0</v>
      </c>
      <c r="I1457" s="23">
        <f t="shared" si="1041"/>
        <v>0</v>
      </c>
      <c r="J1457" s="23">
        <f t="shared" si="1041"/>
        <v>0</v>
      </c>
      <c r="K1457" s="23">
        <f t="shared" si="1041"/>
        <v>0</v>
      </c>
      <c r="L1457" s="23">
        <f t="shared" si="1041"/>
        <v>0</v>
      </c>
      <c r="M1457" s="23">
        <f t="shared" si="1041"/>
        <v>0</v>
      </c>
      <c r="N1457" s="23">
        <f t="shared" si="1041"/>
        <v>0</v>
      </c>
      <c r="O1457" s="23">
        <f t="shared" si="1041"/>
        <v>0</v>
      </c>
      <c r="P1457" s="23">
        <f t="shared" si="1041"/>
        <v>0</v>
      </c>
      <c r="Q1457" s="23">
        <f t="shared" si="1041"/>
        <v>0</v>
      </c>
      <c r="R1457" s="23">
        <f t="shared" ref="R1457:AC1457" si="1042">R1079</f>
        <v>0</v>
      </c>
      <c r="S1457" s="23">
        <f t="shared" si="1042"/>
        <v>0</v>
      </c>
      <c r="T1457" s="23">
        <f t="shared" si="1042"/>
        <v>0</v>
      </c>
      <c r="U1457" s="23">
        <f t="shared" si="1042"/>
        <v>0</v>
      </c>
      <c r="V1457" s="23">
        <f t="shared" si="1042"/>
        <v>0</v>
      </c>
      <c r="W1457" s="23">
        <f t="shared" si="1042"/>
        <v>0</v>
      </c>
      <c r="X1457" s="23">
        <f t="shared" si="1042"/>
        <v>0</v>
      </c>
      <c r="Y1457" s="23">
        <f t="shared" si="1042"/>
        <v>0</v>
      </c>
      <c r="Z1457" s="23">
        <f t="shared" si="1042"/>
        <v>0</v>
      </c>
      <c r="AA1457" s="23">
        <f t="shared" si="1042"/>
        <v>0</v>
      </c>
      <c r="AB1457" s="23">
        <f t="shared" si="1042"/>
        <v>0</v>
      </c>
      <c r="AC1457" s="23">
        <f t="shared" si="1042"/>
        <v>23275</v>
      </c>
      <c r="AD1457" s="23">
        <f t="shared" si="1012"/>
        <v>23275</v>
      </c>
      <c r="AE1457" s="17"/>
    </row>
    <row r="1458" spans="1:31" x14ac:dyDescent="0.2">
      <c r="A1458" s="12"/>
      <c r="B1458" s="62" t="s">
        <v>100</v>
      </c>
      <c r="C1458" s="20" t="s">
        <v>99</v>
      </c>
      <c r="D1458" s="20"/>
      <c r="E1458" s="20"/>
      <c r="F1458" s="19"/>
      <c r="G1458" s="23">
        <v>0</v>
      </c>
      <c r="H1458" s="23"/>
      <c r="I1458" s="23"/>
      <c r="J1458" s="23"/>
      <c r="K1458" s="23"/>
      <c r="L1458" s="23"/>
      <c r="M1458" s="23"/>
      <c r="N1458" s="23"/>
      <c r="O1458" s="23"/>
      <c r="P1458" s="23"/>
      <c r="Q1458" s="23"/>
      <c r="R1458" s="23"/>
      <c r="S1458" s="23"/>
      <c r="T1458" s="23"/>
      <c r="U1458" s="23"/>
      <c r="V1458" s="23"/>
      <c r="W1458" s="23"/>
      <c r="X1458" s="23"/>
      <c r="Y1458" s="23"/>
      <c r="Z1458" s="23"/>
      <c r="AA1458" s="23"/>
      <c r="AB1458" s="23"/>
      <c r="AC1458" s="23"/>
      <c r="AD1458" s="23">
        <f t="shared" si="1012"/>
        <v>0</v>
      </c>
      <c r="AE1458" s="17"/>
    </row>
    <row r="1459" spans="1:31" x14ac:dyDescent="0.2">
      <c r="A1459" s="12"/>
      <c r="B1459" s="62" t="s">
        <v>68</v>
      </c>
      <c r="C1459" s="63">
        <v>124</v>
      </c>
      <c r="D1459" s="20"/>
      <c r="E1459" s="20"/>
      <c r="F1459" s="19"/>
      <c r="G1459" s="23">
        <v>1051671.8999999999</v>
      </c>
      <c r="H1459" s="23">
        <f t="shared" ref="H1459:P1459" si="1043">H17+H18+H19+H51+H52+H53+H55</f>
        <v>631872.61728000001</v>
      </c>
      <c r="I1459" s="23">
        <f t="shared" si="1043"/>
        <v>326639.8</v>
      </c>
      <c r="J1459" s="23">
        <f t="shared" si="1043"/>
        <v>631872.61728000001</v>
      </c>
      <c r="K1459" s="23">
        <f t="shared" si="1043"/>
        <v>272167.3</v>
      </c>
      <c r="L1459" s="23">
        <f t="shared" si="1043"/>
        <v>0</v>
      </c>
      <c r="M1459" s="23">
        <f t="shared" si="1043"/>
        <v>239244.09999999998</v>
      </c>
      <c r="N1459" s="23">
        <f t="shared" si="1043"/>
        <v>0</v>
      </c>
      <c r="O1459" s="23">
        <f t="shared" si="1043"/>
        <v>154274.5</v>
      </c>
      <c r="P1459" s="23">
        <f t="shared" si="1043"/>
        <v>0</v>
      </c>
      <c r="Q1459" s="23">
        <f t="shared" ref="Q1459:Z1459" si="1044">Q17+Q18+Q19+Q51+Q52+Q53+Q55+Q54</f>
        <v>1563739.7997500002</v>
      </c>
      <c r="R1459" s="23">
        <f t="shared" si="1044"/>
        <v>0</v>
      </c>
      <c r="S1459" s="23">
        <f t="shared" si="1044"/>
        <v>232779.43552999999</v>
      </c>
      <c r="T1459" s="23">
        <f t="shared" si="1044"/>
        <v>0</v>
      </c>
      <c r="U1459" s="23">
        <f t="shared" si="1044"/>
        <v>458639.35589000001</v>
      </c>
      <c r="V1459" s="23">
        <f t="shared" si="1044"/>
        <v>0</v>
      </c>
      <c r="W1459" s="23">
        <f t="shared" si="1044"/>
        <v>508227.69900000002</v>
      </c>
      <c r="X1459" s="23">
        <f t="shared" si="1044"/>
        <v>0</v>
      </c>
      <c r="Y1459" s="23">
        <f t="shared" si="1044"/>
        <v>364093.30933000002</v>
      </c>
      <c r="Z1459" s="23">
        <f t="shared" si="1044"/>
        <v>0</v>
      </c>
      <c r="AA1459" s="23">
        <f t="shared" ref="AA1459:AB1459" si="1045">AA17+AA18+AA19+AA51+AA52+AA53+AA55+AA54</f>
        <v>1331177.3</v>
      </c>
      <c r="AB1459" s="23">
        <f t="shared" si="1045"/>
        <v>1255494.1000000001</v>
      </c>
      <c r="AC1459" s="23">
        <f>AC17+AC18+AC19+AC51+AC52+AC53+AC55+AC54</f>
        <v>1296302.7</v>
      </c>
      <c r="AD1459" s="23">
        <f t="shared" si="1012"/>
        <v>6498385.7997500012</v>
      </c>
      <c r="AE1459" s="17"/>
    </row>
    <row r="1460" spans="1:31" x14ac:dyDescent="0.2">
      <c r="A1460" s="12"/>
      <c r="B1460" s="62" t="s">
        <v>72</v>
      </c>
      <c r="C1460" s="63">
        <v>124</v>
      </c>
      <c r="D1460" s="20"/>
      <c r="E1460" s="20"/>
      <c r="F1460" s="19"/>
      <c r="G1460" s="23">
        <v>683196</v>
      </c>
      <c r="H1460" s="23">
        <f t="shared" ref="H1460:P1460" si="1046">H20+H61+H63</f>
        <v>0</v>
      </c>
      <c r="I1460" s="23">
        <f t="shared" si="1046"/>
        <v>0</v>
      </c>
      <c r="J1460" s="23">
        <f t="shared" si="1046"/>
        <v>0</v>
      </c>
      <c r="K1460" s="23">
        <f t="shared" si="1046"/>
        <v>150166.1</v>
      </c>
      <c r="L1460" s="23">
        <f t="shared" si="1046"/>
        <v>0</v>
      </c>
      <c r="M1460" s="23">
        <f t="shared" si="1046"/>
        <v>140000</v>
      </c>
      <c r="N1460" s="23">
        <f t="shared" si="1046"/>
        <v>0</v>
      </c>
      <c r="O1460" s="23">
        <f t="shared" si="1046"/>
        <v>342448.2</v>
      </c>
      <c r="P1460" s="23">
        <f t="shared" si="1046"/>
        <v>0</v>
      </c>
      <c r="Q1460" s="23">
        <f t="shared" ref="Q1460:Z1460" si="1047">Q20+Q61+Q63+Q62+Q21</f>
        <v>870392.4</v>
      </c>
      <c r="R1460" s="23">
        <f t="shared" si="1047"/>
        <v>0</v>
      </c>
      <c r="S1460" s="23">
        <f t="shared" si="1047"/>
        <v>26000</v>
      </c>
      <c r="T1460" s="23">
        <f t="shared" si="1047"/>
        <v>0</v>
      </c>
      <c r="U1460" s="23">
        <f t="shared" si="1047"/>
        <v>308965.39</v>
      </c>
      <c r="V1460" s="23">
        <f t="shared" si="1047"/>
        <v>0</v>
      </c>
      <c r="W1460" s="23">
        <f t="shared" si="1047"/>
        <v>374924.23</v>
      </c>
      <c r="X1460" s="23">
        <f t="shared" si="1047"/>
        <v>0</v>
      </c>
      <c r="Y1460" s="23">
        <f t="shared" si="1047"/>
        <v>160502.78</v>
      </c>
      <c r="Z1460" s="23">
        <f t="shared" si="1047"/>
        <v>0</v>
      </c>
      <c r="AA1460" s="23">
        <f t="shared" ref="AA1460:AB1460" si="1048">AA20+AA61+AA63+AA62+AA21</f>
        <v>0</v>
      </c>
      <c r="AB1460" s="23">
        <f t="shared" si="1048"/>
        <v>0</v>
      </c>
      <c r="AC1460" s="23">
        <f>AC20+AC61+AC63+AC62+AC21</f>
        <v>0</v>
      </c>
      <c r="AD1460" s="23">
        <f t="shared" si="1012"/>
        <v>1553588.4</v>
      </c>
      <c r="AE1460" s="17"/>
    </row>
    <row r="1461" spans="1:31" x14ac:dyDescent="0.2">
      <c r="A1461" s="12"/>
      <c r="B1461" s="62" t="s">
        <v>69</v>
      </c>
      <c r="C1461" s="63">
        <v>124</v>
      </c>
      <c r="D1461" s="20"/>
      <c r="E1461" s="20"/>
      <c r="F1461" s="19"/>
      <c r="G1461" s="23">
        <v>10841.6</v>
      </c>
      <c r="H1461" s="23">
        <f t="shared" ref="H1461:P1461" si="1049">H64+H22</f>
        <v>0</v>
      </c>
      <c r="I1461" s="23">
        <f t="shared" si="1049"/>
        <v>0</v>
      </c>
      <c r="J1461" s="23">
        <f t="shared" si="1049"/>
        <v>0</v>
      </c>
      <c r="K1461" s="23">
        <f t="shared" si="1049"/>
        <v>0</v>
      </c>
      <c r="L1461" s="23">
        <f t="shared" si="1049"/>
        <v>0</v>
      </c>
      <c r="M1461" s="23">
        <f t="shared" si="1049"/>
        <v>0</v>
      </c>
      <c r="N1461" s="23">
        <f t="shared" si="1049"/>
        <v>0</v>
      </c>
      <c r="O1461" s="23">
        <f t="shared" si="1049"/>
        <v>10070.800000000001</v>
      </c>
      <c r="P1461" s="23">
        <f t="shared" si="1049"/>
        <v>0</v>
      </c>
      <c r="Q1461" s="23">
        <f t="shared" ref="Q1461:Z1461" si="1050">Q22+Q64</f>
        <v>98834.7</v>
      </c>
      <c r="R1461" s="23">
        <f t="shared" si="1050"/>
        <v>0</v>
      </c>
      <c r="S1461" s="23">
        <f t="shared" si="1050"/>
        <v>0</v>
      </c>
      <c r="T1461" s="23">
        <f t="shared" si="1050"/>
        <v>0</v>
      </c>
      <c r="U1461" s="23">
        <f t="shared" si="1050"/>
        <v>0</v>
      </c>
      <c r="V1461" s="23">
        <f t="shared" si="1050"/>
        <v>0</v>
      </c>
      <c r="W1461" s="23">
        <f t="shared" si="1050"/>
        <v>0</v>
      </c>
      <c r="X1461" s="23">
        <f t="shared" si="1050"/>
        <v>0</v>
      </c>
      <c r="Y1461" s="23">
        <f t="shared" si="1050"/>
        <v>98834.7</v>
      </c>
      <c r="Z1461" s="23">
        <f t="shared" si="1050"/>
        <v>0</v>
      </c>
      <c r="AA1461" s="23">
        <f t="shared" ref="AA1461:AB1461" si="1051">AA22+AA64</f>
        <v>10000</v>
      </c>
      <c r="AB1461" s="23">
        <f t="shared" si="1051"/>
        <v>9000</v>
      </c>
      <c r="AC1461" s="23">
        <f>AC22+AC64</f>
        <v>9000</v>
      </c>
      <c r="AD1461" s="23">
        <f t="shared" si="1012"/>
        <v>137676.29999999999</v>
      </c>
      <c r="AE1461" s="17"/>
    </row>
    <row r="1462" spans="1:31" x14ac:dyDescent="0.2">
      <c r="A1462" s="12"/>
      <c r="B1462" s="62" t="s">
        <v>70</v>
      </c>
      <c r="C1462" s="63">
        <v>210</v>
      </c>
      <c r="D1462" s="20"/>
      <c r="E1462" s="20"/>
      <c r="F1462" s="19"/>
      <c r="G1462" s="23"/>
      <c r="H1462" s="23"/>
      <c r="I1462" s="23"/>
      <c r="J1462" s="23"/>
      <c r="K1462" s="23"/>
      <c r="L1462" s="23"/>
      <c r="M1462" s="23"/>
      <c r="N1462" s="23"/>
      <c r="O1462" s="23"/>
      <c r="P1462" s="23"/>
      <c r="Q1462" s="23"/>
      <c r="R1462" s="23"/>
      <c r="S1462" s="23"/>
      <c r="T1462" s="23"/>
      <c r="U1462" s="23"/>
      <c r="V1462" s="23"/>
      <c r="W1462" s="23"/>
      <c r="X1462" s="23"/>
      <c r="Y1462" s="23"/>
      <c r="Z1462" s="23"/>
      <c r="AA1462" s="23"/>
      <c r="AB1462" s="23"/>
      <c r="AC1462" s="23"/>
      <c r="AD1462" s="23">
        <f t="shared" si="1012"/>
        <v>0</v>
      </c>
      <c r="AE1462" s="17"/>
    </row>
    <row r="1463" spans="1:31" x14ac:dyDescent="0.2">
      <c r="A1463" s="71"/>
      <c r="B1463" s="62" t="s">
        <v>71</v>
      </c>
      <c r="C1463" s="63">
        <v>210</v>
      </c>
      <c r="D1463" s="20"/>
      <c r="E1463" s="20"/>
      <c r="F1463" s="19"/>
      <c r="G1463" s="23"/>
      <c r="H1463" s="23"/>
      <c r="I1463" s="23"/>
      <c r="J1463" s="23"/>
      <c r="K1463" s="23"/>
      <c r="L1463" s="23"/>
      <c r="M1463" s="23"/>
      <c r="N1463" s="23"/>
      <c r="O1463" s="23"/>
      <c r="P1463" s="23"/>
      <c r="Q1463" s="23"/>
      <c r="R1463" s="23"/>
      <c r="S1463" s="23"/>
      <c r="T1463" s="23"/>
      <c r="U1463" s="23"/>
      <c r="V1463" s="23"/>
      <c r="W1463" s="23"/>
      <c r="X1463" s="23"/>
      <c r="Y1463" s="23"/>
      <c r="Z1463" s="23"/>
      <c r="AA1463" s="23"/>
      <c r="AB1463" s="23"/>
      <c r="AC1463" s="23"/>
      <c r="AD1463" s="23">
        <f t="shared" si="1012"/>
        <v>0</v>
      </c>
      <c r="AE1463" s="17"/>
    </row>
    <row r="1464" spans="1:31" x14ac:dyDescent="0.2">
      <c r="A1464" s="12"/>
      <c r="B1464" s="12" t="s">
        <v>73</v>
      </c>
      <c r="C1464" s="19"/>
      <c r="D1464" s="20"/>
      <c r="E1464" s="20"/>
      <c r="F1464" s="19"/>
      <c r="G1464" s="64"/>
      <c r="H1464" s="64"/>
      <c r="I1464" s="64"/>
      <c r="J1464" s="64"/>
      <c r="K1464" s="64"/>
      <c r="L1464" s="64"/>
      <c r="M1464" s="64"/>
      <c r="N1464" s="64"/>
      <c r="O1464" s="64"/>
      <c r="P1464" s="64"/>
      <c r="Q1464" s="64"/>
      <c r="R1464" s="64"/>
      <c r="S1464" s="64"/>
      <c r="T1464" s="64"/>
      <c r="U1464" s="64"/>
      <c r="V1464" s="64"/>
      <c r="W1464" s="64"/>
      <c r="X1464" s="64"/>
      <c r="Y1464" s="64"/>
      <c r="Z1464" s="64"/>
      <c r="AA1464" s="64"/>
      <c r="AB1464" s="64"/>
      <c r="AC1464" s="64"/>
      <c r="AD1464" s="23">
        <f t="shared" si="1012"/>
        <v>0</v>
      </c>
      <c r="AE1464" s="17"/>
    </row>
    <row r="1465" spans="1:31" x14ac:dyDescent="0.2">
      <c r="A1465" s="12"/>
      <c r="B1465" s="62" t="s">
        <v>68</v>
      </c>
      <c r="C1465" s="19"/>
      <c r="D1465" s="20"/>
      <c r="E1465" s="20"/>
      <c r="F1465" s="19"/>
      <c r="G1465" s="23">
        <v>915886.99999999988</v>
      </c>
      <c r="H1465" s="23">
        <f t="shared" ref="H1465:P1465" si="1052">SUM(H27+H29+H70+H72+H28+H71+H74)</f>
        <v>325250.87728000002</v>
      </c>
      <c r="I1465" s="23">
        <f t="shared" si="1052"/>
        <v>326639.8</v>
      </c>
      <c r="J1465" s="23">
        <f t="shared" si="1052"/>
        <v>325250.87728000002</v>
      </c>
      <c r="K1465" s="23">
        <f t="shared" si="1052"/>
        <v>272167.30000000005</v>
      </c>
      <c r="L1465" s="23">
        <f t="shared" si="1052"/>
        <v>0</v>
      </c>
      <c r="M1465" s="23">
        <f t="shared" si="1052"/>
        <v>239244.09999999998</v>
      </c>
      <c r="N1465" s="23">
        <f t="shared" si="1052"/>
        <v>0</v>
      </c>
      <c r="O1465" s="23">
        <f t="shared" si="1052"/>
        <v>154274.5</v>
      </c>
      <c r="P1465" s="23">
        <f t="shared" si="1052"/>
        <v>0</v>
      </c>
      <c r="Q1465" s="23">
        <v>1452762</v>
      </c>
      <c r="R1465" s="23">
        <f t="shared" ref="R1465:AC1465" si="1053">R1459</f>
        <v>0</v>
      </c>
      <c r="S1465" s="23">
        <v>1452762</v>
      </c>
      <c r="T1465" s="23">
        <f t="shared" si="1053"/>
        <v>0</v>
      </c>
      <c r="U1465" s="23">
        <v>1452762</v>
      </c>
      <c r="V1465" s="23">
        <f t="shared" si="1053"/>
        <v>0</v>
      </c>
      <c r="W1465" s="23">
        <v>1452762</v>
      </c>
      <c r="X1465" s="23">
        <f t="shared" si="1053"/>
        <v>0</v>
      </c>
      <c r="Y1465" s="23">
        <v>1452762</v>
      </c>
      <c r="Z1465" s="23">
        <f t="shared" si="1053"/>
        <v>0</v>
      </c>
      <c r="AA1465" s="23">
        <v>1452762</v>
      </c>
      <c r="AB1465" s="23">
        <v>1452762</v>
      </c>
      <c r="AC1465" s="23">
        <f t="shared" si="1053"/>
        <v>1296302.7</v>
      </c>
      <c r="AD1465" s="23">
        <f t="shared" si="1012"/>
        <v>6570475.7000000002</v>
      </c>
      <c r="AE1465" s="17"/>
    </row>
    <row r="1466" spans="1:31" x14ac:dyDescent="0.2">
      <c r="A1466" s="12"/>
      <c r="B1466" s="62" t="s">
        <v>72</v>
      </c>
      <c r="C1466" s="19"/>
      <c r="D1466" s="20"/>
      <c r="E1466" s="20"/>
      <c r="F1466" s="19"/>
      <c r="G1466" s="23">
        <v>683196</v>
      </c>
      <c r="H1466" s="23">
        <f t="shared" ref="H1466:P1466" si="1054">SUM(H30+H76+H78)</f>
        <v>0</v>
      </c>
      <c r="I1466" s="23">
        <f t="shared" si="1054"/>
        <v>0</v>
      </c>
      <c r="J1466" s="23">
        <f t="shared" si="1054"/>
        <v>0</v>
      </c>
      <c r="K1466" s="23">
        <f t="shared" si="1054"/>
        <v>150166.1</v>
      </c>
      <c r="L1466" s="23">
        <f t="shared" si="1054"/>
        <v>0</v>
      </c>
      <c r="M1466" s="23">
        <f t="shared" si="1054"/>
        <v>140000</v>
      </c>
      <c r="N1466" s="23">
        <f t="shared" si="1054"/>
        <v>0</v>
      </c>
      <c r="O1466" s="23">
        <f t="shared" si="1054"/>
        <v>342448.2</v>
      </c>
      <c r="P1466" s="23">
        <f t="shared" si="1054"/>
        <v>0</v>
      </c>
      <c r="Q1466" s="23">
        <v>816497.8</v>
      </c>
      <c r="R1466" s="23">
        <f t="shared" ref="R1466:AC1466" si="1055">R1460</f>
        <v>0</v>
      </c>
      <c r="S1466" s="23">
        <v>816497.8</v>
      </c>
      <c r="T1466" s="23">
        <f t="shared" si="1055"/>
        <v>0</v>
      </c>
      <c r="U1466" s="23">
        <v>816497.8</v>
      </c>
      <c r="V1466" s="23">
        <f t="shared" si="1055"/>
        <v>0</v>
      </c>
      <c r="W1466" s="23">
        <v>816497.8</v>
      </c>
      <c r="X1466" s="23">
        <f t="shared" si="1055"/>
        <v>0</v>
      </c>
      <c r="Y1466" s="23">
        <v>816497.8</v>
      </c>
      <c r="Z1466" s="23">
        <f t="shared" si="1055"/>
        <v>0</v>
      </c>
      <c r="AA1466" s="23">
        <v>816497.8</v>
      </c>
      <c r="AB1466" s="23">
        <v>816497.8</v>
      </c>
      <c r="AC1466" s="23">
        <f t="shared" si="1055"/>
        <v>0</v>
      </c>
      <c r="AD1466" s="23">
        <f t="shared" si="1012"/>
        <v>3132689.4000000004</v>
      </c>
      <c r="AE1466" s="17"/>
    </row>
    <row r="1467" spans="1:31" x14ac:dyDescent="0.2">
      <c r="A1467" s="12"/>
      <c r="B1467" s="62" t="s">
        <v>100</v>
      </c>
      <c r="C1467" s="19"/>
      <c r="D1467" s="20"/>
      <c r="E1467" s="20"/>
      <c r="F1467" s="19"/>
      <c r="G1467" s="23"/>
      <c r="H1467" s="23"/>
      <c r="I1467" s="23"/>
      <c r="J1467" s="23"/>
      <c r="K1467" s="23"/>
      <c r="L1467" s="23"/>
      <c r="M1467" s="23"/>
      <c r="N1467" s="23"/>
      <c r="O1467" s="23"/>
      <c r="P1467" s="23"/>
      <c r="Q1467" s="23"/>
      <c r="R1467" s="23"/>
      <c r="S1467" s="23"/>
      <c r="T1467" s="23"/>
      <c r="U1467" s="23"/>
      <c r="V1467" s="23"/>
      <c r="W1467" s="23"/>
      <c r="X1467" s="23"/>
      <c r="Y1467" s="23"/>
      <c r="Z1467" s="23"/>
      <c r="AA1467" s="23"/>
      <c r="AB1467" s="23"/>
      <c r="AC1467" s="23"/>
      <c r="AD1467" s="23">
        <f t="shared" si="1012"/>
        <v>0</v>
      </c>
      <c r="AE1467" s="17"/>
    </row>
    <row r="1468" spans="1:31" x14ac:dyDescent="0.2">
      <c r="A1468" s="12"/>
      <c r="B1468" s="62" t="s">
        <v>69</v>
      </c>
      <c r="C1468" s="19"/>
      <c r="D1468" s="20"/>
      <c r="E1468" s="20"/>
      <c r="F1468" s="19"/>
      <c r="G1468" s="23">
        <v>10841.6</v>
      </c>
      <c r="H1468" s="23">
        <f t="shared" ref="H1468:P1468" si="1056">SUM(H32+H79)</f>
        <v>0</v>
      </c>
      <c r="I1468" s="23">
        <f t="shared" si="1056"/>
        <v>0</v>
      </c>
      <c r="J1468" s="23">
        <f t="shared" si="1056"/>
        <v>0</v>
      </c>
      <c r="K1468" s="23">
        <f t="shared" si="1056"/>
        <v>0</v>
      </c>
      <c r="L1468" s="23">
        <f t="shared" si="1056"/>
        <v>0</v>
      </c>
      <c r="M1468" s="23">
        <f t="shared" si="1056"/>
        <v>0</v>
      </c>
      <c r="N1468" s="23">
        <f t="shared" si="1056"/>
        <v>0</v>
      </c>
      <c r="O1468" s="23">
        <f t="shared" si="1056"/>
        <v>10070.800000000001</v>
      </c>
      <c r="P1468" s="23">
        <f t="shared" si="1056"/>
        <v>0</v>
      </c>
      <c r="Q1468" s="23">
        <v>97828.9</v>
      </c>
      <c r="R1468" s="23">
        <f>SUM(R32+R79)</f>
        <v>0</v>
      </c>
      <c r="S1468" s="23">
        <v>97828.9</v>
      </c>
      <c r="T1468" s="23">
        <f>SUM(T32+T79)</f>
        <v>0</v>
      </c>
      <c r="U1468" s="23">
        <v>97828.9</v>
      </c>
      <c r="V1468" s="23">
        <f>SUM(V32+V79)</f>
        <v>0</v>
      </c>
      <c r="W1468" s="23">
        <v>97828.9</v>
      </c>
      <c r="X1468" s="23">
        <f>SUM(X32+X79)</f>
        <v>0</v>
      </c>
      <c r="Y1468" s="23">
        <v>97828.9</v>
      </c>
      <c r="Z1468" s="23">
        <f>SUM(Z32+Z79)</f>
        <v>0</v>
      </c>
      <c r="AA1468" s="23">
        <v>97828.9</v>
      </c>
      <c r="AB1468" s="23">
        <v>97828.9</v>
      </c>
      <c r="AC1468" s="23">
        <f>SUM(AC32+AC79)</f>
        <v>9000</v>
      </c>
      <c r="AD1468" s="23">
        <f t="shared" si="1012"/>
        <v>313328.3</v>
      </c>
      <c r="AE1468" s="17"/>
    </row>
    <row r="1469" spans="1:31" x14ac:dyDescent="0.2">
      <c r="A1469" s="12"/>
      <c r="B1469" s="65"/>
      <c r="C1469" s="13"/>
      <c r="D1469" s="14"/>
      <c r="E1469" s="14"/>
      <c r="F1469" s="13"/>
      <c r="G1469" s="66"/>
      <c r="H1469" s="67"/>
      <c r="I1469" s="67"/>
      <c r="J1469" s="67"/>
      <c r="K1469" s="67"/>
      <c r="L1469" s="67"/>
      <c r="M1469" s="67"/>
      <c r="N1469" s="67"/>
      <c r="O1469" s="67"/>
      <c r="P1469" s="67"/>
      <c r="Q1469" s="67"/>
      <c r="R1469" s="67"/>
      <c r="S1469" s="67"/>
      <c r="T1469" s="67"/>
      <c r="U1469" s="67"/>
      <c r="V1469" s="67"/>
      <c r="W1469" s="67"/>
      <c r="X1469" s="67"/>
      <c r="Y1469" s="67"/>
      <c r="Z1469" s="67"/>
      <c r="AA1469" s="67"/>
      <c r="AB1469" s="15"/>
      <c r="AC1469" s="15"/>
      <c r="AD1469" s="23">
        <f t="shared" si="1012"/>
        <v>0</v>
      </c>
      <c r="AE1469" s="17"/>
    </row>
    <row r="1470" spans="1:31" x14ac:dyDescent="0.2">
      <c r="A1470" s="116" t="s">
        <v>23</v>
      </c>
      <c r="B1470" s="80" t="s">
        <v>75</v>
      </c>
      <c r="C1470" s="19"/>
      <c r="D1470" s="20"/>
      <c r="E1470" s="41"/>
      <c r="F1470" s="41"/>
      <c r="G1470" s="41">
        <v>25561051.270000003</v>
      </c>
      <c r="H1470" s="41">
        <f t="shared" ref="H1470:P1470" si="1057">H904</f>
        <v>6262090.9172800025</v>
      </c>
      <c r="I1470" s="41">
        <f t="shared" si="1057"/>
        <v>5992002.9000000013</v>
      </c>
      <c r="J1470" s="41">
        <f t="shared" si="1057"/>
        <v>6262090.9172800025</v>
      </c>
      <c r="K1470" s="41">
        <f t="shared" si="1057"/>
        <v>7679794.6299999999</v>
      </c>
      <c r="L1470" s="41">
        <f t="shared" si="1057"/>
        <v>0</v>
      </c>
      <c r="M1470" s="41">
        <f t="shared" si="1057"/>
        <v>4071288.9729999998</v>
      </c>
      <c r="N1470" s="41">
        <f t="shared" si="1057"/>
        <v>0</v>
      </c>
      <c r="O1470" s="41">
        <f t="shared" si="1057"/>
        <v>6225042.2960000001</v>
      </c>
      <c r="P1470" s="41">
        <f t="shared" si="1057"/>
        <v>0</v>
      </c>
      <c r="Q1470" s="41">
        <f>Q904</f>
        <v>24663035.655044008</v>
      </c>
      <c r="R1470" s="41">
        <f t="shared" ref="R1470:AD1470" si="1058">R904</f>
        <v>11525</v>
      </c>
      <c r="S1470" s="41">
        <f t="shared" si="1058"/>
        <v>4297337.2839299999</v>
      </c>
      <c r="T1470" s="41">
        <f t="shared" si="1058"/>
        <v>11525</v>
      </c>
      <c r="U1470" s="41">
        <f t="shared" si="1058"/>
        <v>8418491.0576639995</v>
      </c>
      <c r="V1470" s="41">
        <f t="shared" si="1058"/>
        <v>0</v>
      </c>
      <c r="W1470" s="41">
        <f t="shared" si="1058"/>
        <v>5227454.5551200006</v>
      </c>
      <c r="X1470" s="41">
        <f t="shared" si="1058"/>
        <v>0</v>
      </c>
      <c r="Y1470" s="41">
        <f t="shared" si="1058"/>
        <v>6719752.7583300006</v>
      </c>
      <c r="Z1470" s="41">
        <f t="shared" si="1058"/>
        <v>0</v>
      </c>
      <c r="AA1470" s="41">
        <f t="shared" si="1058"/>
        <v>25958205.300000001</v>
      </c>
      <c r="AB1470" s="41">
        <f t="shared" si="1058"/>
        <v>25881544.100000001</v>
      </c>
      <c r="AC1470" s="41">
        <f t="shared" si="1058"/>
        <v>25922352.700000003</v>
      </c>
      <c r="AD1470" s="41">
        <f t="shared" si="1058"/>
        <v>0</v>
      </c>
      <c r="AE1470" s="76"/>
    </row>
    <row r="1471" spans="1:31" x14ac:dyDescent="0.2">
      <c r="A1471" s="117"/>
      <c r="B1471" s="80" t="s">
        <v>13</v>
      </c>
      <c r="C1471" s="19"/>
      <c r="D1471" s="20"/>
      <c r="E1471" s="41"/>
      <c r="F1471" s="41"/>
      <c r="G1471" s="41">
        <v>24711662.380000003</v>
      </c>
      <c r="H1471" s="41">
        <f t="shared" ref="H1471:Q1471" si="1059">H905</f>
        <v>6257886.5172800021</v>
      </c>
      <c r="I1471" s="41">
        <f t="shared" si="1059"/>
        <v>5956402.9000000013</v>
      </c>
      <c r="J1471" s="41">
        <f t="shared" si="1059"/>
        <v>6257886.5172800021</v>
      </c>
      <c r="K1471" s="41">
        <f t="shared" si="1059"/>
        <v>7485704.9299999997</v>
      </c>
      <c r="L1471" s="41">
        <f t="shared" si="1059"/>
        <v>0</v>
      </c>
      <c r="M1471" s="41">
        <f t="shared" si="1059"/>
        <v>3897715.8729999997</v>
      </c>
      <c r="N1471" s="41">
        <f t="shared" si="1059"/>
        <v>0</v>
      </c>
      <c r="O1471" s="41">
        <f t="shared" si="1059"/>
        <v>5830873.2960000001</v>
      </c>
      <c r="P1471" s="41">
        <f t="shared" si="1059"/>
        <v>0</v>
      </c>
      <c r="Q1471" s="41">
        <f t="shared" si="1059"/>
        <v>23441606.858447008</v>
      </c>
      <c r="R1471" s="41">
        <f t="shared" ref="R1471:AD1471" si="1060">R905</f>
        <v>11525</v>
      </c>
      <c r="S1471" s="41">
        <f t="shared" si="1060"/>
        <v>4219832.2839299999</v>
      </c>
      <c r="T1471" s="41">
        <f t="shared" si="1060"/>
        <v>11525</v>
      </c>
      <c r="U1471" s="41">
        <f t="shared" si="1060"/>
        <v>8037040.3752839994</v>
      </c>
      <c r="V1471" s="41">
        <f t="shared" si="1060"/>
        <v>0</v>
      </c>
      <c r="W1471" s="41">
        <f t="shared" si="1060"/>
        <v>4775823.920903001</v>
      </c>
      <c r="X1471" s="41">
        <f t="shared" si="1060"/>
        <v>0</v>
      </c>
      <c r="Y1471" s="41">
        <f t="shared" si="1060"/>
        <v>6408910.2783300001</v>
      </c>
      <c r="Z1471" s="41">
        <f t="shared" si="1060"/>
        <v>0</v>
      </c>
      <c r="AA1471" s="41">
        <f t="shared" si="1060"/>
        <v>25793645.300000001</v>
      </c>
      <c r="AB1471" s="41">
        <f t="shared" si="1060"/>
        <v>25717962.100000001</v>
      </c>
      <c r="AC1471" s="41">
        <f t="shared" si="1060"/>
        <v>25758770.700000003</v>
      </c>
      <c r="AD1471" s="41">
        <f t="shared" si="1060"/>
        <v>0</v>
      </c>
      <c r="AE1471" s="99"/>
    </row>
    <row r="1472" spans="1:31" x14ac:dyDescent="0.2">
      <c r="A1472" s="117"/>
      <c r="B1472" s="80" t="s">
        <v>14</v>
      </c>
      <c r="C1472" s="19"/>
      <c r="D1472" s="20"/>
      <c r="E1472" s="41"/>
      <c r="F1472" s="41"/>
      <c r="G1472" s="41">
        <v>704965.6</v>
      </c>
      <c r="H1472" s="41">
        <f t="shared" ref="H1472:Q1472" si="1061">H906</f>
        <v>0</v>
      </c>
      <c r="I1472" s="41">
        <f t="shared" si="1061"/>
        <v>0</v>
      </c>
      <c r="J1472" s="41">
        <f t="shared" si="1061"/>
        <v>0</v>
      </c>
      <c r="K1472" s="41">
        <f t="shared" si="1061"/>
        <v>157989.70000000001</v>
      </c>
      <c r="L1472" s="41">
        <f t="shared" si="1061"/>
        <v>0</v>
      </c>
      <c r="M1472" s="41">
        <f t="shared" si="1061"/>
        <v>153946</v>
      </c>
      <c r="N1472" s="41">
        <f t="shared" si="1061"/>
        <v>0</v>
      </c>
      <c r="O1472" s="41">
        <f t="shared" si="1061"/>
        <v>342448.2</v>
      </c>
      <c r="P1472" s="41">
        <f t="shared" si="1061"/>
        <v>0</v>
      </c>
      <c r="Q1472" s="41">
        <f t="shared" si="1061"/>
        <v>908319.696597</v>
      </c>
      <c r="R1472" s="41">
        <f t="shared" ref="R1472:AD1472" si="1062">R906</f>
        <v>0</v>
      </c>
      <c r="S1472" s="41">
        <f t="shared" si="1062"/>
        <v>26000</v>
      </c>
      <c r="T1472" s="41">
        <f t="shared" si="1062"/>
        <v>0</v>
      </c>
      <c r="U1472" s="41">
        <f t="shared" si="1062"/>
        <v>320034.08238000004</v>
      </c>
      <c r="V1472" s="41">
        <f t="shared" si="1062"/>
        <v>0</v>
      </c>
      <c r="W1472" s="41">
        <f t="shared" si="1062"/>
        <v>401782.834217</v>
      </c>
      <c r="X1472" s="41">
        <f t="shared" si="1062"/>
        <v>0</v>
      </c>
      <c r="Y1472" s="41">
        <f t="shared" si="1062"/>
        <v>160502.78</v>
      </c>
      <c r="Z1472" s="41">
        <f t="shared" si="1062"/>
        <v>0</v>
      </c>
      <c r="AA1472" s="41">
        <f t="shared" si="1062"/>
        <v>0</v>
      </c>
      <c r="AB1472" s="41">
        <f t="shared" si="1062"/>
        <v>0</v>
      </c>
      <c r="AC1472" s="41">
        <f t="shared" si="1062"/>
        <v>0</v>
      </c>
      <c r="AD1472" s="41">
        <f t="shared" si="1062"/>
        <v>0</v>
      </c>
      <c r="AE1472" s="99"/>
    </row>
    <row r="1473" spans="1:31" x14ac:dyDescent="0.2">
      <c r="A1473" s="117"/>
      <c r="B1473" s="80" t="s">
        <v>15</v>
      </c>
      <c r="C1473" s="19"/>
      <c r="D1473" s="20"/>
      <c r="E1473" s="41"/>
      <c r="F1473" s="41"/>
      <c r="G1473" s="41">
        <v>144423.29</v>
      </c>
      <c r="H1473" s="41">
        <f t="shared" ref="H1473:Q1473" si="1063">H907</f>
        <v>4204.3999999999996</v>
      </c>
      <c r="I1473" s="41">
        <f t="shared" si="1063"/>
        <v>35600</v>
      </c>
      <c r="J1473" s="41">
        <f t="shared" si="1063"/>
        <v>4204.3999999999996</v>
      </c>
      <c r="K1473" s="41">
        <f t="shared" si="1063"/>
        <v>36100</v>
      </c>
      <c r="L1473" s="41">
        <f t="shared" si="1063"/>
        <v>0</v>
      </c>
      <c r="M1473" s="41">
        <f t="shared" si="1063"/>
        <v>19627.099999999999</v>
      </c>
      <c r="N1473" s="41">
        <f t="shared" si="1063"/>
        <v>0</v>
      </c>
      <c r="O1473" s="41">
        <f t="shared" si="1063"/>
        <v>51720.800000000003</v>
      </c>
      <c r="P1473" s="41">
        <f t="shared" si="1063"/>
        <v>0</v>
      </c>
      <c r="Q1473" s="41">
        <f t="shared" si="1063"/>
        <v>313109.09999999998</v>
      </c>
      <c r="R1473" s="41">
        <f t="shared" ref="R1473:AD1473" si="1064">R907</f>
        <v>0</v>
      </c>
      <c r="S1473" s="41">
        <f t="shared" si="1064"/>
        <v>51505</v>
      </c>
      <c r="T1473" s="41">
        <f t="shared" si="1064"/>
        <v>0</v>
      </c>
      <c r="U1473" s="41">
        <f t="shared" si="1064"/>
        <v>61416.6</v>
      </c>
      <c r="V1473" s="41">
        <f t="shared" si="1064"/>
        <v>0</v>
      </c>
      <c r="W1473" s="41">
        <f t="shared" si="1064"/>
        <v>49847.8</v>
      </c>
      <c r="X1473" s="41">
        <f t="shared" si="1064"/>
        <v>0</v>
      </c>
      <c r="Y1473" s="41">
        <f t="shared" si="1064"/>
        <v>150339.70000000001</v>
      </c>
      <c r="Z1473" s="41">
        <f t="shared" si="1064"/>
        <v>0</v>
      </c>
      <c r="AA1473" s="41">
        <f t="shared" si="1064"/>
        <v>164560</v>
      </c>
      <c r="AB1473" s="41">
        <f t="shared" si="1064"/>
        <v>163582</v>
      </c>
      <c r="AC1473" s="41">
        <f t="shared" si="1064"/>
        <v>163582</v>
      </c>
      <c r="AD1473" s="41">
        <f t="shared" si="1064"/>
        <v>0</v>
      </c>
      <c r="AE1473" s="99"/>
    </row>
    <row r="1474" spans="1:31" ht="25.5" x14ac:dyDescent="0.2">
      <c r="A1474" s="118"/>
      <c r="B1474" s="80" t="s">
        <v>12</v>
      </c>
      <c r="C1474" s="19"/>
      <c r="D1474" s="20"/>
      <c r="E1474" s="41"/>
      <c r="F1474" s="41"/>
      <c r="G1474" s="41">
        <v>0</v>
      </c>
      <c r="H1474" s="41">
        <f t="shared" ref="H1474:Q1474" si="1065">H908</f>
        <v>0</v>
      </c>
      <c r="I1474" s="41">
        <f t="shared" si="1065"/>
        <v>0</v>
      </c>
      <c r="J1474" s="41">
        <f t="shared" si="1065"/>
        <v>0</v>
      </c>
      <c r="K1474" s="41">
        <f t="shared" si="1065"/>
        <v>0</v>
      </c>
      <c r="L1474" s="41">
        <f t="shared" si="1065"/>
        <v>0</v>
      </c>
      <c r="M1474" s="41">
        <f t="shared" si="1065"/>
        <v>0</v>
      </c>
      <c r="N1474" s="41">
        <f t="shared" si="1065"/>
        <v>0</v>
      </c>
      <c r="O1474" s="41">
        <f t="shared" si="1065"/>
        <v>0</v>
      </c>
      <c r="P1474" s="41">
        <f t="shared" si="1065"/>
        <v>0</v>
      </c>
      <c r="Q1474" s="41">
        <f t="shared" si="1065"/>
        <v>0</v>
      </c>
      <c r="R1474" s="41">
        <f t="shared" ref="R1474:AD1474" si="1066">R908</f>
        <v>0</v>
      </c>
      <c r="S1474" s="41">
        <f t="shared" si="1066"/>
        <v>0</v>
      </c>
      <c r="T1474" s="41">
        <f t="shared" si="1066"/>
        <v>0</v>
      </c>
      <c r="U1474" s="41">
        <f t="shared" si="1066"/>
        <v>0</v>
      </c>
      <c r="V1474" s="41">
        <f t="shared" si="1066"/>
        <v>0</v>
      </c>
      <c r="W1474" s="41">
        <f t="shared" si="1066"/>
        <v>0</v>
      </c>
      <c r="X1474" s="41">
        <f t="shared" si="1066"/>
        <v>0</v>
      </c>
      <c r="Y1474" s="41">
        <f t="shared" si="1066"/>
        <v>0</v>
      </c>
      <c r="Z1474" s="41">
        <f t="shared" si="1066"/>
        <v>0</v>
      </c>
      <c r="AA1474" s="41">
        <f t="shared" si="1066"/>
        <v>0</v>
      </c>
      <c r="AB1474" s="41">
        <f t="shared" si="1066"/>
        <v>0</v>
      </c>
      <c r="AC1474" s="41">
        <f t="shared" si="1066"/>
        <v>0</v>
      </c>
      <c r="AD1474" s="41">
        <f t="shared" si="1066"/>
        <v>0</v>
      </c>
      <c r="AE1474" s="99"/>
    </row>
    <row r="1475" spans="1:31" x14ac:dyDescent="0.2">
      <c r="A1475" s="83" t="s">
        <v>434</v>
      </c>
      <c r="B1475" s="84"/>
      <c r="C1475" s="84"/>
      <c r="D1475" s="84"/>
      <c r="E1475" s="84"/>
      <c r="F1475" s="84"/>
      <c r="G1475" s="84"/>
      <c r="H1475" s="84"/>
      <c r="I1475" s="84"/>
      <c r="J1475" s="84"/>
      <c r="K1475" s="84"/>
      <c r="L1475" s="84"/>
      <c r="M1475" s="84"/>
      <c r="N1475" s="84"/>
      <c r="O1475" s="84"/>
      <c r="P1475" s="84"/>
      <c r="Q1475" s="84"/>
      <c r="R1475" s="84"/>
      <c r="S1475" s="84"/>
      <c r="T1475" s="84"/>
      <c r="U1475" s="84"/>
      <c r="V1475" s="84"/>
      <c r="W1475" s="84"/>
      <c r="X1475" s="84"/>
      <c r="Y1475" s="84"/>
      <c r="Z1475" s="84"/>
      <c r="AA1475" s="84"/>
      <c r="AB1475" s="84"/>
      <c r="AC1475" s="85"/>
      <c r="AD1475" s="23">
        <f t="shared" si="1012"/>
        <v>0</v>
      </c>
      <c r="AE1475" s="85"/>
    </row>
    <row r="1476" spans="1:31" x14ac:dyDescent="0.2">
      <c r="A1476" s="68"/>
      <c r="B1476" s="62" t="s">
        <v>66</v>
      </c>
      <c r="C1476" s="63">
        <v>136</v>
      </c>
      <c r="D1476" s="81"/>
      <c r="E1476" s="81"/>
      <c r="F1476" s="81"/>
      <c r="G1476" s="41">
        <f t="shared" ref="G1476:P1476" si="1067">G1441-G1488-G1495-G1506</f>
        <v>23659990.48</v>
      </c>
      <c r="H1476" s="69">
        <f t="shared" si="1067"/>
        <v>5626013.9000000004</v>
      </c>
      <c r="I1476" s="69">
        <f t="shared" si="1067"/>
        <v>5629763.1000000006</v>
      </c>
      <c r="J1476" s="69">
        <f t="shared" si="1067"/>
        <v>5626013.9000000004</v>
      </c>
      <c r="K1476" s="69">
        <f t="shared" si="1067"/>
        <v>7213537.6300000008</v>
      </c>
      <c r="L1476" s="69">
        <f t="shared" si="1067"/>
        <v>0</v>
      </c>
      <c r="M1476" s="69">
        <f t="shared" si="1067"/>
        <v>3658471.7729999996</v>
      </c>
      <c r="N1476" s="69">
        <f t="shared" si="1067"/>
        <v>0</v>
      </c>
      <c r="O1476" s="69">
        <f t="shared" si="1067"/>
        <v>5676598.796000001</v>
      </c>
      <c r="P1476" s="69">
        <f t="shared" si="1067"/>
        <v>0</v>
      </c>
      <c r="Q1476" s="41">
        <f>Q1441-Q1488-Q1495-Q1506</f>
        <v>21877867.058697</v>
      </c>
      <c r="R1476" s="41">
        <f t="shared" ref="R1476:AB1476" si="1068">R1441-R1488-R1495-R1506</f>
        <v>11525</v>
      </c>
      <c r="S1476" s="41">
        <f t="shared" si="1068"/>
        <v>3987052.8483999996</v>
      </c>
      <c r="T1476" s="41">
        <f t="shared" si="1068"/>
        <v>11525</v>
      </c>
      <c r="U1476" s="41">
        <f t="shared" si="1068"/>
        <v>7578401.0193940001</v>
      </c>
      <c r="V1476" s="41">
        <f t="shared" si="1068"/>
        <v>0</v>
      </c>
      <c r="W1476" s="41">
        <f t="shared" si="1068"/>
        <v>4267596.221903</v>
      </c>
      <c r="X1476" s="41">
        <f t="shared" si="1068"/>
        <v>0</v>
      </c>
      <c r="Y1476" s="41">
        <f t="shared" si="1068"/>
        <v>6044816.9689999996</v>
      </c>
      <c r="Z1476" s="41">
        <f t="shared" si="1068"/>
        <v>0</v>
      </c>
      <c r="AA1476" s="41">
        <f t="shared" si="1068"/>
        <v>24462468.000000004</v>
      </c>
      <c r="AB1476" s="41">
        <f t="shared" si="1068"/>
        <v>24462468.000000004</v>
      </c>
      <c r="AC1476" s="69">
        <f>AC1441-AC1488-AC1495-AC1506</f>
        <v>24458940.000000004</v>
      </c>
      <c r="AD1476" s="23">
        <f t="shared" si="1012"/>
        <v>118921733.538697</v>
      </c>
      <c r="AE1476" s="82"/>
    </row>
    <row r="1477" spans="1:31" x14ac:dyDescent="0.2">
      <c r="A1477" s="68"/>
      <c r="B1477" s="62" t="s">
        <v>376</v>
      </c>
      <c r="C1477" s="63">
        <v>136</v>
      </c>
      <c r="D1477" s="81"/>
      <c r="E1477" s="81"/>
      <c r="F1477" s="81"/>
      <c r="G1477" s="69">
        <f t="shared" ref="G1477:P1477" si="1069">G1449</f>
        <v>24039.599999999999</v>
      </c>
      <c r="H1477" s="69">
        <f t="shared" si="1069"/>
        <v>0</v>
      </c>
      <c r="I1477" s="69">
        <f t="shared" si="1069"/>
        <v>0</v>
      </c>
      <c r="J1477" s="69">
        <f t="shared" si="1069"/>
        <v>0</v>
      </c>
      <c r="K1477" s="69">
        <f t="shared" si="1069"/>
        <v>7823.6</v>
      </c>
      <c r="L1477" s="69">
        <f t="shared" si="1069"/>
        <v>0</v>
      </c>
      <c r="M1477" s="69">
        <f t="shared" si="1069"/>
        <v>13945.999999999998</v>
      </c>
      <c r="N1477" s="69">
        <f t="shared" si="1069"/>
        <v>0</v>
      </c>
      <c r="O1477" s="69">
        <f t="shared" si="1069"/>
        <v>0</v>
      </c>
      <c r="P1477" s="69">
        <f t="shared" si="1069"/>
        <v>0</v>
      </c>
      <c r="Q1477" s="41">
        <f>Q1449-Q1502</f>
        <v>37927.296596999993</v>
      </c>
      <c r="R1477" s="41">
        <f t="shared" ref="R1477:AB1477" si="1070">R1449-R1502</f>
        <v>0</v>
      </c>
      <c r="S1477" s="41">
        <f t="shared" si="1070"/>
        <v>0</v>
      </c>
      <c r="T1477" s="41">
        <f t="shared" si="1070"/>
        <v>0</v>
      </c>
      <c r="U1477" s="41">
        <f t="shared" si="1070"/>
        <v>11068.69238</v>
      </c>
      <c r="V1477" s="41">
        <f t="shared" si="1070"/>
        <v>0</v>
      </c>
      <c r="W1477" s="41">
        <f t="shared" si="1070"/>
        <v>26858.604217</v>
      </c>
      <c r="X1477" s="41">
        <f t="shared" si="1070"/>
        <v>0</v>
      </c>
      <c r="Y1477" s="41">
        <f t="shared" si="1070"/>
        <v>0</v>
      </c>
      <c r="Z1477" s="41">
        <f t="shared" si="1070"/>
        <v>0</v>
      </c>
      <c r="AA1477" s="41">
        <f t="shared" si="1070"/>
        <v>0</v>
      </c>
      <c r="AB1477" s="41">
        <f t="shared" si="1070"/>
        <v>0</v>
      </c>
      <c r="AC1477" s="69">
        <f>AC1449</f>
        <v>0</v>
      </c>
      <c r="AD1477" s="23">
        <f t="shared" si="1012"/>
        <v>61966.896596999992</v>
      </c>
      <c r="AE1477" s="82"/>
    </row>
    <row r="1478" spans="1:31" x14ac:dyDescent="0.2">
      <c r="A1478" s="68"/>
      <c r="B1478" s="62" t="s">
        <v>67</v>
      </c>
      <c r="C1478" s="63">
        <v>136</v>
      </c>
      <c r="D1478" s="81"/>
      <c r="E1478" s="81"/>
      <c r="F1478" s="81"/>
      <c r="G1478" s="69">
        <f>G1453-G1496</f>
        <v>133049.69</v>
      </c>
      <c r="H1478" s="69">
        <f t="shared" ref="H1478:AC1478" si="1071">H1453-H1496</f>
        <v>4204.3999999999996</v>
      </c>
      <c r="I1478" s="69">
        <f t="shared" si="1071"/>
        <v>35600</v>
      </c>
      <c r="J1478" s="69">
        <f t="shared" si="1071"/>
        <v>4204.3999999999996</v>
      </c>
      <c r="K1478" s="69">
        <f t="shared" si="1071"/>
        <v>36100</v>
      </c>
      <c r="L1478" s="69">
        <f t="shared" si="1071"/>
        <v>0</v>
      </c>
      <c r="M1478" s="69">
        <f t="shared" si="1071"/>
        <v>19627.099999999999</v>
      </c>
      <c r="N1478" s="69">
        <f t="shared" si="1071"/>
        <v>0</v>
      </c>
      <c r="O1478" s="69">
        <f t="shared" si="1071"/>
        <v>41650</v>
      </c>
      <c r="P1478" s="69">
        <f t="shared" si="1071"/>
        <v>0</v>
      </c>
      <c r="Q1478" s="41">
        <f t="shared" si="1071"/>
        <v>214274.40000000002</v>
      </c>
      <c r="R1478" s="41">
        <f t="shared" ref="R1478:AB1478" si="1072">R1453-R1496</f>
        <v>0</v>
      </c>
      <c r="S1478" s="41">
        <f t="shared" si="1072"/>
        <v>51505</v>
      </c>
      <c r="T1478" s="41">
        <f t="shared" si="1072"/>
        <v>0</v>
      </c>
      <c r="U1478" s="41">
        <f t="shared" si="1072"/>
        <v>61416.6</v>
      </c>
      <c r="V1478" s="41">
        <f t="shared" si="1072"/>
        <v>0</v>
      </c>
      <c r="W1478" s="41">
        <f t="shared" si="1072"/>
        <v>49847.8</v>
      </c>
      <c r="X1478" s="41">
        <f t="shared" si="1072"/>
        <v>0</v>
      </c>
      <c r="Y1478" s="41">
        <f t="shared" si="1072"/>
        <v>51505</v>
      </c>
      <c r="Z1478" s="41">
        <f t="shared" si="1072"/>
        <v>0</v>
      </c>
      <c r="AA1478" s="41">
        <f t="shared" si="1072"/>
        <v>154560</v>
      </c>
      <c r="AB1478" s="41">
        <f t="shared" si="1072"/>
        <v>154582</v>
      </c>
      <c r="AC1478" s="69">
        <f t="shared" si="1071"/>
        <v>154582</v>
      </c>
      <c r="AD1478" s="23">
        <f t="shared" si="1012"/>
        <v>811048.09000000008</v>
      </c>
      <c r="AE1478" s="82"/>
    </row>
    <row r="1479" spans="1:31" x14ac:dyDescent="0.2">
      <c r="A1479" s="78"/>
      <c r="B1479" s="62" t="s">
        <v>68</v>
      </c>
      <c r="C1479" s="63">
        <v>124</v>
      </c>
      <c r="D1479" s="20"/>
      <c r="E1479" s="41"/>
      <c r="F1479" s="41"/>
      <c r="G1479" s="41">
        <f t="shared" ref="G1479:Q1479" si="1073">G1459</f>
        <v>1051671.8999999999</v>
      </c>
      <c r="H1479" s="41">
        <f t="shared" si="1073"/>
        <v>631872.61728000001</v>
      </c>
      <c r="I1479" s="41">
        <f t="shared" si="1073"/>
        <v>326639.8</v>
      </c>
      <c r="J1479" s="41">
        <f t="shared" si="1073"/>
        <v>631872.61728000001</v>
      </c>
      <c r="K1479" s="41">
        <f t="shared" si="1073"/>
        <v>272167.3</v>
      </c>
      <c r="L1479" s="41">
        <f t="shared" si="1073"/>
        <v>0</v>
      </c>
      <c r="M1479" s="41">
        <f t="shared" si="1073"/>
        <v>239244.09999999998</v>
      </c>
      <c r="N1479" s="41">
        <f t="shared" si="1073"/>
        <v>0</v>
      </c>
      <c r="O1479" s="41">
        <f t="shared" si="1073"/>
        <v>154274.5</v>
      </c>
      <c r="P1479" s="41">
        <f t="shared" si="1073"/>
        <v>0</v>
      </c>
      <c r="Q1479" s="41">
        <f t="shared" si="1073"/>
        <v>1563739.7997500002</v>
      </c>
      <c r="R1479" s="41">
        <f t="shared" ref="R1479:AB1479" si="1074">R1459</f>
        <v>0</v>
      </c>
      <c r="S1479" s="41">
        <f t="shared" si="1074"/>
        <v>232779.43552999999</v>
      </c>
      <c r="T1479" s="41">
        <f t="shared" si="1074"/>
        <v>0</v>
      </c>
      <c r="U1479" s="41">
        <f t="shared" si="1074"/>
        <v>458639.35589000001</v>
      </c>
      <c r="V1479" s="41">
        <f t="shared" si="1074"/>
        <v>0</v>
      </c>
      <c r="W1479" s="41">
        <f t="shared" si="1074"/>
        <v>508227.69900000002</v>
      </c>
      <c r="X1479" s="41">
        <f t="shared" si="1074"/>
        <v>0</v>
      </c>
      <c r="Y1479" s="41">
        <f t="shared" si="1074"/>
        <v>364093.30933000002</v>
      </c>
      <c r="Z1479" s="41">
        <f t="shared" si="1074"/>
        <v>0</v>
      </c>
      <c r="AA1479" s="41">
        <f t="shared" si="1074"/>
        <v>1331177.3</v>
      </c>
      <c r="AB1479" s="41">
        <f t="shared" si="1074"/>
        <v>1255494.1000000001</v>
      </c>
      <c r="AC1479" s="41">
        <f>AC1459</f>
        <v>1296302.7</v>
      </c>
      <c r="AD1479" s="23">
        <f t="shared" si="1012"/>
        <v>6498385.7997500012</v>
      </c>
      <c r="AE1479" s="76"/>
    </row>
    <row r="1480" spans="1:31" x14ac:dyDescent="0.2">
      <c r="A1480" s="78"/>
      <c r="B1480" s="62" t="s">
        <v>72</v>
      </c>
      <c r="C1480" s="63">
        <v>124</v>
      </c>
      <c r="D1480" s="20"/>
      <c r="E1480" s="41"/>
      <c r="F1480" s="41"/>
      <c r="G1480" s="41">
        <f t="shared" ref="G1480:P1481" si="1075">G1460</f>
        <v>683196</v>
      </c>
      <c r="H1480" s="41">
        <f t="shared" si="1075"/>
        <v>0</v>
      </c>
      <c r="I1480" s="41">
        <f t="shared" si="1075"/>
        <v>0</v>
      </c>
      <c r="J1480" s="41">
        <f t="shared" si="1075"/>
        <v>0</v>
      </c>
      <c r="K1480" s="41">
        <f t="shared" si="1075"/>
        <v>150166.1</v>
      </c>
      <c r="L1480" s="41">
        <f t="shared" si="1075"/>
        <v>0</v>
      </c>
      <c r="M1480" s="41">
        <f t="shared" si="1075"/>
        <v>140000</v>
      </c>
      <c r="N1480" s="41">
        <f t="shared" si="1075"/>
        <v>0</v>
      </c>
      <c r="O1480" s="41">
        <f t="shared" si="1075"/>
        <v>342448.2</v>
      </c>
      <c r="P1480" s="41">
        <f t="shared" si="1075"/>
        <v>0</v>
      </c>
      <c r="Q1480" s="41">
        <f>Q1460</f>
        <v>870392.4</v>
      </c>
      <c r="R1480" s="41">
        <f t="shared" ref="R1480:AB1480" si="1076">R1460</f>
        <v>0</v>
      </c>
      <c r="S1480" s="41">
        <f t="shared" si="1076"/>
        <v>26000</v>
      </c>
      <c r="T1480" s="41">
        <f t="shared" si="1076"/>
        <v>0</v>
      </c>
      <c r="U1480" s="41">
        <f t="shared" si="1076"/>
        <v>308965.39</v>
      </c>
      <c r="V1480" s="41">
        <f t="shared" si="1076"/>
        <v>0</v>
      </c>
      <c r="W1480" s="41">
        <f t="shared" si="1076"/>
        <v>374924.23</v>
      </c>
      <c r="X1480" s="41">
        <f t="shared" si="1076"/>
        <v>0</v>
      </c>
      <c r="Y1480" s="41">
        <f t="shared" si="1076"/>
        <v>160502.78</v>
      </c>
      <c r="Z1480" s="41">
        <f t="shared" si="1076"/>
        <v>0</v>
      </c>
      <c r="AA1480" s="41">
        <f t="shared" si="1076"/>
        <v>0</v>
      </c>
      <c r="AB1480" s="41">
        <f t="shared" si="1076"/>
        <v>0</v>
      </c>
      <c r="AC1480" s="41">
        <f>AC1460</f>
        <v>0</v>
      </c>
      <c r="AD1480" s="23">
        <f t="shared" si="1012"/>
        <v>1553588.4</v>
      </c>
      <c r="AE1480" s="76"/>
    </row>
    <row r="1481" spans="1:31" x14ac:dyDescent="0.2">
      <c r="A1481" s="78"/>
      <c r="B1481" s="62" t="s">
        <v>69</v>
      </c>
      <c r="C1481" s="63">
        <v>124</v>
      </c>
      <c r="D1481" s="20"/>
      <c r="E1481" s="41"/>
      <c r="F1481" s="41"/>
      <c r="G1481" s="41">
        <f t="shared" si="1075"/>
        <v>10841.6</v>
      </c>
      <c r="H1481" s="41">
        <f t="shared" ref="H1481:P1481" si="1077">H1461</f>
        <v>0</v>
      </c>
      <c r="I1481" s="41">
        <f t="shared" si="1077"/>
        <v>0</v>
      </c>
      <c r="J1481" s="41">
        <f t="shared" si="1077"/>
        <v>0</v>
      </c>
      <c r="K1481" s="41">
        <f t="shared" si="1077"/>
        <v>0</v>
      </c>
      <c r="L1481" s="41">
        <f t="shared" si="1077"/>
        <v>0</v>
      </c>
      <c r="M1481" s="41">
        <f t="shared" si="1077"/>
        <v>0</v>
      </c>
      <c r="N1481" s="41">
        <f t="shared" si="1077"/>
        <v>0</v>
      </c>
      <c r="O1481" s="41">
        <f t="shared" si="1077"/>
        <v>10070.800000000001</v>
      </c>
      <c r="P1481" s="41">
        <f t="shared" si="1077"/>
        <v>0</v>
      </c>
      <c r="Q1481" s="41">
        <f>Q1461</f>
        <v>98834.7</v>
      </c>
      <c r="R1481" s="41">
        <f t="shared" ref="R1481:AB1481" si="1078">R1461</f>
        <v>0</v>
      </c>
      <c r="S1481" s="41">
        <f t="shared" si="1078"/>
        <v>0</v>
      </c>
      <c r="T1481" s="41">
        <f t="shared" si="1078"/>
        <v>0</v>
      </c>
      <c r="U1481" s="41">
        <f t="shared" si="1078"/>
        <v>0</v>
      </c>
      <c r="V1481" s="41">
        <f t="shared" si="1078"/>
        <v>0</v>
      </c>
      <c r="W1481" s="41">
        <f t="shared" si="1078"/>
        <v>0</v>
      </c>
      <c r="X1481" s="41">
        <f t="shared" si="1078"/>
        <v>0</v>
      </c>
      <c r="Y1481" s="41">
        <f t="shared" si="1078"/>
        <v>98834.7</v>
      </c>
      <c r="Z1481" s="41">
        <f t="shared" si="1078"/>
        <v>0</v>
      </c>
      <c r="AA1481" s="41">
        <f t="shared" si="1078"/>
        <v>10000</v>
      </c>
      <c r="AB1481" s="41">
        <f t="shared" si="1078"/>
        <v>9000</v>
      </c>
      <c r="AC1481" s="41">
        <f>AC1461</f>
        <v>9000</v>
      </c>
      <c r="AD1481" s="23">
        <f t="shared" si="1012"/>
        <v>137676.29999999999</v>
      </c>
      <c r="AE1481" s="76"/>
    </row>
    <row r="1482" spans="1:31" x14ac:dyDescent="0.2">
      <c r="A1482" s="116" t="s">
        <v>26</v>
      </c>
      <c r="B1482" s="80" t="s">
        <v>75</v>
      </c>
      <c r="C1482" s="19"/>
      <c r="D1482" s="20"/>
      <c r="E1482" s="41"/>
      <c r="F1482" s="41"/>
      <c r="G1482" s="41">
        <v>389071.79999999993</v>
      </c>
      <c r="H1482" s="41">
        <f t="shared" ref="H1482:P1482" si="1079">H1024</f>
        <v>100711.20000000001</v>
      </c>
      <c r="I1482" s="41">
        <f t="shared" si="1079"/>
        <v>101456</v>
      </c>
      <c r="J1482" s="41">
        <f t="shared" si="1079"/>
        <v>100711.20000000001</v>
      </c>
      <c r="K1482" s="41">
        <f t="shared" si="1079"/>
        <v>124406.59999999999</v>
      </c>
      <c r="L1482" s="41">
        <f t="shared" si="1079"/>
        <v>0</v>
      </c>
      <c r="M1482" s="41">
        <f t="shared" si="1079"/>
        <v>66186.5</v>
      </c>
      <c r="N1482" s="41">
        <f t="shared" si="1079"/>
        <v>0</v>
      </c>
      <c r="O1482" s="41">
        <f t="shared" si="1079"/>
        <v>95836.800000000003</v>
      </c>
      <c r="P1482" s="41">
        <f t="shared" si="1079"/>
        <v>0</v>
      </c>
      <c r="Q1482" s="41">
        <f>Q1024</f>
        <v>398144.21860000002</v>
      </c>
      <c r="R1482" s="41">
        <f t="shared" ref="R1482:AD1482" si="1080">R1024</f>
        <v>0</v>
      </c>
      <c r="S1482" s="41">
        <f t="shared" si="1080"/>
        <v>106860.9586</v>
      </c>
      <c r="T1482" s="41">
        <f t="shared" si="1080"/>
        <v>0</v>
      </c>
      <c r="U1482" s="41">
        <f t="shared" si="1080"/>
        <v>122855.45</v>
      </c>
      <c r="V1482" s="41">
        <f t="shared" si="1080"/>
        <v>0</v>
      </c>
      <c r="W1482" s="41">
        <f t="shared" si="1080"/>
        <v>67164.800000000003</v>
      </c>
      <c r="X1482" s="41">
        <f t="shared" si="1080"/>
        <v>0</v>
      </c>
      <c r="Y1482" s="41">
        <f t="shared" si="1080"/>
        <v>101263.01000000001</v>
      </c>
      <c r="Z1482" s="41">
        <f t="shared" si="1080"/>
        <v>0</v>
      </c>
      <c r="AA1482" s="41">
        <f t="shared" si="1080"/>
        <v>377045.4</v>
      </c>
      <c r="AB1482" s="41">
        <f t="shared" si="1080"/>
        <v>377045.4</v>
      </c>
      <c r="AC1482" s="41">
        <f t="shared" si="1080"/>
        <v>377045.4</v>
      </c>
      <c r="AD1482" s="41">
        <f t="shared" si="1080"/>
        <v>0</v>
      </c>
      <c r="AE1482" s="76"/>
    </row>
    <row r="1483" spans="1:31" x14ac:dyDescent="0.2">
      <c r="A1483" s="117"/>
      <c r="B1483" s="80" t="s">
        <v>13</v>
      </c>
      <c r="C1483" s="19"/>
      <c r="D1483" s="20"/>
      <c r="E1483" s="41"/>
      <c r="F1483" s="41"/>
      <c r="G1483" s="41">
        <v>389071.79999999993</v>
      </c>
      <c r="H1483" s="41">
        <f t="shared" ref="H1483:Q1483" si="1081">H1025</f>
        <v>100711.20000000001</v>
      </c>
      <c r="I1483" s="41">
        <f t="shared" si="1081"/>
        <v>101456</v>
      </c>
      <c r="J1483" s="41">
        <f t="shared" si="1081"/>
        <v>100711.20000000001</v>
      </c>
      <c r="K1483" s="41">
        <f t="shared" si="1081"/>
        <v>124406.59999999999</v>
      </c>
      <c r="L1483" s="41">
        <f t="shared" si="1081"/>
        <v>0</v>
      </c>
      <c r="M1483" s="41">
        <f t="shared" si="1081"/>
        <v>66186.5</v>
      </c>
      <c r="N1483" s="41">
        <f t="shared" si="1081"/>
        <v>0</v>
      </c>
      <c r="O1483" s="41">
        <f t="shared" si="1081"/>
        <v>95836.800000000003</v>
      </c>
      <c r="P1483" s="41">
        <f t="shared" si="1081"/>
        <v>0</v>
      </c>
      <c r="Q1483" s="41">
        <f t="shared" si="1081"/>
        <v>398144.21860000002</v>
      </c>
      <c r="R1483" s="41">
        <f t="shared" ref="R1483:AD1483" si="1082">R1025</f>
        <v>0</v>
      </c>
      <c r="S1483" s="41">
        <f t="shared" si="1082"/>
        <v>106860.9586</v>
      </c>
      <c r="T1483" s="41">
        <f t="shared" si="1082"/>
        <v>0</v>
      </c>
      <c r="U1483" s="41">
        <f t="shared" si="1082"/>
        <v>122855.45</v>
      </c>
      <c r="V1483" s="41">
        <f t="shared" si="1082"/>
        <v>0</v>
      </c>
      <c r="W1483" s="41">
        <f t="shared" si="1082"/>
        <v>67164.800000000003</v>
      </c>
      <c r="X1483" s="41">
        <f t="shared" si="1082"/>
        <v>0</v>
      </c>
      <c r="Y1483" s="41">
        <f t="shared" si="1082"/>
        <v>101263.01000000001</v>
      </c>
      <c r="Z1483" s="41">
        <f t="shared" si="1082"/>
        <v>0</v>
      </c>
      <c r="AA1483" s="41">
        <f t="shared" si="1082"/>
        <v>377045.4</v>
      </c>
      <c r="AB1483" s="41">
        <f t="shared" si="1082"/>
        <v>377045.4</v>
      </c>
      <c r="AC1483" s="41">
        <f t="shared" si="1082"/>
        <v>377045.4</v>
      </c>
      <c r="AD1483" s="41">
        <f t="shared" si="1082"/>
        <v>0</v>
      </c>
      <c r="AE1483" s="76"/>
    </row>
    <row r="1484" spans="1:31" x14ac:dyDescent="0.2">
      <c r="A1484" s="117"/>
      <c r="B1484" s="80" t="s">
        <v>14</v>
      </c>
      <c r="C1484" s="19"/>
      <c r="D1484" s="20"/>
      <c r="E1484" s="41"/>
      <c r="F1484" s="41"/>
      <c r="G1484" s="41">
        <v>0</v>
      </c>
      <c r="H1484" s="41">
        <f t="shared" ref="H1484:Q1484" si="1083">H1026</f>
        <v>0</v>
      </c>
      <c r="I1484" s="41">
        <f t="shared" si="1083"/>
        <v>0</v>
      </c>
      <c r="J1484" s="41">
        <f t="shared" si="1083"/>
        <v>0</v>
      </c>
      <c r="K1484" s="41">
        <f t="shared" si="1083"/>
        <v>0</v>
      </c>
      <c r="L1484" s="41">
        <f t="shared" si="1083"/>
        <v>0</v>
      </c>
      <c r="M1484" s="41">
        <f t="shared" si="1083"/>
        <v>0</v>
      </c>
      <c r="N1484" s="41">
        <f t="shared" si="1083"/>
        <v>0</v>
      </c>
      <c r="O1484" s="41">
        <f t="shared" si="1083"/>
        <v>0</v>
      </c>
      <c r="P1484" s="41">
        <f t="shared" si="1083"/>
        <v>0</v>
      </c>
      <c r="Q1484" s="41">
        <f t="shared" si="1083"/>
        <v>0</v>
      </c>
      <c r="R1484" s="41">
        <f t="shared" ref="R1484:AD1484" si="1084">R1026</f>
        <v>0</v>
      </c>
      <c r="S1484" s="41">
        <f t="shared" si="1084"/>
        <v>0</v>
      </c>
      <c r="T1484" s="41">
        <f t="shared" si="1084"/>
        <v>0</v>
      </c>
      <c r="U1484" s="41">
        <f t="shared" si="1084"/>
        <v>0</v>
      </c>
      <c r="V1484" s="41">
        <f t="shared" si="1084"/>
        <v>0</v>
      </c>
      <c r="W1484" s="41">
        <f t="shared" si="1084"/>
        <v>0</v>
      </c>
      <c r="X1484" s="41">
        <f t="shared" si="1084"/>
        <v>0</v>
      </c>
      <c r="Y1484" s="41">
        <f t="shared" si="1084"/>
        <v>0</v>
      </c>
      <c r="Z1484" s="41">
        <f t="shared" si="1084"/>
        <v>0</v>
      </c>
      <c r="AA1484" s="41">
        <f t="shared" si="1084"/>
        <v>0</v>
      </c>
      <c r="AB1484" s="41">
        <f t="shared" si="1084"/>
        <v>0</v>
      </c>
      <c r="AC1484" s="41">
        <f t="shared" si="1084"/>
        <v>0</v>
      </c>
      <c r="AD1484" s="41">
        <f t="shared" si="1084"/>
        <v>0</v>
      </c>
      <c r="AE1484" s="76"/>
    </row>
    <row r="1485" spans="1:31" x14ac:dyDescent="0.2">
      <c r="A1485" s="117"/>
      <c r="B1485" s="80" t="s">
        <v>15</v>
      </c>
      <c r="C1485" s="19"/>
      <c r="D1485" s="20"/>
      <c r="E1485" s="41"/>
      <c r="F1485" s="41"/>
      <c r="G1485" s="41">
        <v>0</v>
      </c>
      <c r="H1485" s="41">
        <f t="shared" ref="H1485:Q1485" si="1085">H1027</f>
        <v>0</v>
      </c>
      <c r="I1485" s="41">
        <f t="shared" si="1085"/>
        <v>0</v>
      </c>
      <c r="J1485" s="41">
        <f t="shared" si="1085"/>
        <v>0</v>
      </c>
      <c r="K1485" s="41">
        <f t="shared" si="1085"/>
        <v>0</v>
      </c>
      <c r="L1485" s="41">
        <f t="shared" si="1085"/>
        <v>0</v>
      </c>
      <c r="M1485" s="41">
        <f t="shared" si="1085"/>
        <v>0</v>
      </c>
      <c r="N1485" s="41">
        <f t="shared" si="1085"/>
        <v>0</v>
      </c>
      <c r="O1485" s="41">
        <f t="shared" si="1085"/>
        <v>0</v>
      </c>
      <c r="P1485" s="41">
        <f t="shared" si="1085"/>
        <v>0</v>
      </c>
      <c r="Q1485" s="41">
        <f t="shared" si="1085"/>
        <v>0</v>
      </c>
      <c r="R1485" s="41">
        <f t="shared" ref="R1485:AD1485" si="1086">R1027</f>
        <v>0</v>
      </c>
      <c r="S1485" s="41">
        <f t="shared" si="1086"/>
        <v>0</v>
      </c>
      <c r="T1485" s="41">
        <f t="shared" si="1086"/>
        <v>0</v>
      </c>
      <c r="U1485" s="41">
        <f t="shared" si="1086"/>
        <v>0</v>
      </c>
      <c r="V1485" s="41">
        <f t="shared" si="1086"/>
        <v>0</v>
      </c>
      <c r="W1485" s="41">
        <f t="shared" si="1086"/>
        <v>0</v>
      </c>
      <c r="X1485" s="41">
        <f t="shared" si="1086"/>
        <v>0</v>
      </c>
      <c r="Y1485" s="41">
        <f t="shared" si="1086"/>
        <v>0</v>
      </c>
      <c r="Z1485" s="41">
        <f t="shared" si="1086"/>
        <v>0</v>
      </c>
      <c r="AA1485" s="41">
        <f t="shared" si="1086"/>
        <v>0</v>
      </c>
      <c r="AB1485" s="41">
        <f t="shared" si="1086"/>
        <v>0</v>
      </c>
      <c r="AC1485" s="41">
        <f t="shared" si="1086"/>
        <v>0</v>
      </c>
      <c r="AD1485" s="41">
        <f t="shared" si="1086"/>
        <v>0</v>
      </c>
      <c r="AE1485" s="76"/>
    </row>
    <row r="1486" spans="1:31" ht="25.5" x14ac:dyDescent="0.2">
      <c r="A1486" s="118"/>
      <c r="B1486" s="80" t="s">
        <v>12</v>
      </c>
      <c r="C1486" s="19"/>
      <c r="D1486" s="20"/>
      <c r="E1486" s="41"/>
      <c r="F1486" s="41"/>
      <c r="G1486" s="41">
        <v>0</v>
      </c>
      <c r="H1486" s="41">
        <f t="shared" ref="H1486:Q1486" si="1087">H1028</f>
        <v>0</v>
      </c>
      <c r="I1486" s="41">
        <f t="shared" si="1087"/>
        <v>0</v>
      </c>
      <c r="J1486" s="41">
        <f t="shared" si="1087"/>
        <v>0</v>
      </c>
      <c r="K1486" s="41">
        <f t="shared" si="1087"/>
        <v>0</v>
      </c>
      <c r="L1486" s="41">
        <f t="shared" si="1087"/>
        <v>0</v>
      </c>
      <c r="M1486" s="41">
        <f t="shared" si="1087"/>
        <v>0</v>
      </c>
      <c r="N1486" s="41">
        <f t="shared" si="1087"/>
        <v>0</v>
      </c>
      <c r="O1486" s="41">
        <f t="shared" si="1087"/>
        <v>0</v>
      </c>
      <c r="P1486" s="41">
        <f t="shared" si="1087"/>
        <v>0</v>
      </c>
      <c r="Q1486" s="41">
        <f t="shared" si="1087"/>
        <v>0</v>
      </c>
      <c r="R1486" s="41">
        <f t="shared" ref="R1486:AD1486" si="1088">R1028</f>
        <v>0</v>
      </c>
      <c r="S1486" s="41">
        <f t="shared" si="1088"/>
        <v>0</v>
      </c>
      <c r="T1486" s="41">
        <f t="shared" si="1088"/>
        <v>0</v>
      </c>
      <c r="U1486" s="41">
        <f t="shared" si="1088"/>
        <v>0</v>
      </c>
      <c r="V1486" s="41">
        <f t="shared" si="1088"/>
        <v>0</v>
      </c>
      <c r="W1486" s="41">
        <f t="shared" si="1088"/>
        <v>0</v>
      </c>
      <c r="X1486" s="41">
        <f t="shared" si="1088"/>
        <v>0</v>
      </c>
      <c r="Y1486" s="41">
        <f t="shared" si="1088"/>
        <v>0</v>
      </c>
      <c r="Z1486" s="41">
        <f t="shared" si="1088"/>
        <v>0</v>
      </c>
      <c r="AA1486" s="41">
        <f t="shared" si="1088"/>
        <v>0</v>
      </c>
      <c r="AB1486" s="41">
        <f t="shared" si="1088"/>
        <v>0</v>
      </c>
      <c r="AC1486" s="41">
        <f t="shared" si="1088"/>
        <v>0</v>
      </c>
      <c r="AD1486" s="41">
        <f t="shared" si="1088"/>
        <v>0</v>
      </c>
      <c r="AE1486" s="76"/>
    </row>
    <row r="1487" spans="1:31" x14ac:dyDescent="0.2">
      <c r="A1487" s="83" t="s">
        <v>434</v>
      </c>
      <c r="B1487" s="84"/>
      <c r="C1487" s="84"/>
      <c r="D1487" s="84"/>
      <c r="E1487" s="84"/>
      <c r="F1487" s="84"/>
      <c r="G1487" s="84"/>
      <c r="H1487" s="84"/>
      <c r="I1487" s="84"/>
      <c r="J1487" s="84"/>
      <c r="K1487" s="84"/>
      <c r="L1487" s="84"/>
      <c r="M1487" s="84"/>
      <c r="N1487" s="84"/>
      <c r="O1487" s="84"/>
      <c r="P1487" s="84"/>
      <c r="Q1487" s="84"/>
      <c r="R1487" s="84"/>
      <c r="S1487" s="84"/>
      <c r="T1487" s="84"/>
      <c r="U1487" s="84"/>
      <c r="V1487" s="84"/>
      <c r="W1487" s="84"/>
      <c r="X1487" s="84"/>
      <c r="Y1487" s="84"/>
      <c r="Z1487" s="84"/>
      <c r="AA1487" s="84"/>
      <c r="AB1487" s="84"/>
      <c r="AC1487" s="85"/>
      <c r="AD1487" s="23">
        <f t="shared" si="1012"/>
        <v>0</v>
      </c>
      <c r="AE1487" s="85"/>
    </row>
    <row r="1488" spans="1:31" x14ac:dyDescent="0.2">
      <c r="A1488" s="78"/>
      <c r="B1488" s="62" t="s">
        <v>66</v>
      </c>
      <c r="C1488" s="19">
        <v>136</v>
      </c>
      <c r="D1488" s="20"/>
      <c r="E1488" s="41"/>
      <c r="F1488" s="41"/>
      <c r="G1488" s="41">
        <f>G1483</f>
        <v>389071.79999999993</v>
      </c>
      <c r="H1488" s="41">
        <f t="shared" ref="H1488:Q1488" si="1089">H1483</f>
        <v>100711.20000000001</v>
      </c>
      <c r="I1488" s="41">
        <f t="shared" si="1089"/>
        <v>101456</v>
      </c>
      <c r="J1488" s="41">
        <f t="shared" si="1089"/>
        <v>100711.20000000001</v>
      </c>
      <c r="K1488" s="41">
        <f t="shared" si="1089"/>
        <v>124406.59999999999</v>
      </c>
      <c r="L1488" s="41">
        <f t="shared" si="1089"/>
        <v>0</v>
      </c>
      <c r="M1488" s="41">
        <f t="shared" si="1089"/>
        <v>66186.5</v>
      </c>
      <c r="N1488" s="41">
        <f t="shared" si="1089"/>
        <v>0</v>
      </c>
      <c r="O1488" s="41">
        <f t="shared" si="1089"/>
        <v>95836.800000000003</v>
      </c>
      <c r="P1488" s="41">
        <f t="shared" si="1089"/>
        <v>0</v>
      </c>
      <c r="Q1488" s="41">
        <f t="shared" si="1089"/>
        <v>398144.21860000002</v>
      </c>
      <c r="R1488" s="41">
        <f t="shared" ref="R1488:AB1488" si="1090">R1483</f>
        <v>0</v>
      </c>
      <c r="S1488" s="41">
        <f t="shared" si="1090"/>
        <v>106860.9586</v>
      </c>
      <c r="T1488" s="41">
        <f t="shared" si="1090"/>
        <v>0</v>
      </c>
      <c r="U1488" s="41">
        <f t="shared" si="1090"/>
        <v>122855.45</v>
      </c>
      <c r="V1488" s="41">
        <f t="shared" si="1090"/>
        <v>0</v>
      </c>
      <c r="W1488" s="41">
        <f t="shared" si="1090"/>
        <v>67164.800000000003</v>
      </c>
      <c r="X1488" s="41">
        <f t="shared" si="1090"/>
        <v>0</v>
      </c>
      <c r="Y1488" s="41">
        <f t="shared" si="1090"/>
        <v>101263.01000000001</v>
      </c>
      <c r="Z1488" s="41">
        <f t="shared" si="1090"/>
        <v>0</v>
      </c>
      <c r="AA1488" s="41">
        <f t="shared" si="1090"/>
        <v>377045.4</v>
      </c>
      <c r="AB1488" s="41">
        <f t="shared" si="1090"/>
        <v>377045.4</v>
      </c>
      <c r="AC1488" s="41">
        <f>AC1483</f>
        <v>377045.4</v>
      </c>
      <c r="AD1488" s="23">
        <f t="shared" si="1012"/>
        <v>1918352.2185999998</v>
      </c>
      <c r="AE1488" s="76"/>
    </row>
    <row r="1489" spans="1:31" x14ac:dyDescent="0.2">
      <c r="A1489" s="116" t="s">
        <v>30</v>
      </c>
      <c r="B1489" s="80" t="s">
        <v>75</v>
      </c>
      <c r="C1489" s="19"/>
      <c r="D1489" s="20"/>
      <c r="E1489" s="41"/>
      <c r="F1489" s="41"/>
      <c r="G1489" s="41">
        <v>57762</v>
      </c>
      <c r="H1489" s="41">
        <f t="shared" ref="H1489:P1489" si="1091">H1308</f>
        <v>6055</v>
      </c>
      <c r="I1489" s="41">
        <f t="shared" si="1091"/>
        <v>8280</v>
      </c>
      <c r="J1489" s="41">
        <f t="shared" si="1091"/>
        <v>6055</v>
      </c>
      <c r="K1489" s="41">
        <f t="shared" si="1091"/>
        <v>15733</v>
      </c>
      <c r="L1489" s="41">
        <f t="shared" si="1091"/>
        <v>0</v>
      </c>
      <c r="M1489" s="41">
        <f t="shared" si="1091"/>
        <v>17661.2</v>
      </c>
      <c r="N1489" s="41">
        <f t="shared" si="1091"/>
        <v>0</v>
      </c>
      <c r="O1489" s="41">
        <f t="shared" si="1091"/>
        <v>27743</v>
      </c>
      <c r="P1489" s="41">
        <f t="shared" si="1091"/>
        <v>0</v>
      </c>
      <c r="Q1489" s="41">
        <f>Q1308</f>
        <v>79460.600000000006</v>
      </c>
      <c r="R1489" s="41">
        <f t="shared" ref="R1489:AD1489" si="1092">R1308</f>
        <v>6055</v>
      </c>
      <c r="S1489" s="41">
        <f t="shared" si="1092"/>
        <v>16767.7</v>
      </c>
      <c r="T1489" s="41">
        <f t="shared" si="1092"/>
        <v>6055</v>
      </c>
      <c r="U1489" s="41">
        <f t="shared" si="1092"/>
        <v>18739.400000000001</v>
      </c>
      <c r="V1489" s="41">
        <f t="shared" si="1092"/>
        <v>0</v>
      </c>
      <c r="W1489" s="41">
        <f t="shared" si="1092"/>
        <v>8630.7999999999993</v>
      </c>
      <c r="X1489" s="41">
        <f t="shared" si="1092"/>
        <v>0</v>
      </c>
      <c r="Y1489" s="41">
        <f t="shared" si="1092"/>
        <v>35322.699999999997</v>
      </c>
      <c r="Z1489" s="41">
        <f t="shared" si="1092"/>
        <v>0</v>
      </c>
      <c r="AA1489" s="41">
        <f t="shared" si="1092"/>
        <v>69417.2</v>
      </c>
      <c r="AB1489" s="41">
        <f t="shared" si="1092"/>
        <v>69417.2</v>
      </c>
      <c r="AC1489" s="41">
        <f t="shared" si="1092"/>
        <v>115517.2</v>
      </c>
      <c r="AD1489" s="41">
        <f t="shared" si="1092"/>
        <v>0</v>
      </c>
      <c r="AE1489" s="76"/>
    </row>
    <row r="1490" spans="1:31" x14ac:dyDescent="0.2">
      <c r="A1490" s="117"/>
      <c r="B1490" s="80" t="s">
        <v>13</v>
      </c>
      <c r="C1490" s="19"/>
      <c r="D1490" s="20"/>
      <c r="E1490" s="41"/>
      <c r="F1490" s="41"/>
      <c r="G1490" s="41">
        <v>57512</v>
      </c>
      <c r="H1490" s="41">
        <f t="shared" ref="H1490:Q1490" si="1093">H1309</f>
        <v>6055</v>
      </c>
      <c r="I1490" s="41">
        <f t="shared" si="1093"/>
        <v>8280</v>
      </c>
      <c r="J1490" s="41">
        <f t="shared" si="1093"/>
        <v>6055</v>
      </c>
      <c r="K1490" s="41">
        <f t="shared" si="1093"/>
        <v>15733</v>
      </c>
      <c r="L1490" s="41">
        <f t="shared" si="1093"/>
        <v>0</v>
      </c>
      <c r="M1490" s="41">
        <f t="shared" si="1093"/>
        <v>17129.2</v>
      </c>
      <c r="N1490" s="41">
        <f t="shared" si="1093"/>
        <v>0</v>
      </c>
      <c r="O1490" s="41">
        <f t="shared" si="1093"/>
        <v>27493</v>
      </c>
      <c r="P1490" s="41">
        <f t="shared" si="1093"/>
        <v>0</v>
      </c>
      <c r="Q1490" s="41">
        <f t="shared" si="1093"/>
        <v>79210.600000000006</v>
      </c>
      <c r="R1490" s="41">
        <f t="shared" ref="R1490:AD1490" si="1094">R1309</f>
        <v>6055</v>
      </c>
      <c r="S1490" s="41">
        <f t="shared" si="1094"/>
        <v>16517.7</v>
      </c>
      <c r="T1490" s="41">
        <f t="shared" si="1094"/>
        <v>6055</v>
      </c>
      <c r="U1490" s="41">
        <f t="shared" si="1094"/>
        <v>18739.400000000001</v>
      </c>
      <c r="V1490" s="41">
        <f t="shared" si="1094"/>
        <v>0</v>
      </c>
      <c r="W1490" s="41">
        <f t="shared" si="1094"/>
        <v>8630.7999999999993</v>
      </c>
      <c r="X1490" s="41">
        <f t="shared" si="1094"/>
        <v>0</v>
      </c>
      <c r="Y1490" s="41">
        <f t="shared" si="1094"/>
        <v>35322.699999999997</v>
      </c>
      <c r="Z1490" s="41">
        <f t="shared" si="1094"/>
        <v>0</v>
      </c>
      <c r="AA1490" s="41">
        <f t="shared" si="1094"/>
        <v>68635.199999999997</v>
      </c>
      <c r="AB1490" s="41">
        <f t="shared" si="1094"/>
        <v>68635.199999999997</v>
      </c>
      <c r="AC1490" s="41">
        <f t="shared" si="1094"/>
        <v>114735.2</v>
      </c>
      <c r="AD1490" s="41">
        <f t="shared" si="1094"/>
        <v>0</v>
      </c>
      <c r="AE1490" s="76"/>
    </row>
    <row r="1491" spans="1:31" x14ac:dyDescent="0.2">
      <c r="A1491" s="117"/>
      <c r="B1491" s="80" t="s">
        <v>14</v>
      </c>
      <c r="C1491" s="19"/>
      <c r="D1491" s="20"/>
      <c r="E1491" s="41"/>
      <c r="F1491" s="41"/>
      <c r="G1491" s="41">
        <v>0</v>
      </c>
      <c r="H1491" s="41">
        <f t="shared" ref="H1491:Q1491" si="1095">H1310</f>
        <v>0</v>
      </c>
      <c r="I1491" s="41">
        <f t="shared" si="1095"/>
        <v>0</v>
      </c>
      <c r="J1491" s="41">
        <f t="shared" si="1095"/>
        <v>0</v>
      </c>
      <c r="K1491" s="41">
        <f t="shared" si="1095"/>
        <v>0</v>
      </c>
      <c r="L1491" s="41">
        <f t="shared" si="1095"/>
        <v>0</v>
      </c>
      <c r="M1491" s="41">
        <f t="shared" si="1095"/>
        <v>0</v>
      </c>
      <c r="N1491" s="41">
        <f t="shared" si="1095"/>
        <v>0</v>
      </c>
      <c r="O1491" s="41">
        <f t="shared" si="1095"/>
        <v>0</v>
      </c>
      <c r="P1491" s="41">
        <f t="shared" si="1095"/>
        <v>0</v>
      </c>
      <c r="Q1491" s="41">
        <f t="shared" si="1095"/>
        <v>0</v>
      </c>
      <c r="R1491" s="41">
        <f t="shared" ref="R1491:AD1491" si="1096">R1310</f>
        <v>0</v>
      </c>
      <c r="S1491" s="41">
        <f t="shared" si="1096"/>
        <v>0</v>
      </c>
      <c r="T1491" s="41">
        <f t="shared" si="1096"/>
        <v>0</v>
      </c>
      <c r="U1491" s="41">
        <f t="shared" si="1096"/>
        <v>0</v>
      </c>
      <c r="V1491" s="41">
        <f t="shared" si="1096"/>
        <v>0</v>
      </c>
      <c r="W1491" s="41">
        <f t="shared" si="1096"/>
        <v>0</v>
      </c>
      <c r="X1491" s="41">
        <f t="shared" si="1096"/>
        <v>0</v>
      </c>
      <c r="Y1491" s="41">
        <f t="shared" si="1096"/>
        <v>0</v>
      </c>
      <c r="Z1491" s="41">
        <f t="shared" si="1096"/>
        <v>0</v>
      </c>
      <c r="AA1491" s="41">
        <f t="shared" si="1096"/>
        <v>0</v>
      </c>
      <c r="AB1491" s="41">
        <f t="shared" si="1096"/>
        <v>0</v>
      </c>
      <c r="AC1491" s="41">
        <f t="shared" si="1096"/>
        <v>0</v>
      </c>
      <c r="AD1491" s="41">
        <f t="shared" si="1096"/>
        <v>0</v>
      </c>
      <c r="AE1491" s="76"/>
    </row>
    <row r="1492" spans="1:31" x14ac:dyDescent="0.2">
      <c r="A1492" s="117"/>
      <c r="B1492" s="80" t="s">
        <v>15</v>
      </c>
      <c r="C1492" s="19"/>
      <c r="D1492" s="20"/>
      <c r="E1492" s="41"/>
      <c r="F1492" s="41"/>
      <c r="G1492" s="41">
        <v>250</v>
      </c>
      <c r="H1492" s="41">
        <f t="shared" ref="H1492:Q1492" si="1097">H1311</f>
        <v>0</v>
      </c>
      <c r="I1492" s="41">
        <f t="shared" si="1097"/>
        <v>0</v>
      </c>
      <c r="J1492" s="41">
        <f t="shared" si="1097"/>
        <v>0</v>
      </c>
      <c r="K1492" s="41">
        <f t="shared" si="1097"/>
        <v>0</v>
      </c>
      <c r="L1492" s="41">
        <f t="shared" si="1097"/>
        <v>0</v>
      </c>
      <c r="M1492" s="41">
        <f t="shared" si="1097"/>
        <v>532</v>
      </c>
      <c r="N1492" s="41">
        <f t="shared" si="1097"/>
        <v>0</v>
      </c>
      <c r="O1492" s="41">
        <f t="shared" si="1097"/>
        <v>250</v>
      </c>
      <c r="P1492" s="41">
        <f t="shared" si="1097"/>
        <v>0</v>
      </c>
      <c r="Q1492" s="41">
        <f t="shared" si="1097"/>
        <v>250</v>
      </c>
      <c r="R1492" s="41">
        <f t="shared" ref="R1492:AD1492" si="1098">R1311</f>
        <v>0</v>
      </c>
      <c r="S1492" s="41">
        <f t="shared" si="1098"/>
        <v>250</v>
      </c>
      <c r="T1492" s="41">
        <f t="shared" si="1098"/>
        <v>0</v>
      </c>
      <c r="U1492" s="41">
        <f t="shared" si="1098"/>
        <v>0</v>
      </c>
      <c r="V1492" s="41">
        <f t="shared" si="1098"/>
        <v>0</v>
      </c>
      <c r="W1492" s="41">
        <f t="shared" si="1098"/>
        <v>0</v>
      </c>
      <c r="X1492" s="41">
        <f t="shared" si="1098"/>
        <v>0</v>
      </c>
      <c r="Y1492" s="41">
        <f t="shared" si="1098"/>
        <v>0</v>
      </c>
      <c r="Z1492" s="41">
        <f t="shared" si="1098"/>
        <v>0</v>
      </c>
      <c r="AA1492" s="41">
        <f t="shared" si="1098"/>
        <v>782</v>
      </c>
      <c r="AB1492" s="41">
        <f t="shared" si="1098"/>
        <v>782</v>
      </c>
      <c r="AC1492" s="41">
        <f t="shared" si="1098"/>
        <v>782</v>
      </c>
      <c r="AD1492" s="41">
        <f t="shared" si="1098"/>
        <v>0</v>
      </c>
      <c r="AE1492" s="76"/>
    </row>
    <row r="1493" spans="1:31" ht="25.5" x14ac:dyDescent="0.2">
      <c r="A1493" s="118"/>
      <c r="B1493" s="80" t="s">
        <v>12</v>
      </c>
      <c r="C1493" s="19"/>
      <c r="D1493" s="20"/>
      <c r="E1493" s="41"/>
      <c r="F1493" s="41"/>
      <c r="G1493" s="41">
        <v>0</v>
      </c>
      <c r="H1493" s="41">
        <f t="shared" ref="H1493:Q1493" si="1099">H1312</f>
        <v>0</v>
      </c>
      <c r="I1493" s="41">
        <f t="shared" si="1099"/>
        <v>0</v>
      </c>
      <c r="J1493" s="41">
        <f t="shared" si="1099"/>
        <v>0</v>
      </c>
      <c r="K1493" s="41">
        <f t="shared" si="1099"/>
        <v>0</v>
      </c>
      <c r="L1493" s="41">
        <f t="shared" si="1099"/>
        <v>0</v>
      </c>
      <c r="M1493" s="41">
        <f t="shared" si="1099"/>
        <v>0</v>
      </c>
      <c r="N1493" s="41">
        <f t="shared" si="1099"/>
        <v>0</v>
      </c>
      <c r="O1493" s="41">
        <f t="shared" si="1099"/>
        <v>0</v>
      </c>
      <c r="P1493" s="41">
        <f t="shared" si="1099"/>
        <v>0</v>
      </c>
      <c r="Q1493" s="41">
        <f t="shared" si="1099"/>
        <v>0</v>
      </c>
      <c r="R1493" s="41">
        <f t="shared" ref="R1493:AD1493" si="1100">R1312</f>
        <v>0</v>
      </c>
      <c r="S1493" s="41">
        <f t="shared" si="1100"/>
        <v>0</v>
      </c>
      <c r="T1493" s="41">
        <f t="shared" si="1100"/>
        <v>0</v>
      </c>
      <c r="U1493" s="41">
        <f t="shared" si="1100"/>
        <v>0</v>
      </c>
      <c r="V1493" s="41">
        <f t="shared" si="1100"/>
        <v>0</v>
      </c>
      <c r="W1493" s="41">
        <f t="shared" si="1100"/>
        <v>0</v>
      </c>
      <c r="X1493" s="41">
        <f t="shared" si="1100"/>
        <v>0</v>
      </c>
      <c r="Y1493" s="41">
        <f t="shared" si="1100"/>
        <v>0</v>
      </c>
      <c r="Z1493" s="41">
        <f t="shared" si="1100"/>
        <v>0</v>
      </c>
      <c r="AA1493" s="41">
        <f t="shared" si="1100"/>
        <v>0</v>
      </c>
      <c r="AB1493" s="41">
        <f t="shared" si="1100"/>
        <v>0</v>
      </c>
      <c r="AC1493" s="41">
        <f t="shared" si="1100"/>
        <v>0</v>
      </c>
      <c r="AD1493" s="41">
        <f t="shared" si="1100"/>
        <v>0</v>
      </c>
      <c r="AE1493" s="76"/>
    </row>
    <row r="1494" spans="1:31" x14ac:dyDescent="0.2">
      <c r="A1494" s="83" t="s">
        <v>434</v>
      </c>
      <c r="B1494" s="84"/>
      <c r="C1494" s="84"/>
      <c r="D1494" s="84"/>
      <c r="E1494" s="84"/>
      <c r="F1494" s="84"/>
      <c r="G1494" s="84"/>
      <c r="H1494" s="84"/>
      <c r="I1494" s="84"/>
      <c r="J1494" s="84"/>
      <c r="K1494" s="84"/>
      <c r="L1494" s="84"/>
      <c r="M1494" s="84"/>
      <c r="N1494" s="84"/>
      <c r="O1494" s="84"/>
      <c r="P1494" s="84"/>
      <c r="Q1494" s="84"/>
      <c r="R1494" s="84"/>
      <c r="S1494" s="84"/>
      <c r="T1494" s="84"/>
      <c r="U1494" s="84"/>
      <c r="V1494" s="84"/>
      <c r="W1494" s="84"/>
      <c r="X1494" s="84"/>
      <c r="Y1494" s="84"/>
      <c r="Z1494" s="84"/>
      <c r="AA1494" s="84"/>
      <c r="AB1494" s="84"/>
      <c r="AC1494" s="85"/>
      <c r="AD1494" s="23">
        <f t="shared" si="1012"/>
        <v>0</v>
      </c>
      <c r="AE1494" s="85"/>
    </row>
    <row r="1495" spans="1:31" x14ac:dyDescent="0.2">
      <c r="A1495" s="78"/>
      <c r="B1495" s="62" t="s">
        <v>66</v>
      </c>
      <c r="C1495" s="19">
        <v>136</v>
      </c>
      <c r="D1495" s="20"/>
      <c r="E1495" s="41"/>
      <c r="F1495" s="41"/>
      <c r="G1495" s="41">
        <f t="shared" ref="G1495:P1495" si="1101">G1490-G1499-G1498-G1497</f>
        <v>55512</v>
      </c>
      <c r="H1495" s="41">
        <f t="shared" si="1101"/>
        <v>6010</v>
      </c>
      <c r="I1495" s="41">
        <f t="shared" si="1101"/>
        <v>7660</v>
      </c>
      <c r="J1495" s="41">
        <f t="shared" si="1101"/>
        <v>6010</v>
      </c>
      <c r="K1495" s="41">
        <f t="shared" si="1101"/>
        <v>14533</v>
      </c>
      <c r="L1495" s="41">
        <f t="shared" si="1101"/>
        <v>0</v>
      </c>
      <c r="M1495" s="41">
        <f t="shared" si="1101"/>
        <v>17009.2</v>
      </c>
      <c r="N1495" s="41">
        <f t="shared" si="1101"/>
        <v>0</v>
      </c>
      <c r="O1495" s="41">
        <f t="shared" si="1101"/>
        <v>27433</v>
      </c>
      <c r="P1495" s="41">
        <f t="shared" si="1101"/>
        <v>0</v>
      </c>
      <c r="Q1495" s="41">
        <f>Q1490-Q1499-Q1498-Q1497</f>
        <v>77210.600000000006</v>
      </c>
      <c r="R1495" s="41">
        <f t="shared" ref="R1495:AB1495" si="1102">R1490-R1499-R1498-R1497</f>
        <v>6010</v>
      </c>
      <c r="S1495" s="41">
        <f t="shared" si="1102"/>
        <v>15857.7</v>
      </c>
      <c r="T1495" s="41">
        <f t="shared" si="1102"/>
        <v>6010</v>
      </c>
      <c r="U1495" s="41">
        <f t="shared" si="1102"/>
        <v>17549.400000000001</v>
      </c>
      <c r="V1495" s="41">
        <f t="shared" si="1102"/>
        <v>0</v>
      </c>
      <c r="W1495" s="41">
        <f t="shared" si="1102"/>
        <v>8510.7999999999993</v>
      </c>
      <c r="X1495" s="41">
        <f t="shared" si="1102"/>
        <v>0</v>
      </c>
      <c r="Y1495" s="41">
        <f t="shared" si="1102"/>
        <v>35292.699999999997</v>
      </c>
      <c r="Z1495" s="41">
        <f t="shared" si="1102"/>
        <v>0</v>
      </c>
      <c r="AA1495" s="41">
        <f t="shared" si="1102"/>
        <v>66635.199999999997</v>
      </c>
      <c r="AB1495" s="41">
        <f t="shared" si="1102"/>
        <v>66635.199999999997</v>
      </c>
      <c r="AC1495" s="41">
        <f>AC1490-AC1499-AC1498-AC1497</f>
        <v>66635.199999999997</v>
      </c>
      <c r="AD1495" s="23">
        <f t="shared" si="1012"/>
        <v>332628.2</v>
      </c>
      <c r="AE1495" s="77"/>
    </row>
    <row r="1496" spans="1:31" x14ac:dyDescent="0.2">
      <c r="A1496" s="78"/>
      <c r="B1496" s="62" t="s">
        <v>67</v>
      </c>
      <c r="C1496" s="19">
        <v>136</v>
      </c>
      <c r="D1496" s="20"/>
      <c r="E1496" s="41"/>
      <c r="F1496" s="41"/>
      <c r="G1496" s="41">
        <f t="shared" ref="G1496:AC1496" si="1103">G1044+G1090</f>
        <v>782</v>
      </c>
      <c r="H1496" s="41">
        <f t="shared" si="1103"/>
        <v>0</v>
      </c>
      <c r="I1496" s="41">
        <f t="shared" si="1103"/>
        <v>0</v>
      </c>
      <c r="J1496" s="41">
        <f t="shared" si="1103"/>
        <v>0</v>
      </c>
      <c r="K1496" s="41">
        <f t="shared" si="1103"/>
        <v>0</v>
      </c>
      <c r="L1496" s="41">
        <f t="shared" si="1103"/>
        <v>0</v>
      </c>
      <c r="M1496" s="41">
        <f t="shared" si="1103"/>
        <v>532</v>
      </c>
      <c r="N1496" s="41">
        <f t="shared" si="1103"/>
        <v>0</v>
      </c>
      <c r="O1496" s="41">
        <f t="shared" si="1103"/>
        <v>250</v>
      </c>
      <c r="P1496" s="41">
        <f t="shared" si="1103"/>
        <v>0</v>
      </c>
      <c r="Q1496" s="41">
        <f t="shared" si="1103"/>
        <v>250</v>
      </c>
      <c r="R1496" s="41">
        <f t="shared" ref="R1496:AB1496" si="1104">R1044+R1090</f>
        <v>0</v>
      </c>
      <c r="S1496" s="41">
        <f t="shared" si="1104"/>
        <v>250</v>
      </c>
      <c r="T1496" s="41">
        <f t="shared" si="1104"/>
        <v>0</v>
      </c>
      <c r="U1496" s="41">
        <f t="shared" si="1104"/>
        <v>0</v>
      </c>
      <c r="V1496" s="41">
        <f t="shared" si="1104"/>
        <v>0</v>
      </c>
      <c r="W1496" s="41">
        <f t="shared" si="1104"/>
        <v>0</v>
      </c>
      <c r="X1496" s="41">
        <f t="shared" si="1104"/>
        <v>0</v>
      </c>
      <c r="Y1496" s="41">
        <f t="shared" si="1104"/>
        <v>0</v>
      </c>
      <c r="Z1496" s="41">
        <f t="shared" si="1104"/>
        <v>0</v>
      </c>
      <c r="AA1496" s="41">
        <f t="shared" si="1104"/>
        <v>782</v>
      </c>
      <c r="AB1496" s="41">
        <f t="shared" si="1104"/>
        <v>782</v>
      </c>
      <c r="AC1496" s="41">
        <f t="shared" si="1103"/>
        <v>782</v>
      </c>
      <c r="AD1496" s="23">
        <f t="shared" si="1012"/>
        <v>3378</v>
      </c>
      <c r="AE1496" s="77"/>
    </row>
    <row r="1497" spans="1:31" x14ac:dyDescent="0.2">
      <c r="A1497" s="78"/>
      <c r="B1497" s="62" t="s">
        <v>63</v>
      </c>
      <c r="C1497" s="19"/>
      <c r="D1497" s="20"/>
      <c r="E1497" s="41"/>
      <c r="F1497" s="41"/>
      <c r="G1497" s="41"/>
      <c r="H1497" s="41"/>
      <c r="I1497" s="41"/>
      <c r="J1497" s="41"/>
      <c r="K1497" s="41"/>
      <c r="L1497" s="41"/>
      <c r="M1497" s="41"/>
      <c r="N1497" s="41"/>
      <c r="O1497" s="41"/>
      <c r="P1497" s="41"/>
      <c r="Q1497" s="41"/>
      <c r="R1497" s="41"/>
      <c r="S1497" s="41"/>
      <c r="T1497" s="41"/>
      <c r="U1497" s="41"/>
      <c r="V1497" s="41"/>
      <c r="W1497" s="41"/>
      <c r="X1497" s="41"/>
      <c r="Y1497" s="41"/>
      <c r="Z1497" s="41"/>
      <c r="AA1497" s="41"/>
      <c r="AB1497" s="41"/>
      <c r="AC1497" s="41">
        <f>AC1455</f>
        <v>21325</v>
      </c>
      <c r="AD1497" s="23">
        <f t="shared" si="1012"/>
        <v>21325</v>
      </c>
      <c r="AE1497" s="77"/>
    </row>
    <row r="1498" spans="1:31" x14ac:dyDescent="0.2">
      <c r="A1498" s="78"/>
      <c r="B1498" s="62" t="s">
        <v>65</v>
      </c>
      <c r="C1498" s="19">
        <v>105</v>
      </c>
      <c r="D1498" s="20"/>
      <c r="E1498" s="41"/>
      <c r="F1498" s="41"/>
      <c r="G1498" s="41"/>
      <c r="H1498" s="41"/>
      <c r="I1498" s="41"/>
      <c r="J1498" s="41"/>
      <c r="K1498" s="41"/>
      <c r="L1498" s="41"/>
      <c r="M1498" s="41"/>
      <c r="N1498" s="41"/>
      <c r="O1498" s="41"/>
      <c r="P1498" s="41"/>
      <c r="Q1498" s="41"/>
      <c r="R1498" s="41"/>
      <c r="S1498" s="41"/>
      <c r="T1498" s="41"/>
      <c r="U1498" s="41"/>
      <c r="V1498" s="41"/>
      <c r="W1498" s="41"/>
      <c r="X1498" s="41"/>
      <c r="Y1498" s="41"/>
      <c r="Z1498" s="41"/>
      <c r="AA1498" s="41"/>
      <c r="AB1498" s="41"/>
      <c r="AC1498" s="41">
        <f>AC1457</f>
        <v>23275</v>
      </c>
      <c r="AD1498" s="23">
        <f t="shared" si="1012"/>
        <v>23275</v>
      </c>
      <c r="AE1498" s="77"/>
    </row>
    <row r="1499" spans="1:31" x14ac:dyDescent="0.2">
      <c r="A1499" s="78"/>
      <c r="B1499" s="62" t="s">
        <v>64</v>
      </c>
      <c r="C1499" s="19">
        <v>131</v>
      </c>
      <c r="D1499" s="20"/>
      <c r="E1499" s="41"/>
      <c r="F1499" s="41"/>
      <c r="G1499" s="41">
        <f t="shared" ref="G1499:AC1499" si="1105">G1039+G1131+G1165+G1248</f>
        <v>2000</v>
      </c>
      <c r="H1499" s="41">
        <f t="shared" si="1105"/>
        <v>45</v>
      </c>
      <c r="I1499" s="41">
        <f t="shared" si="1105"/>
        <v>620</v>
      </c>
      <c r="J1499" s="41">
        <f t="shared" si="1105"/>
        <v>45</v>
      </c>
      <c r="K1499" s="41">
        <f t="shared" si="1105"/>
        <v>1200</v>
      </c>
      <c r="L1499" s="41">
        <f t="shared" si="1105"/>
        <v>0</v>
      </c>
      <c r="M1499" s="41">
        <f t="shared" si="1105"/>
        <v>120</v>
      </c>
      <c r="N1499" s="41">
        <f t="shared" si="1105"/>
        <v>0</v>
      </c>
      <c r="O1499" s="41">
        <f t="shared" si="1105"/>
        <v>60</v>
      </c>
      <c r="P1499" s="41">
        <f t="shared" si="1105"/>
        <v>0</v>
      </c>
      <c r="Q1499" s="41">
        <f t="shared" si="1105"/>
        <v>2000</v>
      </c>
      <c r="R1499" s="41">
        <f t="shared" ref="R1499:AB1499" si="1106">R1039+R1131+R1165+R1248</f>
        <v>45</v>
      </c>
      <c r="S1499" s="41">
        <f t="shared" si="1106"/>
        <v>660</v>
      </c>
      <c r="T1499" s="41">
        <f t="shared" si="1106"/>
        <v>45</v>
      </c>
      <c r="U1499" s="41">
        <f t="shared" si="1106"/>
        <v>1190</v>
      </c>
      <c r="V1499" s="41">
        <f t="shared" si="1106"/>
        <v>0</v>
      </c>
      <c r="W1499" s="41">
        <f t="shared" si="1106"/>
        <v>120</v>
      </c>
      <c r="X1499" s="41">
        <f t="shared" si="1106"/>
        <v>0</v>
      </c>
      <c r="Y1499" s="41">
        <f t="shared" si="1106"/>
        <v>30</v>
      </c>
      <c r="Z1499" s="41">
        <f t="shared" si="1106"/>
        <v>0</v>
      </c>
      <c r="AA1499" s="41">
        <f t="shared" si="1106"/>
        <v>2000</v>
      </c>
      <c r="AB1499" s="41">
        <f t="shared" si="1106"/>
        <v>2000</v>
      </c>
      <c r="AC1499" s="41">
        <f t="shared" si="1105"/>
        <v>3500</v>
      </c>
      <c r="AD1499" s="23">
        <f t="shared" si="1012"/>
        <v>11500</v>
      </c>
      <c r="AE1499" s="77"/>
    </row>
    <row r="1500" spans="1:31" ht="21.75" customHeight="1" x14ac:dyDescent="0.2">
      <c r="A1500" s="116" t="s">
        <v>35</v>
      </c>
      <c r="B1500" s="80" t="s">
        <v>75</v>
      </c>
      <c r="C1500" s="19"/>
      <c r="D1500" s="20"/>
      <c r="E1500" s="41"/>
      <c r="F1500" s="41"/>
      <c r="G1500" s="41">
        <v>36558.799999999996</v>
      </c>
      <c r="H1500" s="41">
        <f t="shared" ref="H1500:P1500" si="1107">H1428</f>
        <v>6722.625</v>
      </c>
      <c r="I1500" s="41">
        <f t="shared" si="1107"/>
        <v>7473.18</v>
      </c>
      <c r="J1500" s="41">
        <f t="shared" si="1107"/>
        <v>6722.625</v>
      </c>
      <c r="K1500" s="41">
        <f t="shared" si="1107"/>
        <v>11644.89</v>
      </c>
      <c r="L1500" s="41">
        <f t="shared" si="1107"/>
        <v>0</v>
      </c>
      <c r="M1500" s="41">
        <f t="shared" si="1107"/>
        <v>5852.7999999999993</v>
      </c>
      <c r="N1500" s="41">
        <f t="shared" si="1107"/>
        <v>0</v>
      </c>
      <c r="O1500" s="41">
        <f t="shared" si="1107"/>
        <v>9317.93</v>
      </c>
      <c r="P1500" s="41">
        <f t="shared" si="1107"/>
        <v>0</v>
      </c>
      <c r="Q1500" s="41">
        <f>Q1428</f>
        <v>32254.2</v>
      </c>
      <c r="R1500" s="41">
        <f t="shared" ref="R1500:AD1500" si="1108">R1428</f>
        <v>200</v>
      </c>
      <c r="S1500" s="41">
        <f t="shared" si="1108"/>
        <v>5262.7</v>
      </c>
      <c r="T1500" s="41">
        <f t="shared" si="1108"/>
        <v>0</v>
      </c>
      <c r="U1500" s="41">
        <f t="shared" si="1108"/>
        <v>6152.2</v>
      </c>
      <c r="V1500" s="41">
        <f t="shared" si="1108"/>
        <v>0</v>
      </c>
      <c r="W1500" s="41">
        <f t="shared" si="1108"/>
        <v>9995.75</v>
      </c>
      <c r="X1500" s="41">
        <f t="shared" si="1108"/>
        <v>0</v>
      </c>
      <c r="Y1500" s="41">
        <f t="shared" si="1108"/>
        <v>10843.550000000001</v>
      </c>
      <c r="Z1500" s="41">
        <f t="shared" si="1108"/>
        <v>0</v>
      </c>
      <c r="AA1500" s="41">
        <f t="shared" si="1108"/>
        <v>34531</v>
      </c>
      <c r="AB1500" s="41">
        <f t="shared" si="1108"/>
        <v>34531</v>
      </c>
      <c r="AC1500" s="41">
        <f t="shared" si="1108"/>
        <v>34531</v>
      </c>
      <c r="AD1500" s="41">
        <f t="shared" si="1108"/>
        <v>0</v>
      </c>
      <c r="AE1500" s="116"/>
    </row>
    <row r="1501" spans="1:31" ht="114" customHeight="1" x14ac:dyDescent="0.2">
      <c r="A1501" s="117"/>
      <c r="B1501" s="80" t="s">
        <v>13</v>
      </c>
      <c r="C1501" s="19"/>
      <c r="D1501" s="20"/>
      <c r="E1501" s="41"/>
      <c r="F1501" s="41"/>
      <c r="G1501" s="41">
        <v>34288.799999999996</v>
      </c>
      <c r="H1501" s="41">
        <f t="shared" ref="H1501:Q1501" si="1109">H1429</f>
        <v>6722.625</v>
      </c>
      <c r="I1501" s="41">
        <f t="shared" si="1109"/>
        <v>7473.18</v>
      </c>
      <c r="J1501" s="41">
        <f t="shared" si="1109"/>
        <v>6722.625</v>
      </c>
      <c r="K1501" s="41">
        <f t="shared" si="1109"/>
        <v>11644.89</v>
      </c>
      <c r="L1501" s="41">
        <f t="shared" si="1109"/>
        <v>0</v>
      </c>
      <c r="M1501" s="41">
        <f t="shared" si="1109"/>
        <v>5852.7999999999993</v>
      </c>
      <c r="N1501" s="41">
        <f t="shared" si="1109"/>
        <v>0</v>
      </c>
      <c r="O1501" s="41">
        <f t="shared" si="1109"/>
        <v>9317.93</v>
      </c>
      <c r="P1501" s="41">
        <f t="shared" si="1109"/>
        <v>0</v>
      </c>
      <c r="Q1501" s="41">
        <f t="shared" si="1109"/>
        <v>29781.200000000001</v>
      </c>
      <c r="R1501" s="41">
        <f t="shared" ref="R1501:AD1501" si="1110">R1429</f>
        <v>200</v>
      </c>
      <c r="S1501" s="41">
        <f t="shared" si="1110"/>
        <v>5262.7</v>
      </c>
      <c r="T1501" s="41">
        <f t="shared" si="1110"/>
        <v>0</v>
      </c>
      <c r="U1501" s="41">
        <f t="shared" si="1110"/>
        <v>6152.2</v>
      </c>
      <c r="V1501" s="41">
        <f t="shared" si="1110"/>
        <v>0</v>
      </c>
      <c r="W1501" s="41">
        <f t="shared" si="1110"/>
        <v>7522.75</v>
      </c>
      <c r="X1501" s="41">
        <f t="shared" si="1110"/>
        <v>0</v>
      </c>
      <c r="Y1501" s="41">
        <f t="shared" si="1110"/>
        <v>10843.550000000001</v>
      </c>
      <c r="Z1501" s="41">
        <f t="shared" si="1110"/>
        <v>0</v>
      </c>
      <c r="AA1501" s="41">
        <f t="shared" si="1110"/>
        <v>34531</v>
      </c>
      <c r="AB1501" s="41">
        <f t="shared" si="1110"/>
        <v>34531</v>
      </c>
      <c r="AC1501" s="41">
        <f t="shared" si="1110"/>
        <v>34531</v>
      </c>
      <c r="AD1501" s="41">
        <f t="shared" si="1110"/>
        <v>0</v>
      </c>
      <c r="AE1501" s="117"/>
    </row>
    <row r="1502" spans="1:31" x14ac:dyDescent="0.2">
      <c r="A1502" s="117"/>
      <c r="B1502" s="80" t="s">
        <v>14</v>
      </c>
      <c r="C1502" s="19"/>
      <c r="D1502" s="20"/>
      <c r="E1502" s="41"/>
      <c r="F1502" s="41"/>
      <c r="G1502" s="41">
        <v>2270</v>
      </c>
      <c r="H1502" s="41">
        <f t="shared" ref="H1502:Q1502" si="1111">H1430</f>
        <v>0</v>
      </c>
      <c r="I1502" s="41">
        <f t="shared" si="1111"/>
        <v>0</v>
      </c>
      <c r="J1502" s="41">
        <f t="shared" si="1111"/>
        <v>0</v>
      </c>
      <c r="K1502" s="41">
        <f t="shared" si="1111"/>
        <v>0</v>
      </c>
      <c r="L1502" s="41">
        <f t="shared" si="1111"/>
        <v>0</v>
      </c>
      <c r="M1502" s="41">
        <f t="shared" si="1111"/>
        <v>0</v>
      </c>
      <c r="N1502" s="41">
        <f t="shared" si="1111"/>
        <v>0</v>
      </c>
      <c r="O1502" s="41">
        <f t="shared" si="1111"/>
        <v>0</v>
      </c>
      <c r="P1502" s="41">
        <f t="shared" si="1111"/>
        <v>0</v>
      </c>
      <c r="Q1502" s="41">
        <f t="shared" si="1111"/>
        <v>2473</v>
      </c>
      <c r="R1502" s="41">
        <f t="shared" ref="R1502:AD1502" si="1112">R1430</f>
        <v>0</v>
      </c>
      <c r="S1502" s="41">
        <f t="shared" si="1112"/>
        <v>0</v>
      </c>
      <c r="T1502" s="41">
        <f t="shared" si="1112"/>
        <v>0</v>
      </c>
      <c r="U1502" s="41">
        <f t="shared" si="1112"/>
        <v>0</v>
      </c>
      <c r="V1502" s="41">
        <f t="shared" si="1112"/>
        <v>0</v>
      </c>
      <c r="W1502" s="41">
        <f t="shared" si="1112"/>
        <v>2473</v>
      </c>
      <c r="X1502" s="41">
        <f t="shared" si="1112"/>
        <v>0</v>
      </c>
      <c r="Y1502" s="41">
        <f t="shared" si="1112"/>
        <v>0</v>
      </c>
      <c r="Z1502" s="41">
        <f t="shared" si="1112"/>
        <v>0</v>
      </c>
      <c r="AA1502" s="41">
        <f t="shared" si="1112"/>
        <v>0</v>
      </c>
      <c r="AB1502" s="41">
        <f t="shared" si="1112"/>
        <v>0</v>
      </c>
      <c r="AC1502" s="41">
        <f t="shared" si="1112"/>
        <v>0</v>
      </c>
      <c r="AD1502" s="41">
        <f t="shared" si="1112"/>
        <v>0</v>
      </c>
      <c r="AE1502" s="117"/>
    </row>
    <row r="1503" spans="1:31" x14ac:dyDescent="0.2">
      <c r="A1503" s="117"/>
      <c r="B1503" s="80" t="s">
        <v>15</v>
      </c>
      <c r="C1503" s="19"/>
      <c r="D1503" s="20"/>
      <c r="E1503" s="41"/>
      <c r="F1503" s="41"/>
      <c r="G1503" s="41">
        <v>0</v>
      </c>
      <c r="H1503" s="41">
        <f t="shared" ref="H1503:Q1503" si="1113">H1431</f>
        <v>0</v>
      </c>
      <c r="I1503" s="41">
        <f t="shared" si="1113"/>
        <v>0</v>
      </c>
      <c r="J1503" s="41">
        <f t="shared" si="1113"/>
        <v>0</v>
      </c>
      <c r="K1503" s="41">
        <f t="shared" si="1113"/>
        <v>0</v>
      </c>
      <c r="L1503" s="41">
        <f t="shared" si="1113"/>
        <v>0</v>
      </c>
      <c r="M1503" s="41">
        <f t="shared" si="1113"/>
        <v>0</v>
      </c>
      <c r="N1503" s="41">
        <f t="shared" si="1113"/>
        <v>0</v>
      </c>
      <c r="O1503" s="41">
        <f t="shared" si="1113"/>
        <v>0</v>
      </c>
      <c r="P1503" s="41">
        <f t="shared" si="1113"/>
        <v>0</v>
      </c>
      <c r="Q1503" s="41">
        <f t="shared" si="1113"/>
        <v>0</v>
      </c>
      <c r="R1503" s="41">
        <f t="shared" ref="R1503:AD1503" si="1114">R1431</f>
        <v>0</v>
      </c>
      <c r="S1503" s="41">
        <f t="shared" si="1114"/>
        <v>0</v>
      </c>
      <c r="T1503" s="41">
        <f t="shared" si="1114"/>
        <v>0</v>
      </c>
      <c r="U1503" s="41">
        <f t="shared" si="1114"/>
        <v>0</v>
      </c>
      <c r="V1503" s="41">
        <f t="shared" si="1114"/>
        <v>0</v>
      </c>
      <c r="W1503" s="41">
        <f t="shared" si="1114"/>
        <v>0</v>
      </c>
      <c r="X1503" s="41">
        <f t="shared" si="1114"/>
        <v>0</v>
      </c>
      <c r="Y1503" s="41">
        <f t="shared" si="1114"/>
        <v>0</v>
      </c>
      <c r="Z1503" s="41">
        <f t="shared" si="1114"/>
        <v>0</v>
      </c>
      <c r="AA1503" s="41">
        <f t="shared" si="1114"/>
        <v>0</v>
      </c>
      <c r="AB1503" s="41">
        <f t="shared" si="1114"/>
        <v>0</v>
      </c>
      <c r="AC1503" s="41">
        <f t="shared" si="1114"/>
        <v>0</v>
      </c>
      <c r="AD1503" s="41">
        <f t="shared" si="1114"/>
        <v>0</v>
      </c>
      <c r="AE1503" s="117"/>
    </row>
    <row r="1504" spans="1:31" ht="25.5" x14ac:dyDescent="0.2">
      <c r="A1504" s="118"/>
      <c r="B1504" s="80" t="s">
        <v>12</v>
      </c>
      <c r="C1504" s="19"/>
      <c r="D1504" s="20"/>
      <c r="E1504" s="41"/>
      <c r="F1504" s="41"/>
      <c r="G1504" s="41">
        <v>0</v>
      </c>
      <c r="H1504" s="41">
        <f t="shared" ref="H1504:Q1504" si="1115">H1432</f>
        <v>0</v>
      </c>
      <c r="I1504" s="41">
        <f t="shared" si="1115"/>
        <v>0</v>
      </c>
      <c r="J1504" s="41">
        <f t="shared" si="1115"/>
        <v>0</v>
      </c>
      <c r="K1504" s="41">
        <f t="shared" si="1115"/>
        <v>0</v>
      </c>
      <c r="L1504" s="41">
        <f t="shared" si="1115"/>
        <v>0</v>
      </c>
      <c r="M1504" s="41">
        <f t="shared" si="1115"/>
        <v>0</v>
      </c>
      <c r="N1504" s="41">
        <f t="shared" si="1115"/>
        <v>0</v>
      </c>
      <c r="O1504" s="41">
        <f t="shared" si="1115"/>
        <v>0</v>
      </c>
      <c r="P1504" s="41">
        <f t="shared" si="1115"/>
        <v>0</v>
      </c>
      <c r="Q1504" s="41">
        <f t="shared" si="1115"/>
        <v>0</v>
      </c>
      <c r="R1504" s="41">
        <f t="shared" ref="R1504:AD1504" si="1116">R1432</f>
        <v>0</v>
      </c>
      <c r="S1504" s="41">
        <f t="shared" si="1116"/>
        <v>0</v>
      </c>
      <c r="T1504" s="41">
        <f t="shared" si="1116"/>
        <v>0</v>
      </c>
      <c r="U1504" s="41">
        <f t="shared" si="1116"/>
        <v>0</v>
      </c>
      <c r="V1504" s="41">
        <f t="shared" si="1116"/>
        <v>0</v>
      </c>
      <c r="W1504" s="41">
        <f t="shared" si="1116"/>
        <v>0</v>
      </c>
      <c r="X1504" s="41">
        <f t="shared" si="1116"/>
        <v>0</v>
      </c>
      <c r="Y1504" s="41">
        <f t="shared" si="1116"/>
        <v>0</v>
      </c>
      <c r="Z1504" s="41">
        <f t="shared" si="1116"/>
        <v>0</v>
      </c>
      <c r="AA1504" s="41">
        <f t="shared" si="1116"/>
        <v>0</v>
      </c>
      <c r="AB1504" s="41">
        <f t="shared" si="1116"/>
        <v>0</v>
      </c>
      <c r="AC1504" s="41">
        <f t="shared" si="1116"/>
        <v>0</v>
      </c>
      <c r="AD1504" s="41">
        <f t="shared" si="1116"/>
        <v>0</v>
      </c>
      <c r="AE1504" s="118"/>
    </row>
    <row r="1505" spans="1:31" x14ac:dyDescent="0.2">
      <c r="A1505" s="83" t="s">
        <v>434</v>
      </c>
      <c r="B1505" s="84"/>
      <c r="C1505" s="84"/>
      <c r="D1505" s="84"/>
      <c r="E1505" s="84"/>
      <c r="F1505" s="84"/>
      <c r="G1505" s="84"/>
      <c r="H1505" s="84"/>
      <c r="I1505" s="84"/>
      <c r="J1505" s="84"/>
      <c r="K1505" s="84"/>
      <c r="L1505" s="84"/>
      <c r="M1505" s="84"/>
      <c r="N1505" s="84"/>
      <c r="O1505" s="84"/>
      <c r="P1505" s="84"/>
      <c r="Q1505" s="84"/>
      <c r="R1505" s="84"/>
      <c r="S1505" s="84"/>
      <c r="T1505" s="84"/>
      <c r="U1505" s="84"/>
      <c r="V1505" s="84"/>
      <c r="W1505" s="84"/>
      <c r="X1505" s="84"/>
      <c r="Y1505" s="84"/>
      <c r="Z1505" s="84"/>
      <c r="AA1505" s="84"/>
      <c r="AB1505" s="84"/>
      <c r="AC1505" s="85"/>
      <c r="AD1505" s="23">
        <f t="shared" si="1012"/>
        <v>0</v>
      </c>
      <c r="AE1505" s="85"/>
    </row>
    <row r="1506" spans="1:31" x14ac:dyDescent="0.2">
      <c r="A1506" s="79"/>
      <c r="B1506" s="62" t="s">
        <v>66</v>
      </c>
      <c r="C1506" s="19">
        <v>136</v>
      </c>
      <c r="D1506" s="20"/>
      <c r="E1506" s="41"/>
      <c r="F1506" s="41"/>
      <c r="G1506" s="41">
        <f t="shared" ref="G1506:P1506" si="1117">G1405+G1353+G1354+G1355+G1356+G1357+G1359+G1386+G1358</f>
        <v>34288.800000000003</v>
      </c>
      <c r="H1506" s="41">
        <f t="shared" si="1117"/>
        <v>6722.625</v>
      </c>
      <c r="I1506" s="41">
        <f t="shared" si="1117"/>
        <v>7473.18</v>
      </c>
      <c r="J1506" s="41">
        <f t="shared" si="1117"/>
        <v>6722.625</v>
      </c>
      <c r="K1506" s="41">
        <f t="shared" si="1117"/>
        <v>11644.89</v>
      </c>
      <c r="L1506" s="41">
        <f t="shared" si="1117"/>
        <v>0</v>
      </c>
      <c r="M1506" s="41">
        <f t="shared" si="1117"/>
        <v>5852.8</v>
      </c>
      <c r="N1506" s="41">
        <f t="shared" si="1117"/>
        <v>0</v>
      </c>
      <c r="O1506" s="41">
        <f t="shared" si="1117"/>
        <v>9317.93</v>
      </c>
      <c r="P1506" s="41">
        <f t="shared" si="1117"/>
        <v>0</v>
      </c>
      <c r="Q1506" s="41">
        <f>Q1501</f>
        <v>29781.200000000001</v>
      </c>
      <c r="R1506" s="41">
        <f t="shared" ref="R1506:AB1506" si="1118">R1501</f>
        <v>200</v>
      </c>
      <c r="S1506" s="41">
        <f t="shared" si="1118"/>
        <v>5262.7</v>
      </c>
      <c r="T1506" s="41">
        <f t="shared" si="1118"/>
        <v>0</v>
      </c>
      <c r="U1506" s="41">
        <f t="shared" si="1118"/>
        <v>6152.2</v>
      </c>
      <c r="V1506" s="41">
        <f t="shared" si="1118"/>
        <v>0</v>
      </c>
      <c r="W1506" s="41">
        <f t="shared" si="1118"/>
        <v>7522.75</v>
      </c>
      <c r="X1506" s="41">
        <f t="shared" si="1118"/>
        <v>0</v>
      </c>
      <c r="Y1506" s="41">
        <f t="shared" si="1118"/>
        <v>10843.550000000001</v>
      </c>
      <c r="Z1506" s="41">
        <f t="shared" si="1118"/>
        <v>0</v>
      </c>
      <c r="AA1506" s="41">
        <f t="shared" si="1118"/>
        <v>34531</v>
      </c>
      <c r="AB1506" s="41">
        <f t="shared" si="1118"/>
        <v>34531</v>
      </c>
      <c r="AC1506" s="41">
        <f>AC1405+AC1353+AC1354+AC1355+AC1356+AC1357+AC1359+AC1386+AC1358</f>
        <v>34531</v>
      </c>
      <c r="AD1506" s="23">
        <f t="shared" si="1012"/>
        <v>167663</v>
      </c>
      <c r="AE1506" s="79"/>
    </row>
    <row r="1507" spans="1:31" x14ac:dyDescent="0.2">
      <c r="A1507" s="79"/>
      <c r="B1507" s="62" t="s">
        <v>376</v>
      </c>
      <c r="C1507" s="19">
        <v>136</v>
      </c>
      <c r="D1507" s="20"/>
      <c r="E1507" s="41"/>
      <c r="F1507" s="41"/>
      <c r="G1507" s="41"/>
      <c r="H1507" s="41"/>
      <c r="I1507" s="41"/>
      <c r="J1507" s="41"/>
      <c r="K1507" s="41"/>
      <c r="L1507" s="41"/>
      <c r="M1507" s="41"/>
      <c r="N1507" s="41"/>
      <c r="O1507" s="41"/>
      <c r="P1507" s="41"/>
      <c r="Q1507" s="41">
        <f>Q1502</f>
        <v>2473</v>
      </c>
      <c r="R1507" s="41">
        <f t="shared" ref="R1507:AB1507" si="1119">R1502</f>
        <v>0</v>
      </c>
      <c r="S1507" s="41">
        <f t="shared" si="1119"/>
        <v>0</v>
      </c>
      <c r="T1507" s="41">
        <f t="shared" si="1119"/>
        <v>0</v>
      </c>
      <c r="U1507" s="41">
        <f t="shared" si="1119"/>
        <v>0</v>
      </c>
      <c r="V1507" s="41">
        <f t="shared" si="1119"/>
        <v>0</v>
      </c>
      <c r="W1507" s="41">
        <f t="shared" si="1119"/>
        <v>2473</v>
      </c>
      <c r="X1507" s="41">
        <f t="shared" si="1119"/>
        <v>0</v>
      </c>
      <c r="Y1507" s="41">
        <f t="shared" si="1119"/>
        <v>0</v>
      </c>
      <c r="Z1507" s="41">
        <f t="shared" si="1119"/>
        <v>0</v>
      </c>
      <c r="AA1507" s="41">
        <f t="shared" si="1119"/>
        <v>0</v>
      </c>
      <c r="AB1507" s="41">
        <f t="shared" si="1119"/>
        <v>0</v>
      </c>
      <c r="AC1507" s="41"/>
      <c r="AD1507" s="23"/>
      <c r="AE1507" s="79"/>
    </row>
    <row r="1508" spans="1:31" ht="15" x14ac:dyDescent="0.2">
      <c r="A1508" s="112" t="s">
        <v>39</v>
      </c>
      <c r="B1508" s="54" t="s">
        <v>47</v>
      </c>
      <c r="C1508" s="55"/>
      <c r="D1508" s="56"/>
      <c r="E1508" s="41"/>
      <c r="F1508" s="41"/>
      <c r="G1508" s="41">
        <f t="shared" ref="G1508:Q1508" si="1120">G1509+G1510+G1511+G1512</f>
        <v>26044443.870000005</v>
      </c>
      <c r="H1508" s="41">
        <f t="shared" si="1120"/>
        <v>6375579.7422800027</v>
      </c>
      <c r="I1508" s="41">
        <f t="shared" si="1120"/>
        <v>6109212.080000001</v>
      </c>
      <c r="J1508" s="41">
        <f t="shared" si="1120"/>
        <v>6375579.7422800027</v>
      </c>
      <c r="K1508" s="41">
        <f t="shared" si="1120"/>
        <v>7831579.1199999992</v>
      </c>
      <c r="L1508" s="41">
        <f t="shared" si="1120"/>
        <v>0</v>
      </c>
      <c r="M1508" s="41">
        <f t="shared" si="1120"/>
        <v>4160989.4729999998</v>
      </c>
      <c r="N1508" s="41">
        <f t="shared" si="1120"/>
        <v>0</v>
      </c>
      <c r="O1508" s="41">
        <f t="shared" si="1120"/>
        <v>6357940.0259999996</v>
      </c>
      <c r="P1508" s="41">
        <f t="shared" si="1120"/>
        <v>0</v>
      </c>
      <c r="Q1508" s="41">
        <f t="shared" si="1120"/>
        <v>25172894.67364401</v>
      </c>
      <c r="R1508" s="41">
        <f t="shared" ref="R1508:AB1508" si="1121">R1509+R1510+R1511+R1512</f>
        <v>17780</v>
      </c>
      <c r="S1508" s="41">
        <f t="shared" si="1121"/>
        <v>4426228.6425299998</v>
      </c>
      <c r="T1508" s="41">
        <f t="shared" si="1121"/>
        <v>17580</v>
      </c>
      <c r="U1508" s="41">
        <f t="shared" si="1121"/>
        <v>8566238.1076640002</v>
      </c>
      <c r="V1508" s="41">
        <f t="shared" si="1121"/>
        <v>0</v>
      </c>
      <c r="W1508" s="41">
        <f t="shared" si="1121"/>
        <v>5313245.9051200002</v>
      </c>
      <c r="X1508" s="41">
        <f t="shared" si="1121"/>
        <v>0</v>
      </c>
      <c r="Y1508" s="41">
        <f t="shared" si="1121"/>
        <v>6867182.0183300003</v>
      </c>
      <c r="Z1508" s="41">
        <f t="shared" si="1121"/>
        <v>0</v>
      </c>
      <c r="AA1508" s="41">
        <f t="shared" si="1121"/>
        <v>26439198.899999999</v>
      </c>
      <c r="AB1508" s="41">
        <f t="shared" si="1121"/>
        <v>26362537.699999999</v>
      </c>
      <c r="AC1508" s="41">
        <f>AC1509+AC1510+AC1511+AC1512</f>
        <v>26449446.300000001</v>
      </c>
      <c r="AD1508" s="23">
        <f t="shared" si="1012"/>
        <v>130468521.44364402</v>
      </c>
      <c r="AE1508" s="76"/>
    </row>
    <row r="1509" spans="1:31" x14ac:dyDescent="0.2">
      <c r="A1509" s="112"/>
      <c r="B1509" s="80" t="s">
        <v>13</v>
      </c>
      <c r="C1509" s="19"/>
      <c r="D1509" s="20"/>
      <c r="E1509" s="41"/>
      <c r="F1509" s="41"/>
      <c r="G1509" s="41">
        <f t="shared" ref="G1509:AC1509" si="1122">G1471+G1483+G1490+G1501</f>
        <v>25192534.980000004</v>
      </c>
      <c r="H1509" s="41">
        <f t="shared" si="1122"/>
        <v>6371375.3422800023</v>
      </c>
      <c r="I1509" s="41">
        <f t="shared" si="1122"/>
        <v>6073612.080000001</v>
      </c>
      <c r="J1509" s="41">
        <f t="shared" si="1122"/>
        <v>6371375.3422800023</v>
      </c>
      <c r="K1509" s="41">
        <f t="shared" si="1122"/>
        <v>7637489.419999999</v>
      </c>
      <c r="L1509" s="41">
        <f t="shared" si="1122"/>
        <v>0</v>
      </c>
      <c r="M1509" s="41">
        <f t="shared" si="1122"/>
        <v>3986884.3729999997</v>
      </c>
      <c r="N1509" s="41">
        <f t="shared" si="1122"/>
        <v>0</v>
      </c>
      <c r="O1509" s="41">
        <f t="shared" si="1122"/>
        <v>5963521.0259999996</v>
      </c>
      <c r="P1509" s="41">
        <f t="shared" si="1122"/>
        <v>0</v>
      </c>
      <c r="Q1509" s="41">
        <f>Q1471+Q1483+Q1490+Q1501</f>
        <v>23948742.87704701</v>
      </c>
      <c r="R1509" s="41">
        <f t="shared" ref="R1509:AB1509" si="1123">R1471+R1483+R1490+R1501</f>
        <v>17780</v>
      </c>
      <c r="S1509" s="41">
        <f t="shared" si="1123"/>
        <v>4348473.6425299998</v>
      </c>
      <c r="T1509" s="41">
        <f t="shared" si="1123"/>
        <v>17580</v>
      </c>
      <c r="U1509" s="41">
        <f t="shared" si="1123"/>
        <v>8184787.4252840001</v>
      </c>
      <c r="V1509" s="41">
        <f t="shared" si="1123"/>
        <v>0</v>
      </c>
      <c r="W1509" s="41">
        <f t="shared" si="1123"/>
        <v>4859142.2709030006</v>
      </c>
      <c r="X1509" s="41">
        <f t="shared" si="1123"/>
        <v>0</v>
      </c>
      <c r="Y1509" s="41">
        <f t="shared" si="1123"/>
        <v>6556339.5383299999</v>
      </c>
      <c r="Z1509" s="41">
        <f t="shared" si="1123"/>
        <v>0</v>
      </c>
      <c r="AA1509" s="41">
        <f t="shared" si="1123"/>
        <v>26273856.899999999</v>
      </c>
      <c r="AB1509" s="41">
        <f t="shared" si="1123"/>
        <v>26198173.699999999</v>
      </c>
      <c r="AC1509" s="41">
        <f t="shared" si="1122"/>
        <v>26285082.300000001</v>
      </c>
      <c r="AD1509" s="23">
        <f>G1509+Q1509+AA1509+AB1509+AC1509</f>
        <v>127898390.75704701</v>
      </c>
      <c r="AE1509" s="112"/>
    </row>
    <row r="1510" spans="1:31" x14ac:dyDescent="0.2">
      <c r="A1510" s="112"/>
      <c r="B1510" s="80" t="s">
        <v>14</v>
      </c>
      <c r="C1510" s="19"/>
      <c r="D1510" s="20"/>
      <c r="E1510" s="41"/>
      <c r="F1510" s="41"/>
      <c r="G1510" s="41">
        <f t="shared" ref="G1510:AC1510" si="1124">G1472+G1484+G1491+G1502</f>
        <v>707235.6</v>
      </c>
      <c r="H1510" s="41">
        <f t="shared" si="1124"/>
        <v>0</v>
      </c>
      <c r="I1510" s="41">
        <f t="shared" si="1124"/>
        <v>0</v>
      </c>
      <c r="J1510" s="41">
        <f t="shared" si="1124"/>
        <v>0</v>
      </c>
      <c r="K1510" s="41">
        <f t="shared" si="1124"/>
        <v>157989.70000000001</v>
      </c>
      <c r="L1510" s="41">
        <f t="shared" si="1124"/>
        <v>0</v>
      </c>
      <c r="M1510" s="41">
        <f t="shared" si="1124"/>
        <v>153946</v>
      </c>
      <c r="N1510" s="41">
        <f t="shared" si="1124"/>
        <v>0</v>
      </c>
      <c r="O1510" s="41">
        <f t="shared" si="1124"/>
        <v>342448.2</v>
      </c>
      <c r="P1510" s="41">
        <f t="shared" si="1124"/>
        <v>0</v>
      </c>
      <c r="Q1510" s="41">
        <f t="shared" si="1124"/>
        <v>910792.696597</v>
      </c>
      <c r="R1510" s="41">
        <f t="shared" ref="R1510:AB1510" si="1125">R1472+R1484+R1491+R1502</f>
        <v>0</v>
      </c>
      <c r="S1510" s="41">
        <f t="shared" si="1125"/>
        <v>26000</v>
      </c>
      <c r="T1510" s="41">
        <f t="shared" si="1125"/>
        <v>0</v>
      </c>
      <c r="U1510" s="41">
        <f t="shared" si="1125"/>
        <v>320034.08238000004</v>
      </c>
      <c r="V1510" s="41">
        <f t="shared" si="1125"/>
        <v>0</v>
      </c>
      <c r="W1510" s="41">
        <f t="shared" si="1125"/>
        <v>404255.834217</v>
      </c>
      <c r="X1510" s="41">
        <f t="shared" si="1125"/>
        <v>0</v>
      </c>
      <c r="Y1510" s="41">
        <f t="shared" si="1125"/>
        <v>160502.78</v>
      </c>
      <c r="Z1510" s="41">
        <f t="shared" si="1125"/>
        <v>0</v>
      </c>
      <c r="AA1510" s="41">
        <f t="shared" si="1125"/>
        <v>0</v>
      </c>
      <c r="AB1510" s="41">
        <f t="shared" si="1125"/>
        <v>0</v>
      </c>
      <c r="AC1510" s="41">
        <f t="shared" si="1124"/>
        <v>0</v>
      </c>
      <c r="AD1510" s="23">
        <f>G1510+Q1510+AA1510+AB1510+AC1510</f>
        <v>1618028.296597</v>
      </c>
      <c r="AE1510" s="112"/>
    </row>
    <row r="1511" spans="1:31" x14ac:dyDescent="0.2">
      <c r="A1511" s="112"/>
      <c r="B1511" s="80" t="s">
        <v>15</v>
      </c>
      <c r="C1511" s="19"/>
      <c r="D1511" s="20"/>
      <c r="E1511" s="41"/>
      <c r="F1511" s="41"/>
      <c r="G1511" s="41">
        <f t="shared" ref="G1511:AC1511" si="1126">G1473+G1485+G1492+G1503</f>
        <v>144673.29</v>
      </c>
      <c r="H1511" s="41">
        <f t="shared" si="1126"/>
        <v>4204.3999999999996</v>
      </c>
      <c r="I1511" s="41">
        <f t="shared" si="1126"/>
        <v>35600</v>
      </c>
      <c r="J1511" s="41">
        <f t="shared" si="1126"/>
        <v>4204.3999999999996</v>
      </c>
      <c r="K1511" s="41">
        <f t="shared" si="1126"/>
        <v>36100</v>
      </c>
      <c r="L1511" s="41">
        <f t="shared" si="1126"/>
        <v>0</v>
      </c>
      <c r="M1511" s="41">
        <f t="shared" si="1126"/>
        <v>20159.099999999999</v>
      </c>
      <c r="N1511" s="41">
        <f t="shared" si="1126"/>
        <v>0</v>
      </c>
      <c r="O1511" s="41">
        <f t="shared" si="1126"/>
        <v>51970.8</v>
      </c>
      <c r="P1511" s="41">
        <f t="shared" si="1126"/>
        <v>0</v>
      </c>
      <c r="Q1511" s="41">
        <f t="shared" si="1126"/>
        <v>313359.09999999998</v>
      </c>
      <c r="R1511" s="41">
        <f t="shared" ref="R1511:AB1511" si="1127">R1473+R1485+R1492+R1503</f>
        <v>0</v>
      </c>
      <c r="S1511" s="41">
        <f t="shared" si="1127"/>
        <v>51755</v>
      </c>
      <c r="T1511" s="41">
        <f t="shared" si="1127"/>
        <v>0</v>
      </c>
      <c r="U1511" s="41">
        <f t="shared" si="1127"/>
        <v>61416.6</v>
      </c>
      <c r="V1511" s="41">
        <f t="shared" si="1127"/>
        <v>0</v>
      </c>
      <c r="W1511" s="41">
        <f t="shared" si="1127"/>
        <v>49847.8</v>
      </c>
      <c r="X1511" s="41">
        <f t="shared" si="1127"/>
        <v>0</v>
      </c>
      <c r="Y1511" s="41">
        <f t="shared" si="1127"/>
        <v>150339.70000000001</v>
      </c>
      <c r="Z1511" s="41">
        <f t="shared" si="1127"/>
        <v>0</v>
      </c>
      <c r="AA1511" s="41">
        <f t="shared" si="1127"/>
        <v>165342</v>
      </c>
      <c r="AB1511" s="41">
        <f t="shared" si="1127"/>
        <v>164364</v>
      </c>
      <c r="AC1511" s="41">
        <f t="shared" si="1126"/>
        <v>164364</v>
      </c>
      <c r="AD1511" s="23">
        <f>G1511+Q1511+AA1511+AB1511+AC1511</f>
        <v>952102.39</v>
      </c>
      <c r="AE1511" s="112"/>
    </row>
    <row r="1512" spans="1:31" ht="25.5" x14ac:dyDescent="0.2">
      <c r="A1512" s="112"/>
      <c r="B1512" s="80" t="s">
        <v>12</v>
      </c>
      <c r="C1512" s="19"/>
      <c r="D1512" s="20"/>
      <c r="E1512" s="41"/>
      <c r="F1512" s="41"/>
      <c r="G1512" s="41">
        <f t="shared" ref="G1512:AC1512" si="1128">G1474+G1486+G1493+G1504</f>
        <v>0</v>
      </c>
      <c r="H1512" s="41">
        <f t="shared" si="1128"/>
        <v>0</v>
      </c>
      <c r="I1512" s="41">
        <f t="shared" si="1128"/>
        <v>0</v>
      </c>
      <c r="J1512" s="41">
        <f t="shared" si="1128"/>
        <v>0</v>
      </c>
      <c r="K1512" s="41">
        <f t="shared" si="1128"/>
        <v>0</v>
      </c>
      <c r="L1512" s="41">
        <f t="shared" si="1128"/>
        <v>0</v>
      </c>
      <c r="M1512" s="41">
        <f t="shared" si="1128"/>
        <v>0</v>
      </c>
      <c r="N1512" s="41">
        <f t="shared" si="1128"/>
        <v>0</v>
      </c>
      <c r="O1512" s="41">
        <f t="shared" si="1128"/>
        <v>0</v>
      </c>
      <c r="P1512" s="41">
        <f t="shared" si="1128"/>
        <v>0</v>
      </c>
      <c r="Q1512" s="41">
        <f t="shared" si="1128"/>
        <v>0</v>
      </c>
      <c r="R1512" s="41">
        <f t="shared" ref="R1512:AB1512" si="1129">R1474+R1486+R1493+R1504</f>
        <v>0</v>
      </c>
      <c r="S1512" s="41">
        <f t="shared" si="1129"/>
        <v>0</v>
      </c>
      <c r="T1512" s="41">
        <f t="shared" si="1129"/>
        <v>0</v>
      </c>
      <c r="U1512" s="41">
        <f t="shared" si="1129"/>
        <v>0</v>
      </c>
      <c r="V1512" s="41">
        <f t="shared" si="1129"/>
        <v>0</v>
      </c>
      <c r="W1512" s="41">
        <f t="shared" si="1129"/>
        <v>0</v>
      </c>
      <c r="X1512" s="41">
        <f t="shared" si="1129"/>
        <v>0</v>
      </c>
      <c r="Y1512" s="41">
        <f t="shared" si="1129"/>
        <v>0</v>
      </c>
      <c r="Z1512" s="41">
        <f t="shared" si="1129"/>
        <v>0</v>
      </c>
      <c r="AA1512" s="41">
        <f t="shared" si="1129"/>
        <v>0</v>
      </c>
      <c r="AB1512" s="41">
        <f t="shared" si="1129"/>
        <v>0</v>
      </c>
      <c r="AC1512" s="41">
        <f t="shared" si="1128"/>
        <v>0</v>
      </c>
      <c r="AD1512" s="23">
        <f>G1512+Q1512+AA1512+AB1512+AC1512</f>
        <v>0</v>
      </c>
      <c r="AE1512" s="112"/>
    </row>
    <row r="1513" spans="1:31" ht="7.9" customHeight="1" x14ac:dyDescent="0.2">
      <c r="G1513" s="74"/>
    </row>
    <row r="1514" spans="1:31" ht="141.6" customHeight="1" x14ac:dyDescent="0.2">
      <c r="A1514" s="159" t="s">
        <v>596</v>
      </c>
      <c r="B1514" s="160"/>
      <c r="C1514" s="160"/>
      <c r="D1514" s="160"/>
      <c r="E1514" s="160"/>
      <c r="F1514" s="160"/>
      <c r="G1514" s="160"/>
      <c r="H1514" s="160"/>
      <c r="I1514" s="160"/>
      <c r="J1514" s="160"/>
      <c r="K1514" s="160"/>
      <c r="L1514" s="160"/>
      <c r="M1514" s="160"/>
      <c r="N1514" s="160"/>
      <c r="O1514" s="160"/>
      <c r="P1514" s="160"/>
      <c r="Q1514" s="160"/>
      <c r="R1514" s="160"/>
      <c r="S1514" s="160"/>
      <c r="T1514" s="160"/>
      <c r="U1514" s="160"/>
      <c r="V1514" s="160"/>
      <c r="W1514" s="160"/>
      <c r="X1514" s="160"/>
      <c r="Y1514" s="160"/>
      <c r="Z1514" s="160"/>
      <c r="AA1514" s="160"/>
      <c r="AB1514" s="160"/>
      <c r="AC1514" s="160"/>
      <c r="AD1514" s="160"/>
      <c r="AE1514" s="160"/>
    </row>
    <row r="1515" spans="1:31" x14ac:dyDescent="0.2">
      <c r="A1515" s="160"/>
      <c r="B1515" s="160"/>
      <c r="C1515" s="160"/>
      <c r="D1515" s="160"/>
      <c r="E1515" s="160"/>
      <c r="F1515" s="160"/>
      <c r="G1515" s="160"/>
      <c r="H1515" s="160"/>
      <c r="I1515" s="160"/>
      <c r="J1515" s="160"/>
      <c r="K1515" s="160"/>
      <c r="L1515" s="160"/>
      <c r="M1515" s="160"/>
      <c r="N1515" s="160"/>
      <c r="O1515" s="160"/>
      <c r="P1515" s="160"/>
      <c r="Q1515" s="160"/>
      <c r="R1515" s="160"/>
      <c r="S1515" s="160"/>
      <c r="T1515" s="160"/>
      <c r="U1515" s="160"/>
      <c r="V1515" s="160"/>
      <c r="W1515" s="160"/>
      <c r="X1515" s="160"/>
      <c r="Y1515" s="160"/>
      <c r="Z1515" s="160"/>
      <c r="AA1515" s="160"/>
      <c r="AB1515" s="160"/>
      <c r="AC1515" s="160"/>
      <c r="AD1515" s="160"/>
      <c r="AE1515" s="160"/>
    </row>
    <row r="1516" spans="1:31" x14ac:dyDescent="0.2">
      <c r="A1516" s="160"/>
      <c r="B1516" s="160"/>
      <c r="C1516" s="160"/>
      <c r="D1516" s="160"/>
      <c r="E1516" s="160"/>
      <c r="F1516" s="160"/>
      <c r="G1516" s="160"/>
      <c r="H1516" s="160"/>
      <c r="I1516" s="160"/>
      <c r="J1516" s="160"/>
      <c r="K1516" s="160"/>
      <c r="L1516" s="160"/>
      <c r="M1516" s="160"/>
      <c r="N1516" s="160"/>
      <c r="O1516" s="160"/>
      <c r="P1516" s="160"/>
      <c r="Q1516" s="160"/>
      <c r="R1516" s="160"/>
      <c r="S1516" s="160"/>
      <c r="T1516" s="160"/>
      <c r="U1516" s="160"/>
      <c r="V1516" s="160"/>
      <c r="W1516" s="160"/>
      <c r="X1516" s="160"/>
      <c r="Y1516" s="160"/>
      <c r="Z1516" s="160"/>
      <c r="AA1516" s="160"/>
      <c r="AB1516" s="160"/>
      <c r="AC1516" s="160"/>
      <c r="AD1516" s="160"/>
      <c r="AE1516" s="160"/>
    </row>
    <row r="1517" spans="1:31" x14ac:dyDescent="0.2">
      <c r="A1517" s="160"/>
      <c r="B1517" s="160"/>
      <c r="C1517" s="160"/>
      <c r="D1517" s="160"/>
      <c r="E1517" s="160"/>
      <c r="F1517" s="160"/>
      <c r="G1517" s="160"/>
      <c r="H1517" s="160"/>
      <c r="I1517" s="160"/>
      <c r="J1517" s="160"/>
      <c r="K1517" s="160"/>
      <c r="L1517" s="160"/>
      <c r="M1517" s="160"/>
      <c r="N1517" s="160"/>
      <c r="O1517" s="160"/>
      <c r="P1517" s="160"/>
      <c r="Q1517" s="160"/>
      <c r="R1517" s="160"/>
      <c r="S1517" s="160"/>
      <c r="T1517" s="160"/>
      <c r="U1517" s="160"/>
      <c r="V1517" s="160"/>
      <c r="W1517" s="160"/>
      <c r="X1517" s="160"/>
      <c r="Y1517" s="160"/>
      <c r="Z1517" s="160"/>
      <c r="AA1517" s="160"/>
      <c r="AB1517" s="160"/>
      <c r="AC1517" s="160"/>
      <c r="AD1517" s="160"/>
      <c r="AE1517" s="160"/>
    </row>
    <row r="1518" spans="1:31" x14ac:dyDescent="0.2">
      <c r="A1518" s="160"/>
      <c r="B1518" s="160"/>
      <c r="C1518" s="160"/>
      <c r="D1518" s="160"/>
      <c r="E1518" s="160"/>
      <c r="F1518" s="160"/>
      <c r="G1518" s="160"/>
      <c r="H1518" s="160"/>
      <c r="I1518" s="160"/>
      <c r="J1518" s="160"/>
      <c r="K1518" s="160"/>
      <c r="L1518" s="160"/>
      <c r="M1518" s="160"/>
      <c r="N1518" s="160"/>
      <c r="O1518" s="160"/>
      <c r="P1518" s="160"/>
      <c r="Q1518" s="160"/>
      <c r="R1518" s="160"/>
      <c r="S1518" s="160"/>
      <c r="T1518" s="160"/>
      <c r="U1518" s="160"/>
      <c r="V1518" s="160"/>
      <c r="W1518" s="160"/>
      <c r="X1518" s="160"/>
      <c r="Y1518" s="160"/>
      <c r="Z1518" s="160"/>
      <c r="AA1518" s="160"/>
      <c r="AB1518" s="160"/>
      <c r="AC1518" s="160"/>
      <c r="AD1518" s="160"/>
      <c r="AE1518" s="160"/>
    </row>
    <row r="1519" spans="1:31" x14ac:dyDescent="0.2">
      <c r="A1519" s="160"/>
      <c r="B1519" s="160"/>
      <c r="C1519" s="160"/>
      <c r="D1519" s="160"/>
      <c r="E1519" s="160"/>
      <c r="F1519" s="160"/>
      <c r="G1519" s="160"/>
      <c r="H1519" s="160"/>
      <c r="I1519" s="160"/>
      <c r="J1519" s="160"/>
      <c r="K1519" s="160"/>
      <c r="L1519" s="160"/>
      <c r="M1519" s="160"/>
      <c r="N1519" s="160"/>
      <c r="O1519" s="160"/>
      <c r="P1519" s="160"/>
      <c r="Q1519" s="160"/>
      <c r="R1519" s="160"/>
      <c r="S1519" s="160"/>
      <c r="T1519" s="160"/>
      <c r="U1519" s="160"/>
      <c r="V1519" s="160"/>
      <c r="W1519" s="160"/>
      <c r="X1519" s="160"/>
      <c r="Y1519" s="160"/>
      <c r="Z1519" s="160"/>
      <c r="AA1519" s="160"/>
      <c r="AB1519" s="160"/>
      <c r="AC1519" s="160"/>
      <c r="AD1519" s="160"/>
      <c r="AE1519" s="160"/>
    </row>
    <row r="1520" spans="1:31" x14ac:dyDescent="0.2">
      <c r="A1520" s="160"/>
      <c r="B1520" s="160"/>
      <c r="C1520" s="160"/>
      <c r="D1520" s="160"/>
      <c r="E1520" s="160"/>
      <c r="F1520" s="160"/>
      <c r="G1520" s="160"/>
      <c r="H1520" s="160"/>
      <c r="I1520" s="160"/>
      <c r="J1520" s="160"/>
      <c r="K1520" s="160"/>
      <c r="L1520" s="160"/>
      <c r="M1520" s="160"/>
      <c r="N1520" s="160"/>
      <c r="O1520" s="160"/>
      <c r="P1520" s="160"/>
      <c r="Q1520" s="160"/>
      <c r="R1520" s="160"/>
      <c r="S1520" s="160"/>
      <c r="T1520" s="160"/>
      <c r="U1520" s="160"/>
      <c r="V1520" s="160"/>
      <c r="W1520" s="160"/>
      <c r="X1520" s="160"/>
      <c r="Y1520" s="160"/>
      <c r="Z1520" s="160"/>
      <c r="AA1520" s="160"/>
      <c r="AB1520" s="160"/>
      <c r="AC1520" s="160"/>
      <c r="AD1520" s="160"/>
      <c r="AE1520" s="160"/>
    </row>
    <row r="1521" spans="1:31" x14ac:dyDescent="0.2">
      <c r="A1521" s="160"/>
      <c r="B1521" s="160"/>
      <c r="C1521" s="160"/>
      <c r="D1521" s="160"/>
      <c r="E1521" s="160"/>
      <c r="F1521" s="160"/>
      <c r="G1521" s="160"/>
      <c r="H1521" s="160"/>
      <c r="I1521" s="160"/>
      <c r="J1521" s="160"/>
      <c r="K1521" s="160"/>
      <c r="L1521" s="160"/>
      <c r="M1521" s="160"/>
      <c r="N1521" s="160"/>
      <c r="O1521" s="160"/>
      <c r="P1521" s="160"/>
      <c r="Q1521" s="160"/>
      <c r="R1521" s="160"/>
      <c r="S1521" s="160"/>
      <c r="T1521" s="160"/>
      <c r="U1521" s="160"/>
      <c r="V1521" s="160"/>
      <c r="W1521" s="160"/>
      <c r="X1521" s="160"/>
      <c r="Y1521" s="160"/>
      <c r="Z1521" s="160"/>
      <c r="AA1521" s="160"/>
      <c r="AB1521" s="160"/>
      <c r="AC1521" s="160"/>
      <c r="AD1521" s="160"/>
      <c r="AE1521" s="160"/>
    </row>
    <row r="1522" spans="1:31" x14ac:dyDescent="0.2">
      <c r="A1522" s="160"/>
      <c r="B1522" s="160"/>
      <c r="C1522" s="160"/>
      <c r="D1522" s="160"/>
      <c r="E1522" s="160"/>
      <c r="F1522" s="160"/>
      <c r="G1522" s="160"/>
      <c r="H1522" s="160"/>
      <c r="I1522" s="160"/>
      <c r="J1522" s="160"/>
      <c r="K1522" s="160"/>
      <c r="L1522" s="160"/>
      <c r="M1522" s="160"/>
      <c r="N1522" s="160"/>
      <c r="O1522" s="160"/>
      <c r="P1522" s="160"/>
      <c r="Q1522" s="160"/>
      <c r="R1522" s="160"/>
      <c r="S1522" s="160"/>
      <c r="T1522" s="160"/>
      <c r="U1522" s="160"/>
      <c r="V1522" s="160"/>
      <c r="W1522" s="160"/>
      <c r="X1522" s="160"/>
      <c r="Y1522" s="160"/>
      <c r="Z1522" s="160"/>
      <c r="AA1522" s="160"/>
      <c r="AB1522" s="160"/>
      <c r="AC1522" s="160"/>
      <c r="AD1522" s="160"/>
      <c r="AE1522" s="160"/>
    </row>
    <row r="1523" spans="1:31" x14ac:dyDescent="0.2">
      <c r="A1523" s="160"/>
      <c r="B1523" s="160"/>
      <c r="C1523" s="160"/>
      <c r="D1523" s="160"/>
      <c r="E1523" s="160"/>
      <c r="F1523" s="160"/>
      <c r="G1523" s="160"/>
      <c r="H1523" s="160"/>
      <c r="I1523" s="160"/>
      <c r="J1523" s="160"/>
      <c r="K1523" s="160"/>
      <c r="L1523" s="160"/>
      <c r="M1523" s="160"/>
      <c r="N1523" s="160"/>
      <c r="O1523" s="160"/>
      <c r="P1523" s="160"/>
      <c r="Q1523" s="160"/>
      <c r="R1523" s="160"/>
      <c r="S1523" s="160"/>
      <c r="T1523" s="160"/>
      <c r="U1523" s="160"/>
      <c r="V1523" s="160"/>
      <c r="W1523" s="160"/>
      <c r="X1523" s="160"/>
      <c r="Y1523" s="160"/>
      <c r="Z1523" s="160"/>
      <c r="AA1523" s="160"/>
      <c r="AB1523" s="160"/>
      <c r="AC1523" s="160"/>
      <c r="AD1523" s="160"/>
      <c r="AE1523" s="160"/>
    </row>
    <row r="1524" spans="1:31" x14ac:dyDescent="0.2">
      <c r="A1524" s="160"/>
      <c r="B1524" s="160"/>
      <c r="C1524" s="160"/>
      <c r="D1524" s="160"/>
      <c r="E1524" s="160"/>
      <c r="F1524" s="160"/>
      <c r="G1524" s="160"/>
      <c r="H1524" s="160"/>
      <c r="I1524" s="160"/>
      <c r="J1524" s="160"/>
      <c r="K1524" s="160"/>
      <c r="L1524" s="160"/>
      <c r="M1524" s="160"/>
      <c r="N1524" s="160"/>
      <c r="O1524" s="160"/>
      <c r="P1524" s="160"/>
      <c r="Q1524" s="160"/>
      <c r="R1524" s="160"/>
      <c r="S1524" s="160"/>
      <c r="T1524" s="160"/>
      <c r="U1524" s="160"/>
      <c r="V1524" s="160"/>
      <c r="W1524" s="160"/>
      <c r="X1524" s="160"/>
      <c r="Y1524" s="160"/>
      <c r="Z1524" s="160"/>
      <c r="AA1524" s="160"/>
      <c r="AB1524" s="160"/>
      <c r="AC1524" s="160"/>
      <c r="AD1524" s="160"/>
      <c r="AE1524" s="160"/>
    </row>
    <row r="1525" spans="1:31" x14ac:dyDescent="0.2">
      <c r="A1525" s="160"/>
      <c r="B1525" s="160"/>
      <c r="C1525" s="160"/>
      <c r="D1525" s="160"/>
      <c r="E1525" s="160"/>
      <c r="F1525" s="160"/>
      <c r="G1525" s="160"/>
      <c r="H1525" s="160"/>
      <c r="I1525" s="160"/>
      <c r="J1525" s="160"/>
      <c r="K1525" s="160"/>
      <c r="L1525" s="160"/>
      <c r="M1525" s="160"/>
      <c r="N1525" s="160"/>
      <c r="O1525" s="160"/>
      <c r="P1525" s="160"/>
      <c r="Q1525" s="160"/>
      <c r="R1525" s="160"/>
      <c r="S1525" s="160"/>
      <c r="T1525" s="160"/>
      <c r="U1525" s="160"/>
      <c r="V1525" s="160"/>
      <c r="W1525" s="160"/>
      <c r="X1525" s="160"/>
      <c r="Y1525" s="160"/>
      <c r="Z1525" s="160"/>
      <c r="AA1525" s="160"/>
      <c r="AB1525" s="160"/>
      <c r="AC1525" s="160"/>
      <c r="AD1525" s="160"/>
      <c r="AE1525" s="160"/>
    </row>
    <row r="1526" spans="1:31" ht="409.15" customHeight="1" x14ac:dyDescent="0.2">
      <c r="A1526" s="160"/>
      <c r="B1526" s="160"/>
      <c r="C1526" s="160"/>
      <c r="D1526" s="160"/>
      <c r="E1526" s="160"/>
      <c r="F1526" s="160"/>
      <c r="G1526" s="160"/>
      <c r="H1526" s="160"/>
      <c r="I1526" s="160"/>
      <c r="J1526" s="160"/>
      <c r="K1526" s="160"/>
      <c r="L1526" s="160"/>
      <c r="M1526" s="160"/>
      <c r="N1526" s="160"/>
      <c r="O1526" s="160"/>
      <c r="P1526" s="160"/>
      <c r="Q1526" s="160"/>
      <c r="R1526" s="160"/>
      <c r="S1526" s="160"/>
      <c r="T1526" s="160"/>
      <c r="U1526" s="160"/>
      <c r="V1526" s="160"/>
      <c r="W1526" s="160"/>
      <c r="X1526" s="160"/>
      <c r="Y1526" s="160"/>
      <c r="Z1526" s="160"/>
      <c r="AA1526" s="160"/>
      <c r="AB1526" s="160"/>
      <c r="AC1526" s="160"/>
      <c r="AD1526" s="160"/>
      <c r="AE1526" s="160"/>
    </row>
    <row r="1530" spans="1:31" ht="15.75" x14ac:dyDescent="0.2">
      <c r="A1530" s="158" t="s">
        <v>557</v>
      </c>
      <c r="B1530" s="158"/>
      <c r="C1530" s="158"/>
      <c r="D1530" s="158"/>
      <c r="E1530" s="158"/>
      <c r="F1530" s="158"/>
      <c r="G1530" s="158"/>
      <c r="H1530" s="158"/>
      <c r="I1530" s="158"/>
      <c r="J1530" s="158"/>
      <c r="K1530" s="158"/>
      <c r="L1530" s="158"/>
      <c r="M1530" s="158"/>
      <c r="N1530" s="158"/>
      <c r="O1530" s="158"/>
      <c r="P1530" s="158"/>
      <c r="Q1530" s="158"/>
      <c r="R1530" s="158"/>
      <c r="S1530" s="158"/>
      <c r="T1530" s="158"/>
      <c r="U1530" s="158"/>
      <c r="V1530" s="158"/>
      <c r="W1530" s="158"/>
      <c r="X1530" s="158"/>
      <c r="Y1530" s="158"/>
      <c r="Z1530" s="158"/>
      <c r="AA1530" s="158"/>
      <c r="AB1530" s="158"/>
      <c r="AC1530" s="158"/>
      <c r="AD1530" s="158"/>
      <c r="AE1530" s="158"/>
    </row>
  </sheetData>
  <sheetProtection password="CC75" sheet="1" objects="1" scenarios="1" formatCells="0" autoFilter="0"/>
  <autoFilter ref="A8:AE1512"/>
  <mergeCells count="635">
    <mergeCell ref="B780:B784"/>
    <mergeCell ref="B777:B779"/>
    <mergeCell ref="B764:B766"/>
    <mergeCell ref="B700:B703"/>
    <mergeCell ref="B690:B694"/>
    <mergeCell ref="B645:B646"/>
    <mergeCell ref="AD886:AD892"/>
    <mergeCell ref="AE886:AE892"/>
    <mergeCell ref="Y894:Y895"/>
    <mergeCell ref="AA894:AA895"/>
    <mergeCell ref="AB894:AB895"/>
    <mergeCell ref="B894:B895"/>
    <mergeCell ref="C894:C895"/>
    <mergeCell ref="D894:D895"/>
    <mergeCell ref="E894:E895"/>
    <mergeCell ref="F894:F895"/>
    <mergeCell ref="Q894:Q895"/>
    <mergeCell ref="S894:S895"/>
    <mergeCell ref="U894:U895"/>
    <mergeCell ref="W894:W895"/>
    <mergeCell ref="AE879:AE885"/>
    <mergeCell ref="AD684:AD696"/>
    <mergeCell ref="A602:A613"/>
    <mergeCell ref="AD602:AD613"/>
    <mergeCell ref="A471:A478"/>
    <mergeCell ref="AD471:AD478"/>
    <mergeCell ref="B521:B527"/>
    <mergeCell ref="A530:A545"/>
    <mergeCell ref="AD530:AD545"/>
    <mergeCell ref="AE530:AE545"/>
    <mergeCell ref="A546:A561"/>
    <mergeCell ref="AD546:AD561"/>
    <mergeCell ref="AE562:AE577"/>
    <mergeCell ref="AE479:AE486"/>
    <mergeCell ref="A562:A577"/>
    <mergeCell ref="AD562:AD577"/>
    <mergeCell ref="A479:A486"/>
    <mergeCell ref="AD479:AD486"/>
    <mergeCell ref="A487:A497"/>
    <mergeCell ref="AD487:AD497"/>
    <mergeCell ref="AE514:AE529"/>
    <mergeCell ref="AE471:AE478"/>
    <mergeCell ref="B474:B475"/>
    <mergeCell ref="B607:B611"/>
    <mergeCell ref="A460:A470"/>
    <mergeCell ref="AD460:AD470"/>
    <mergeCell ref="AE460:AE470"/>
    <mergeCell ref="A578:A601"/>
    <mergeCell ref="AD578:AD601"/>
    <mergeCell ref="AE578:AE601"/>
    <mergeCell ref="AE487:AE497"/>
    <mergeCell ref="B482:B483"/>
    <mergeCell ref="B581:B589"/>
    <mergeCell ref="B501:B504"/>
    <mergeCell ref="B505:B511"/>
    <mergeCell ref="B517:B520"/>
    <mergeCell ref="B533:B536"/>
    <mergeCell ref="B537:B543"/>
    <mergeCell ref="B549:B552"/>
    <mergeCell ref="B553:B559"/>
    <mergeCell ref="B490:B492"/>
    <mergeCell ref="B493:B495"/>
    <mergeCell ref="B565:B568"/>
    <mergeCell ref="B569:B575"/>
    <mergeCell ref="B590:B599"/>
    <mergeCell ref="B20:B21"/>
    <mergeCell ref="A1530:AE1530"/>
    <mergeCell ref="A1514:AE1526"/>
    <mergeCell ref="A130:A137"/>
    <mergeCell ref="B133:B134"/>
    <mergeCell ref="AD130:AD137"/>
    <mergeCell ref="AE130:AE137"/>
    <mergeCell ref="A1508:A1512"/>
    <mergeCell ref="AE1509:AE1512"/>
    <mergeCell ref="AE1434:AE1437"/>
    <mergeCell ref="A1424:A1427"/>
    <mergeCell ref="AD1424:AD1427"/>
    <mergeCell ref="AE1424:AE1427"/>
    <mergeCell ref="A1428:A1432"/>
    <mergeCell ref="AD1428:AD1432"/>
    <mergeCell ref="AE1428:AE1432"/>
    <mergeCell ref="A498:A513"/>
    <mergeCell ref="AD498:AD513"/>
    <mergeCell ref="AE498:AE513"/>
    <mergeCell ref="A514:A529"/>
    <mergeCell ref="AE684:AE696"/>
    <mergeCell ref="AD514:AD529"/>
    <mergeCell ref="B1353:B1360"/>
    <mergeCell ref="A1304:A1307"/>
    <mergeCell ref="AF6:AG7"/>
    <mergeCell ref="A1470:A1474"/>
    <mergeCell ref="A1381:A1389"/>
    <mergeCell ref="AD1381:AD1389"/>
    <mergeCell ref="AE1381:AE1389"/>
    <mergeCell ref="A1397:A1400"/>
    <mergeCell ref="AD1397:AD1400"/>
    <mergeCell ref="AE1397:AE1400"/>
    <mergeCell ref="A1345:A1348"/>
    <mergeCell ref="A1349:AE1349"/>
    <mergeCell ref="A1350:A1363"/>
    <mergeCell ref="AD1350:AD1363"/>
    <mergeCell ref="AE1350:AE1363"/>
    <mergeCell ref="A1374:A1380"/>
    <mergeCell ref="A1324:A1330"/>
    <mergeCell ref="AD1324:AD1330"/>
    <mergeCell ref="AE1324:AE1330"/>
    <mergeCell ref="A1410:A1416"/>
    <mergeCell ref="A1290:A1296"/>
    <mergeCell ref="AD1290:AD1296"/>
    <mergeCell ref="A1433:A1437"/>
    <mergeCell ref="AE546:AE561"/>
    <mergeCell ref="B30:B31"/>
    <mergeCell ref="AE1297:AE1303"/>
    <mergeCell ref="A1500:A1504"/>
    <mergeCell ref="AE1500:AE1504"/>
    <mergeCell ref="AD1364:AD1373"/>
    <mergeCell ref="AE1364:AE1373"/>
    <mergeCell ref="AD1374:AD1380"/>
    <mergeCell ref="AE1374:AE1380"/>
    <mergeCell ref="B1367:B1370"/>
    <mergeCell ref="A1364:A1373"/>
    <mergeCell ref="B1384:B1386"/>
    <mergeCell ref="A1489:A1493"/>
    <mergeCell ref="AD1417:AD1423"/>
    <mergeCell ref="A1401:AE1401"/>
    <mergeCell ref="A1402:A1409"/>
    <mergeCell ref="AD1402:AD1409"/>
    <mergeCell ref="AE1402:AE1409"/>
    <mergeCell ref="AE1410:AE1416"/>
    <mergeCell ref="AD1410:AD1416"/>
    <mergeCell ref="A1482:A1486"/>
    <mergeCell ref="A1417:A1423"/>
    <mergeCell ref="A1390:A1396"/>
    <mergeCell ref="AD1390:AD1396"/>
    <mergeCell ref="AE1390:AE1396"/>
    <mergeCell ref="AE1417:AE1423"/>
    <mergeCell ref="B1405:B1406"/>
    <mergeCell ref="AD1434:AD1437"/>
    <mergeCell ref="A1283:A1289"/>
    <mergeCell ref="AD1283:AD1289"/>
    <mergeCell ref="AE1283:AE1289"/>
    <mergeCell ref="AE1290:AE1296"/>
    <mergeCell ref="A1308:A1312"/>
    <mergeCell ref="A1313:AE1313"/>
    <mergeCell ref="A1314:AE1314"/>
    <mergeCell ref="A1315:AE1315"/>
    <mergeCell ref="A1316:AE1316"/>
    <mergeCell ref="A1317:A1323"/>
    <mergeCell ref="AD1317:AD1323"/>
    <mergeCell ref="AE1317:AE1323"/>
    <mergeCell ref="A1297:A1303"/>
    <mergeCell ref="AD1297:AD1303"/>
    <mergeCell ref="AE1304:AE1312"/>
    <mergeCell ref="A1331:A1337"/>
    <mergeCell ref="AD1331:AD1337"/>
    <mergeCell ref="AE1331:AE1337"/>
    <mergeCell ref="A1338:A1344"/>
    <mergeCell ref="AD1338:AD1344"/>
    <mergeCell ref="AE1338:AE1344"/>
    <mergeCell ref="A1276:A1282"/>
    <mergeCell ref="AD1276:AD1282"/>
    <mergeCell ref="AE1276:AE1282"/>
    <mergeCell ref="A1262:A1268"/>
    <mergeCell ref="AD1262:AD1268"/>
    <mergeCell ref="AE1262:AE1268"/>
    <mergeCell ref="A1269:A1275"/>
    <mergeCell ref="AD1269:AD1275"/>
    <mergeCell ref="AE1269:AE1275"/>
    <mergeCell ref="A1254:A1261"/>
    <mergeCell ref="AD1254:AD1261"/>
    <mergeCell ref="AE1254:AE1261"/>
    <mergeCell ref="B1257:B1258"/>
    <mergeCell ref="A1245:A1253"/>
    <mergeCell ref="AD1245:AD1253"/>
    <mergeCell ref="AE1245:AE1253"/>
    <mergeCell ref="A1223:A1229"/>
    <mergeCell ref="AD1223:AD1229"/>
    <mergeCell ref="AE1223:AE1229"/>
    <mergeCell ref="A1230:A1237"/>
    <mergeCell ref="AD1230:AD1237"/>
    <mergeCell ref="AE1230:AE1237"/>
    <mergeCell ref="B1233:B1234"/>
    <mergeCell ref="A1238:A1244"/>
    <mergeCell ref="AD1238:AD1244"/>
    <mergeCell ref="AE1238:AE1244"/>
    <mergeCell ref="B1248:B1250"/>
    <mergeCell ref="A1209:A1212"/>
    <mergeCell ref="A1213:AE1213"/>
    <mergeCell ref="A1214:A1222"/>
    <mergeCell ref="AD1214:AD1222"/>
    <mergeCell ref="AE1214:AE1222"/>
    <mergeCell ref="B1217:B1219"/>
    <mergeCell ref="A1185:A1191"/>
    <mergeCell ref="AD1185:AD1191"/>
    <mergeCell ref="AE1185:AE1191"/>
    <mergeCell ref="A1192:A1201"/>
    <mergeCell ref="AD1192:AD1201"/>
    <mergeCell ref="AE1192:AE1201"/>
    <mergeCell ref="B1195:B1198"/>
    <mergeCell ref="A1202:A1208"/>
    <mergeCell ref="AD1202:AD1208"/>
    <mergeCell ref="AE1202:AE1208"/>
    <mergeCell ref="A1178:A1184"/>
    <mergeCell ref="AD1178:AD1184"/>
    <mergeCell ref="AE1178:AE1184"/>
    <mergeCell ref="A1160:A1169"/>
    <mergeCell ref="AD1160:AD1169"/>
    <mergeCell ref="AE1160:AE1169"/>
    <mergeCell ref="A1170:A1177"/>
    <mergeCell ref="AD1170:AD1177"/>
    <mergeCell ref="AE1170:AE1177"/>
    <mergeCell ref="B1173:B1174"/>
    <mergeCell ref="B1163:B1166"/>
    <mergeCell ref="A1153:A1159"/>
    <mergeCell ref="AD1153:AD1159"/>
    <mergeCell ref="AE1153:AE1159"/>
    <mergeCell ref="A1135:A1143"/>
    <mergeCell ref="AD1135:AD1143"/>
    <mergeCell ref="AE1135:AE1143"/>
    <mergeCell ref="B1138:B1140"/>
    <mergeCell ref="A1144:A1152"/>
    <mergeCell ref="AD1144:AD1152"/>
    <mergeCell ref="AE1144:AE1152"/>
    <mergeCell ref="B1147:B1149"/>
    <mergeCell ref="A1113:A1119"/>
    <mergeCell ref="AD1113:AD1119"/>
    <mergeCell ref="AE1113:AE1119"/>
    <mergeCell ref="A1120:A1123"/>
    <mergeCell ref="A1124:AE1124"/>
    <mergeCell ref="A1125:A1134"/>
    <mergeCell ref="AD1125:AD1134"/>
    <mergeCell ref="AE1125:AE1134"/>
    <mergeCell ref="B1128:B1131"/>
    <mergeCell ref="A1106:A1112"/>
    <mergeCell ref="AD1106:AD1112"/>
    <mergeCell ref="AE1106:AE1112"/>
    <mergeCell ref="A1092:A1098"/>
    <mergeCell ref="AD1092:AD1098"/>
    <mergeCell ref="AE1092:AE1098"/>
    <mergeCell ref="A1099:A1105"/>
    <mergeCell ref="AD1099:AD1105"/>
    <mergeCell ref="AE1099:AE1105"/>
    <mergeCell ref="A1083:A1091"/>
    <mergeCell ref="AD1083:AD1091"/>
    <mergeCell ref="AE1083:AE1091"/>
    <mergeCell ref="B1086:B1088"/>
    <mergeCell ref="A1055:A1061"/>
    <mergeCell ref="AD1055:AD1061"/>
    <mergeCell ref="AE1055:AE1061"/>
    <mergeCell ref="A1062:A1068"/>
    <mergeCell ref="AD1062:AD1068"/>
    <mergeCell ref="AE1062:AE1068"/>
    <mergeCell ref="A1069:A1075"/>
    <mergeCell ref="A1076:A1082"/>
    <mergeCell ref="AD1069:AD1075"/>
    <mergeCell ref="AD1076:AD1082"/>
    <mergeCell ref="AE1069:AE1075"/>
    <mergeCell ref="AE1076:AE1082"/>
    <mergeCell ref="A1033:A1045"/>
    <mergeCell ref="AD1033:AD1045"/>
    <mergeCell ref="AE1033:AE1045"/>
    <mergeCell ref="A1046:A1054"/>
    <mergeCell ref="AD1046:AD1054"/>
    <mergeCell ref="AE1046:AE1054"/>
    <mergeCell ref="B1049:B1051"/>
    <mergeCell ref="A1020:A1023"/>
    <mergeCell ref="A1024:A1028"/>
    <mergeCell ref="A1029:AE1029"/>
    <mergeCell ref="A1030:AE1030"/>
    <mergeCell ref="A1031:AE1031"/>
    <mergeCell ref="A1032:AE1032"/>
    <mergeCell ref="B1036:B1042"/>
    <mergeCell ref="A1005:A1011"/>
    <mergeCell ref="AD1005:AD1011"/>
    <mergeCell ref="AE1005:AE1011"/>
    <mergeCell ref="A1012:A1019"/>
    <mergeCell ref="AD1012:AD1019"/>
    <mergeCell ref="AE1012:AE1019"/>
    <mergeCell ref="B1015:B1016"/>
    <mergeCell ref="A989:A995"/>
    <mergeCell ref="AD989:AD995"/>
    <mergeCell ref="AE989:AE995"/>
    <mergeCell ref="A996:A1004"/>
    <mergeCell ref="B999:B1001"/>
    <mergeCell ref="AD996:AD1004"/>
    <mergeCell ref="AE996:AE1004"/>
    <mergeCell ref="A975:A981"/>
    <mergeCell ref="AD975:AD981"/>
    <mergeCell ref="AE975:AE981"/>
    <mergeCell ref="A982:A988"/>
    <mergeCell ref="AD982:AD988"/>
    <mergeCell ref="AE982:AE988"/>
    <mergeCell ref="A961:A964"/>
    <mergeCell ref="A965:AE965"/>
    <mergeCell ref="A966:A974"/>
    <mergeCell ref="AD966:AD974"/>
    <mergeCell ref="AE966:AE974"/>
    <mergeCell ref="B969:B971"/>
    <mergeCell ref="A947:A953"/>
    <mergeCell ref="AD947:AD953"/>
    <mergeCell ref="AE947:AE953"/>
    <mergeCell ref="A954:A960"/>
    <mergeCell ref="AD954:AD960"/>
    <mergeCell ref="AE954:AE960"/>
    <mergeCell ref="A931:A938"/>
    <mergeCell ref="AD931:AD938"/>
    <mergeCell ref="AE931:AE938"/>
    <mergeCell ref="A939:A946"/>
    <mergeCell ref="AD939:AD946"/>
    <mergeCell ref="AE939:AE946"/>
    <mergeCell ref="B942:B943"/>
    <mergeCell ref="B934:B935"/>
    <mergeCell ref="A924:A930"/>
    <mergeCell ref="AD924:AD930"/>
    <mergeCell ref="AE924:AE930"/>
    <mergeCell ref="A900:A903"/>
    <mergeCell ref="A904:A908"/>
    <mergeCell ref="A909:AE909"/>
    <mergeCell ref="A910:AE910"/>
    <mergeCell ref="A911:AE911"/>
    <mergeCell ref="A912:AE912"/>
    <mergeCell ref="A913:A923"/>
    <mergeCell ref="AD913:AD923"/>
    <mergeCell ref="AE913:AE923"/>
    <mergeCell ref="B916:B920"/>
    <mergeCell ref="A670:A683"/>
    <mergeCell ref="AD670:AD683"/>
    <mergeCell ref="AE670:AE683"/>
    <mergeCell ref="B673:B674"/>
    <mergeCell ref="A684:A696"/>
    <mergeCell ref="A872:A878"/>
    <mergeCell ref="AD872:AD878"/>
    <mergeCell ref="AE872:AE878"/>
    <mergeCell ref="AE844:AE850"/>
    <mergeCell ref="AD737:AD748"/>
    <mergeCell ref="AE737:AE748"/>
    <mergeCell ref="B740:B741"/>
    <mergeCell ref="B742:B746"/>
    <mergeCell ref="A826:A832"/>
    <mergeCell ref="AD826:AD832"/>
    <mergeCell ref="AE826:AE832"/>
    <mergeCell ref="B687:B689"/>
    <mergeCell ref="AE858:AE864"/>
    <mergeCell ref="A865:A871"/>
    <mergeCell ref="A844:A850"/>
    <mergeCell ref="AD844:AD850"/>
    <mergeCell ref="A833:A843"/>
    <mergeCell ref="AD833:AD843"/>
    <mergeCell ref="AE833:AE843"/>
    <mergeCell ref="A656:A669"/>
    <mergeCell ref="A774:A786"/>
    <mergeCell ref="AD774:AD786"/>
    <mergeCell ref="AE774:AE786"/>
    <mergeCell ref="A423:A432"/>
    <mergeCell ref="AD423:AD432"/>
    <mergeCell ref="AE423:AE432"/>
    <mergeCell ref="B426:B429"/>
    <mergeCell ref="A433:A445"/>
    <mergeCell ref="AD433:AD445"/>
    <mergeCell ref="AE433:AE445"/>
    <mergeCell ref="A453:A459"/>
    <mergeCell ref="B441:B443"/>
    <mergeCell ref="B436:B440"/>
    <mergeCell ref="AD453:AD459"/>
    <mergeCell ref="AE453:AE459"/>
    <mergeCell ref="A446:A452"/>
    <mergeCell ref="AD446:AD452"/>
    <mergeCell ref="AE446:AE452"/>
    <mergeCell ref="B466:B468"/>
    <mergeCell ref="B463:B465"/>
    <mergeCell ref="B727:B729"/>
    <mergeCell ref="B730:B734"/>
    <mergeCell ref="A697:A711"/>
    <mergeCell ref="A886:A892"/>
    <mergeCell ref="A879:A885"/>
    <mergeCell ref="AD879:AD885"/>
    <mergeCell ref="A628:A641"/>
    <mergeCell ref="AD628:AD641"/>
    <mergeCell ref="AE628:AE641"/>
    <mergeCell ref="B631:B632"/>
    <mergeCell ref="A642:A655"/>
    <mergeCell ref="AD642:AD655"/>
    <mergeCell ref="AE642:AE655"/>
    <mergeCell ref="A712:A723"/>
    <mergeCell ref="AD712:AD723"/>
    <mergeCell ref="AE712:AE723"/>
    <mergeCell ref="AD865:AD871"/>
    <mergeCell ref="AE865:AE871"/>
    <mergeCell ref="A813:A816"/>
    <mergeCell ref="A817:AE817"/>
    <mergeCell ref="A818:AE818"/>
    <mergeCell ref="A851:A857"/>
    <mergeCell ref="AD851:AD857"/>
    <mergeCell ref="AE851:AE857"/>
    <mergeCell ref="A858:A864"/>
    <mergeCell ref="AD858:AD864"/>
    <mergeCell ref="B836:B840"/>
    <mergeCell ref="A405:A415"/>
    <mergeCell ref="AD405:AD415"/>
    <mergeCell ref="AE405:AE415"/>
    <mergeCell ref="B408:B412"/>
    <mergeCell ref="A416:A422"/>
    <mergeCell ref="AD416:AD422"/>
    <mergeCell ref="AE416:AE422"/>
    <mergeCell ref="AD225:AD231"/>
    <mergeCell ref="AE225:AE231"/>
    <mergeCell ref="AE270:AE276"/>
    <mergeCell ref="A350:A361"/>
    <mergeCell ref="AD350:AD361"/>
    <mergeCell ref="A391:A397"/>
    <mergeCell ref="AD391:AD397"/>
    <mergeCell ref="AE391:AE397"/>
    <mergeCell ref="A398:A404"/>
    <mergeCell ref="AD398:AD404"/>
    <mergeCell ref="AE398:AE404"/>
    <mergeCell ref="A369:A375"/>
    <mergeCell ref="AD369:AD375"/>
    <mergeCell ref="AE369:AE375"/>
    <mergeCell ref="A383:A390"/>
    <mergeCell ref="AD383:AD390"/>
    <mergeCell ref="B243:B244"/>
    <mergeCell ref="AE383:AE390"/>
    <mergeCell ref="B386:B387"/>
    <mergeCell ref="A376:A382"/>
    <mergeCell ref="AD376:AD382"/>
    <mergeCell ref="AE376:AE382"/>
    <mergeCell ref="AE350:AE361"/>
    <mergeCell ref="B353:B358"/>
    <mergeCell ref="A362:A368"/>
    <mergeCell ref="A186:A192"/>
    <mergeCell ref="AD186:AD192"/>
    <mergeCell ref="AE186:AE192"/>
    <mergeCell ref="B196:B197"/>
    <mergeCell ref="AE362:AE368"/>
    <mergeCell ref="C243:C244"/>
    <mergeCell ref="D243:D244"/>
    <mergeCell ref="E243:E244"/>
    <mergeCell ref="AD362:AD368"/>
    <mergeCell ref="AE261:AE269"/>
    <mergeCell ref="AD201:AD207"/>
    <mergeCell ref="A201:A207"/>
    <mergeCell ref="A277:A283"/>
    <mergeCell ref="AD277:AD283"/>
    <mergeCell ref="AE277:AE283"/>
    <mergeCell ref="B264:B265"/>
    <mergeCell ref="B218:B220"/>
    <mergeCell ref="A261:A269"/>
    <mergeCell ref="A254:A260"/>
    <mergeCell ref="AD254:AD260"/>
    <mergeCell ref="AE254:AE260"/>
    <mergeCell ref="A232:A238"/>
    <mergeCell ref="AD232:AD238"/>
    <mergeCell ref="AE232:AE238"/>
    <mergeCell ref="A239:A246"/>
    <mergeCell ref="AD239:AD246"/>
    <mergeCell ref="AE239:AE246"/>
    <mergeCell ref="A247:A253"/>
    <mergeCell ref="A225:A231"/>
    <mergeCell ref="AD247:AD253"/>
    <mergeCell ref="AE247:AE253"/>
    <mergeCell ref="B266:B267"/>
    <mergeCell ref="AD261:AD269"/>
    <mergeCell ref="A9:AE9"/>
    <mergeCell ref="A10:AE10"/>
    <mergeCell ref="A11:AE11"/>
    <mergeCell ref="A24:A33"/>
    <mergeCell ref="AD24:AD33"/>
    <mergeCell ref="AE24:AE33"/>
    <mergeCell ref="B27:B29"/>
    <mergeCell ref="A81:A91"/>
    <mergeCell ref="AD81:AD91"/>
    <mergeCell ref="AE81:AE91"/>
    <mergeCell ref="B84:B88"/>
    <mergeCell ref="A12:AE12"/>
    <mergeCell ref="A13:AE13"/>
    <mergeCell ref="A14:A23"/>
    <mergeCell ref="AD14:AD23"/>
    <mergeCell ref="AE14:AE23"/>
    <mergeCell ref="B17:B19"/>
    <mergeCell ref="A34:A42"/>
    <mergeCell ref="AD34:AD42"/>
    <mergeCell ref="AE34:AE42"/>
    <mergeCell ref="B37:B39"/>
    <mergeCell ref="AE67:AE80"/>
    <mergeCell ref="A43:A46"/>
    <mergeCell ref="A47:AE47"/>
    <mergeCell ref="A2:AE4"/>
    <mergeCell ref="A6:A7"/>
    <mergeCell ref="B6:B7"/>
    <mergeCell ref="C6:F6"/>
    <mergeCell ref="G6:G7"/>
    <mergeCell ref="H6:H7"/>
    <mergeCell ref="I6:P6"/>
    <mergeCell ref="Q6:Q7"/>
    <mergeCell ref="AA6:AA7"/>
    <mergeCell ref="AB6:AB7"/>
    <mergeCell ref="R6:R7"/>
    <mergeCell ref="S6:Z6"/>
    <mergeCell ref="AC6:AC7"/>
    <mergeCell ref="AD6:AD7"/>
    <mergeCell ref="AE6:AE7"/>
    <mergeCell ref="Q5:AB5"/>
    <mergeCell ref="A819:A825"/>
    <mergeCell ref="AD819:AD825"/>
    <mergeCell ref="AE819:AE825"/>
    <mergeCell ref="B704:B709"/>
    <mergeCell ref="B717:B721"/>
    <mergeCell ref="A737:A748"/>
    <mergeCell ref="B767:B771"/>
    <mergeCell ref="AE602:AE613"/>
    <mergeCell ref="B605:B606"/>
    <mergeCell ref="A614:A627"/>
    <mergeCell ref="AD614:AD627"/>
    <mergeCell ref="AE614:AE627"/>
    <mergeCell ref="B617:B620"/>
    <mergeCell ref="AE697:AE711"/>
    <mergeCell ref="A749:A760"/>
    <mergeCell ref="AD749:AD760"/>
    <mergeCell ref="AE749:AE760"/>
    <mergeCell ref="B752:B753"/>
    <mergeCell ref="B754:B758"/>
    <mergeCell ref="B715:B716"/>
    <mergeCell ref="A724:A736"/>
    <mergeCell ref="AD724:AD736"/>
    <mergeCell ref="AE724:AE736"/>
    <mergeCell ref="AD697:AD711"/>
    <mergeCell ref="B621:B625"/>
    <mergeCell ref="B633:B639"/>
    <mergeCell ref="B647:B653"/>
    <mergeCell ref="B661:B667"/>
    <mergeCell ref="B675:B681"/>
    <mergeCell ref="AD656:AD669"/>
    <mergeCell ref="AE656:AE669"/>
    <mergeCell ref="B659:B660"/>
    <mergeCell ref="A92:A98"/>
    <mergeCell ref="A143:A152"/>
    <mergeCell ref="AD143:AD152"/>
    <mergeCell ref="A322:A328"/>
    <mergeCell ref="AD322:AD328"/>
    <mergeCell ref="AE322:AE328"/>
    <mergeCell ref="A298:A301"/>
    <mergeCell ref="A302:AE302"/>
    <mergeCell ref="A303:A321"/>
    <mergeCell ref="AD303:AD321"/>
    <mergeCell ref="AE303:AE321"/>
    <mergeCell ref="B306:B318"/>
    <mergeCell ref="AD92:AD98"/>
    <mergeCell ref="AE92:AE98"/>
    <mergeCell ref="A99:A105"/>
    <mergeCell ref="AD99:AD105"/>
    <mergeCell ref="AE99:AE105"/>
    <mergeCell ref="A215:A224"/>
    <mergeCell ref="AD215:AD224"/>
    <mergeCell ref="AE215:AE224"/>
    <mergeCell ref="B221:B222"/>
    <mergeCell ref="AE208:AE214"/>
    <mergeCell ref="AD208:AD214"/>
    <mergeCell ref="A208:A214"/>
    <mergeCell ref="A114:A121"/>
    <mergeCell ref="AD114:AD121"/>
    <mergeCell ref="AE114:AE121"/>
    <mergeCell ref="B117:B118"/>
    <mergeCell ref="A106:A113"/>
    <mergeCell ref="AD106:AD113"/>
    <mergeCell ref="AE106:AE113"/>
    <mergeCell ref="A138:A141"/>
    <mergeCell ref="A142:AE142"/>
    <mergeCell ref="B109:B110"/>
    <mergeCell ref="AD122:AD129"/>
    <mergeCell ref="AE122:AE129"/>
    <mergeCell ref="B125:B126"/>
    <mergeCell ref="A122:A129"/>
    <mergeCell ref="AE143:AE152"/>
    <mergeCell ref="AE201:AE207"/>
    <mergeCell ref="A48:A66"/>
    <mergeCell ref="AD48:AD66"/>
    <mergeCell ref="AE48:AE66"/>
    <mergeCell ref="B51:B60"/>
    <mergeCell ref="B76:B78"/>
    <mergeCell ref="B61:B63"/>
    <mergeCell ref="B64:B65"/>
    <mergeCell ref="A67:A80"/>
    <mergeCell ref="AD67:AD80"/>
    <mergeCell ref="B70:B75"/>
    <mergeCell ref="A153:A162"/>
    <mergeCell ref="AD153:AD162"/>
    <mergeCell ref="AE153:AE162"/>
    <mergeCell ref="B156:B159"/>
    <mergeCell ref="A163:A172"/>
    <mergeCell ref="AD163:AD172"/>
    <mergeCell ref="AE163:AE172"/>
    <mergeCell ref="B166:B169"/>
    <mergeCell ref="A193:A200"/>
    <mergeCell ref="AD193:AD200"/>
    <mergeCell ref="AE193:AE200"/>
    <mergeCell ref="A177:AE177"/>
    <mergeCell ref="A178:AE178"/>
    <mergeCell ref="AE179:AE185"/>
    <mergeCell ref="A173:A176"/>
    <mergeCell ref="A179:A185"/>
    <mergeCell ref="AD179:AD185"/>
    <mergeCell ref="B146:B149"/>
    <mergeCell ref="A893:A899"/>
    <mergeCell ref="AD893:AD899"/>
    <mergeCell ref="AE893:AE899"/>
    <mergeCell ref="A284:A290"/>
    <mergeCell ref="AD284:AD290"/>
    <mergeCell ref="AE291:AE297"/>
    <mergeCell ref="A270:A276"/>
    <mergeCell ref="AD270:AD276"/>
    <mergeCell ref="AE284:AE290"/>
    <mergeCell ref="A291:A297"/>
    <mergeCell ref="AD291:AD297"/>
    <mergeCell ref="A336:A342"/>
    <mergeCell ref="AD336:AD342"/>
    <mergeCell ref="AE336:AE342"/>
    <mergeCell ref="A343:A349"/>
    <mergeCell ref="AD343:AD349"/>
    <mergeCell ref="AE343:AE349"/>
    <mergeCell ref="A329:A335"/>
    <mergeCell ref="AD329:AD335"/>
    <mergeCell ref="AE329:AE335"/>
    <mergeCell ref="A761:A773"/>
    <mergeCell ref="AD761:AD773"/>
    <mergeCell ref="AE761:AE773"/>
    <mergeCell ref="A787:A800"/>
    <mergeCell ref="AD787:AD800"/>
    <mergeCell ref="AE787:AE800"/>
    <mergeCell ref="B790:B793"/>
    <mergeCell ref="B794:B798"/>
    <mergeCell ref="A801:A812"/>
    <mergeCell ref="AD801:AD812"/>
    <mergeCell ref="AE801:AE812"/>
    <mergeCell ref="B804:B805"/>
    <mergeCell ref="B806:B810"/>
  </mergeCells>
  <printOptions horizontalCentered="1"/>
  <pageMargins left="0.19685039370078741" right="0.19685039370078741" top="0.19685039370078741" bottom="0.19685039370078741" header="0" footer="0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ГП Образование</vt:lpstr>
      <vt:lpstr>'ГП Образование'!Заголовки_для_печати</vt:lpstr>
      <vt:lpstr>'ГП Образование'!Область_печати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Анохина Н.В.</dc:creator>
  <cp:lastModifiedBy>Овсянникова Ольга Юрьевна</cp:lastModifiedBy>
  <cp:lastPrinted>2017-11-17T07:14:51Z</cp:lastPrinted>
  <dcterms:created xsi:type="dcterms:W3CDTF">2015-04-09T06:00:42Z</dcterms:created>
  <dcterms:modified xsi:type="dcterms:W3CDTF">2017-12-06T11:07:43Z</dcterms:modified>
</cp:coreProperties>
</file>