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Data\krv\Рабочий стол\Проект Постановления — 10.12.2019 — 3 вариант\"/>
    </mc:Choice>
  </mc:AlternateContent>
  <bookViews>
    <workbookView xWindow="9810" yWindow="-120" windowWidth="10890" windowHeight="8295"/>
  </bookViews>
  <sheets>
    <sheet name="Таблица3" sheetId="1" r:id="rId1"/>
  </sheets>
  <definedNames>
    <definedName name="_xlnm._FilterDatabase" localSheetId="0" hidden="1">Таблица3!$A$11:$P$293</definedName>
    <definedName name="_xlnm.Print_Area" localSheetId="0">Таблица3!$A$1:$P$309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32" i="1" l="1"/>
  <c r="M132" i="1" l="1"/>
  <c r="H78" i="1" l="1"/>
  <c r="I290" i="1"/>
  <c r="H290" i="1"/>
  <c r="H289" i="1"/>
  <c r="K188" i="1" l="1"/>
  <c r="N188" i="1"/>
  <c r="M188" i="1"/>
  <c r="K132" i="1"/>
  <c r="J88" i="1"/>
  <c r="K88" i="1"/>
  <c r="M88" i="1"/>
  <c r="N88" i="1"/>
  <c r="I88" i="1"/>
  <c r="M98" i="1"/>
  <c r="M90" i="1"/>
  <c r="H66" i="1" l="1"/>
  <c r="H65" i="1" s="1"/>
  <c r="H70" i="1"/>
  <c r="H57" i="1"/>
  <c r="I65" i="1"/>
  <c r="J65" i="1"/>
  <c r="K65" i="1"/>
  <c r="H73" i="1"/>
  <c r="H72" i="1" s="1"/>
  <c r="I72" i="1"/>
  <c r="J72" i="1"/>
  <c r="K72" i="1"/>
  <c r="L72" i="1"/>
  <c r="M120" i="1"/>
  <c r="H71" i="1" l="1"/>
  <c r="N182" i="1"/>
  <c r="M182" i="1"/>
  <c r="N184" i="1"/>
  <c r="L184" i="1"/>
  <c r="M184" i="1"/>
  <c r="M155" i="1"/>
  <c r="M145" i="1"/>
  <c r="M147" i="1"/>
  <c r="N147" i="1"/>
  <c r="L147" i="1"/>
  <c r="N136" i="1"/>
  <c r="M138" i="1"/>
  <c r="M136" i="1"/>
  <c r="K136" i="1"/>
  <c r="K105" i="1"/>
  <c r="K106" i="1"/>
  <c r="K120" i="1"/>
  <c r="K124" i="1"/>
  <c r="K123" i="1" s="1"/>
  <c r="I123" i="1"/>
  <c r="J123" i="1"/>
  <c r="L123" i="1"/>
  <c r="M123" i="1"/>
  <c r="N123" i="1"/>
  <c r="H125" i="1"/>
  <c r="K104" i="1" l="1"/>
  <c r="K103" i="1" s="1"/>
  <c r="H260" i="1"/>
  <c r="H261" i="1"/>
  <c r="H262" i="1"/>
  <c r="H248" i="1"/>
  <c r="H251" i="1"/>
  <c r="K312" i="1" l="1"/>
  <c r="K311" i="1"/>
  <c r="K313" i="1" l="1"/>
  <c r="K93" i="1" l="1"/>
  <c r="N283" i="1" l="1"/>
  <c r="M283" i="1" s="1"/>
  <c r="L283" i="1" s="1"/>
  <c r="K283" i="1" s="1"/>
  <c r="J283" i="1" s="1"/>
  <c r="I283" i="1" s="1"/>
  <c r="H283" i="1" s="1"/>
  <c r="N282" i="1"/>
  <c r="M282" i="1" s="1"/>
  <c r="L282" i="1" s="1"/>
  <c r="K282" i="1" s="1"/>
  <c r="J282" i="1" s="1"/>
  <c r="I282" i="1" s="1"/>
  <c r="H282" i="1" s="1"/>
  <c r="N281" i="1"/>
  <c r="M281" i="1"/>
  <c r="L281" i="1" s="1"/>
  <c r="K281" i="1" s="1"/>
  <c r="J281" i="1" s="1"/>
  <c r="I281" i="1" s="1"/>
  <c r="H281" i="1" s="1"/>
  <c r="N280" i="1"/>
  <c r="M280" i="1" s="1"/>
  <c r="L280" i="1" s="1"/>
  <c r="K280" i="1" s="1"/>
  <c r="J280" i="1" s="1"/>
  <c r="I280" i="1" s="1"/>
  <c r="H280" i="1" s="1"/>
  <c r="N279" i="1"/>
  <c r="M279" i="1" s="1"/>
  <c r="L279" i="1" s="1"/>
  <c r="K279" i="1" s="1"/>
  <c r="J279" i="1" s="1"/>
  <c r="I279" i="1" s="1"/>
  <c r="H279" i="1" s="1"/>
  <c r="N277" i="1"/>
  <c r="M277" i="1" s="1"/>
  <c r="L277" i="1" s="1"/>
  <c r="K277" i="1" s="1"/>
  <c r="J277" i="1" s="1"/>
  <c r="I277" i="1" s="1"/>
  <c r="H277" i="1" s="1"/>
  <c r="N278" i="1"/>
  <c r="M278" i="1" s="1"/>
  <c r="L278" i="1" s="1"/>
  <c r="K278" i="1" s="1"/>
  <c r="J278" i="1" s="1"/>
  <c r="I278" i="1" s="1"/>
  <c r="H278" i="1" s="1"/>
  <c r="N270" i="1"/>
  <c r="M270" i="1" s="1"/>
  <c r="L270" i="1" s="1"/>
  <c r="K270" i="1" s="1"/>
  <c r="J270" i="1" s="1"/>
  <c r="I270" i="1" s="1"/>
  <c r="H270" i="1" s="1"/>
  <c r="N271" i="1"/>
  <c r="M271" i="1" s="1"/>
  <c r="L271" i="1" s="1"/>
  <c r="K271" i="1" s="1"/>
  <c r="J271" i="1" s="1"/>
  <c r="I271" i="1" s="1"/>
  <c r="H271" i="1" s="1"/>
  <c r="N276" i="1"/>
  <c r="M276" i="1" s="1"/>
  <c r="L276" i="1" s="1"/>
  <c r="K276" i="1" s="1"/>
  <c r="J276" i="1" s="1"/>
  <c r="I276" i="1" s="1"/>
  <c r="H276" i="1" s="1"/>
  <c r="N275" i="1"/>
  <c r="M275" i="1" s="1"/>
  <c r="L275" i="1" s="1"/>
  <c r="K275" i="1" s="1"/>
  <c r="J275" i="1" s="1"/>
  <c r="I275" i="1" s="1"/>
  <c r="H275" i="1" s="1"/>
  <c r="N274" i="1"/>
  <c r="M274" i="1" s="1"/>
  <c r="L274" i="1" s="1"/>
  <c r="K274" i="1" s="1"/>
  <c r="J274" i="1" s="1"/>
  <c r="I274" i="1" s="1"/>
  <c r="H274" i="1" s="1"/>
  <c r="N269" i="1"/>
  <c r="M269" i="1" s="1"/>
  <c r="L269" i="1" s="1"/>
  <c r="K269" i="1" s="1"/>
  <c r="J269" i="1" s="1"/>
  <c r="I269" i="1" s="1"/>
  <c r="H269" i="1" s="1"/>
  <c r="N268" i="1"/>
  <c r="M268" i="1" s="1"/>
  <c r="L268" i="1" s="1"/>
  <c r="K268" i="1" s="1"/>
  <c r="J268" i="1" s="1"/>
  <c r="I268" i="1" s="1"/>
  <c r="H268" i="1" s="1"/>
  <c r="N267" i="1"/>
  <c r="M267" i="1" s="1"/>
  <c r="L267" i="1" s="1"/>
  <c r="K267" i="1" s="1"/>
  <c r="J267" i="1" s="1"/>
  <c r="I267" i="1" s="1"/>
  <c r="H267" i="1" s="1"/>
  <c r="N257" i="1"/>
  <c r="N258" i="1"/>
  <c r="N256" i="1"/>
  <c r="N242" i="1" s="1"/>
  <c r="N261" i="1" s="1"/>
  <c r="N255" i="1"/>
  <c r="N254" i="1"/>
  <c r="M254" i="1" s="1"/>
  <c r="L254" i="1" s="1"/>
  <c r="K254" i="1" s="1"/>
  <c r="J254" i="1" s="1"/>
  <c r="I254" i="1" s="1"/>
  <c r="H254" i="1" s="1"/>
  <c r="H249" i="1"/>
  <c r="H250" i="1"/>
  <c r="N229" i="1"/>
  <c r="M229" i="1" s="1"/>
  <c r="L229" i="1" s="1"/>
  <c r="K229" i="1" s="1"/>
  <c r="J229" i="1" s="1"/>
  <c r="I229" i="1" s="1"/>
  <c r="H229" i="1" s="1"/>
  <c r="N230" i="1"/>
  <c r="M230" i="1" s="1"/>
  <c r="L230" i="1" s="1"/>
  <c r="K230" i="1" s="1"/>
  <c r="J230" i="1" s="1"/>
  <c r="I230" i="1" s="1"/>
  <c r="H230" i="1" s="1"/>
  <c r="N228" i="1"/>
  <c r="M228" i="1" s="1"/>
  <c r="L228" i="1" s="1"/>
  <c r="K228" i="1" s="1"/>
  <c r="J228" i="1" s="1"/>
  <c r="I228" i="1" s="1"/>
  <c r="H228" i="1" s="1"/>
  <c r="N227" i="1"/>
  <c r="M227" i="1" s="1"/>
  <c r="L227" i="1" s="1"/>
  <c r="K227" i="1" s="1"/>
  <c r="J227" i="1" s="1"/>
  <c r="I227" i="1" s="1"/>
  <c r="H227" i="1" s="1"/>
  <c r="N226" i="1"/>
  <c r="M226" i="1" s="1"/>
  <c r="L226" i="1" s="1"/>
  <c r="K226" i="1" s="1"/>
  <c r="J226" i="1" s="1"/>
  <c r="I226" i="1" s="1"/>
  <c r="H226" i="1" s="1"/>
  <c r="N225" i="1"/>
  <c r="M225" i="1" s="1"/>
  <c r="L225" i="1" s="1"/>
  <c r="K225" i="1" s="1"/>
  <c r="J225" i="1" s="1"/>
  <c r="I225" i="1" s="1"/>
  <c r="H225" i="1" s="1"/>
  <c r="N224" i="1"/>
  <c r="M224" i="1"/>
  <c r="L224" i="1" s="1"/>
  <c r="K224" i="1" s="1"/>
  <c r="J224" i="1" s="1"/>
  <c r="I224" i="1" s="1"/>
  <c r="H224" i="1" s="1"/>
  <c r="N223" i="1"/>
  <c r="M223" i="1" s="1"/>
  <c r="L223" i="1" s="1"/>
  <c r="K223" i="1" s="1"/>
  <c r="J223" i="1" s="1"/>
  <c r="I223" i="1" s="1"/>
  <c r="H223" i="1" s="1"/>
  <c r="N222" i="1"/>
  <c r="M222" i="1"/>
  <c r="L222" i="1" s="1"/>
  <c r="K222" i="1" s="1"/>
  <c r="J222" i="1" s="1"/>
  <c r="I222" i="1" s="1"/>
  <c r="H222" i="1" s="1"/>
  <c r="N221" i="1"/>
  <c r="M221" i="1" s="1"/>
  <c r="L221" i="1" s="1"/>
  <c r="K221" i="1" s="1"/>
  <c r="J221" i="1" s="1"/>
  <c r="I221" i="1" s="1"/>
  <c r="H221" i="1" s="1"/>
  <c r="N220" i="1"/>
  <c r="M220" i="1"/>
  <c r="L220" i="1"/>
  <c r="K220" i="1" s="1"/>
  <c r="J220" i="1" s="1"/>
  <c r="I220" i="1" s="1"/>
  <c r="H220" i="1" s="1"/>
  <c r="M256" i="1" l="1"/>
  <c r="M242" i="1" s="1"/>
  <c r="M261" i="1" s="1"/>
  <c r="M255" i="1"/>
  <c r="N241" i="1"/>
  <c r="N260" i="1" s="1"/>
  <c r="M258" i="1"/>
  <c r="N244" i="1"/>
  <c r="N263" i="1" s="1"/>
  <c r="L256" i="1"/>
  <c r="M257" i="1"/>
  <c r="N243" i="1"/>
  <c r="N262" i="1" s="1"/>
  <c r="N210" i="1"/>
  <c r="N211" i="1"/>
  <c r="M211" i="1" s="1"/>
  <c r="L211" i="1" s="1"/>
  <c r="K211" i="1" s="1"/>
  <c r="J211" i="1" s="1"/>
  <c r="I211" i="1" s="1"/>
  <c r="N212" i="1"/>
  <c r="M212" i="1" s="1"/>
  <c r="L212" i="1" s="1"/>
  <c r="K212" i="1" s="1"/>
  <c r="J212" i="1" s="1"/>
  <c r="I212" i="1" s="1"/>
  <c r="L258" i="1" l="1"/>
  <c r="M244" i="1"/>
  <c r="M263" i="1" s="1"/>
  <c r="L257" i="1"/>
  <c r="M243" i="1"/>
  <c r="M262" i="1" s="1"/>
  <c r="N259" i="1"/>
  <c r="M210" i="1"/>
  <c r="N208" i="1"/>
  <c r="L242" i="1"/>
  <c r="K256" i="1"/>
  <c r="L255" i="1"/>
  <c r="M241" i="1"/>
  <c r="M260" i="1" s="1"/>
  <c r="I193" i="1"/>
  <c r="J193" i="1"/>
  <c r="K193" i="1"/>
  <c r="L193" i="1"/>
  <c r="M193" i="1"/>
  <c r="N193" i="1"/>
  <c r="N176" i="1"/>
  <c r="M176" i="1" s="1"/>
  <c r="L176" i="1" s="1"/>
  <c r="K176" i="1" s="1"/>
  <c r="J176" i="1" s="1"/>
  <c r="I176" i="1" s="1"/>
  <c r="N177" i="1"/>
  <c r="M177" i="1" s="1"/>
  <c r="L177" i="1" s="1"/>
  <c r="K177" i="1" s="1"/>
  <c r="J177" i="1" s="1"/>
  <c r="I177" i="1" s="1"/>
  <c r="N178" i="1"/>
  <c r="M178" i="1" s="1"/>
  <c r="L178" i="1" s="1"/>
  <c r="K178" i="1" s="1"/>
  <c r="J178" i="1" s="1"/>
  <c r="I178" i="1" s="1"/>
  <c r="N168" i="1"/>
  <c r="M168" i="1" s="1"/>
  <c r="L168" i="1" s="1"/>
  <c r="K168" i="1" s="1"/>
  <c r="N169" i="1"/>
  <c r="M169" i="1" s="1"/>
  <c r="L169" i="1" s="1"/>
  <c r="K169" i="1" s="1"/>
  <c r="J169" i="1" s="1"/>
  <c r="I169" i="1" s="1"/>
  <c r="I135" i="1"/>
  <c r="J135" i="1"/>
  <c r="K135" i="1"/>
  <c r="L135" i="1"/>
  <c r="I128" i="1"/>
  <c r="I122" i="1" s="1"/>
  <c r="J128" i="1"/>
  <c r="J122" i="1" s="1"/>
  <c r="K128" i="1"/>
  <c r="K122" i="1" s="1"/>
  <c r="L128" i="1"/>
  <c r="L122" i="1" s="1"/>
  <c r="M128" i="1"/>
  <c r="M122" i="1" s="1"/>
  <c r="N128" i="1"/>
  <c r="N122" i="1" s="1"/>
  <c r="H131" i="1"/>
  <c r="H111" i="1"/>
  <c r="H99" i="1"/>
  <c r="N87" i="1"/>
  <c r="M87" i="1" s="1"/>
  <c r="L87" i="1" s="1"/>
  <c r="K87" i="1" s="1"/>
  <c r="J87" i="1" s="1"/>
  <c r="I87" i="1" s="1"/>
  <c r="N79" i="1"/>
  <c r="M79" i="1" s="1"/>
  <c r="L79" i="1" s="1"/>
  <c r="K79" i="1" s="1"/>
  <c r="J79" i="1" s="1"/>
  <c r="I79" i="1" s="1"/>
  <c r="N80" i="1"/>
  <c r="M80" i="1" s="1"/>
  <c r="L80" i="1" s="1"/>
  <c r="K80" i="1" s="1"/>
  <c r="J80" i="1" s="1"/>
  <c r="I80" i="1" s="1"/>
  <c r="N81" i="1"/>
  <c r="M81" i="1" s="1"/>
  <c r="L81" i="1" s="1"/>
  <c r="K81" i="1" s="1"/>
  <c r="J81" i="1" s="1"/>
  <c r="I81" i="1" s="1"/>
  <c r="I97" i="1"/>
  <c r="N97" i="1"/>
  <c r="K24" i="1"/>
  <c r="H122" i="1" l="1"/>
  <c r="M259" i="1"/>
  <c r="K257" i="1"/>
  <c r="L243" i="1"/>
  <c r="K255" i="1"/>
  <c r="L241" i="1"/>
  <c r="L210" i="1"/>
  <c r="M208" i="1"/>
  <c r="J168" i="1"/>
  <c r="I168" i="1" s="1"/>
  <c r="K86" i="1"/>
  <c r="K314" i="1" s="1"/>
  <c r="J256" i="1"/>
  <c r="K242" i="1"/>
  <c r="K258" i="1"/>
  <c r="L244" i="1"/>
  <c r="L263" i="1" s="1"/>
  <c r="L259" i="1" s="1"/>
  <c r="N39" i="1"/>
  <c r="M39" i="1" s="1"/>
  <c r="L39" i="1" s="1"/>
  <c r="K39" i="1" s="1"/>
  <c r="J39" i="1" s="1"/>
  <c r="I39" i="1" s="1"/>
  <c r="N40" i="1"/>
  <c r="M40" i="1" s="1"/>
  <c r="L40" i="1" s="1"/>
  <c r="K40" i="1" s="1"/>
  <c r="J40" i="1" s="1"/>
  <c r="I40" i="1" s="1"/>
  <c r="N41" i="1"/>
  <c r="M41" i="1" s="1"/>
  <c r="L41" i="1" s="1"/>
  <c r="K41" i="1" s="1"/>
  <c r="J41" i="1" s="1"/>
  <c r="I41" i="1" s="1"/>
  <c r="N25" i="1"/>
  <c r="M25" i="1" s="1"/>
  <c r="L25" i="1" s="1"/>
  <c r="K25" i="1" s="1"/>
  <c r="J25" i="1" s="1"/>
  <c r="I25" i="1" s="1"/>
  <c r="N26" i="1"/>
  <c r="M26" i="1" s="1"/>
  <c r="L26" i="1" s="1"/>
  <c r="K26" i="1" s="1"/>
  <c r="J26" i="1" s="1"/>
  <c r="I26" i="1" s="1"/>
  <c r="N27" i="1"/>
  <c r="M27" i="1" s="1"/>
  <c r="L27" i="1" s="1"/>
  <c r="K27" i="1" s="1"/>
  <c r="J27" i="1" s="1"/>
  <c r="I27" i="1" s="1"/>
  <c r="I93" i="1"/>
  <c r="I92" i="1" s="1"/>
  <c r="J93" i="1"/>
  <c r="L93" i="1"/>
  <c r="M93" i="1"/>
  <c r="N93" i="1"/>
  <c r="N92" i="1" s="1"/>
  <c r="N91" i="1" s="1"/>
  <c r="I256" i="1" l="1"/>
  <c r="J242" i="1"/>
  <c r="K210" i="1"/>
  <c r="L208" i="1"/>
  <c r="J257" i="1"/>
  <c r="K243" i="1"/>
  <c r="J258" i="1"/>
  <c r="I258" i="1" s="1"/>
  <c r="H258" i="1" s="1"/>
  <c r="K244" i="1"/>
  <c r="K263" i="1" s="1"/>
  <c r="K259" i="1" s="1"/>
  <c r="J255" i="1"/>
  <c r="K241" i="1"/>
  <c r="H172" i="1"/>
  <c r="J210" i="1" l="1"/>
  <c r="K208" i="1"/>
  <c r="I255" i="1"/>
  <c r="J241" i="1"/>
  <c r="I257" i="1"/>
  <c r="J243" i="1"/>
  <c r="H256" i="1"/>
  <c r="I242" i="1"/>
  <c r="N161" i="1"/>
  <c r="H255" i="1" l="1"/>
  <c r="I241" i="1"/>
  <c r="H257" i="1"/>
  <c r="I243" i="1"/>
  <c r="I210" i="1"/>
  <c r="I208" i="1" s="1"/>
  <c r="J208" i="1"/>
  <c r="H31" i="1"/>
  <c r="H208" i="1" l="1"/>
  <c r="J89" i="1"/>
  <c r="K89" i="1"/>
  <c r="L89" i="1"/>
  <c r="M89" i="1"/>
  <c r="N89" i="1"/>
  <c r="I89" i="1"/>
  <c r="N181" i="1"/>
  <c r="H179" i="1"/>
  <c r="H159" i="1"/>
  <c r="M144" i="1"/>
  <c r="H142" i="1"/>
  <c r="H147" i="1"/>
  <c r="N135" i="1" l="1"/>
  <c r="M135" i="1"/>
  <c r="H132" i="1"/>
  <c r="J110" i="1"/>
  <c r="K110" i="1"/>
  <c r="L110" i="1"/>
  <c r="L88" i="1" s="1"/>
  <c r="M110" i="1"/>
  <c r="N110" i="1"/>
  <c r="I110" i="1"/>
  <c r="J109" i="1"/>
  <c r="K109" i="1"/>
  <c r="L109" i="1"/>
  <c r="M109" i="1"/>
  <c r="N109" i="1"/>
  <c r="I109" i="1"/>
  <c r="J106" i="1"/>
  <c r="J312" i="1" s="1"/>
  <c r="L106" i="1"/>
  <c r="L312" i="1" s="1"/>
  <c r="M106" i="1"/>
  <c r="N106" i="1"/>
  <c r="I106" i="1"/>
  <c r="I312" i="1" s="1"/>
  <c r="J105" i="1"/>
  <c r="L105" i="1"/>
  <c r="M105" i="1"/>
  <c r="N105" i="1"/>
  <c r="I105" i="1"/>
  <c r="J104" i="1"/>
  <c r="L104" i="1"/>
  <c r="M104" i="1"/>
  <c r="M86" i="1" s="1"/>
  <c r="N104" i="1"/>
  <c r="I104" i="1"/>
  <c r="J100" i="1"/>
  <c r="L100" i="1"/>
  <c r="M100" i="1"/>
  <c r="N100" i="1"/>
  <c r="I100" i="1"/>
  <c r="H115" i="1"/>
  <c r="H116" i="1"/>
  <c r="K100" i="1"/>
  <c r="J114" i="1"/>
  <c r="K114" i="1"/>
  <c r="L114" i="1"/>
  <c r="M114" i="1"/>
  <c r="N114" i="1"/>
  <c r="I114" i="1"/>
  <c r="H130" i="1"/>
  <c r="H129" i="1"/>
  <c r="H127" i="1"/>
  <c r="H126" i="1"/>
  <c r="H124" i="1"/>
  <c r="N121" i="1"/>
  <c r="M121" i="1"/>
  <c r="N103" i="1" l="1"/>
  <c r="H312" i="1"/>
  <c r="H128" i="1"/>
  <c r="L311" i="1"/>
  <c r="L313" i="1" s="1"/>
  <c r="L86" i="1"/>
  <c r="I311" i="1"/>
  <c r="I86" i="1"/>
  <c r="J311" i="1"/>
  <c r="J313" i="1" s="1"/>
  <c r="J86" i="1"/>
  <c r="J214" i="1" s="1"/>
  <c r="J108" i="1"/>
  <c r="H123" i="1"/>
  <c r="N86" i="1"/>
  <c r="M108" i="1"/>
  <c r="N108" i="1"/>
  <c r="L108" i="1"/>
  <c r="H120" i="1"/>
  <c r="H121" i="1" s="1"/>
  <c r="I108" i="1"/>
  <c r="K108" i="1"/>
  <c r="K102" i="1" s="1"/>
  <c r="M103" i="1"/>
  <c r="L103" i="1"/>
  <c r="J103" i="1"/>
  <c r="J102" i="1" s="1"/>
  <c r="I103" i="1"/>
  <c r="H114" i="1"/>
  <c r="H105" i="1"/>
  <c r="H95" i="1"/>
  <c r="K90" i="1"/>
  <c r="H90" i="1" s="1"/>
  <c r="H63" i="1"/>
  <c r="H42" i="1"/>
  <c r="N29" i="1"/>
  <c r="H199" i="1"/>
  <c r="H188" i="1"/>
  <c r="J167" i="1"/>
  <c r="K167" i="1"/>
  <c r="L167" i="1"/>
  <c r="M167" i="1"/>
  <c r="N167" i="1"/>
  <c r="I167" i="1"/>
  <c r="H165" i="1"/>
  <c r="H100" i="1"/>
  <c r="M97" i="1"/>
  <c r="M92" i="1" s="1"/>
  <c r="M91" i="1" s="1"/>
  <c r="L97" i="1"/>
  <c r="L92" i="1" s="1"/>
  <c r="K97" i="1"/>
  <c r="K92" i="1" s="1"/>
  <c r="J97" i="1"/>
  <c r="J92" i="1" s="1"/>
  <c r="L102" i="1" l="1"/>
  <c r="L314" i="1"/>
  <c r="M102" i="1"/>
  <c r="N102" i="1"/>
  <c r="I313" i="1"/>
  <c r="I314" i="1" s="1"/>
  <c r="H311" i="1"/>
  <c r="H313" i="1" s="1"/>
  <c r="J314" i="1"/>
  <c r="I102" i="1"/>
  <c r="M216" i="1"/>
  <c r="J216" i="1"/>
  <c r="H167" i="1"/>
  <c r="H102" i="1" l="1"/>
  <c r="H88" i="1"/>
  <c r="H64" i="1" l="1"/>
  <c r="H29" i="1" l="1"/>
  <c r="K17" i="1" l="1"/>
  <c r="K16" i="1" s="1"/>
  <c r="L17" i="1"/>
  <c r="M17" i="1"/>
  <c r="N17" i="1"/>
  <c r="J17" i="1"/>
  <c r="H17" i="1" l="1"/>
  <c r="J38" i="1"/>
  <c r="K38" i="1"/>
  <c r="L38" i="1"/>
  <c r="M38" i="1"/>
  <c r="N38" i="1"/>
  <c r="I38" i="1"/>
  <c r="I37" i="1" l="1"/>
  <c r="J37" i="1"/>
  <c r="L37" i="1"/>
  <c r="K37" i="1"/>
  <c r="N37" i="1"/>
  <c r="M37" i="1"/>
  <c r="J161" i="1"/>
  <c r="K161" i="1"/>
  <c r="L161" i="1"/>
  <c r="M161" i="1"/>
  <c r="M160" i="1" s="1"/>
  <c r="N160" i="1"/>
  <c r="I161" i="1"/>
  <c r="H164" i="1"/>
  <c r="H161" i="1" s="1"/>
  <c r="J286" i="1" l="1"/>
  <c r="K286" i="1"/>
  <c r="L286" i="1"/>
  <c r="M286" i="1"/>
  <c r="N286" i="1"/>
  <c r="N287" i="1"/>
  <c r="J287" i="1"/>
  <c r="K287" i="1"/>
  <c r="L287" i="1"/>
  <c r="M287" i="1"/>
  <c r="I286" i="1"/>
  <c r="I287" i="1"/>
  <c r="J285" i="1"/>
  <c r="K285" i="1"/>
  <c r="L285" i="1"/>
  <c r="M285" i="1"/>
  <c r="N285" i="1"/>
  <c r="I285" i="1"/>
  <c r="J244" i="1"/>
  <c r="J263" i="1" s="1"/>
  <c r="J259" i="1" s="1"/>
  <c r="N240" i="1"/>
  <c r="I244" i="1"/>
  <c r="I263" i="1" s="1"/>
  <c r="I259" i="1" s="1"/>
  <c r="H241" i="1"/>
  <c r="I247" i="1"/>
  <c r="J247" i="1"/>
  <c r="K247" i="1"/>
  <c r="L247" i="1"/>
  <c r="N247" i="1"/>
  <c r="M247" i="1"/>
  <c r="H242" i="1"/>
  <c r="H243" i="1"/>
  <c r="L240" i="1"/>
  <c r="J234" i="1"/>
  <c r="K216" i="1"/>
  <c r="K234" i="1" s="1"/>
  <c r="M234" i="1"/>
  <c r="N216" i="1"/>
  <c r="N234" i="1" s="1"/>
  <c r="K214" i="1"/>
  <c r="L214" i="1"/>
  <c r="M214" i="1"/>
  <c r="N214" i="1"/>
  <c r="M134" i="1"/>
  <c r="M133" i="1" s="1"/>
  <c r="N134" i="1"/>
  <c r="N133" i="1" s="1"/>
  <c r="H136" i="1"/>
  <c r="L144" i="1"/>
  <c r="H145" i="1"/>
  <c r="J217" i="1"/>
  <c r="J235" i="1" s="1"/>
  <c r="K217" i="1"/>
  <c r="K235" i="1" s="1"/>
  <c r="L217" i="1"/>
  <c r="L235" i="1" s="1"/>
  <c r="M217" i="1"/>
  <c r="M235" i="1" s="1"/>
  <c r="N217" i="1"/>
  <c r="N235" i="1" s="1"/>
  <c r="I217" i="1"/>
  <c r="I235" i="1" s="1"/>
  <c r="J215" i="1"/>
  <c r="J233" i="1" s="1"/>
  <c r="K215" i="1"/>
  <c r="K233" i="1" s="1"/>
  <c r="L215" i="1"/>
  <c r="L233" i="1" s="1"/>
  <c r="M215" i="1"/>
  <c r="M233" i="1" s="1"/>
  <c r="N215" i="1"/>
  <c r="N233" i="1" s="1"/>
  <c r="H209" i="1"/>
  <c r="H210" i="1"/>
  <c r="H211" i="1"/>
  <c r="H212" i="1"/>
  <c r="M207" i="1"/>
  <c r="N207" i="1"/>
  <c r="K201" i="1"/>
  <c r="J201" i="1"/>
  <c r="L201" i="1"/>
  <c r="M201" i="1"/>
  <c r="M200" i="1" s="1"/>
  <c r="N201" i="1"/>
  <c r="N200" i="1" s="1"/>
  <c r="I201" i="1"/>
  <c r="H205" i="1"/>
  <c r="H202" i="1"/>
  <c r="H203" i="1"/>
  <c r="H204" i="1"/>
  <c r="J190" i="1"/>
  <c r="K190" i="1"/>
  <c r="L190" i="1"/>
  <c r="M190" i="1"/>
  <c r="N190" i="1"/>
  <c r="I190" i="1"/>
  <c r="H191" i="1"/>
  <c r="H192" i="1"/>
  <c r="H194" i="1"/>
  <c r="H195" i="1"/>
  <c r="H196" i="1"/>
  <c r="H197" i="1"/>
  <c r="I181" i="1"/>
  <c r="J181" i="1"/>
  <c r="K181" i="1"/>
  <c r="L181" i="1"/>
  <c r="M181" i="1"/>
  <c r="M180" i="1" s="1"/>
  <c r="N180" i="1"/>
  <c r="H182" i="1"/>
  <c r="H183" i="1"/>
  <c r="H184" i="1"/>
  <c r="J174" i="1"/>
  <c r="K174" i="1"/>
  <c r="L174" i="1"/>
  <c r="M174" i="1"/>
  <c r="M173" i="1" s="1"/>
  <c r="N174" i="1"/>
  <c r="N173" i="1" s="1"/>
  <c r="I174" i="1"/>
  <c r="H176" i="1"/>
  <c r="H177" i="1"/>
  <c r="H178" i="1"/>
  <c r="H175" i="1"/>
  <c r="M166" i="1"/>
  <c r="N166" i="1"/>
  <c r="H168" i="1"/>
  <c r="H169" i="1"/>
  <c r="H170" i="1"/>
  <c r="N153" i="1"/>
  <c r="J153" i="1"/>
  <c r="K153" i="1"/>
  <c r="L153" i="1"/>
  <c r="M153" i="1"/>
  <c r="M152" i="1" s="1"/>
  <c r="I153" i="1"/>
  <c r="H154" i="1"/>
  <c r="H155" i="1"/>
  <c r="J144" i="1"/>
  <c r="K144" i="1"/>
  <c r="M143" i="1"/>
  <c r="N144" i="1"/>
  <c r="N143" i="1" s="1"/>
  <c r="I144" i="1"/>
  <c r="H146" i="1"/>
  <c r="J134" i="1"/>
  <c r="K134" i="1"/>
  <c r="L134" i="1"/>
  <c r="I134" i="1"/>
  <c r="H137" i="1"/>
  <c r="H138" i="1"/>
  <c r="H139" i="1"/>
  <c r="H140" i="1"/>
  <c r="M101" i="1"/>
  <c r="N101" i="1"/>
  <c r="H109" i="1"/>
  <c r="H107" i="1"/>
  <c r="H106" i="1"/>
  <c r="H104" i="1"/>
  <c r="H110" i="1"/>
  <c r="H97" i="1"/>
  <c r="H94" i="1"/>
  <c r="H93" i="1" s="1"/>
  <c r="H96" i="1"/>
  <c r="H79" i="1"/>
  <c r="H80" i="1"/>
  <c r="H81" i="1"/>
  <c r="H41" i="1"/>
  <c r="H39" i="1"/>
  <c r="H40" i="1"/>
  <c r="L23" i="1"/>
  <c r="H25" i="1"/>
  <c r="H26" i="1"/>
  <c r="H27" i="1"/>
  <c r="H18" i="1"/>
  <c r="H19" i="1"/>
  <c r="H20" i="1"/>
  <c r="H24" i="1"/>
  <c r="M23" i="1"/>
  <c r="M22" i="1" s="1"/>
  <c r="N23" i="1"/>
  <c r="N22" i="1" s="1"/>
  <c r="I23" i="1"/>
  <c r="J23" i="1"/>
  <c r="K23" i="1"/>
  <c r="L16" i="1"/>
  <c r="M16" i="1"/>
  <c r="N16" i="1"/>
  <c r="J16" i="1"/>
  <c r="J78" i="1" s="1"/>
  <c r="I16" i="1"/>
  <c r="H193" i="1" l="1"/>
  <c r="H92" i="1"/>
  <c r="H91" i="1" s="1"/>
  <c r="H259" i="1"/>
  <c r="H108" i="1"/>
  <c r="H135" i="1"/>
  <c r="H103" i="1"/>
  <c r="M240" i="1"/>
  <c r="H181" i="1"/>
  <c r="H180" i="1" s="1"/>
  <c r="I78" i="1"/>
  <c r="M292" i="1"/>
  <c r="L288" i="1"/>
  <c r="L293" i="1" s="1"/>
  <c r="K291" i="1"/>
  <c r="K292" i="1"/>
  <c r="N291" i="1"/>
  <c r="J291" i="1"/>
  <c r="M291" i="1"/>
  <c r="L291" i="1"/>
  <c r="N292" i="1"/>
  <c r="J292" i="1"/>
  <c r="H285" i="1"/>
  <c r="H235" i="1"/>
  <c r="H287" i="1"/>
  <c r="L284" i="1"/>
  <c r="K288" i="1"/>
  <c r="K293" i="1" s="1"/>
  <c r="J288" i="1"/>
  <c r="J284" i="1" s="1"/>
  <c r="I288" i="1"/>
  <c r="H286" i="1"/>
  <c r="H134" i="1"/>
  <c r="H133" i="1" s="1"/>
  <c r="K240" i="1"/>
  <c r="J240" i="1"/>
  <c r="I240" i="1"/>
  <c r="H244" i="1"/>
  <c r="H263" i="1"/>
  <c r="H247" i="1"/>
  <c r="H246" i="1" s="1"/>
  <c r="J85" i="1"/>
  <c r="L85" i="1"/>
  <c r="N85" i="1"/>
  <c r="H89" i="1"/>
  <c r="J232" i="1"/>
  <c r="J290" i="1" s="1"/>
  <c r="I85" i="1"/>
  <c r="H87" i="1"/>
  <c r="I214" i="1"/>
  <c r="I216" i="1"/>
  <c r="I234" i="1" s="1"/>
  <c r="I292" i="1" s="1"/>
  <c r="H86" i="1"/>
  <c r="H314" i="1" s="1"/>
  <c r="I215" i="1"/>
  <c r="K85" i="1"/>
  <c r="N213" i="1"/>
  <c r="L216" i="1"/>
  <c r="K213" i="1"/>
  <c r="M85" i="1"/>
  <c r="H217" i="1"/>
  <c r="M213" i="1"/>
  <c r="H207" i="1"/>
  <c r="H201" i="1"/>
  <c r="H200" i="1" s="1"/>
  <c r="H190" i="1"/>
  <c r="H174" i="1"/>
  <c r="H166" i="1"/>
  <c r="H144" i="1"/>
  <c r="H143" i="1" s="1"/>
  <c r="H153" i="1"/>
  <c r="H101" i="1"/>
  <c r="N78" i="1"/>
  <c r="N77" i="1" s="1"/>
  <c r="L78" i="1"/>
  <c r="H38" i="1"/>
  <c r="K78" i="1"/>
  <c r="K77" i="1" s="1"/>
  <c r="M78" i="1"/>
  <c r="M77" i="1" s="1"/>
  <c r="H16" i="1"/>
  <c r="H23" i="1"/>
  <c r="H22" i="1" s="1"/>
  <c r="I213" i="1" l="1"/>
  <c r="H37" i="1"/>
  <c r="H214" i="1"/>
  <c r="I232" i="1"/>
  <c r="L232" i="1"/>
  <c r="L290" i="1" s="1"/>
  <c r="N232" i="1"/>
  <c r="N290" i="1" s="1"/>
  <c r="M232" i="1"/>
  <c r="M290" i="1" s="1"/>
  <c r="K232" i="1"/>
  <c r="J77" i="1"/>
  <c r="J293" i="1"/>
  <c r="H288" i="1"/>
  <c r="H284" i="1" s="1"/>
  <c r="K284" i="1"/>
  <c r="I233" i="1"/>
  <c r="I291" i="1" s="1"/>
  <c r="H291" i="1" s="1"/>
  <c r="N288" i="1"/>
  <c r="L234" i="1"/>
  <c r="L292" i="1" s="1"/>
  <c r="H292" i="1" s="1"/>
  <c r="H240" i="1"/>
  <c r="M288" i="1"/>
  <c r="I284" i="1"/>
  <c r="I293" i="1"/>
  <c r="J213" i="1"/>
  <c r="H215" i="1"/>
  <c r="H85" i="1"/>
  <c r="H216" i="1"/>
  <c r="L213" i="1"/>
  <c r="L77" i="1"/>
  <c r="H232" i="1" l="1"/>
  <c r="H213" i="1"/>
  <c r="J289" i="1"/>
  <c r="M231" i="1"/>
  <c r="H77" i="1"/>
  <c r="H293" i="1"/>
  <c r="H234" i="1"/>
  <c r="N231" i="1"/>
  <c r="K290" i="1"/>
  <c r="K231" i="1"/>
  <c r="L289" i="1"/>
  <c r="H233" i="1"/>
  <c r="M284" i="1"/>
  <c r="M293" i="1"/>
  <c r="M289" i="1" s="1"/>
  <c r="L231" i="1"/>
  <c r="N284" i="1"/>
  <c r="N293" i="1"/>
  <c r="N289" i="1" s="1"/>
  <c r="I231" i="1"/>
  <c r="I77" i="1"/>
  <c r="K289" i="1" l="1"/>
  <c r="J231" i="1"/>
  <c r="H231" i="1" s="1"/>
  <c r="I289" i="1" l="1"/>
  <c r="H160" i="1"/>
</calcChain>
</file>

<file path=xl/comments1.xml><?xml version="1.0" encoding="utf-8"?>
<comments xmlns="http://schemas.openxmlformats.org/spreadsheetml/2006/main">
  <authors>
    <author>Кузнецов Роман Вячеславович</author>
    <author>Овсянникова Екатерина Александровна</author>
  </authors>
  <commentList>
    <comment ref="M72" authorId="0" shapeId="0">
      <text>
        <r>
          <rPr>
            <b/>
            <sz val="9"/>
            <color indexed="81"/>
            <rFont val="Tahoma"/>
            <charset val="1"/>
          </rPr>
          <t>Кузнецов Роман Вячеславович:</t>
        </r>
        <r>
          <rPr>
            <sz val="9"/>
            <color indexed="81"/>
            <rFont val="Tahoma"/>
            <charset val="1"/>
          </rPr>
          <t xml:space="preserve">
В проекте бюджета 2020-2022 финансирование предусмотрено</t>
        </r>
      </text>
    </comment>
    <comment ref="H90" authorId="1" shapeId="0">
      <text>
        <r>
          <rPr>
            <b/>
            <sz val="9"/>
            <color indexed="81"/>
            <rFont val="Tahoma"/>
            <family val="2"/>
            <charset val="204"/>
          </rPr>
          <t>Овсянникова Екатерина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ТУАД - 1 шт
мэрия - 36 шт</t>
        </r>
      </text>
    </comment>
    <comment ref="M90" authorId="1" shapeId="0">
      <text>
        <r>
          <rPr>
            <b/>
            <sz val="9"/>
            <color indexed="81"/>
            <rFont val="Tahoma"/>
            <family val="2"/>
            <charset val="204"/>
          </rPr>
          <t>Овсянникова Екатерина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ТУАД - 1 шт
мэрия - 25 шт</t>
        </r>
      </text>
    </comment>
    <comment ref="N90" authorId="1" shapeId="0">
      <text>
        <r>
          <rPr>
            <b/>
            <sz val="9"/>
            <color indexed="81"/>
            <rFont val="Tahoma"/>
            <family val="2"/>
            <charset val="204"/>
          </rPr>
          <t>Овсянникова Екатерина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мэрия - 25 шт</t>
        </r>
      </text>
    </comment>
    <comment ref="H100" authorId="0" shapeId="0">
      <text>
        <r>
          <rPr>
            <b/>
            <sz val="9"/>
            <color indexed="81"/>
            <rFont val="Tahoma"/>
            <charset val="1"/>
          </rPr>
          <t>Кузнецов Роман Вячеславович:</t>
        </r>
        <r>
          <rPr>
            <sz val="9"/>
            <color indexed="81"/>
            <rFont val="Tahoma"/>
            <charset val="1"/>
          </rPr>
          <t xml:space="preserve">
ТУАД - 30 пеш. пер.
Мэрия - 10000 дор. зн.</t>
        </r>
      </text>
    </comment>
    <comment ref="M100" authorId="0" shapeId="0">
      <text>
        <r>
          <rPr>
            <b/>
            <sz val="9"/>
            <color indexed="81"/>
            <rFont val="Tahoma"/>
            <charset val="1"/>
          </rPr>
          <t>Кузнецов Роман Вячеславович:</t>
        </r>
        <r>
          <rPr>
            <sz val="9"/>
            <color indexed="81"/>
            <rFont val="Tahoma"/>
            <charset val="1"/>
          </rPr>
          <t xml:space="preserve">
ТУАД - 20 пеш. пер.
Мэрия - 5000 дор. зн.</t>
        </r>
      </text>
    </comment>
    <comment ref="H132" authorId="1" shapeId="0">
      <text>
        <r>
          <rPr>
            <b/>
            <sz val="9"/>
            <color indexed="81"/>
            <rFont val="Tahoma"/>
            <family val="2"/>
            <charset val="204"/>
          </rPr>
          <t>Овсянникова Екатерина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ТУАД - 6,3 км
мэрия - 14,9 км</t>
        </r>
      </text>
    </comment>
    <comment ref="M132" authorId="0" shapeId="0">
      <text>
        <r>
          <rPr>
            <b/>
            <sz val="9"/>
            <color indexed="81"/>
            <rFont val="Tahoma"/>
            <charset val="1"/>
          </rPr>
          <t>Кузнецов Роман Вячеславович:</t>
        </r>
        <r>
          <rPr>
            <sz val="9"/>
            <color indexed="81"/>
            <rFont val="Tahoma"/>
            <charset val="1"/>
          </rPr>
          <t xml:space="preserve">
ТУАД - 1,8 км
Мэрия - 13,5 км</t>
        </r>
      </text>
    </comment>
    <comment ref="N132" authorId="0" shapeId="0">
      <text>
        <r>
          <rPr>
            <b/>
            <sz val="9"/>
            <color indexed="81"/>
            <rFont val="Tahoma"/>
            <charset val="1"/>
          </rPr>
          <t>Кузнецов Роман Вячеславович:</t>
        </r>
        <r>
          <rPr>
            <sz val="9"/>
            <color indexed="81"/>
            <rFont val="Tahoma"/>
            <charset val="1"/>
          </rPr>
          <t xml:space="preserve">
ТУАД - 13,4 км
Мэрия - 14,9 км</t>
        </r>
      </text>
    </comment>
    <comment ref="H188" authorId="1" shapeId="0">
      <text>
        <r>
          <rPr>
            <b/>
            <sz val="9"/>
            <color indexed="81"/>
            <rFont val="Tahoma"/>
            <family val="2"/>
            <charset val="204"/>
          </rPr>
          <t>Овсянникова Екатерина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ТУАД - 3279 км
мэрия - 1769 км</t>
        </r>
      </text>
    </comment>
    <comment ref="M188" authorId="1" shapeId="0">
      <text>
        <r>
          <rPr>
            <b/>
            <sz val="9"/>
            <color indexed="81"/>
            <rFont val="Tahoma"/>
            <family val="2"/>
            <charset val="204"/>
          </rPr>
          <t>Овсянникова Екатерина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ТУАД - 3281 км
мэрия - 1950 км</t>
        </r>
      </text>
    </comment>
    <comment ref="N188" authorId="1" shapeId="0">
      <text>
        <r>
          <rPr>
            <b/>
            <sz val="9"/>
            <color indexed="81"/>
            <rFont val="Tahoma"/>
            <family val="2"/>
            <charset val="204"/>
          </rPr>
          <t>Овсянникова Екатерина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ТУАД - 3281 км
мэрия - 1950 км</t>
        </r>
      </text>
    </comment>
  </commentList>
</comments>
</file>

<file path=xl/sharedStrings.xml><?xml version="1.0" encoding="utf-8"?>
<sst xmlns="http://schemas.openxmlformats.org/spreadsheetml/2006/main" count="656" uniqueCount="161">
  <si>
    <t>Наименование мероприятия</t>
  </si>
  <si>
    <t>Наименование показателя</t>
  </si>
  <si>
    <t>Ответственный исполнитель</t>
  </si>
  <si>
    <t>Ожидаемый результат (краткое описание)</t>
  </si>
  <si>
    <t>ГРБС</t>
  </si>
  <si>
    <t>РЗ</t>
  </si>
  <si>
    <t>ПР</t>
  </si>
  <si>
    <t>ЦСР</t>
  </si>
  <si>
    <t>ВР</t>
  </si>
  <si>
    <t>Значение показателя на 2019 год</t>
  </si>
  <si>
    <t>Значение показателя на 2020 год</t>
  </si>
  <si>
    <t>Значение показателя на 2021 год</t>
  </si>
  <si>
    <t>1 кв.</t>
  </si>
  <si>
    <t>2 кв.</t>
  </si>
  <si>
    <t>3 кв.</t>
  </si>
  <si>
    <t>4 кв.</t>
  </si>
  <si>
    <t>Количество мероприятий, единиц</t>
  </si>
  <si>
    <t>Минтранс Новосибирской области, Минобразования Новосибирской области, ГКУ НСО ТУАД во взаимодействии с ГУ МВД России по Новосибирской области, УГИБДД ГУ МВД России по Новосибирской области, ГБУ ДО НСО «АВТОМОТОЦЕНТР»</t>
  </si>
  <si>
    <t>Стоимость единицы</t>
  </si>
  <si>
    <t>X</t>
  </si>
  <si>
    <t>Сумма затрат всего, в том числе</t>
  </si>
  <si>
    <t>областной бюджет</t>
  </si>
  <si>
    <t>местные бюджеты</t>
  </si>
  <si>
    <t>внебюджетные источники</t>
  </si>
  <si>
    <t>федеральный бюджет</t>
  </si>
  <si>
    <t>1.1.2. Проведение мероприятий, направленных на повышение культуры поведения участников дорожного движения</t>
  </si>
  <si>
    <t>Наименование показателя                  (ед. изм.)</t>
  </si>
  <si>
    <r>
      <t xml:space="preserve">Минтранс Новосибирской области, ГКУ НСО ТУАД во взаимодействии с ГУ МВД России по Новосибирской области, УГИБДД ГУ МВД России по Новосибирской области, </t>
    </r>
    <r>
      <rPr>
        <sz val="8"/>
        <color rgb="FF000000"/>
        <rFont val="Times New Roman"/>
        <family val="1"/>
        <charset val="204"/>
      </rPr>
      <t>ГКУ НСО ЦОДД во взаимодействии с ГУ МВД России по Новосибирской области</t>
    </r>
  </si>
  <si>
    <t>1.1.2.1. Проведение лекций, семинаров, бесед с участниками дорожного движения</t>
  </si>
  <si>
    <t xml:space="preserve"> Минтранс Новосибирской области, ГКУ НСО ТУАД во взаимодействии с ГУ МВД России по Новосибирской области, УГИБДД ГУ МВД России по Новосибирской области</t>
  </si>
  <si>
    <t>1.1.2.2.  Проведение круглых столов, конференций, встреч с участниками дорожного движения, курсантами автошкол, водителями автопредприятий с показом киновидеопродукции по безопасности дорожного движения</t>
  </si>
  <si>
    <t>Количество публикаций, единиц</t>
  </si>
  <si>
    <t>Минтранс Новосибирской области, ГКУ НСО ТУАД во взаимодействии с ГУ МВД России по Новосибирской области, УГИБДД ГУ МВД России по Новосибирской области, ГКУ НСО ЦОДД во взаимодействии с ГУ МВД России по Новосибирской области</t>
  </si>
  <si>
    <t>Количество телепередач, видеороликов</t>
  </si>
  <si>
    <t>Минтранс Новосибирской области, ГКУ НСО ТУАД во взаимодействии с ГУ МВД России по Новосибирской области, УГИБДД ГУ МВД России по Новосибирской области</t>
  </si>
  <si>
    <t>Всего, в том числе:</t>
  </si>
  <si>
    <t>Количество единиц</t>
  </si>
  <si>
    <t>Количество светофорных объектов, единиц</t>
  </si>
  <si>
    <t>Минтранс Новосибирской области, ГКУ НСО ТУАД, ГБУ НСО СМЭУ во взаимодействии с мэрией города Новосибирска</t>
  </si>
  <si>
    <t>Количество дорожных знаков, пешеходных переходов, единиц</t>
  </si>
  <si>
    <t>Количество км, единиц</t>
  </si>
  <si>
    <t>Количество павильонов, единиц</t>
  </si>
  <si>
    <t>Минтранс Новосибирской области, ГКУ НСО ТУАД</t>
  </si>
  <si>
    <t>Количество железнодорожных переездов, единиц</t>
  </si>
  <si>
    <t>1.3.1. Обучение участников дорожного движения, не имеющих медицинского образования (спасатели, работники государственной инспекции безопасности дорожного движения и др.) основам первой медицинской и психологической помощи пострадавшим в условиях различных чрезвычайных ситуаций, в том числе дорожно-транспортных происшествий, и повышение квалификации среднего медицинского персонала.</t>
  </si>
  <si>
    <t>Количество человек, единиц</t>
  </si>
  <si>
    <t xml:space="preserve">областной бюджет </t>
  </si>
  <si>
    <t>Сумма затрат по цели 1 государственной программы</t>
  </si>
  <si>
    <t>2.1.1. Оснащение объектов транспортной инфраструктуры инженерно-техническими средствами транспортной безопасности</t>
  </si>
  <si>
    <t>Количество объектов, единиц</t>
  </si>
  <si>
    <t>2.1.1.2. Проведение мониторинга реализации требований транспортной безопасности на территории Новосибирской области</t>
  </si>
  <si>
    <t>Количество итоговых материалов, единиц</t>
  </si>
  <si>
    <t>Х</t>
  </si>
  <si>
    <t>Количество информационных материалов, единиц</t>
  </si>
  <si>
    <t>Повышение уровня информированности населения в вопросах антитеррористической защищенности, предупреждения и ликвидации ЧС на транспорте</t>
  </si>
  <si>
    <t>Итого затрат по цели 2 государственной программы</t>
  </si>
  <si>
    <t>Сумма затрат по государственной программе</t>
  </si>
  <si>
    <t>31.0.R1.53934</t>
  </si>
  <si>
    <t>31.0.03.02630</t>
  </si>
  <si>
    <t>Код бюджетной классификации</t>
  </si>
  <si>
    <t>Таблица 3</t>
  </si>
  <si>
    <r>
      <t xml:space="preserve">Значение показателя на очередной  финансовый                </t>
    </r>
    <r>
      <rPr>
        <b/>
        <u/>
        <sz val="8"/>
        <color rgb="FF000000"/>
        <rFont val="Times New Roman"/>
        <family val="1"/>
        <charset val="204"/>
      </rPr>
      <t>2019</t>
    </r>
    <r>
      <rPr>
        <b/>
        <sz val="8"/>
        <color rgb="FF000000"/>
        <rFont val="Times New Roman"/>
        <family val="1"/>
        <charset val="204"/>
      </rPr>
      <t xml:space="preserve"> год (поквартально)</t>
    </r>
  </si>
  <si>
    <t>Сумма затрат всего, в том числе:</t>
  </si>
  <si>
    <t>07.0.02.24130</t>
  </si>
  <si>
    <t>07.0.02.24150</t>
  </si>
  <si>
    <t>07.0.03.24210</t>
  </si>
  <si>
    <t>07.0.03.24220</t>
  </si>
  <si>
    <t>07.0.03.24240</t>
  </si>
  <si>
    <t>07.0.03.24280</t>
  </si>
  <si>
    <t>07.0.03.45350</t>
  </si>
  <si>
    <t>09.</t>
  </si>
  <si>
    <t>04.</t>
  </si>
  <si>
    <t xml:space="preserve">федеральный бюджет </t>
  </si>
  <si>
    <t>2.2.1. Обеспечение проведения тематических информационно-пропагандистких  мероприятий по вопросам обеспечения транспортной безопасности населения Новосибирской области</t>
  </si>
  <si>
    <t>(тыс.руб.)</t>
  </si>
  <si>
    <t>За период 2019-2021 годов будет размещено 12 информационных материалов, что позволит проинформировать население о проведенных в рамках государственной программы мерах по обеспечению безопасности на транспорте.</t>
  </si>
  <si>
    <t>Минтранс Новосибирской области, ГКУ НСО ЦОДД во взаимодействии с ГУ МВД России по Новосибирской области, УГИБДД ГУ МВД России по Новосибирской области</t>
  </si>
  <si>
    <t>Цель 1. Сокращение уровня смертности и травматизма в результате дорожно-транспортных происшествий на автомобильных дорогах в Новосибирской области</t>
  </si>
  <si>
    <t xml:space="preserve"> Задача 1.1. Развитие комплексной системы профилактики и  предупреждения опасного поведения участников дорожного движения.</t>
  </si>
  <si>
    <t>Задача 1.2. Совершенствование организации дорожного движения на автомобильных дорогах Новосибирской области</t>
  </si>
  <si>
    <t>Задача 1.3. Обучение навыкам оказания медицинской помощи пострадавшим при дорожно-транспортных происшествиях в целях снижения смертности в догоспитальном периоде.</t>
  </si>
  <si>
    <t>Цель 2. Повышение степени защищенности жизни и здоровья населения на транспорте от актов незаконного вмешательства, в том числе террористической направленности, а также от чрезвычайных ситуаций природного и техногенного характера</t>
  </si>
  <si>
    <t xml:space="preserve"> Задача 2.1. Оснащение средствами и системами обеспечения транспортной безопасности объектов транспортной инфраструктуры, транспортных средств и специалистов, отвечающих за безопасность на транспорте</t>
  </si>
  <si>
    <t>Итого затрат на решение задачи 3 цели 1 государственной программы</t>
  </si>
  <si>
    <t>Итого затрат на решение задачи 2 цели 1 государственной программы</t>
  </si>
  <si>
    <t>Итого затрат на решение задачи 1. цели 1 государственной программы</t>
  </si>
  <si>
    <t>Итого затрат на решение задачи 1. цели 2 государственной программы</t>
  </si>
  <si>
    <t>Задача 2.2. Повышение грамотности населения в области обеспечения безопасности населения на транспорте</t>
  </si>
  <si>
    <t>х</t>
  </si>
  <si>
    <t>Итого затрат на решение задачи 2. цели 2 государственной программы</t>
  </si>
  <si>
    <t>1.2.1. Обустройство автомобильных дорог и обеспечение условий для безопасного дорожного движения на территории Новосибирской области в соответствии с требованиями действующих отраслевых нормативов</t>
  </si>
  <si>
    <t>1.2.1.1. Строительство и реконструкция светофорных объектов (светофоров),  оснащение действующих светодиодными линзами, детекторами, контролерами и звуком, в том числе проектно-изыскательские работы</t>
  </si>
  <si>
    <r>
      <t xml:space="preserve">1.2.1.3. </t>
    </r>
    <r>
      <rPr>
        <sz val="8"/>
        <color theme="1"/>
        <rFont val="Times New Roman"/>
        <family val="1"/>
        <charset val="204"/>
      </rPr>
      <t>Строительство тротуаров в рамках реконструкции участка автодороги, устройство недостающих тротуаров в рамках капитального ремонта участка автодороги, в том числе проектно-изыскательские работы</t>
    </r>
  </si>
  <si>
    <r>
      <t xml:space="preserve">1.2.1.4. </t>
    </r>
    <r>
      <rPr>
        <sz val="8"/>
        <color theme="1"/>
        <rFont val="Times New Roman"/>
        <family val="1"/>
        <charset val="204"/>
      </rPr>
      <t>Строительство остановочных пунктов в рамках реконструкции участка автодороги, обустройство остановочных пунктов, устройство недостающих остановочных пунктов в рамках капитального ремонта участка автодороги, в том числе проектно-изыскательские работы</t>
    </r>
  </si>
  <si>
    <t>1.2.1.5. Строительство переходно-скоростных полос разгона и торможения, пересечений и примыканий в одном уровне, в том числе проектно-изыскательские работы</t>
  </si>
  <si>
    <t>1.2.1.6. Приведение в нормативное состояние железнодорожных переездов и подъездов к ним, в том числе проектно-изыскательские работы</t>
  </si>
  <si>
    <t>1.2.1.7. Повышение сцепных качеств дорожного покрытия</t>
  </si>
  <si>
    <t>1.2.1.8. Разработка проектов организации движения</t>
  </si>
  <si>
    <t>1.2.1.11. Устройство новых и замена несоответствующих ГОСТу барьерных, осевых и пешеходных ограждений, в том числе проектно‑изыскательские работы</t>
  </si>
  <si>
    <t xml:space="preserve">Проведение мероприятий, повышающих уровень осведомленности населения  в области безопасности дорожного движения </t>
  </si>
  <si>
    <t>Повышение уровня обеспеченности транспортной безопасности на объектах транспортной инфраструктуры посредством оснащения техническими средствами, которое будет использоваться при проведении досмотра пассажиров и багажа подразделениями транспортной безопасности</t>
  </si>
  <si>
    <t>2.2.1.1. Информирование населения о мерах, направленных на обеспечение безопасности на транспорте, реализованных в рамках государственной программы</t>
  </si>
  <si>
    <t>07.0.03.24230</t>
  </si>
  <si>
    <t>1.2.1.2.1. Оплата кредиторской задолженности за работы, выполненные в 2018 году</t>
  </si>
  <si>
    <t>В 2019 году будет оплачена кредиторская задолженность по выполненным в 2018 году проектно-изыскательским работам</t>
  </si>
  <si>
    <t>31.0.02.02620</t>
  </si>
  <si>
    <t>За период 2019-2021 годов будет произведено не менее 36 телепередач с охватом аудитории не менее 1 500 тыс. человек ежегодно</t>
  </si>
  <si>
    <t>За период 2019-2021 годов будет проведено не менее 84,0 тыс. мероприятий.</t>
  </si>
  <si>
    <t>За период 2019- 2021 годов будет проведено не менее 1 200 мероприятий.</t>
  </si>
  <si>
    <t>К концу 2021 года сеть автомобильных дорог в Новосибирской области будет обустроена элементами безопасности дорожного движения, обеспечивающими условия для безопасного движения автомобильного транспорта и пешеходов.</t>
  </si>
  <si>
    <t>За период 2019-2021 годов общее количество приведенных в нормативное состояние подъездов к железнодорожным переездам будет составлять не менее 12.</t>
  </si>
  <si>
    <t>За период 2019-2021 годов планируется оборудовать площадки для работы пунктов весового контроля в количестве 13 единиц</t>
  </si>
  <si>
    <t>К концу 2021 года в рамках текущей деятельности пройдут обучение основам первой медицинской и психологической помощи пострадавшим в условиях различных чрезвычайных ситуаций, в том числе ДТП, участники дорожного движения, не имеющие медицинского образования,  а также повысят квалификацию средний медицинский персонал, в общем количестве 1590 человек.</t>
  </si>
  <si>
    <t>областной бюджет:</t>
  </si>
  <si>
    <t>в том числе:</t>
  </si>
  <si>
    <t>1.1.1.2. Производство и размещение регулярной телепрограммы по безопасности дорожного движения, производство короткометражных социальных фильмов, видео-, аудиороликов по профилактике ДТП, разработка дизайна изготовления и размещение стендов наружной рекламы, полиграфической продукции по безопасности дорожного движения</t>
  </si>
  <si>
    <t>Подробный перечень планируемых к реализации мероприятий государственной программы Новосибирской области
«Повышение безопасности дорожного движения на автомобильных дорогах и обеспечение безопасности населения на транспорте в Новосибирской области»                                                                                                                                                 на очередной 2019 год и плановый период 2020 и 2021 года</t>
  </si>
  <si>
    <t>К концу 2021 года количество проведенных массовых профилактических мероприятий в области безопасности дорожного движения с участием учащихся общеобразовательных учреждений составит не менее 6 мероприятий/год, в ходе которых будет охвачено не менее 10,0 тыс. учащихся.</t>
  </si>
  <si>
    <t>Минтранс Новосибирской области, ГКУ НСО ТУАД, ГБУ НСО СМЭУ во взаимодействии с мэрией города Новосибирска,  ЗСЖД</t>
  </si>
  <si>
    <t>Минтранс Новосибирской области, ГКУ НСО ТУАД,  мэрия города Новосибирска</t>
  </si>
  <si>
    <t>Минтранс Новосибирской области, ГКУ НСО ТУАД во взаимодействии с ЗСЖД</t>
  </si>
  <si>
    <t>Минтранс Новосибирской области, мэрия города Новосибирска</t>
  </si>
  <si>
    <t>Минтранс Новосибирской области, Минздрав Новосибирской области, ГКУЗ НСО «Территориальный центр медицины катастроф Новосибирской области», ГАПОУ НСО «Новосибирский медицинский колледж»</t>
  </si>
  <si>
    <t>1.2.1.10. Разметка автомобильных дорог в рамках содержания, в том числе приемочный контроль</t>
  </si>
  <si>
    <t xml:space="preserve">Применяемые сокращения:
ГАПОУ НСО «Новосибирский медицинский колледж» –государственное автономное профессиональное образовательное учреждение Новосибирской области «Новосибирский медицинский колледж»;
ГБУ ДО НСО  «Автомотоцентр» – государственное бюджетное образовательное учреждение дополнительного образования детей Новосибирской области «Областной центр детского (юношеского) технического творчества «Автомотоцентр»»;
ГБУ НСО СМЭУ – государственное бюджетное учреждение Новосибирской области «Специализированное монтажно-эксплуатационное учреждение»;
ГКУ НСО ЦОДД – государственное казенное учреждение Новосибирской области «Центр организации дорожного движения»;
ГКУ НСО ТУАД – государственное казенное учреждение Новосибирской области «Территориальное управление автомобильных дорог Новосибирской области»;
ГКУЗ НСО «Территориальный центр медицины катастроф Новосибирской области» – государственное казенное учреждение здравоохранения Новосибирской области «Территориальный центр медицины катастроф Новосибирской области»;
ГУ МВД России по Новосибирской области – Главное управление Министерства внутренних дел Российской Федерации по Новосибирской области;
ДТП – дорожно-транспортные происшествия;
ЗСЖД – Западно-Сибирская дирекция инфраструктуры - структурное подразделение Центральной дирекции инфраструктуры - филиала открытого акционерного общества «Российские железные дороги»;
ГУ МЧС России по Новосибирской области – Главное управление Министерства Российской Федерации по делам гражданской обороны, чрезвычайным ситуациям и ликвидации последствий стихийных бедствий по Новосибирской области;
Минздрав Новосибирской области – министерство здравоохранения Новосибирской области;
Минобразования Новосибирской области – министерство образования Новосибирской области;
Минтранс Новосибирской области – министерство транспорта и дорожного хозяйства Новосибирской области;
УГИБДД ГУ МВД России по Новосибирской области – Управление государственной инспекции безопасности дорожного движения Главного управления Министерства внутренних дел Российской Федерации по Новосибирской области;
УТ МВД России по СФО – Управление на транспорте Министерства внутренних дел Российской Федерации
по Сибирскому федеральному округу;
УФСБ России по Новосибирской области – Управление Федеральной службы безопасности Российской Федерации по Новосибирской области.
</t>
  </si>
  <si>
    <t>Минтранс Новосибирской области, Управление информационных проектов Новосибирской области во взаимодействии с УТ МВД России по СФО, ГУ МВД России по Новосибирской области, УФСБ России по Новосибирской области, ГУ МЧС России по Новосибирской области</t>
  </si>
  <si>
    <t>31.0.R1.53935</t>
  </si>
  <si>
    <t>1.1.1.1. Проведение массовых мероприятий с детьми: конкурсов «Безопасное колесо», «Зеленая волна»,  профильных смен «Юные инспектора движения», социальной акции «Домой в автолюльке» (приуроченная ко Дню защиты детей), участие детей в мероприятиях по профилактике ДТП в «День города»</t>
  </si>
  <si>
    <t xml:space="preserve">1.1.2.3. Публикация материалов по безопасности дорожного движения, профилактике детского дорожно-транспортного травматизма в средствах массовой информации </t>
  </si>
  <si>
    <t>1.1.2.4.  Проведение комплекса рейдовых и пропагандистских  мероприятий по профилактике правонарушений участниками дорожного движения: «Вежливый водитель», «Нетрезвый водитель», «Пешеходный переход», «Ремень безопасности», «Дети на дороге», «Стань заметный», «Внимание-каникулы!», «Внимание-камера!», «Родительский патруль»</t>
  </si>
  <si>
    <t xml:space="preserve">За период 2019-2021 годов будет сформировано 6 итоговых материалов, на основании которых планируется принятие мер по реализации действующего законодательства РФ в области обеспечения транспортной безопасности </t>
  </si>
  <si>
    <t>Минтранс Новосибирской области во взаимодействии    с  Территориальными органами федеральных органов исполнительной власти в разрезе отраслей (Ространснадзор, Росжелдор, Росавтодор, Росавиация, Росморречфлот), органы местного самоуправления, УТ МВД России по СФО, ГУ МВД России по Новосибирской области</t>
  </si>
  <si>
    <t>За период 2019-2021 годов будут проведены мероприятия, направленные на повышение культуры поведения участников движения, способствующих снижению нарушений ПДД.</t>
  </si>
  <si>
    <t>Минтранс Новосибирской области во взаимодействии с субъектами транспортной инфраструктуры, органами местного самоуправления, УТ МВД России по СФО, ГУ МВД России по Новосибирской области, АО «Экспресс-Пригород»</t>
  </si>
  <si>
    <t>За период 2019-2021 годов общее количество построенных и обустроенных остановочных павильонов будет составлять не менее 21 шт.</t>
  </si>
  <si>
    <t>В 2020 году  общая протяженность устроенных переходно-скоростных полос, обустроенных пересечений и примыканий будет составлять 0,4 км. В 2019 году сумма затрат предусмотрена на проектно-изыскательские работы. В 2021 году выполнение работ не предусмотрено.</t>
  </si>
  <si>
    <t>За период 2019-2021 годов будут оборудованы искусственным освещением места концентрации ДТП в населенных пунктах с транзитным движением автотранспорта на участке протяженностью не менее 21,5 км.</t>
  </si>
  <si>
    <t>За 2019-2021 годов общее количество построенных/замененных  на автомобильных дорогах в Новосибирской области ограждений составит не менее 38,5 км.</t>
  </si>
  <si>
    <t>1.1.2.5.  Производство короткометражных социальных фильмов, видео-, аудиороликов по профилактике ДТП и изготовление  полиграфической продукции по безопасности дорожного движения</t>
  </si>
  <si>
    <t>Количество видеороликов, публикаций</t>
  </si>
  <si>
    <t>Минтранс Новосибирской области, АО «Экспресс-Пригород»</t>
  </si>
  <si>
    <t>2.1.1.1. Оснащение объектов АО «Экспресс-Пригород» средствами и системами обеспечения транспортной безопасности.</t>
  </si>
  <si>
    <t>За период 2019-2021 годов общее количество  построенных/ реконструированных светофорных объектов будет составлять не менее 88 шт.</t>
  </si>
  <si>
    <t>За период 2019-2021 годов общее количество  установленных/ замененных дорожных знаков будет составлять 20 000 шт. В период 2019-2020 годов 50 пешеходных переходов, прилегающих к общеобразовательным организациям, будет оборудовано в соответствии с национальными стандартами.</t>
  </si>
  <si>
    <t>За период 2019-2021 годов общее количество  установленных/ замененных дорожных знаков будет составлять 20 000 шт. В период 2019-2020 годов 50  пешеходных переходов, прилегающих к общеобразовательным организациям, будет оборудовано в соответствии с национальными стандартами. В том числе будет оплачена кредиторская задолженность по выполненным в 2018 году проектно-изыскательским работам</t>
  </si>
  <si>
    <t>За период 2019-2021 годов будет произведено не менее 24,2 км поверхностной обработки проезжей части автомобильных дорог в Новосибирской области.</t>
  </si>
  <si>
    <t>1.2.1.2. Совершенствование систем маршрутного ориентирования участников дорожного движения (в том числе установка и замена дорожных знаков), в том числе проектно-изыскательские работы</t>
  </si>
  <si>
    <t>1.2.1.2.2. Совершенствование систем маршрутного ориентирования участников дорожного движения (в том числе установка и замена дорожных знаков), в том числе проектно-изыскательские работы</t>
  </si>
  <si>
    <r>
      <t xml:space="preserve">1.2.1.9. </t>
    </r>
    <r>
      <rPr>
        <sz val="8"/>
        <color theme="1"/>
        <rFont val="Times New Roman"/>
        <family val="1"/>
        <charset val="204"/>
      </rPr>
      <t>Строительство освещения в рамках реконструкции участка автодороги, устройство недостающего освещения в рамках капитального ремонта участка автодороги, в том числе проектно-изыскательские работы</t>
    </r>
  </si>
  <si>
    <t xml:space="preserve">1.1.1. Региональный проект Новосибирской области «Дорожная сеть (Новосибирская область)» </t>
  </si>
  <si>
    <t>За период 2020-2021 годов будут разработаны проекты организации дорожного движения на участке автомобильных дорог Новосибирской области протяженностью 7 000,0 км. В 2019 году разработка проектов не предусмотрена.</t>
  </si>
  <si>
    <t>В рамках государственной программы в 2019 году средствами и системами обеспечения транспортной безопасности будет оснащен 1 объект АО «Экспресс-Пригород». В 2020 и 2021 годах выполнение работ не предусмотрено.</t>
  </si>
  <si>
    <t>1.2.1.12. Обеспечение сохранности автомобильных дорог в рамках капитального ремонта, в том числе устройство и совершенствование площадок для работы пунктов весового контроля,  устройство системы динамического контроля массы движущихся транспортных средств и проектно-изыскательские работы</t>
  </si>
  <si>
    <t>За период 2019-2021 годов будет произведено не менее 26,5 тыс. публикаций статистических данных. В период 2020-2021 годов публикация материалов будет осуществляться за счет средств организаций, ответственных за проведение мероприятия.</t>
  </si>
  <si>
    <t>За период 2019-2021 годов будет проведено не менее 192 мероприятий. В период 2020-2021 годов проведение мероприятий будет осуществляться в рамках текущей деятельности организаций, ответственных за проведение мероприятия.</t>
  </si>
  <si>
    <t>В 2019 году будет изготовлена полиграфическая продукция в количестве 26 000 шт., в 2020 году запланировано изготовление 1 видеоролика по теме функционирования системы автоматического контроля и выявления нарушений правил дорожного движения на автомобильных дорогах на территории Новосибирской области, c охватом аудитории не менее 1 тыс. человек, денежные средства на изготовление видеоролика предусмотрены проектом Закона об областном бюджете на 2020-2022 годы.</t>
  </si>
  <si>
    <t>Минтранса Новосибирской области</t>
  </si>
  <si>
    <t xml:space="preserve">от             №    </t>
  </si>
  <si>
    <t>Приложение 1 к приказу</t>
  </si>
  <si>
    <t>За период 2019-2021 годов общая протяженность построенных тротуаров будет составлять не менее 64,8 км.</t>
  </si>
  <si>
    <t>За период 2019-2021 годов общая протяженность автомобильных дорог Новосибирской области с первичным нанесением дорожной разметки будет составлять не менее 15 510 км, при этом финансирование указано с учетом повторного нанесения.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</si>
</sst>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₽_-;\-* #,##0.00\ _₽_-;_-* &quot;-&quot;??\ _₽_-;_-@_-"/>
    <numFmt numFmtId="165" formatCode="_-* #,##0.0\ _₽_-;\-* #,##0.0\ _₽_-;_-* &quot;-&quot;?\ _₽_-;_-@_-"/>
    <numFmt numFmtId="166" formatCode="#,##0.0"/>
    <numFmt numFmtId="167" formatCode="_-* #,##0\ _₽_-;\-* #,##0\ _₽_-;_-* &quot;-&quot;?\ _₽_-;_-@_-"/>
    <numFmt numFmtId="168" formatCode="_-* #,##0.000\ _₽_-;\-* #,##0.000\ _₽_-;_-* &quot;-&quot;?\ _₽_-;_-@_-"/>
  </numFmts>
  <fonts count="18" x14ac:knownFonts="1">
    <font>
      <sz val="11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7.5"/>
      <color rgb="FF000000"/>
      <name val="Times New Roman"/>
      <family val="1"/>
      <charset val="204"/>
    </font>
    <font>
      <b/>
      <u/>
      <sz val="8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8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1">
    <xf numFmtId="0" fontId="0" fillId="0" borderId="0" xfId="0"/>
    <xf numFmtId="165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0" fontId="7" fillId="0" borderId="0" xfId="0" applyFont="1" applyFill="1"/>
    <xf numFmtId="0" fontId="1" fillId="0" borderId="1" xfId="0" applyFont="1" applyFill="1" applyBorder="1" applyAlignment="1">
      <alignment vertical="center"/>
    </xf>
    <xf numFmtId="0" fontId="7" fillId="0" borderId="0" xfId="0" applyFont="1" applyFill="1" applyAlignment="1">
      <alignment horizontal="right" vertical="center"/>
    </xf>
    <xf numFmtId="0" fontId="6" fillId="0" borderId="0" xfId="0" applyFont="1" applyFill="1" applyBorder="1" applyAlignment="1">
      <alignment horizontal="right" wrapText="1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/>
    <xf numFmtId="0" fontId="7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2" fillId="0" borderId="4" xfId="0" applyFont="1" applyFill="1" applyBorder="1" applyAlignment="1">
      <alignment vertical="center"/>
    </xf>
    <xf numFmtId="165" fontId="2" fillId="0" borderId="4" xfId="0" applyNumberFormat="1" applyFont="1" applyFill="1" applyBorder="1" applyAlignment="1">
      <alignment horizontal="center" vertical="center"/>
    </xf>
    <xf numFmtId="165" fontId="2" fillId="0" borderId="1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65" fontId="1" fillId="0" borderId="1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165" fontId="2" fillId="0" borderId="2" xfId="0" applyNumberFormat="1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2" fillId="0" borderId="11" xfId="0" applyNumberFormat="1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vertical="center"/>
    </xf>
    <xf numFmtId="165" fontId="3" fillId="0" borderId="4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vertical="center"/>
    </xf>
    <xf numFmtId="165" fontId="3" fillId="0" borderId="9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1" fillId="0" borderId="31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vertical="center" wrapText="1"/>
    </xf>
    <xf numFmtId="0" fontId="1" fillId="0" borderId="16" xfId="0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horizontal="right" vertical="center"/>
    </xf>
    <xf numFmtId="165" fontId="6" fillId="0" borderId="1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7" fillId="0" borderId="0" xfId="0" applyFont="1" applyFill="1" applyBorder="1"/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165" fontId="2" fillId="0" borderId="0" xfId="0" applyNumberFormat="1" applyFont="1" applyFill="1" applyBorder="1"/>
    <xf numFmtId="0" fontId="11" fillId="0" borderId="0" xfId="0" applyFont="1" applyFill="1" applyBorder="1"/>
    <xf numFmtId="166" fontId="2" fillId="0" borderId="0" xfId="0" applyNumberFormat="1" applyFont="1" applyFill="1" applyBorder="1" applyAlignment="1">
      <alignment horizontal="center"/>
    </xf>
    <xf numFmtId="166" fontId="9" fillId="0" borderId="0" xfId="0" applyNumberFormat="1" applyFont="1" applyFill="1" applyBorder="1" applyAlignment="1">
      <alignment horizontal="center"/>
    </xf>
    <xf numFmtId="166" fontId="9" fillId="0" borderId="0" xfId="0" applyNumberFormat="1" applyFont="1" applyFill="1" applyBorder="1"/>
    <xf numFmtId="166" fontId="2" fillId="0" borderId="0" xfId="0" applyNumberFormat="1" applyFont="1" applyFill="1" applyBorder="1"/>
    <xf numFmtId="165" fontId="2" fillId="0" borderId="4" xfId="0" applyNumberFormat="1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5" fontId="2" fillId="0" borderId="11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vertical="center"/>
    </xf>
    <xf numFmtId="165" fontId="2" fillId="0" borderId="9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right" vertical="center"/>
    </xf>
    <xf numFmtId="0" fontId="1" fillId="0" borderId="3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65" fontId="1" fillId="0" borderId="2" xfId="0" applyNumberFormat="1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vertical="center" wrapText="1"/>
    </xf>
    <xf numFmtId="166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4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168" fontId="1" fillId="0" borderId="1" xfId="0" applyNumberFormat="1" applyFont="1" applyFill="1" applyBorder="1" applyAlignment="1">
      <alignment horizontal="center" vertical="center"/>
    </xf>
    <xf numFmtId="167" fontId="1" fillId="0" borderId="1" xfId="0" applyNumberFormat="1" applyFont="1" applyFill="1" applyBorder="1" applyAlignment="1">
      <alignment horizontal="center" vertical="center"/>
    </xf>
    <xf numFmtId="167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vertical="center"/>
    </xf>
    <xf numFmtId="0" fontId="8" fillId="0" borderId="7" xfId="0" applyFont="1" applyFill="1" applyBorder="1" applyAlignment="1">
      <alignment vertical="center"/>
    </xf>
    <xf numFmtId="0" fontId="8" fillId="0" borderId="10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9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1" fillId="0" borderId="20" xfId="0" applyFont="1" applyFill="1" applyBorder="1" applyAlignment="1">
      <alignment horizontal="left" vertical="center" wrapText="1"/>
    </xf>
    <xf numFmtId="0" fontId="1" fillId="0" borderId="21" xfId="0" applyFont="1" applyFill="1" applyBorder="1" applyAlignment="1">
      <alignment horizontal="left" vertical="center" wrapText="1"/>
    </xf>
    <xf numFmtId="0" fontId="1" fillId="0" borderId="22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7" fillId="0" borderId="0" xfId="0" applyFont="1" applyFill="1" applyAlignment="1">
      <alignment horizontal="left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30" xfId="0" applyFont="1" applyFill="1" applyBorder="1" applyAlignment="1">
      <alignment horizontal="left" vertical="center" wrapText="1"/>
    </xf>
    <xf numFmtId="0" fontId="1" fillId="0" borderId="3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5" fillId="0" borderId="16" xfId="0" applyFont="1" applyFill="1" applyBorder="1" applyAlignment="1">
      <alignment horizontal="left" vertical="center" wrapText="1"/>
    </xf>
    <xf numFmtId="0" fontId="15" fillId="0" borderId="1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wrapText="1"/>
    </xf>
    <xf numFmtId="0" fontId="1" fillId="0" borderId="15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319"/>
  <sheetViews>
    <sheetView tabSelected="1" view="pageBreakPreview" zoomScale="90" zoomScaleNormal="70" zoomScaleSheetLayoutView="90" workbookViewId="0">
      <pane ySplit="11" topLeftCell="A12" activePane="bottomLeft" state="frozen"/>
      <selection pane="bottomLeft" activeCell="P188" sqref="P188:P198"/>
    </sheetView>
  </sheetViews>
  <sheetFormatPr defaultColWidth="8.85546875" defaultRowHeight="15" x14ac:dyDescent="0.25"/>
  <cols>
    <col min="1" max="1" width="23.85546875" style="5" customWidth="1"/>
    <col min="2" max="2" width="15.28515625" style="5" customWidth="1"/>
    <col min="3" max="4" width="5.85546875" style="5" customWidth="1"/>
    <col min="5" max="5" width="4.5703125" style="5" customWidth="1"/>
    <col min="6" max="6" width="11.7109375" style="5" customWidth="1"/>
    <col min="7" max="7" width="5.85546875" style="5" customWidth="1"/>
    <col min="8" max="8" width="10.28515625" style="5" bestFit="1" customWidth="1"/>
    <col min="9" max="9" width="9.140625" style="5" customWidth="1"/>
    <col min="10" max="10" width="9.5703125" style="5" customWidth="1"/>
    <col min="11" max="12" width="9.7109375" style="5" customWidth="1"/>
    <col min="13" max="13" width="9.7109375" style="5" bestFit="1" customWidth="1"/>
    <col min="14" max="14" width="11.7109375" style="5" bestFit="1" customWidth="1"/>
    <col min="15" max="15" width="23.85546875" style="5" customWidth="1"/>
    <col min="16" max="16" width="27.7109375" style="5" customWidth="1"/>
    <col min="17" max="16384" width="8.85546875" style="5"/>
  </cols>
  <sheetData>
    <row r="1" spans="1:16" ht="19.899999999999999" customHeight="1" x14ac:dyDescent="0.25">
      <c r="P1" s="7" t="s">
        <v>158</v>
      </c>
    </row>
    <row r="2" spans="1:16" ht="19.899999999999999" customHeight="1" x14ac:dyDescent="0.25">
      <c r="P2" s="7" t="s">
        <v>156</v>
      </c>
    </row>
    <row r="3" spans="1:16" ht="19.899999999999999" customHeight="1" x14ac:dyDescent="0.25">
      <c r="P3" s="7" t="s">
        <v>157</v>
      </c>
    </row>
    <row r="4" spans="1:16" ht="19.899999999999999" customHeight="1" x14ac:dyDescent="0.25">
      <c r="P4" s="7"/>
    </row>
    <row r="5" spans="1:16" ht="19.899999999999999" customHeight="1" x14ac:dyDescent="0.25">
      <c r="P5" s="7" t="s">
        <v>60</v>
      </c>
    </row>
    <row r="6" spans="1:16" ht="42.6" customHeight="1" x14ac:dyDescent="0.25">
      <c r="A6" s="147" t="s">
        <v>116</v>
      </c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</row>
    <row r="7" spans="1:16" ht="17.45" customHeight="1" thickBot="1" x14ac:dyDescent="0.3">
      <c r="A7" s="71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8" t="s">
        <v>74</v>
      </c>
    </row>
    <row r="8" spans="1:16" ht="14.45" customHeight="1" x14ac:dyDescent="0.25">
      <c r="A8" s="132" t="s">
        <v>0</v>
      </c>
      <c r="B8" s="134" t="s">
        <v>1</v>
      </c>
      <c r="C8" s="134" t="s">
        <v>59</v>
      </c>
      <c r="D8" s="134"/>
      <c r="E8" s="134"/>
      <c r="F8" s="134"/>
      <c r="G8" s="134"/>
      <c r="H8" s="107" t="s">
        <v>9</v>
      </c>
      <c r="I8" s="110" t="s">
        <v>61</v>
      </c>
      <c r="J8" s="111"/>
      <c r="K8" s="111"/>
      <c r="L8" s="112"/>
      <c r="M8" s="107" t="s">
        <v>10</v>
      </c>
      <c r="N8" s="107" t="s">
        <v>11</v>
      </c>
      <c r="O8" s="134" t="s">
        <v>2</v>
      </c>
      <c r="P8" s="127" t="s">
        <v>3</v>
      </c>
    </row>
    <row r="9" spans="1:16" ht="25.9" customHeight="1" x14ac:dyDescent="0.25">
      <c r="A9" s="133"/>
      <c r="B9" s="129"/>
      <c r="C9" s="129" t="s">
        <v>4</v>
      </c>
      <c r="D9" s="129" t="s">
        <v>5</v>
      </c>
      <c r="E9" s="130" t="s">
        <v>6</v>
      </c>
      <c r="F9" s="129" t="s">
        <v>7</v>
      </c>
      <c r="G9" s="129" t="s">
        <v>8</v>
      </c>
      <c r="H9" s="108"/>
      <c r="I9" s="113"/>
      <c r="J9" s="114"/>
      <c r="K9" s="114"/>
      <c r="L9" s="115"/>
      <c r="M9" s="108"/>
      <c r="N9" s="108"/>
      <c r="O9" s="129"/>
      <c r="P9" s="128"/>
    </row>
    <row r="10" spans="1:16" ht="15.6" customHeight="1" x14ac:dyDescent="0.25">
      <c r="A10" s="133"/>
      <c r="B10" s="129"/>
      <c r="C10" s="129"/>
      <c r="D10" s="129"/>
      <c r="E10" s="131"/>
      <c r="F10" s="129"/>
      <c r="G10" s="129"/>
      <c r="H10" s="109"/>
      <c r="I10" s="79" t="s">
        <v>12</v>
      </c>
      <c r="J10" s="79" t="s">
        <v>13</v>
      </c>
      <c r="K10" s="79" t="s">
        <v>14</v>
      </c>
      <c r="L10" s="79" t="s">
        <v>15</v>
      </c>
      <c r="M10" s="109"/>
      <c r="N10" s="109"/>
      <c r="O10" s="129"/>
      <c r="P10" s="128"/>
    </row>
    <row r="11" spans="1:16" ht="14.45" thickBot="1" x14ac:dyDescent="0.3">
      <c r="A11" s="9">
        <v>1</v>
      </c>
      <c r="B11" s="10">
        <v>2</v>
      </c>
      <c r="C11" s="10">
        <v>3</v>
      </c>
      <c r="D11" s="10">
        <v>4</v>
      </c>
      <c r="E11" s="10"/>
      <c r="F11" s="10">
        <v>6</v>
      </c>
      <c r="G11" s="10">
        <v>7</v>
      </c>
      <c r="H11" s="10">
        <v>8</v>
      </c>
      <c r="I11" s="10">
        <v>9</v>
      </c>
      <c r="J11" s="10">
        <v>10</v>
      </c>
      <c r="K11" s="10">
        <v>11</v>
      </c>
      <c r="L11" s="10">
        <v>12</v>
      </c>
      <c r="M11" s="10">
        <v>13</v>
      </c>
      <c r="N11" s="10">
        <v>14</v>
      </c>
      <c r="O11" s="10">
        <v>18</v>
      </c>
      <c r="P11" s="10">
        <v>19</v>
      </c>
    </row>
    <row r="12" spans="1:16" ht="13.9" customHeight="1" x14ac:dyDescent="0.25">
      <c r="A12" s="101" t="s">
        <v>77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3"/>
    </row>
    <row r="13" spans="1:16" ht="14.45" customHeight="1" thickBot="1" x14ac:dyDescent="0.3">
      <c r="A13" s="104" t="s">
        <v>78</v>
      </c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6"/>
    </row>
    <row r="14" spans="1:16" ht="33.75" x14ac:dyDescent="0.25">
      <c r="A14" s="121" t="s">
        <v>149</v>
      </c>
      <c r="B14" s="72" t="s">
        <v>26</v>
      </c>
      <c r="C14" s="15"/>
      <c r="D14" s="15"/>
      <c r="E14" s="15"/>
      <c r="F14" s="15"/>
      <c r="G14" s="15"/>
      <c r="H14" s="16"/>
      <c r="I14" s="52"/>
      <c r="J14" s="16"/>
      <c r="K14" s="16"/>
      <c r="L14" s="52"/>
      <c r="M14" s="16"/>
      <c r="N14" s="17"/>
      <c r="O14" s="123" t="s">
        <v>17</v>
      </c>
      <c r="P14" s="125" t="s">
        <v>99</v>
      </c>
    </row>
    <row r="15" spans="1:16" x14ac:dyDescent="0.25">
      <c r="A15" s="122"/>
      <c r="B15" s="73" t="s">
        <v>18</v>
      </c>
      <c r="C15" s="18"/>
      <c r="D15" s="18"/>
      <c r="E15" s="18"/>
      <c r="F15" s="18"/>
      <c r="G15" s="18"/>
      <c r="H15" s="53"/>
      <c r="I15" s="53" t="s">
        <v>19</v>
      </c>
      <c r="J15" s="53" t="s">
        <v>19</v>
      </c>
      <c r="K15" s="53" t="s">
        <v>19</v>
      </c>
      <c r="L15" s="53" t="s">
        <v>19</v>
      </c>
      <c r="M15" s="53"/>
      <c r="N15" s="53"/>
      <c r="O15" s="124"/>
      <c r="P15" s="126"/>
    </row>
    <row r="16" spans="1:16" ht="22.5" x14ac:dyDescent="0.25">
      <c r="A16" s="122"/>
      <c r="B16" s="73" t="s">
        <v>20</v>
      </c>
      <c r="C16" s="18"/>
      <c r="D16" s="18"/>
      <c r="E16" s="18"/>
      <c r="F16" s="18"/>
      <c r="G16" s="18"/>
      <c r="H16" s="53">
        <f>H17+H18+H19+H20</f>
        <v>3355.25</v>
      </c>
      <c r="I16" s="53">
        <f t="shared" ref="I16:N16" si="0">I17+I18+I19+I20</f>
        <v>0</v>
      </c>
      <c r="J16" s="53">
        <f t="shared" si="0"/>
        <v>700</v>
      </c>
      <c r="K16" s="53">
        <f>K17+K18+K19+K20</f>
        <v>1355.25</v>
      </c>
      <c r="L16" s="53">
        <f t="shared" si="0"/>
        <v>1300</v>
      </c>
      <c r="M16" s="53">
        <f t="shared" si="0"/>
        <v>4000</v>
      </c>
      <c r="N16" s="53">
        <f t="shared" si="0"/>
        <v>4000</v>
      </c>
      <c r="O16" s="124"/>
      <c r="P16" s="126"/>
    </row>
    <row r="17" spans="1:16" x14ac:dyDescent="0.25">
      <c r="A17" s="122"/>
      <c r="B17" s="73" t="s">
        <v>21</v>
      </c>
      <c r="C17" s="18"/>
      <c r="D17" s="18"/>
      <c r="E17" s="18"/>
      <c r="F17" s="18"/>
      <c r="G17" s="18"/>
      <c r="H17" s="53">
        <f>I17+J17+K17+L17</f>
        <v>3355.25</v>
      </c>
      <c r="I17" s="4">
        <v>0</v>
      </c>
      <c r="J17" s="53">
        <f>J24+J31</f>
        <v>700</v>
      </c>
      <c r="K17" s="53">
        <f t="shared" ref="K17:N17" si="1">K24+K31</f>
        <v>1355.25</v>
      </c>
      <c r="L17" s="53">
        <f t="shared" si="1"/>
        <v>1300</v>
      </c>
      <c r="M17" s="53">
        <f t="shared" si="1"/>
        <v>4000</v>
      </c>
      <c r="N17" s="53">
        <f t="shared" si="1"/>
        <v>4000</v>
      </c>
      <c r="O17" s="124"/>
      <c r="P17" s="126"/>
    </row>
    <row r="18" spans="1:16" ht="22.5" x14ac:dyDescent="0.25">
      <c r="A18" s="122"/>
      <c r="B18" s="73" t="s">
        <v>24</v>
      </c>
      <c r="C18" s="54"/>
      <c r="D18" s="54"/>
      <c r="E18" s="54"/>
      <c r="F18" s="54"/>
      <c r="G18" s="54"/>
      <c r="H18" s="53">
        <f t="shared" ref="H18:H20" si="2">I18+J18+K18+L18</f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  <c r="O18" s="124"/>
      <c r="P18" s="126"/>
    </row>
    <row r="19" spans="1:16" x14ac:dyDescent="0.25">
      <c r="A19" s="122"/>
      <c r="B19" s="73" t="s">
        <v>22</v>
      </c>
      <c r="C19" s="18"/>
      <c r="D19" s="18"/>
      <c r="E19" s="18"/>
      <c r="F19" s="18"/>
      <c r="G19" s="18"/>
      <c r="H19" s="53">
        <f t="shared" si="2"/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124"/>
      <c r="P19" s="126"/>
    </row>
    <row r="20" spans="1:16" ht="22.5" x14ac:dyDescent="0.25">
      <c r="A20" s="122"/>
      <c r="B20" s="73" t="s">
        <v>23</v>
      </c>
      <c r="C20" s="18"/>
      <c r="D20" s="18"/>
      <c r="E20" s="18"/>
      <c r="F20" s="18"/>
      <c r="G20" s="18"/>
      <c r="H20" s="53">
        <f t="shared" si="2"/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124"/>
      <c r="P20" s="126"/>
    </row>
    <row r="21" spans="1:16" ht="33.75" x14ac:dyDescent="0.25">
      <c r="A21" s="122" t="s">
        <v>127</v>
      </c>
      <c r="B21" s="73" t="s">
        <v>16</v>
      </c>
      <c r="C21" s="18"/>
      <c r="D21" s="18"/>
      <c r="E21" s="18"/>
      <c r="F21" s="18"/>
      <c r="G21" s="18"/>
      <c r="H21" s="53">
        <v>6</v>
      </c>
      <c r="I21" s="53">
        <v>0</v>
      </c>
      <c r="J21" s="53">
        <v>2</v>
      </c>
      <c r="K21" s="53">
        <v>4</v>
      </c>
      <c r="L21" s="4">
        <v>0</v>
      </c>
      <c r="M21" s="53">
        <v>6</v>
      </c>
      <c r="N21" s="55">
        <v>6</v>
      </c>
      <c r="O21" s="124" t="s">
        <v>17</v>
      </c>
      <c r="P21" s="126" t="s">
        <v>117</v>
      </c>
    </row>
    <row r="22" spans="1:16" x14ac:dyDescent="0.25">
      <c r="A22" s="122"/>
      <c r="B22" s="73" t="s">
        <v>18</v>
      </c>
      <c r="C22" s="18"/>
      <c r="D22" s="18"/>
      <c r="E22" s="18"/>
      <c r="F22" s="18"/>
      <c r="G22" s="18"/>
      <c r="H22" s="53">
        <f>H23/H21</f>
        <v>342.54166666666669</v>
      </c>
      <c r="I22" s="53" t="s">
        <v>19</v>
      </c>
      <c r="J22" s="53" t="s">
        <v>19</v>
      </c>
      <c r="K22" s="53" t="s">
        <v>19</v>
      </c>
      <c r="L22" s="53" t="s">
        <v>19</v>
      </c>
      <c r="M22" s="53">
        <f>M23/M21</f>
        <v>416.66666666666669</v>
      </c>
      <c r="N22" s="53">
        <f>N23/N21</f>
        <v>416.66666666666669</v>
      </c>
      <c r="O22" s="124"/>
      <c r="P22" s="126"/>
    </row>
    <row r="23" spans="1:16" ht="22.5" x14ac:dyDescent="0.25">
      <c r="A23" s="122"/>
      <c r="B23" s="73" t="s">
        <v>20</v>
      </c>
      <c r="C23" s="18"/>
      <c r="D23" s="18"/>
      <c r="E23" s="18"/>
      <c r="F23" s="18"/>
      <c r="G23" s="18"/>
      <c r="H23" s="53">
        <f>H24+H25+H26+H27</f>
        <v>2055.25</v>
      </c>
      <c r="I23" s="53">
        <f t="shared" ref="I23:L23" si="3">I24+I25+I26+I27</f>
        <v>0</v>
      </c>
      <c r="J23" s="53">
        <f t="shared" si="3"/>
        <v>700</v>
      </c>
      <c r="K23" s="53">
        <f t="shared" si="3"/>
        <v>1355.25</v>
      </c>
      <c r="L23" s="53">
        <f t="shared" si="3"/>
        <v>0</v>
      </c>
      <c r="M23" s="53">
        <f t="shared" ref="M23" si="4">M24+M25+M26+M27</f>
        <v>2500</v>
      </c>
      <c r="N23" s="53">
        <f t="shared" ref="N23" si="5">N24+N25+N26+N27</f>
        <v>2500</v>
      </c>
      <c r="O23" s="124"/>
      <c r="P23" s="126"/>
    </row>
    <row r="24" spans="1:16" x14ac:dyDescent="0.25">
      <c r="A24" s="122"/>
      <c r="B24" s="73" t="s">
        <v>21</v>
      </c>
      <c r="C24" s="54">
        <v>176</v>
      </c>
      <c r="D24" s="54" t="s">
        <v>71</v>
      </c>
      <c r="E24" s="54" t="s">
        <v>70</v>
      </c>
      <c r="F24" s="54" t="s">
        <v>57</v>
      </c>
      <c r="G24" s="54">
        <v>244</v>
      </c>
      <c r="H24" s="53">
        <f>I24+J24+K24+L24</f>
        <v>2055.25</v>
      </c>
      <c r="I24" s="53">
        <v>0</v>
      </c>
      <c r="J24" s="53">
        <v>700</v>
      </c>
      <c r="K24" s="53">
        <f>1500-144.75</f>
        <v>1355.25</v>
      </c>
      <c r="L24" s="53">
        <v>0</v>
      </c>
      <c r="M24" s="53">
        <v>2500</v>
      </c>
      <c r="N24" s="53">
        <v>2500</v>
      </c>
      <c r="O24" s="124"/>
      <c r="P24" s="126"/>
    </row>
    <row r="25" spans="1:16" ht="22.5" x14ac:dyDescent="0.25">
      <c r="A25" s="122"/>
      <c r="B25" s="73" t="s">
        <v>24</v>
      </c>
      <c r="C25" s="54"/>
      <c r="D25" s="54"/>
      <c r="E25" s="54"/>
      <c r="F25" s="54"/>
      <c r="G25" s="54"/>
      <c r="H25" s="53">
        <f t="shared" ref="H25:H27" si="6">I25+J25+K25+L25</f>
        <v>0</v>
      </c>
      <c r="I25" s="53">
        <f t="shared" ref="I25:I27" si="7">J25+K25+L25+M25</f>
        <v>0</v>
      </c>
      <c r="J25" s="53">
        <f t="shared" ref="J25:J27" si="8">K25+L25+M25+N25</f>
        <v>0</v>
      </c>
      <c r="K25" s="53">
        <f t="shared" ref="K25:K27" si="9">L25+M25+N25+O25</f>
        <v>0</v>
      </c>
      <c r="L25" s="53">
        <f t="shared" ref="L25:L27" si="10">M25+N25+O25+P25</f>
        <v>0</v>
      </c>
      <c r="M25" s="53">
        <f t="shared" ref="M25:M27" si="11">N25+O25+P25+Q25</f>
        <v>0</v>
      </c>
      <c r="N25" s="53">
        <f t="shared" ref="N25:N27" si="12">O25+P25+Q25+R25</f>
        <v>0</v>
      </c>
      <c r="O25" s="124"/>
      <c r="P25" s="126"/>
    </row>
    <row r="26" spans="1:16" x14ac:dyDescent="0.25">
      <c r="A26" s="122"/>
      <c r="B26" s="73" t="s">
        <v>22</v>
      </c>
      <c r="C26" s="18"/>
      <c r="D26" s="18"/>
      <c r="E26" s="18"/>
      <c r="F26" s="18"/>
      <c r="G26" s="18"/>
      <c r="H26" s="53">
        <f t="shared" si="6"/>
        <v>0</v>
      </c>
      <c r="I26" s="53">
        <f t="shared" si="7"/>
        <v>0</v>
      </c>
      <c r="J26" s="53">
        <f t="shared" si="8"/>
        <v>0</v>
      </c>
      <c r="K26" s="53">
        <f t="shared" si="9"/>
        <v>0</v>
      </c>
      <c r="L26" s="53">
        <f t="shared" si="10"/>
        <v>0</v>
      </c>
      <c r="M26" s="53">
        <f t="shared" si="11"/>
        <v>0</v>
      </c>
      <c r="N26" s="53">
        <f t="shared" si="12"/>
        <v>0</v>
      </c>
      <c r="O26" s="124"/>
      <c r="P26" s="126"/>
    </row>
    <row r="27" spans="1:16" ht="23.25" thickBot="1" x14ac:dyDescent="0.3">
      <c r="A27" s="135"/>
      <c r="B27" s="80" t="s">
        <v>23</v>
      </c>
      <c r="C27" s="56"/>
      <c r="D27" s="56"/>
      <c r="E27" s="56"/>
      <c r="F27" s="56"/>
      <c r="G27" s="56"/>
      <c r="H27" s="57">
        <f t="shared" si="6"/>
        <v>0</v>
      </c>
      <c r="I27" s="57">
        <f t="shared" si="7"/>
        <v>0</v>
      </c>
      <c r="J27" s="57">
        <f t="shared" si="8"/>
        <v>0</v>
      </c>
      <c r="K27" s="57">
        <f t="shared" si="9"/>
        <v>0</v>
      </c>
      <c r="L27" s="57">
        <f t="shared" si="10"/>
        <v>0</v>
      </c>
      <c r="M27" s="57">
        <f t="shared" si="11"/>
        <v>0</v>
      </c>
      <c r="N27" s="57">
        <f t="shared" si="12"/>
        <v>0</v>
      </c>
      <c r="O27" s="136"/>
      <c r="P27" s="137"/>
    </row>
    <row r="28" spans="1:16" ht="33.75" x14ac:dyDescent="0.25">
      <c r="A28" s="117" t="s">
        <v>115</v>
      </c>
      <c r="B28" s="68" t="s">
        <v>33</v>
      </c>
      <c r="C28" s="18"/>
      <c r="D28" s="18"/>
      <c r="E28" s="18"/>
      <c r="F28" s="18"/>
      <c r="G28" s="18"/>
      <c r="H28" s="1">
        <v>12</v>
      </c>
      <c r="I28" s="1">
        <v>0</v>
      </c>
      <c r="J28" s="1">
        <v>0</v>
      </c>
      <c r="K28" s="1">
        <v>0</v>
      </c>
      <c r="L28" s="1">
        <v>12</v>
      </c>
      <c r="M28" s="1">
        <v>12</v>
      </c>
      <c r="N28" s="19">
        <v>12</v>
      </c>
      <c r="O28" s="149" t="s">
        <v>34</v>
      </c>
      <c r="P28" s="116" t="s">
        <v>106</v>
      </c>
    </row>
    <row r="29" spans="1:16" ht="20.45" customHeight="1" x14ac:dyDescent="0.25">
      <c r="A29" s="117"/>
      <c r="B29" s="68" t="s">
        <v>18</v>
      </c>
      <c r="C29" s="18"/>
      <c r="D29" s="18"/>
      <c r="E29" s="18"/>
      <c r="F29" s="18"/>
      <c r="G29" s="18"/>
      <c r="H29" s="1">
        <f>H30/H28</f>
        <v>108.33333333333333</v>
      </c>
      <c r="I29" s="1" t="s">
        <v>19</v>
      </c>
      <c r="J29" s="1" t="s">
        <v>19</v>
      </c>
      <c r="K29" s="1" t="s">
        <v>19</v>
      </c>
      <c r="L29" s="1" t="s">
        <v>19</v>
      </c>
      <c r="M29" s="1">
        <v>125</v>
      </c>
      <c r="N29" s="19">
        <f>N30/N28</f>
        <v>125</v>
      </c>
      <c r="O29" s="149"/>
      <c r="P29" s="116"/>
    </row>
    <row r="30" spans="1:16" ht="22.5" x14ac:dyDescent="0.25">
      <c r="A30" s="117"/>
      <c r="B30" s="68" t="s">
        <v>62</v>
      </c>
      <c r="C30" s="18"/>
      <c r="D30" s="18"/>
      <c r="E30" s="18"/>
      <c r="F30" s="18"/>
      <c r="G30" s="18"/>
      <c r="H30" s="1">
        <v>1300</v>
      </c>
      <c r="I30" s="1">
        <v>0</v>
      </c>
      <c r="J30" s="1">
        <v>0</v>
      </c>
      <c r="K30" s="1">
        <v>0</v>
      </c>
      <c r="L30" s="1">
        <v>1300</v>
      </c>
      <c r="M30" s="1">
        <v>1500</v>
      </c>
      <c r="N30" s="19">
        <v>1500</v>
      </c>
      <c r="O30" s="149"/>
      <c r="P30" s="116"/>
    </row>
    <row r="31" spans="1:16" x14ac:dyDescent="0.25">
      <c r="A31" s="117"/>
      <c r="B31" s="69" t="s">
        <v>21</v>
      </c>
      <c r="C31" s="2">
        <v>176</v>
      </c>
      <c r="D31" s="2" t="s">
        <v>71</v>
      </c>
      <c r="E31" s="2" t="s">
        <v>70</v>
      </c>
      <c r="F31" s="54" t="s">
        <v>126</v>
      </c>
      <c r="G31" s="2">
        <v>244</v>
      </c>
      <c r="H31" s="1">
        <f>I31+J31+K31+L31</f>
        <v>1300</v>
      </c>
      <c r="I31" s="4">
        <v>0</v>
      </c>
      <c r="J31" s="4">
        <v>0</v>
      </c>
      <c r="K31" s="4">
        <v>0</v>
      </c>
      <c r="L31" s="1">
        <v>1300</v>
      </c>
      <c r="M31" s="1">
        <v>1500</v>
      </c>
      <c r="N31" s="1">
        <v>1500</v>
      </c>
      <c r="O31" s="149"/>
      <c r="P31" s="116"/>
    </row>
    <row r="32" spans="1:16" ht="22.5" x14ac:dyDescent="0.25">
      <c r="A32" s="117"/>
      <c r="B32" s="68" t="s">
        <v>24</v>
      </c>
      <c r="C32" s="2"/>
      <c r="D32" s="2"/>
      <c r="E32" s="2"/>
      <c r="F32" s="2"/>
      <c r="G32" s="2"/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49"/>
      <c r="P32" s="116"/>
    </row>
    <row r="33" spans="1:16" x14ac:dyDescent="0.25">
      <c r="A33" s="117"/>
      <c r="B33" s="68" t="s">
        <v>22</v>
      </c>
      <c r="C33" s="18"/>
      <c r="D33" s="18"/>
      <c r="E33" s="18"/>
      <c r="F33" s="18"/>
      <c r="G33" s="18"/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149"/>
      <c r="P33" s="116"/>
    </row>
    <row r="34" spans="1:16" ht="23.25" thickBot="1" x14ac:dyDescent="0.3">
      <c r="A34" s="138"/>
      <c r="B34" s="69" t="s">
        <v>23</v>
      </c>
      <c r="C34" s="20"/>
      <c r="D34" s="20"/>
      <c r="E34" s="20"/>
      <c r="F34" s="20"/>
      <c r="G34" s="20"/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150"/>
      <c r="P34" s="148"/>
    </row>
    <row r="35" spans="1:16" ht="33.75" x14ac:dyDescent="0.25">
      <c r="A35" s="121" t="s">
        <v>25</v>
      </c>
      <c r="B35" s="72" t="s">
        <v>26</v>
      </c>
      <c r="C35" s="15"/>
      <c r="D35" s="15"/>
      <c r="E35" s="15"/>
      <c r="F35" s="15"/>
      <c r="G35" s="15"/>
      <c r="H35" s="16"/>
      <c r="I35" s="16"/>
      <c r="J35" s="16"/>
      <c r="K35" s="16"/>
      <c r="L35" s="16"/>
      <c r="M35" s="16"/>
      <c r="N35" s="17"/>
      <c r="O35" s="123" t="s">
        <v>27</v>
      </c>
      <c r="P35" s="125" t="s">
        <v>132</v>
      </c>
    </row>
    <row r="36" spans="1:16" x14ac:dyDescent="0.25">
      <c r="A36" s="122"/>
      <c r="B36" s="68" t="s">
        <v>18</v>
      </c>
      <c r="C36" s="18"/>
      <c r="D36" s="18"/>
      <c r="E36" s="18"/>
      <c r="F36" s="18"/>
      <c r="G36" s="18"/>
      <c r="H36" s="1"/>
      <c r="I36" s="1" t="s">
        <v>19</v>
      </c>
      <c r="J36" s="1" t="s">
        <v>19</v>
      </c>
      <c r="K36" s="1" t="s">
        <v>19</v>
      </c>
      <c r="L36" s="1" t="s">
        <v>19</v>
      </c>
      <c r="M36" s="1"/>
      <c r="N36" s="19"/>
      <c r="O36" s="124"/>
      <c r="P36" s="126"/>
    </row>
    <row r="37" spans="1:16" ht="22.5" x14ac:dyDescent="0.25">
      <c r="A37" s="122"/>
      <c r="B37" s="68" t="s">
        <v>62</v>
      </c>
      <c r="C37" s="18"/>
      <c r="D37" s="18"/>
      <c r="E37" s="18"/>
      <c r="F37" s="18"/>
      <c r="G37" s="18"/>
      <c r="H37" s="4">
        <f>H38+H39+H40+H41</f>
        <v>499.95000000000005</v>
      </c>
      <c r="I37" s="4">
        <f t="shared" ref="I37:N37" si="13">I38+I39+I40+I41</f>
        <v>0</v>
      </c>
      <c r="J37" s="4">
        <f t="shared" si="13"/>
        <v>0</v>
      </c>
      <c r="K37" s="4">
        <f t="shared" si="13"/>
        <v>445.85</v>
      </c>
      <c r="L37" s="4">
        <f t="shared" si="13"/>
        <v>54.1</v>
      </c>
      <c r="M37" s="4">
        <f t="shared" si="13"/>
        <v>0</v>
      </c>
      <c r="N37" s="4">
        <f t="shared" si="13"/>
        <v>0</v>
      </c>
      <c r="O37" s="124"/>
      <c r="P37" s="126"/>
    </row>
    <row r="38" spans="1:16" x14ac:dyDescent="0.25">
      <c r="A38" s="122"/>
      <c r="B38" s="68" t="s">
        <v>21</v>
      </c>
      <c r="C38" s="2">
        <v>176</v>
      </c>
      <c r="D38" s="2" t="s">
        <v>71</v>
      </c>
      <c r="E38" s="2" t="s">
        <v>70</v>
      </c>
      <c r="F38" s="2" t="s">
        <v>105</v>
      </c>
      <c r="G38" s="2">
        <v>244</v>
      </c>
      <c r="H38" s="1">
        <f t="shared" ref="H38:H40" si="14">I38+J38+K38+L38</f>
        <v>499.95000000000005</v>
      </c>
      <c r="I38" s="1">
        <f>I59+I66+I73</f>
        <v>0</v>
      </c>
      <c r="J38" s="1">
        <f t="shared" ref="J38:N38" si="15">J59+J66+J73</f>
        <v>0</v>
      </c>
      <c r="K38" s="1">
        <f t="shared" si="15"/>
        <v>445.85</v>
      </c>
      <c r="L38" s="1">
        <f t="shared" si="15"/>
        <v>54.1</v>
      </c>
      <c r="M38" s="1">
        <f t="shared" si="15"/>
        <v>0</v>
      </c>
      <c r="N38" s="1">
        <f t="shared" si="15"/>
        <v>0</v>
      </c>
      <c r="O38" s="124"/>
      <c r="P38" s="126"/>
    </row>
    <row r="39" spans="1:16" ht="22.5" x14ac:dyDescent="0.25">
      <c r="A39" s="122"/>
      <c r="B39" s="68" t="s">
        <v>24</v>
      </c>
      <c r="C39" s="2"/>
      <c r="D39" s="2"/>
      <c r="E39" s="2"/>
      <c r="F39" s="2"/>
      <c r="G39" s="2"/>
      <c r="H39" s="1">
        <f t="shared" si="14"/>
        <v>0</v>
      </c>
      <c r="I39" s="1">
        <f t="shared" ref="I39:I41" si="16">J39+K39+L39+M39</f>
        <v>0</v>
      </c>
      <c r="J39" s="1">
        <f t="shared" ref="J39:J41" si="17">K39+L39+M39+N39</f>
        <v>0</v>
      </c>
      <c r="K39" s="1">
        <f t="shared" ref="K39:K41" si="18">L39+M39+N39+O39</f>
        <v>0</v>
      </c>
      <c r="L39" s="1">
        <f t="shared" ref="L39:L41" si="19">M39+N39+O39+P39</f>
        <v>0</v>
      </c>
      <c r="M39" s="1">
        <f t="shared" ref="M39:M41" si="20">N39+O39+P39+Q39</f>
        <v>0</v>
      </c>
      <c r="N39" s="1">
        <f t="shared" ref="N39:N41" si="21">O39+P39+Q39+R39</f>
        <v>0</v>
      </c>
      <c r="O39" s="124"/>
      <c r="P39" s="126"/>
    </row>
    <row r="40" spans="1:16" x14ac:dyDescent="0.25">
      <c r="A40" s="122"/>
      <c r="B40" s="68" t="s">
        <v>22</v>
      </c>
      <c r="C40" s="18"/>
      <c r="D40" s="18"/>
      <c r="E40" s="18"/>
      <c r="F40" s="18"/>
      <c r="G40" s="18"/>
      <c r="H40" s="1">
        <f t="shared" si="14"/>
        <v>0</v>
      </c>
      <c r="I40" s="1">
        <f t="shared" si="16"/>
        <v>0</v>
      </c>
      <c r="J40" s="1">
        <f t="shared" si="17"/>
        <v>0</v>
      </c>
      <c r="K40" s="1">
        <f t="shared" si="18"/>
        <v>0</v>
      </c>
      <c r="L40" s="1">
        <f t="shared" si="19"/>
        <v>0</v>
      </c>
      <c r="M40" s="1">
        <f t="shared" si="20"/>
        <v>0</v>
      </c>
      <c r="N40" s="1">
        <f t="shared" si="21"/>
        <v>0</v>
      </c>
      <c r="O40" s="124"/>
      <c r="P40" s="126"/>
    </row>
    <row r="41" spans="1:16" ht="22.5" x14ac:dyDescent="0.25">
      <c r="A41" s="122"/>
      <c r="B41" s="68" t="s">
        <v>23</v>
      </c>
      <c r="C41" s="18"/>
      <c r="D41" s="18"/>
      <c r="E41" s="18"/>
      <c r="F41" s="18"/>
      <c r="G41" s="18"/>
      <c r="H41" s="1">
        <f>I41+J41+K41+L41</f>
        <v>0</v>
      </c>
      <c r="I41" s="1">
        <f t="shared" si="16"/>
        <v>0</v>
      </c>
      <c r="J41" s="1">
        <f t="shared" si="17"/>
        <v>0</v>
      </c>
      <c r="K41" s="1">
        <f t="shared" si="18"/>
        <v>0</v>
      </c>
      <c r="L41" s="1">
        <f t="shared" si="19"/>
        <v>0</v>
      </c>
      <c r="M41" s="1">
        <f t="shared" si="20"/>
        <v>0</v>
      </c>
      <c r="N41" s="1">
        <f t="shared" si="21"/>
        <v>0</v>
      </c>
      <c r="O41" s="124"/>
      <c r="P41" s="126"/>
    </row>
    <row r="42" spans="1:16" ht="33.75" x14ac:dyDescent="0.25">
      <c r="A42" s="117" t="s">
        <v>28</v>
      </c>
      <c r="B42" s="68" t="s">
        <v>16</v>
      </c>
      <c r="C42" s="6"/>
      <c r="D42" s="6"/>
      <c r="E42" s="6"/>
      <c r="F42" s="6"/>
      <c r="G42" s="18"/>
      <c r="H42" s="1">
        <f>I42+J42+K42+L42</f>
        <v>28000</v>
      </c>
      <c r="I42" s="1">
        <v>7000</v>
      </c>
      <c r="J42" s="1">
        <v>7000</v>
      </c>
      <c r="K42" s="1">
        <v>7000</v>
      </c>
      <c r="L42" s="1">
        <v>7000</v>
      </c>
      <c r="M42" s="1">
        <v>28000</v>
      </c>
      <c r="N42" s="19">
        <v>28000</v>
      </c>
      <c r="O42" s="118" t="s">
        <v>29</v>
      </c>
      <c r="P42" s="119" t="s">
        <v>107</v>
      </c>
    </row>
    <row r="43" spans="1:16" x14ac:dyDescent="0.25">
      <c r="A43" s="117"/>
      <c r="B43" s="68" t="s">
        <v>18</v>
      </c>
      <c r="C43" s="6"/>
      <c r="D43" s="6"/>
      <c r="E43" s="6"/>
      <c r="F43" s="6"/>
      <c r="G43" s="18"/>
      <c r="H43" s="22"/>
      <c r="I43" s="23" t="s">
        <v>19</v>
      </c>
      <c r="J43" s="23" t="s">
        <v>19</v>
      </c>
      <c r="K43" s="23" t="s">
        <v>19</v>
      </c>
      <c r="L43" s="23" t="s">
        <v>19</v>
      </c>
      <c r="M43" s="22"/>
      <c r="N43" s="24"/>
      <c r="O43" s="118"/>
      <c r="P43" s="119"/>
    </row>
    <row r="44" spans="1:16" ht="22.5" x14ac:dyDescent="0.25">
      <c r="A44" s="117"/>
      <c r="B44" s="68" t="s">
        <v>62</v>
      </c>
      <c r="C44" s="6"/>
      <c r="D44" s="6"/>
      <c r="E44" s="6"/>
      <c r="F44" s="6"/>
      <c r="G44" s="18"/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118"/>
      <c r="P44" s="119"/>
    </row>
    <row r="45" spans="1:16" x14ac:dyDescent="0.25">
      <c r="A45" s="117"/>
      <c r="B45" s="68" t="s">
        <v>21</v>
      </c>
      <c r="C45" s="6"/>
      <c r="D45" s="6"/>
      <c r="E45" s="6"/>
      <c r="F45" s="6"/>
      <c r="G45" s="18"/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118"/>
      <c r="P45" s="119"/>
    </row>
    <row r="46" spans="1:16" ht="22.5" x14ac:dyDescent="0.25">
      <c r="A46" s="117"/>
      <c r="B46" s="68" t="s">
        <v>24</v>
      </c>
      <c r="C46" s="6"/>
      <c r="D46" s="6"/>
      <c r="E46" s="6"/>
      <c r="F46" s="6"/>
      <c r="G46" s="18"/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118"/>
      <c r="P46" s="119"/>
    </row>
    <row r="47" spans="1:16" x14ac:dyDescent="0.25">
      <c r="A47" s="117"/>
      <c r="B47" s="68" t="s">
        <v>22</v>
      </c>
      <c r="C47" s="6"/>
      <c r="D47" s="6"/>
      <c r="E47" s="6"/>
      <c r="F47" s="6"/>
      <c r="G47" s="18"/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118"/>
      <c r="P47" s="119"/>
    </row>
    <row r="48" spans="1:16" ht="22.5" x14ac:dyDescent="0.25">
      <c r="A48" s="117"/>
      <c r="B48" s="68" t="s">
        <v>23</v>
      </c>
      <c r="C48" s="6"/>
      <c r="D48" s="6"/>
      <c r="E48" s="6"/>
      <c r="F48" s="6"/>
      <c r="G48" s="18"/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118"/>
      <c r="P48" s="119"/>
    </row>
    <row r="49" spans="1:16" ht="33.75" x14ac:dyDescent="0.25">
      <c r="A49" s="117" t="s">
        <v>30</v>
      </c>
      <c r="B49" s="68" t="s">
        <v>16</v>
      </c>
      <c r="C49" s="6"/>
      <c r="D49" s="6"/>
      <c r="E49" s="6"/>
      <c r="F49" s="6"/>
      <c r="G49" s="18"/>
      <c r="H49" s="1">
        <v>400</v>
      </c>
      <c r="I49" s="1">
        <v>100</v>
      </c>
      <c r="J49" s="1">
        <v>100</v>
      </c>
      <c r="K49" s="1">
        <v>100</v>
      </c>
      <c r="L49" s="1">
        <v>100</v>
      </c>
      <c r="M49" s="1">
        <v>400</v>
      </c>
      <c r="N49" s="19">
        <v>400</v>
      </c>
      <c r="O49" s="118" t="s">
        <v>29</v>
      </c>
      <c r="P49" s="119" t="s">
        <v>108</v>
      </c>
    </row>
    <row r="50" spans="1:16" x14ac:dyDescent="0.25">
      <c r="A50" s="117"/>
      <c r="B50" s="68" t="s">
        <v>18</v>
      </c>
      <c r="C50" s="6"/>
      <c r="D50" s="6"/>
      <c r="E50" s="6"/>
      <c r="F50" s="6"/>
      <c r="G50" s="18"/>
      <c r="H50" s="22"/>
      <c r="I50" s="23" t="s">
        <v>19</v>
      </c>
      <c r="J50" s="23" t="s">
        <v>19</v>
      </c>
      <c r="K50" s="23" t="s">
        <v>19</v>
      </c>
      <c r="L50" s="23" t="s">
        <v>19</v>
      </c>
      <c r="M50" s="22"/>
      <c r="N50" s="24"/>
      <c r="O50" s="118"/>
      <c r="P50" s="119"/>
    </row>
    <row r="51" spans="1:16" ht="22.5" x14ac:dyDescent="0.25">
      <c r="A51" s="117"/>
      <c r="B51" s="68" t="s">
        <v>62</v>
      </c>
      <c r="C51" s="6"/>
      <c r="D51" s="6"/>
      <c r="E51" s="6"/>
      <c r="F51" s="6"/>
      <c r="G51" s="18"/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118"/>
      <c r="P51" s="119"/>
    </row>
    <row r="52" spans="1:16" x14ac:dyDescent="0.25">
      <c r="A52" s="117"/>
      <c r="B52" s="68" t="s">
        <v>21</v>
      </c>
      <c r="C52" s="6"/>
      <c r="D52" s="6"/>
      <c r="E52" s="6"/>
      <c r="F52" s="6"/>
      <c r="G52" s="18"/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118"/>
      <c r="P52" s="119"/>
    </row>
    <row r="53" spans="1:16" ht="22.5" x14ac:dyDescent="0.25">
      <c r="A53" s="117"/>
      <c r="B53" s="68" t="s">
        <v>24</v>
      </c>
      <c r="C53" s="6"/>
      <c r="D53" s="6"/>
      <c r="E53" s="6"/>
      <c r="F53" s="6"/>
      <c r="G53" s="18"/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118"/>
      <c r="P53" s="119"/>
    </row>
    <row r="54" spans="1:16" x14ac:dyDescent="0.25">
      <c r="A54" s="117"/>
      <c r="B54" s="68" t="s">
        <v>22</v>
      </c>
      <c r="C54" s="6"/>
      <c r="D54" s="6"/>
      <c r="E54" s="6"/>
      <c r="F54" s="6"/>
      <c r="G54" s="18"/>
      <c r="H54" s="22">
        <v>0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118"/>
      <c r="P54" s="119"/>
    </row>
    <row r="55" spans="1:16" ht="22.5" x14ac:dyDescent="0.25">
      <c r="A55" s="117"/>
      <c r="B55" s="68" t="s">
        <v>23</v>
      </c>
      <c r="C55" s="6"/>
      <c r="D55" s="6"/>
      <c r="E55" s="6"/>
      <c r="F55" s="6"/>
      <c r="G55" s="18"/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118"/>
      <c r="P55" s="119"/>
    </row>
    <row r="56" spans="1:16" ht="22.5" x14ac:dyDescent="0.25">
      <c r="A56" s="117" t="s">
        <v>128</v>
      </c>
      <c r="B56" s="68" t="s">
        <v>31</v>
      </c>
      <c r="C56" s="18"/>
      <c r="D56" s="18"/>
      <c r="E56" s="18"/>
      <c r="F56" s="18"/>
      <c r="G56" s="18"/>
      <c r="H56" s="1">
        <v>10500</v>
      </c>
      <c r="I56" s="1">
        <v>2000</v>
      </c>
      <c r="J56" s="1">
        <v>2000</v>
      </c>
      <c r="K56" s="1">
        <v>4500</v>
      </c>
      <c r="L56" s="1">
        <v>2000</v>
      </c>
      <c r="M56" s="1">
        <v>8000</v>
      </c>
      <c r="N56" s="19">
        <v>8000</v>
      </c>
      <c r="O56" s="84" t="s">
        <v>32</v>
      </c>
      <c r="P56" s="116" t="s">
        <v>153</v>
      </c>
    </row>
    <row r="57" spans="1:16" x14ac:dyDescent="0.25">
      <c r="A57" s="117"/>
      <c r="B57" s="68" t="s">
        <v>18</v>
      </c>
      <c r="C57" s="18"/>
      <c r="D57" s="18"/>
      <c r="E57" s="18"/>
      <c r="F57" s="18"/>
      <c r="G57" s="18"/>
      <c r="H57" s="25">
        <f>H58/H56</f>
        <v>1.0952380952380953E-2</v>
      </c>
      <c r="I57" s="23" t="s">
        <v>19</v>
      </c>
      <c r="J57" s="23" t="s">
        <v>19</v>
      </c>
      <c r="K57" s="23" t="s">
        <v>19</v>
      </c>
      <c r="L57" s="23" t="s">
        <v>19</v>
      </c>
      <c r="M57" s="22"/>
      <c r="N57" s="24"/>
      <c r="O57" s="84"/>
      <c r="P57" s="116"/>
    </row>
    <row r="58" spans="1:16" ht="22.5" x14ac:dyDescent="0.25">
      <c r="A58" s="117"/>
      <c r="B58" s="68" t="s">
        <v>62</v>
      </c>
      <c r="C58" s="18"/>
      <c r="D58" s="18"/>
      <c r="E58" s="18"/>
      <c r="F58" s="18"/>
      <c r="G58" s="18"/>
      <c r="H58" s="23">
        <v>115</v>
      </c>
      <c r="I58" s="22">
        <v>0</v>
      </c>
      <c r="J58" s="23">
        <v>0</v>
      </c>
      <c r="K58" s="23">
        <v>115</v>
      </c>
      <c r="L58" s="22">
        <v>0</v>
      </c>
      <c r="M58" s="22">
        <v>0</v>
      </c>
      <c r="N58" s="24">
        <v>0</v>
      </c>
      <c r="O58" s="84"/>
      <c r="P58" s="116"/>
    </row>
    <row r="59" spans="1:16" x14ac:dyDescent="0.25">
      <c r="A59" s="117"/>
      <c r="B59" s="68" t="s">
        <v>21</v>
      </c>
      <c r="C59" s="2">
        <v>176</v>
      </c>
      <c r="D59" s="2" t="s">
        <v>71</v>
      </c>
      <c r="E59" s="2" t="s">
        <v>70</v>
      </c>
      <c r="F59" s="2" t="s">
        <v>105</v>
      </c>
      <c r="G59" s="2">
        <v>244</v>
      </c>
      <c r="H59" s="23">
        <v>115</v>
      </c>
      <c r="I59" s="22">
        <v>0</v>
      </c>
      <c r="J59" s="23">
        <v>0</v>
      </c>
      <c r="K59" s="22">
        <v>115</v>
      </c>
      <c r="L59" s="22">
        <v>0</v>
      </c>
      <c r="M59" s="22">
        <v>0</v>
      </c>
      <c r="N59" s="22">
        <v>0</v>
      </c>
      <c r="O59" s="84"/>
      <c r="P59" s="116"/>
    </row>
    <row r="60" spans="1:16" ht="22.5" x14ac:dyDescent="0.25">
      <c r="A60" s="117"/>
      <c r="B60" s="68" t="s">
        <v>24</v>
      </c>
      <c r="C60" s="18"/>
      <c r="D60" s="18"/>
      <c r="E60" s="18"/>
      <c r="F60" s="18"/>
      <c r="G60" s="18"/>
      <c r="H60" s="22">
        <v>0</v>
      </c>
      <c r="I60" s="22">
        <v>0</v>
      </c>
      <c r="J60" s="22">
        <v>0</v>
      </c>
      <c r="K60" s="22">
        <v>0</v>
      </c>
      <c r="L60" s="22">
        <v>0</v>
      </c>
      <c r="M60" s="22">
        <v>0</v>
      </c>
      <c r="N60" s="22">
        <v>0</v>
      </c>
      <c r="O60" s="84"/>
      <c r="P60" s="116"/>
    </row>
    <row r="61" spans="1:16" x14ac:dyDescent="0.25">
      <c r="A61" s="117"/>
      <c r="B61" s="68" t="s">
        <v>22</v>
      </c>
      <c r="C61" s="18"/>
      <c r="D61" s="18"/>
      <c r="E61" s="18"/>
      <c r="F61" s="18"/>
      <c r="G61" s="18"/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84"/>
      <c r="P61" s="116"/>
    </row>
    <row r="62" spans="1:16" ht="22.5" x14ac:dyDescent="0.25">
      <c r="A62" s="117"/>
      <c r="B62" s="68" t="s">
        <v>23</v>
      </c>
      <c r="C62" s="18"/>
      <c r="D62" s="18"/>
      <c r="E62" s="18"/>
      <c r="F62" s="18"/>
      <c r="G62" s="18"/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84"/>
      <c r="P62" s="116"/>
    </row>
    <row r="63" spans="1:16" ht="33.75" x14ac:dyDescent="0.25">
      <c r="A63" s="117" t="s">
        <v>129</v>
      </c>
      <c r="B63" s="68" t="s">
        <v>16</v>
      </c>
      <c r="C63" s="18"/>
      <c r="D63" s="18"/>
      <c r="E63" s="18"/>
      <c r="F63" s="18"/>
      <c r="G63" s="18"/>
      <c r="H63" s="1">
        <f>I63+J63+K63+L63</f>
        <v>70</v>
      </c>
      <c r="I63" s="1">
        <v>15</v>
      </c>
      <c r="J63" s="1">
        <v>20</v>
      </c>
      <c r="K63" s="1">
        <v>20</v>
      </c>
      <c r="L63" s="1">
        <v>15</v>
      </c>
      <c r="M63" s="1">
        <v>61</v>
      </c>
      <c r="N63" s="19">
        <v>61</v>
      </c>
      <c r="O63" s="84" t="s">
        <v>32</v>
      </c>
      <c r="P63" s="116" t="s">
        <v>154</v>
      </c>
    </row>
    <row r="64" spans="1:16" x14ac:dyDescent="0.25">
      <c r="A64" s="117"/>
      <c r="B64" s="68" t="s">
        <v>18</v>
      </c>
      <c r="C64" s="18"/>
      <c r="D64" s="18"/>
      <c r="E64" s="18"/>
      <c r="F64" s="18"/>
      <c r="G64" s="18"/>
      <c r="H64" s="22">
        <f>H65/H63</f>
        <v>4.7978571428571435</v>
      </c>
      <c r="I64" s="23" t="s">
        <v>19</v>
      </c>
      <c r="J64" s="23" t="s">
        <v>19</v>
      </c>
      <c r="K64" s="23" t="s">
        <v>19</v>
      </c>
      <c r="L64" s="23" t="s">
        <v>19</v>
      </c>
      <c r="M64" s="22"/>
      <c r="N64" s="24"/>
      <c r="O64" s="84"/>
      <c r="P64" s="116"/>
    </row>
    <row r="65" spans="1:16" ht="22.15" customHeight="1" x14ac:dyDescent="0.25">
      <c r="A65" s="117"/>
      <c r="B65" s="68" t="s">
        <v>62</v>
      </c>
      <c r="C65" s="18"/>
      <c r="D65" s="18"/>
      <c r="E65" s="18"/>
      <c r="F65" s="18"/>
      <c r="G65" s="18"/>
      <c r="H65" s="22">
        <f t="shared" ref="H65:J65" si="22">H66</f>
        <v>335.85</v>
      </c>
      <c r="I65" s="22">
        <f t="shared" si="22"/>
        <v>0</v>
      </c>
      <c r="J65" s="22">
        <f t="shared" si="22"/>
        <v>0</v>
      </c>
      <c r="K65" s="22">
        <f>K66</f>
        <v>330.85</v>
      </c>
      <c r="L65" s="22">
        <v>0</v>
      </c>
      <c r="M65" s="22">
        <v>0</v>
      </c>
      <c r="N65" s="22">
        <v>0</v>
      </c>
      <c r="O65" s="84"/>
      <c r="P65" s="116"/>
    </row>
    <row r="66" spans="1:16" x14ac:dyDescent="0.25">
      <c r="A66" s="117"/>
      <c r="B66" s="68" t="s">
        <v>21</v>
      </c>
      <c r="C66" s="2">
        <v>176</v>
      </c>
      <c r="D66" s="2" t="s">
        <v>71</v>
      </c>
      <c r="E66" s="2" t="s">
        <v>70</v>
      </c>
      <c r="F66" s="2" t="s">
        <v>105</v>
      </c>
      <c r="G66" s="2">
        <v>244</v>
      </c>
      <c r="H66" s="23">
        <f>I66+J66+K66+L66</f>
        <v>335.85</v>
      </c>
      <c r="I66" s="23">
        <v>0</v>
      </c>
      <c r="J66" s="23">
        <v>0</v>
      </c>
      <c r="K66" s="22">
        <v>330.85</v>
      </c>
      <c r="L66" s="22">
        <v>5</v>
      </c>
      <c r="M66" s="22">
        <v>0</v>
      </c>
      <c r="N66" s="22">
        <v>0</v>
      </c>
      <c r="O66" s="84"/>
      <c r="P66" s="116"/>
    </row>
    <row r="67" spans="1:16" ht="22.5" x14ac:dyDescent="0.25">
      <c r="A67" s="117"/>
      <c r="B67" s="68" t="s">
        <v>24</v>
      </c>
      <c r="C67" s="18"/>
      <c r="D67" s="18"/>
      <c r="E67" s="18"/>
      <c r="F67" s="18"/>
      <c r="G67" s="18"/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84"/>
      <c r="P67" s="116"/>
    </row>
    <row r="68" spans="1:16" x14ac:dyDescent="0.25">
      <c r="A68" s="117"/>
      <c r="B68" s="68" t="s">
        <v>22</v>
      </c>
      <c r="C68" s="18"/>
      <c r="D68" s="18"/>
      <c r="E68" s="18"/>
      <c r="F68" s="18"/>
      <c r="G68" s="18"/>
      <c r="H68" s="22">
        <v>0</v>
      </c>
      <c r="I68" s="22">
        <v>0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84"/>
      <c r="P68" s="116"/>
    </row>
    <row r="69" spans="1:16" ht="22.15" customHeight="1" x14ac:dyDescent="0.25">
      <c r="A69" s="117"/>
      <c r="B69" s="68" t="s">
        <v>23</v>
      </c>
      <c r="C69" s="18"/>
      <c r="D69" s="18"/>
      <c r="E69" s="18"/>
      <c r="F69" s="18"/>
      <c r="G69" s="18"/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84"/>
      <c r="P69" s="116"/>
    </row>
    <row r="70" spans="1:16" ht="27" customHeight="1" x14ac:dyDescent="0.25">
      <c r="A70" s="117" t="s">
        <v>138</v>
      </c>
      <c r="B70" s="68" t="s">
        <v>139</v>
      </c>
      <c r="C70" s="18"/>
      <c r="D70" s="18"/>
      <c r="E70" s="18"/>
      <c r="F70" s="18"/>
      <c r="G70" s="18"/>
      <c r="H70" s="1">
        <f>I70+J70+K70+L70</f>
        <v>26000</v>
      </c>
      <c r="I70" s="1">
        <v>0</v>
      </c>
      <c r="J70" s="1">
        <v>0</v>
      </c>
      <c r="K70" s="1">
        <v>0</v>
      </c>
      <c r="L70" s="1">
        <v>26000</v>
      </c>
      <c r="M70" s="1">
        <v>1</v>
      </c>
      <c r="N70" s="19">
        <v>0</v>
      </c>
      <c r="O70" s="84" t="s">
        <v>76</v>
      </c>
      <c r="P70" s="116" t="s">
        <v>155</v>
      </c>
    </row>
    <row r="71" spans="1:16" ht="27" customHeight="1" x14ac:dyDescent="0.25">
      <c r="A71" s="117"/>
      <c r="B71" s="68" t="s">
        <v>18</v>
      </c>
      <c r="C71" s="18"/>
      <c r="D71" s="18"/>
      <c r="E71" s="18"/>
      <c r="F71" s="18"/>
      <c r="G71" s="18"/>
      <c r="H71" s="81">
        <f>H72/H70</f>
        <v>1.8884615384615385E-3</v>
      </c>
      <c r="I71" s="1" t="s">
        <v>19</v>
      </c>
      <c r="J71" s="1" t="s">
        <v>19</v>
      </c>
      <c r="K71" s="1" t="s">
        <v>19</v>
      </c>
      <c r="L71" s="1" t="s">
        <v>19</v>
      </c>
      <c r="M71" s="1"/>
      <c r="N71" s="19"/>
      <c r="O71" s="84"/>
      <c r="P71" s="116"/>
    </row>
    <row r="72" spans="1:16" ht="27" customHeight="1" x14ac:dyDescent="0.25">
      <c r="A72" s="117"/>
      <c r="B72" s="68" t="s">
        <v>62</v>
      </c>
      <c r="C72" s="18"/>
      <c r="D72" s="18"/>
      <c r="E72" s="18"/>
      <c r="F72" s="18"/>
      <c r="G72" s="18"/>
      <c r="H72" s="1">
        <f>H73</f>
        <v>49.1</v>
      </c>
      <c r="I72" s="1">
        <f t="shared" ref="I72:K72" si="23">I73</f>
        <v>0</v>
      </c>
      <c r="J72" s="1">
        <f t="shared" si="23"/>
        <v>0</v>
      </c>
      <c r="K72" s="1">
        <f t="shared" si="23"/>
        <v>0</v>
      </c>
      <c r="L72" s="1">
        <f>L73</f>
        <v>49.1</v>
      </c>
      <c r="M72" s="1">
        <v>0</v>
      </c>
      <c r="N72" s="1">
        <v>0</v>
      </c>
      <c r="O72" s="84"/>
      <c r="P72" s="116"/>
    </row>
    <row r="73" spans="1:16" ht="27" customHeight="1" x14ac:dyDescent="0.25">
      <c r="A73" s="117"/>
      <c r="B73" s="70" t="s">
        <v>21</v>
      </c>
      <c r="C73" s="2">
        <v>176</v>
      </c>
      <c r="D73" s="2" t="s">
        <v>71</v>
      </c>
      <c r="E73" s="2" t="s">
        <v>70</v>
      </c>
      <c r="F73" s="2" t="s">
        <v>105</v>
      </c>
      <c r="G73" s="2">
        <v>244</v>
      </c>
      <c r="H73" s="1">
        <f>I73+J73+K73+L73</f>
        <v>49.1</v>
      </c>
      <c r="I73" s="1">
        <v>0</v>
      </c>
      <c r="J73" s="1">
        <v>0</v>
      </c>
      <c r="K73" s="1">
        <v>0</v>
      </c>
      <c r="L73" s="1">
        <v>49.1</v>
      </c>
      <c r="M73" s="1">
        <v>0</v>
      </c>
      <c r="N73" s="1">
        <v>0</v>
      </c>
      <c r="O73" s="84"/>
      <c r="P73" s="116"/>
    </row>
    <row r="74" spans="1:16" ht="27" customHeight="1" x14ac:dyDescent="0.25">
      <c r="A74" s="117"/>
      <c r="B74" s="68" t="s">
        <v>24</v>
      </c>
      <c r="C74" s="2"/>
      <c r="D74" s="2"/>
      <c r="E74" s="2"/>
      <c r="F74" s="2"/>
      <c r="G74" s="2"/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84"/>
      <c r="P74" s="116"/>
    </row>
    <row r="75" spans="1:16" ht="27" customHeight="1" x14ac:dyDescent="0.25">
      <c r="A75" s="117"/>
      <c r="B75" s="68" t="s">
        <v>22</v>
      </c>
      <c r="C75" s="18"/>
      <c r="D75" s="18"/>
      <c r="E75" s="18"/>
      <c r="F75" s="18"/>
      <c r="G75" s="18"/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84"/>
      <c r="P75" s="116"/>
    </row>
    <row r="76" spans="1:16" ht="27" customHeight="1" thickBot="1" x14ac:dyDescent="0.3">
      <c r="A76" s="138"/>
      <c r="B76" s="69" t="s">
        <v>23</v>
      </c>
      <c r="C76" s="20"/>
      <c r="D76" s="20"/>
      <c r="E76" s="20"/>
      <c r="F76" s="20"/>
      <c r="G76" s="20"/>
      <c r="H76" s="21">
        <v>0</v>
      </c>
      <c r="I76" s="21">
        <v>0</v>
      </c>
      <c r="J76" s="21">
        <v>0</v>
      </c>
      <c r="K76" s="21">
        <v>0</v>
      </c>
      <c r="L76" s="21">
        <v>0</v>
      </c>
      <c r="M76" s="21">
        <v>0</v>
      </c>
      <c r="N76" s="21">
        <v>0</v>
      </c>
      <c r="O76" s="98"/>
      <c r="P76" s="148"/>
    </row>
    <row r="77" spans="1:16" ht="21" x14ac:dyDescent="0.25">
      <c r="A77" s="88" t="s">
        <v>85</v>
      </c>
      <c r="B77" s="26" t="s">
        <v>35</v>
      </c>
      <c r="C77" s="27"/>
      <c r="D77" s="27"/>
      <c r="E77" s="27"/>
      <c r="F77" s="27"/>
      <c r="G77" s="27"/>
      <c r="H77" s="28">
        <f>H78+H79+H80+H81</f>
        <v>3855.2</v>
      </c>
      <c r="I77" s="28">
        <f t="shared" ref="I77:N77" si="24">I78+I79+I80+I81</f>
        <v>0</v>
      </c>
      <c r="J77" s="28">
        <f t="shared" si="24"/>
        <v>700</v>
      </c>
      <c r="K77" s="28">
        <f t="shared" si="24"/>
        <v>1801.1</v>
      </c>
      <c r="L77" s="28">
        <f t="shared" si="24"/>
        <v>1354.1</v>
      </c>
      <c r="M77" s="28">
        <f t="shared" si="24"/>
        <v>4000</v>
      </c>
      <c r="N77" s="28">
        <f t="shared" si="24"/>
        <v>4000</v>
      </c>
      <c r="O77" s="91"/>
      <c r="P77" s="85"/>
    </row>
    <row r="78" spans="1:16" x14ac:dyDescent="0.25">
      <c r="A78" s="89"/>
      <c r="B78" s="75" t="s">
        <v>21</v>
      </c>
      <c r="C78" s="29"/>
      <c r="D78" s="29"/>
      <c r="E78" s="29"/>
      <c r="F78" s="29"/>
      <c r="G78" s="29"/>
      <c r="H78" s="11">
        <f>I78+J78+K78+L78</f>
        <v>3855.2</v>
      </c>
      <c r="I78" s="11">
        <f t="shared" ref="I78:N78" si="25">I37+I16</f>
        <v>0</v>
      </c>
      <c r="J78" s="11">
        <f>J37+J16</f>
        <v>700</v>
      </c>
      <c r="K78" s="11">
        <f t="shared" si="25"/>
        <v>1801.1</v>
      </c>
      <c r="L78" s="11">
        <f t="shared" si="25"/>
        <v>1354.1</v>
      </c>
      <c r="M78" s="11">
        <f t="shared" si="25"/>
        <v>4000</v>
      </c>
      <c r="N78" s="11">
        <f t="shared" si="25"/>
        <v>4000</v>
      </c>
      <c r="O78" s="92"/>
      <c r="P78" s="86"/>
    </row>
    <row r="79" spans="1:16" ht="19.899999999999999" customHeight="1" x14ac:dyDescent="0.25">
      <c r="A79" s="89"/>
      <c r="B79" s="75" t="s">
        <v>24</v>
      </c>
      <c r="C79" s="29"/>
      <c r="D79" s="29"/>
      <c r="E79" s="29"/>
      <c r="F79" s="29"/>
      <c r="G79" s="30"/>
      <c r="H79" s="11">
        <f t="shared" ref="H79:H81" si="26">I79+J79+K79+L79</f>
        <v>0</v>
      </c>
      <c r="I79" s="11">
        <f t="shared" ref="I79:I81" si="27">J79+K79+L79+M79</f>
        <v>0</v>
      </c>
      <c r="J79" s="11">
        <f t="shared" ref="J79:J81" si="28">K79+L79+M79+N79</f>
        <v>0</v>
      </c>
      <c r="K79" s="11">
        <f t="shared" ref="K79:K81" si="29">L79+M79+N79+O79</f>
        <v>0</v>
      </c>
      <c r="L79" s="11">
        <f t="shared" ref="L79:L81" si="30">M79+N79+O79+P79</f>
        <v>0</v>
      </c>
      <c r="M79" s="11">
        <f t="shared" ref="M79:M81" si="31">N79+O79+P79+Q79</f>
        <v>0</v>
      </c>
      <c r="N79" s="11">
        <f t="shared" ref="N79:N81" si="32">O79+P79+Q79+R79</f>
        <v>0</v>
      </c>
      <c r="O79" s="92"/>
      <c r="P79" s="86"/>
    </row>
    <row r="80" spans="1:16" x14ac:dyDescent="0.25">
      <c r="A80" s="89"/>
      <c r="B80" s="75" t="s">
        <v>22</v>
      </c>
      <c r="C80" s="29"/>
      <c r="D80" s="29"/>
      <c r="E80" s="29"/>
      <c r="F80" s="29"/>
      <c r="G80" s="29"/>
      <c r="H80" s="11">
        <f t="shared" si="26"/>
        <v>0</v>
      </c>
      <c r="I80" s="11">
        <f t="shared" si="27"/>
        <v>0</v>
      </c>
      <c r="J80" s="11">
        <f t="shared" si="28"/>
        <v>0</v>
      </c>
      <c r="K80" s="11">
        <f t="shared" si="29"/>
        <v>0</v>
      </c>
      <c r="L80" s="11">
        <f t="shared" si="30"/>
        <v>0</v>
      </c>
      <c r="M80" s="11">
        <f t="shared" si="31"/>
        <v>0</v>
      </c>
      <c r="N80" s="11">
        <f t="shared" si="32"/>
        <v>0</v>
      </c>
      <c r="O80" s="92"/>
      <c r="P80" s="86"/>
    </row>
    <row r="81" spans="1:16" ht="21.75" thickBot="1" x14ac:dyDescent="0.3">
      <c r="A81" s="90"/>
      <c r="B81" s="31" t="s">
        <v>23</v>
      </c>
      <c r="C81" s="32"/>
      <c r="D81" s="32"/>
      <c r="E81" s="32"/>
      <c r="F81" s="32"/>
      <c r="G81" s="32"/>
      <c r="H81" s="33">
        <f t="shared" si="26"/>
        <v>0</v>
      </c>
      <c r="I81" s="33">
        <f t="shared" si="27"/>
        <v>0</v>
      </c>
      <c r="J81" s="33">
        <f t="shared" si="28"/>
        <v>0</v>
      </c>
      <c r="K81" s="33">
        <f t="shared" si="29"/>
        <v>0</v>
      </c>
      <c r="L81" s="33">
        <f t="shared" si="30"/>
        <v>0</v>
      </c>
      <c r="M81" s="33">
        <f t="shared" si="31"/>
        <v>0</v>
      </c>
      <c r="N81" s="33">
        <f t="shared" si="32"/>
        <v>0</v>
      </c>
      <c r="O81" s="93"/>
      <c r="P81" s="87"/>
    </row>
    <row r="82" spans="1:16" ht="13.9" customHeight="1" x14ac:dyDescent="0.25">
      <c r="A82" s="101" t="s">
        <v>79</v>
      </c>
      <c r="B82" s="102"/>
      <c r="C82" s="102"/>
      <c r="D82" s="102"/>
      <c r="E82" s="102"/>
      <c r="F82" s="102"/>
      <c r="G82" s="102"/>
      <c r="H82" s="102"/>
      <c r="I82" s="102"/>
      <c r="J82" s="102"/>
      <c r="K82" s="102"/>
      <c r="L82" s="102"/>
      <c r="M82" s="102"/>
      <c r="N82" s="102"/>
      <c r="O82" s="102"/>
      <c r="P82" s="103"/>
    </row>
    <row r="83" spans="1:16" x14ac:dyDescent="0.25">
      <c r="A83" s="84" t="s">
        <v>90</v>
      </c>
      <c r="B83" s="68" t="s">
        <v>36</v>
      </c>
      <c r="C83" s="6"/>
      <c r="D83" s="6"/>
      <c r="E83" s="6"/>
      <c r="F83" s="77"/>
      <c r="G83" s="77"/>
      <c r="H83" s="77"/>
      <c r="I83" s="65"/>
      <c r="J83" s="65"/>
      <c r="K83" s="65"/>
      <c r="L83" s="65"/>
      <c r="M83" s="65"/>
      <c r="N83" s="65"/>
      <c r="O83" s="84" t="s">
        <v>118</v>
      </c>
      <c r="P83" s="98" t="s">
        <v>109</v>
      </c>
    </row>
    <row r="84" spans="1:16" x14ac:dyDescent="0.25">
      <c r="A84" s="84"/>
      <c r="B84" s="68" t="s">
        <v>18</v>
      </c>
      <c r="C84" s="6"/>
      <c r="D84" s="6"/>
      <c r="E84" s="6"/>
      <c r="F84" s="77"/>
      <c r="G84" s="77"/>
      <c r="H84" s="77"/>
      <c r="I84" s="66" t="s">
        <v>19</v>
      </c>
      <c r="J84" s="66" t="s">
        <v>19</v>
      </c>
      <c r="K84" s="66" t="s">
        <v>19</v>
      </c>
      <c r="L84" s="66" t="s">
        <v>19</v>
      </c>
      <c r="M84" s="65"/>
      <c r="N84" s="65"/>
      <c r="O84" s="84"/>
      <c r="P84" s="99"/>
    </row>
    <row r="85" spans="1:16" ht="22.5" x14ac:dyDescent="0.25">
      <c r="A85" s="84"/>
      <c r="B85" s="68" t="s">
        <v>62</v>
      </c>
      <c r="C85" s="6"/>
      <c r="D85" s="6"/>
      <c r="E85" s="6"/>
      <c r="F85" s="77"/>
      <c r="G85" s="77"/>
      <c r="H85" s="1">
        <f>H86+H87+H88+H89</f>
        <v>931332.38</v>
      </c>
      <c r="I85" s="38">
        <f t="shared" ref="I85:N85" si="33">I86+I87+I88+I89</f>
        <v>2000</v>
      </c>
      <c r="J85" s="38">
        <f t="shared" si="33"/>
        <v>170607.6</v>
      </c>
      <c r="K85" s="38">
        <f t="shared" si="33"/>
        <v>465935.80000000005</v>
      </c>
      <c r="L85" s="38">
        <f t="shared" si="33"/>
        <v>292788.98000000004</v>
      </c>
      <c r="M85" s="38">
        <f t="shared" si="33"/>
        <v>776027.96</v>
      </c>
      <c r="N85" s="38">
        <f t="shared" si="33"/>
        <v>748719.40000000014</v>
      </c>
      <c r="O85" s="84"/>
      <c r="P85" s="99"/>
    </row>
    <row r="86" spans="1:16" x14ac:dyDescent="0.25">
      <c r="A86" s="84"/>
      <c r="B86" s="68" t="s">
        <v>21</v>
      </c>
      <c r="C86" s="6"/>
      <c r="D86" s="6"/>
      <c r="E86" s="6"/>
      <c r="F86" s="77"/>
      <c r="G86" s="77"/>
      <c r="H86" s="1">
        <f>I86+J86+K86+L86</f>
        <v>693662.35000000009</v>
      </c>
      <c r="I86" s="38">
        <f t="shared" ref="I86:N86" si="34">I94+I95+I104+I105+I106+I136+I137+I138+I145+I146+I147+I154+I155+I162+I168+I175+I182+I183+I184+I191+I202+I209</f>
        <v>0</v>
      </c>
      <c r="J86" s="38">
        <f t="shared" si="34"/>
        <v>130000</v>
      </c>
      <c r="K86" s="38">
        <f t="shared" si="34"/>
        <v>358487.71</v>
      </c>
      <c r="L86" s="38">
        <f t="shared" si="34"/>
        <v>205174.64</v>
      </c>
      <c r="M86" s="38">
        <f t="shared" si="34"/>
        <v>640255.15999999992</v>
      </c>
      <c r="N86" s="38">
        <f t="shared" si="34"/>
        <v>612863.60000000009</v>
      </c>
      <c r="O86" s="84"/>
      <c r="P86" s="99"/>
    </row>
    <row r="87" spans="1:16" ht="22.5" x14ac:dyDescent="0.25">
      <c r="A87" s="84"/>
      <c r="B87" s="68" t="s">
        <v>24</v>
      </c>
      <c r="C87" s="6"/>
      <c r="D87" s="6"/>
      <c r="E87" s="6"/>
      <c r="F87" s="2"/>
      <c r="G87" s="2"/>
      <c r="H87" s="1">
        <f t="shared" ref="H87:H90" si="35">I87+J87+K87+L87</f>
        <v>0</v>
      </c>
      <c r="I87" s="38">
        <f t="shared" ref="I87" si="36">J87+K87+L87+M87</f>
        <v>0</v>
      </c>
      <c r="J87" s="38">
        <f t="shared" ref="J87" si="37">K87+L87+M87+N87</f>
        <v>0</v>
      </c>
      <c r="K87" s="38">
        <f t="shared" ref="K87" si="38">L87+M87+N87+O87</f>
        <v>0</v>
      </c>
      <c r="L87" s="38">
        <f t="shared" ref="L87" si="39">M87+N87+O87+P87</f>
        <v>0</v>
      </c>
      <c r="M87" s="38">
        <f t="shared" ref="M87" si="40">N87+O87+P87+Q87</f>
        <v>0</v>
      </c>
      <c r="N87" s="38">
        <f t="shared" ref="N87" si="41">O87+P87+Q87+R87</f>
        <v>0</v>
      </c>
      <c r="O87" s="84"/>
      <c r="P87" s="99"/>
    </row>
    <row r="88" spans="1:16" x14ac:dyDescent="0.25">
      <c r="A88" s="84"/>
      <c r="B88" s="68" t="s">
        <v>22</v>
      </c>
      <c r="C88" s="6"/>
      <c r="D88" s="6"/>
      <c r="E88" s="6"/>
      <c r="F88" s="77"/>
      <c r="G88" s="77"/>
      <c r="H88" s="1">
        <f>I88+J88+K88+L88</f>
        <v>230499.93</v>
      </c>
      <c r="I88" s="67">
        <f>I98+I109+I110+I140+I149+I157+I163+I170+I177+I186+I194+I195+I196+I197+I204+I211</f>
        <v>2000</v>
      </c>
      <c r="J88" s="67">
        <f t="shared" ref="J88:N88" si="42">J98+J109+J110+J140+J149+J157+J163+J170+J177+J186+J194+J195+J196+J197+J204+J211</f>
        <v>39619.9</v>
      </c>
      <c r="K88" s="67">
        <f t="shared" si="42"/>
        <v>103609.09</v>
      </c>
      <c r="L88" s="67">
        <f t="shared" si="42"/>
        <v>85270.94</v>
      </c>
      <c r="M88" s="67">
        <f t="shared" si="42"/>
        <v>131624.5</v>
      </c>
      <c r="N88" s="67">
        <f t="shared" si="42"/>
        <v>131624.5</v>
      </c>
      <c r="O88" s="84"/>
      <c r="P88" s="99"/>
    </row>
    <row r="89" spans="1:16" ht="22.5" x14ac:dyDescent="0.25">
      <c r="A89" s="84"/>
      <c r="B89" s="68" t="s">
        <v>23</v>
      </c>
      <c r="C89" s="6"/>
      <c r="D89" s="6"/>
      <c r="E89" s="6"/>
      <c r="F89" s="77"/>
      <c r="G89" s="77"/>
      <c r="H89" s="1">
        <f t="shared" si="35"/>
        <v>7170.1</v>
      </c>
      <c r="I89" s="38">
        <f t="shared" ref="I89:N89" si="43">I99+I111+I141+I150+I158+I164+I171+I178+I187+I198+I205+I212</f>
        <v>0</v>
      </c>
      <c r="J89" s="38">
        <f t="shared" si="43"/>
        <v>987.7</v>
      </c>
      <c r="K89" s="38">
        <f t="shared" si="43"/>
        <v>3839</v>
      </c>
      <c r="L89" s="38">
        <f t="shared" si="43"/>
        <v>2343.4</v>
      </c>
      <c r="M89" s="38">
        <f t="shared" si="43"/>
        <v>4148.3</v>
      </c>
      <c r="N89" s="38">
        <f t="shared" si="43"/>
        <v>4231.3</v>
      </c>
      <c r="O89" s="84"/>
      <c r="P89" s="100"/>
    </row>
    <row r="90" spans="1:16" ht="33.75" x14ac:dyDescent="0.25">
      <c r="A90" s="84" t="s">
        <v>91</v>
      </c>
      <c r="B90" s="68" t="s">
        <v>37</v>
      </c>
      <c r="C90" s="6"/>
      <c r="D90" s="6"/>
      <c r="E90" s="6"/>
      <c r="F90" s="77"/>
      <c r="G90" s="77"/>
      <c r="H90" s="82">
        <f t="shared" si="35"/>
        <v>37</v>
      </c>
      <c r="I90" s="38">
        <v>0</v>
      </c>
      <c r="J90" s="39">
        <v>0</v>
      </c>
      <c r="K90" s="38">
        <f>1+18</f>
        <v>19</v>
      </c>
      <c r="L90" s="38">
        <v>18</v>
      </c>
      <c r="M90" s="83">
        <f>25+1</f>
        <v>26</v>
      </c>
      <c r="N90" s="83">
        <v>25</v>
      </c>
      <c r="O90" s="84" t="s">
        <v>38</v>
      </c>
      <c r="P90" s="94" t="s">
        <v>142</v>
      </c>
    </row>
    <row r="91" spans="1:16" x14ac:dyDescent="0.25">
      <c r="A91" s="84"/>
      <c r="B91" s="68" t="s">
        <v>18</v>
      </c>
      <c r="C91" s="6"/>
      <c r="D91" s="6"/>
      <c r="E91" s="6"/>
      <c r="F91" s="77"/>
      <c r="G91" s="77"/>
      <c r="H91" s="1">
        <f>H92/H90</f>
        <v>566.65810810810808</v>
      </c>
      <c r="I91" s="38" t="s">
        <v>19</v>
      </c>
      <c r="J91" s="38" t="s">
        <v>19</v>
      </c>
      <c r="K91" s="38" t="s">
        <v>19</v>
      </c>
      <c r="L91" s="38" t="s">
        <v>19</v>
      </c>
      <c r="M91" s="38">
        <f>M92/M90</f>
        <v>584.61538461538464</v>
      </c>
      <c r="N91" s="38">
        <f>N92/N90</f>
        <v>428</v>
      </c>
      <c r="O91" s="84"/>
      <c r="P91" s="94"/>
    </row>
    <row r="92" spans="1:16" ht="22.5" x14ac:dyDescent="0.25">
      <c r="A92" s="84"/>
      <c r="B92" s="68" t="s">
        <v>62</v>
      </c>
      <c r="C92" s="6"/>
      <c r="D92" s="6"/>
      <c r="E92" s="6"/>
      <c r="F92" s="77"/>
      <c r="G92" s="77"/>
      <c r="H92" s="1">
        <f>H93+H97</f>
        <v>20966.349999999999</v>
      </c>
      <c r="I92" s="1">
        <f t="shared" ref="I92:N92" si="44">I93+I97</f>
        <v>0</v>
      </c>
      <c r="J92" s="1">
        <f t="shared" si="44"/>
        <v>0</v>
      </c>
      <c r="K92" s="1">
        <f t="shared" si="44"/>
        <v>3466.35</v>
      </c>
      <c r="L92" s="1">
        <f t="shared" si="44"/>
        <v>17500</v>
      </c>
      <c r="M92" s="1">
        <f t="shared" si="44"/>
        <v>15200</v>
      </c>
      <c r="N92" s="1">
        <f t="shared" si="44"/>
        <v>10700</v>
      </c>
      <c r="O92" s="84"/>
      <c r="P92" s="94"/>
    </row>
    <row r="93" spans="1:16" ht="14.45" customHeight="1" x14ac:dyDescent="0.25">
      <c r="A93" s="84"/>
      <c r="B93" s="34" t="s">
        <v>113</v>
      </c>
      <c r="C93" s="2">
        <v>176</v>
      </c>
      <c r="D93" s="2" t="s">
        <v>71</v>
      </c>
      <c r="E93" s="2" t="s">
        <v>70</v>
      </c>
      <c r="F93" s="2" t="s">
        <v>58</v>
      </c>
      <c r="G93" s="77"/>
      <c r="H93" s="1">
        <f>SUM(H94:H95)</f>
        <v>3466.35</v>
      </c>
      <c r="I93" s="38">
        <f t="shared" ref="I93:N93" si="45">SUM(I94:I95)</f>
        <v>0</v>
      </c>
      <c r="J93" s="38">
        <f t="shared" si="45"/>
        <v>0</v>
      </c>
      <c r="K93" s="38">
        <f>SUM(K94:K95)</f>
        <v>3466.35</v>
      </c>
      <c r="L93" s="38">
        <f t="shared" si="45"/>
        <v>0</v>
      </c>
      <c r="M93" s="38">
        <f t="shared" si="45"/>
        <v>4500</v>
      </c>
      <c r="N93" s="38">
        <f t="shared" si="45"/>
        <v>0</v>
      </c>
      <c r="O93" s="84"/>
      <c r="P93" s="94"/>
    </row>
    <row r="94" spans="1:16" x14ac:dyDescent="0.25">
      <c r="A94" s="84"/>
      <c r="B94" s="95" t="s">
        <v>114</v>
      </c>
      <c r="C94" s="2">
        <v>176</v>
      </c>
      <c r="D94" s="2" t="s">
        <v>71</v>
      </c>
      <c r="E94" s="2" t="s">
        <v>70</v>
      </c>
      <c r="F94" s="2" t="s">
        <v>58</v>
      </c>
      <c r="G94" s="2">
        <v>244</v>
      </c>
      <c r="H94" s="1">
        <f t="shared" ref="H94:H96" si="46">I94+J94+K94+L94</f>
        <v>0</v>
      </c>
      <c r="I94" s="39">
        <v>0</v>
      </c>
      <c r="J94" s="38">
        <v>0</v>
      </c>
      <c r="K94" s="38">
        <v>0</v>
      </c>
      <c r="L94" s="38">
        <v>0</v>
      </c>
      <c r="M94" s="58">
        <v>500</v>
      </c>
      <c r="N94" s="58">
        <v>0</v>
      </c>
      <c r="O94" s="84"/>
      <c r="P94" s="94"/>
    </row>
    <row r="95" spans="1:16" x14ac:dyDescent="0.25">
      <c r="A95" s="84"/>
      <c r="B95" s="96"/>
      <c r="C95" s="2">
        <v>176</v>
      </c>
      <c r="D95" s="2" t="s">
        <v>71</v>
      </c>
      <c r="E95" s="2" t="s">
        <v>70</v>
      </c>
      <c r="F95" s="2" t="s">
        <v>58</v>
      </c>
      <c r="G95" s="2">
        <v>414</v>
      </c>
      <c r="H95" s="1">
        <f t="shared" ref="H95" si="47">I95+J95+K95+L95</f>
        <v>3466.35</v>
      </c>
      <c r="I95" s="39">
        <v>0</v>
      </c>
      <c r="J95" s="38">
        <v>0</v>
      </c>
      <c r="K95" s="38">
        <v>3466.35</v>
      </c>
      <c r="L95" s="38">
        <v>0</v>
      </c>
      <c r="M95" s="58">
        <v>4000</v>
      </c>
      <c r="N95" s="39">
        <v>0</v>
      </c>
      <c r="O95" s="84"/>
      <c r="P95" s="94"/>
    </row>
    <row r="96" spans="1:16" ht="22.5" x14ac:dyDescent="0.25">
      <c r="A96" s="84"/>
      <c r="B96" s="68" t="s">
        <v>24</v>
      </c>
      <c r="C96" s="2"/>
      <c r="D96" s="2"/>
      <c r="E96" s="2"/>
      <c r="F96" s="2"/>
      <c r="G96" s="2"/>
      <c r="H96" s="1">
        <f t="shared" si="46"/>
        <v>0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0</v>
      </c>
      <c r="O96" s="84"/>
      <c r="P96" s="94"/>
    </row>
    <row r="97" spans="1:16" x14ac:dyDescent="0.25">
      <c r="A97" s="139"/>
      <c r="B97" s="69" t="s">
        <v>22</v>
      </c>
      <c r="C97" s="35">
        <v>780</v>
      </c>
      <c r="D97" s="2" t="s">
        <v>71</v>
      </c>
      <c r="E97" s="2" t="s">
        <v>70</v>
      </c>
      <c r="F97" s="2" t="s">
        <v>69</v>
      </c>
      <c r="G97" s="2"/>
      <c r="H97" s="1">
        <f t="shared" ref="H97:N97" si="48">SUM(H98:H98)</f>
        <v>17500</v>
      </c>
      <c r="I97" s="38">
        <f t="shared" si="48"/>
        <v>0</v>
      </c>
      <c r="J97" s="38">
        <f t="shared" si="48"/>
        <v>0</v>
      </c>
      <c r="K97" s="38">
        <f t="shared" si="48"/>
        <v>0</v>
      </c>
      <c r="L97" s="38">
        <f t="shared" si="48"/>
        <v>17500</v>
      </c>
      <c r="M97" s="38">
        <f t="shared" si="48"/>
        <v>10700</v>
      </c>
      <c r="N97" s="38">
        <f t="shared" si="48"/>
        <v>10700</v>
      </c>
      <c r="O97" s="84"/>
      <c r="P97" s="94"/>
    </row>
    <row r="98" spans="1:16" x14ac:dyDescent="0.25">
      <c r="A98" s="139"/>
      <c r="B98" s="37" t="s">
        <v>114</v>
      </c>
      <c r="C98" s="35">
        <v>780</v>
      </c>
      <c r="D98" s="2" t="s">
        <v>71</v>
      </c>
      <c r="E98" s="2" t="s">
        <v>70</v>
      </c>
      <c r="F98" s="2" t="s">
        <v>69</v>
      </c>
      <c r="G98" s="2">
        <v>464</v>
      </c>
      <c r="H98" s="1">
        <v>17500</v>
      </c>
      <c r="I98" s="38"/>
      <c r="J98" s="38">
        <v>0</v>
      </c>
      <c r="K98" s="38">
        <v>0</v>
      </c>
      <c r="L98" s="38">
        <v>17500</v>
      </c>
      <c r="M98" s="38">
        <f>6000+4700</f>
        <v>10700</v>
      </c>
      <c r="N98" s="38">
        <v>10700</v>
      </c>
      <c r="O98" s="84"/>
      <c r="P98" s="94"/>
    </row>
    <row r="99" spans="1:16" ht="22.5" x14ac:dyDescent="0.25">
      <c r="A99" s="84"/>
      <c r="B99" s="68" t="s">
        <v>23</v>
      </c>
      <c r="C99" s="77"/>
      <c r="D99" s="77"/>
      <c r="E99" s="77"/>
      <c r="F99" s="77"/>
      <c r="G99" s="77"/>
      <c r="H99" s="1">
        <f>I99+J99+K99+L99</f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84"/>
      <c r="P99" s="94"/>
    </row>
    <row r="100" spans="1:16" ht="45" x14ac:dyDescent="0.25">
      <c r="A100" s="84" t="s">
        <v>146</v>
      </c>
      <c r="B100" s="68" t="s">
        <v>39</v>
      </c>
      <c r="C100" s="77"/>
      <c r="D100" s="77"/>
      <c r="E100" s="77"/>
      <c r="F100" s="77"/>
      <c r="G100" s="77"/>
      <c r="H100" s="82">
        <f t="shared" ref="H100:H109" si="49">I100+J100+K100+L100</f>
        <v>10030</v>
      </c>
      <c r="I100" s="1">
        <f>I120</f>
        <v>1000</v>
      </c>
      <c r="J100" s="1">
        <f t="shared" ref="J100:N100" si="50">J120</f>
        <v>1000</v>
      </c>
      <c r="K100" s="1">
        <f t="shared" si="50"/>
        <v>2030</v>
      </c>
      <c r="L100" s="1">
        <f t="shared" si="50"/>
        <v>6000</v>
      </c>
      <c r="M100" s="82">
        <f t="shared" si="50"/>
        <v>5020</v>
      </c>
      <c r="N100" s="82">
        <f t="shared" si="50"/>
        <v>5000</v>
      </c>
      <c r="O100" s="98" t="s">
        <v>119</v>
      </c>
      <c r="P100" s="143" t="s">
        <v>144</v>
      </c>
    </row>
    <row r="101" spans="1:16" x14ac:dyDescent="0.25">
      <c r="A101" s="84"/>
      <c r="B101" s="68" t="s">
        <v>18</v>
      </c>
      <c r="C101" s="77"/>
      <c r="D101" s="77"/>
      <c r="E101" s="77"/>
      <c r="F101" s="77"/>
      <c r="G101" s="77"/>
      <c r="H101" s="1">
        <f>H102/H100</f>
        <v>10.613368893320041</v>
      </c>
      <c r="I101" s="1" t="s">
        <v>19</v>
      </c>
      <c r="J101" s="1" t="s">
        <v>19</v>
      </c>
      <c r="K101" s="1" t="s">
        <v>19</v>
      </c>
      <c r="L101" s="1" t="s">
        <v>19</v>
      </c>
      <c r="M101" s="1">
        <f>M102/M100</f>
        <v>13.545816733067729</v>
      </c>
      <c r="N101" s="1">
        <f>N102/N100</f>
        <v>1</v>
      </c>
      <c r="O101" s="99"/>
      <c r="P101" s="144"/>
    </row>
    <row r="102" spans="1:16" ht="22.5" x14ac:dyDescent="0.25">
      <c r="A102" s="84"/>
      <c r="B102" s="69" t="s">
        <v>62</v>
      </c>
      <c r="C102" s="77"/>
      <c r="D102" s="77"/>
      <c r="E102" s="77"/>
      <c r="F102" s="77"/>
      <c r="G102" s="77"/>
      <c r="H102" s="1">
        <f>I102+J102+K102+L102</f>
        <v>106452.09000000001</v>
      </c>
      <c r="I102" s="1">
        <f>I103+I107+I108+I111</f>
        <v>2000</v>
      </c>
      <c r="J102" s="1">
        <f t="shared" ref="J102:N102" si="51">J103+J107+J108+J111</f>
        <v>2010</v>
      </c>
      <c r="K102" s="1">
        <f t="shared" si="51"/>
        <v>96455.290000000008</v>
      </c>
      <c r="L102" s="1">
        <f t="shared" si="51"/>
        <v>5986.8</v>
      </c>
      <c r="M102" s="1">
        <f t="shared" si="51"/>
        <v>68000</v>
      </c>
      <c r="N102" s="1">
        <f t="shared" si="51"/>
        <v>5000</v>
      </c>
      <c r="O102" s="99"/>
      <c r="P102" s="144"/>
    </row>
    <row r="103" spans="1:16" x14ac:dyDescent="0.25">
      <c r="A103" s="139"/>
      <c r="B103" s="34" t="s">
        <v>21</v>
      </c>
      <c r="C103" s="35">
        <v>176</v>
      </c>
      <c r="D103" s="2" t="s">
        <v>71</v>
      </c>
      <c r="E103" s="2" t="s">
        <v>70</v>
      </c>
      <c r="F103" s="2" t="s">
        <v>58</v>
      </c>
      <c r="G103" s="77"/>
      <c r="H103" s="1">
        <f>SUM(H104:H106)</f>
        <v>92465.290000000008</v>
      </c>
      <c r="I103" s="1">
        <f t="shared" ref="I103:N103" si="52">SUM(I104:I106)</f>
        <v>0</v>
      </c>
      <c r="J103" s="1">
        <f t="shared" si="52"/>
        <v>0</v>
      </c>
      <c r="K103" s="1">
        <f>SUM(K104:K106)</f>
        <v>92465.290000000008</v>
      </c>
      <c r="L103" s="1">
        <f t="shared" si="52"/>
        <v>0</v>
      </c>
      <c r="M103" s="1">
        <f t="shared" si="52"/>
        <v>63000</v>
      </c>
      <c r="N103" s="1">
        <f t="shared" si="52"/>
        <v>0</v>
      </c>
      <c r="O103" s="99"/>
      <c r="P103" s="144"/>
    </row>
    <row r="104" spans="1:16" x14ac:dyDescent="0.25">
      <c r="A104" s="139"/>
      <c r="B104" s="95" t="s">
        <v>114</v>
      </c>
      <c r="C104" s="35">
        <v>176</v>
      </c>
      <c r="D104" s="2" t="s">
        <v>71</v>
      </c>
      <c r="E104" s="2" t="s">
        <v>70</v>
      </c>
      <c r="F104" s="2" t="s">
        <v>58</v>
      </c>
      <c r="G104" s="2">
        <v>243</v>
      </c>
      <c r="H104" s="1">
        <f t="shared" si="49"/>
        <v>69721.850000000006</v>
      </c>
      <c r="I104" s="1">
        <f>I124</f>
        <v>0</v>
      </c>
      <c r="J104" s="1">
        <f t="shared" ref="J104:N104" si="53">J124</f>
        <v>0</v>
      </c>
      <c r="K104" s="1">
        <f t="shared" si="53"/>
        <v>69721.850000000006</v>
      </c>
      <c r="L104" s="1">
        <f t="shared" si="53"/>
        <v>0</v>
      </c>
      <c r="M104" s="1">
        <f t="shared" si="53"/>
        <v>63000</v>
      </c>
      <c r="N104" s="1">
        <f t="shared" si="53"/>
        <v>0</v>
      </c>
      <c r="O104" s="99"/>
      <c r="P104" s="144"/>
    </row>
    <row r="105" spans="1:16" x14ac:dyDescent="0.25">
      <c r="A105" s="139"/>
      <c r="B105" s="95"/>
      <c r="C105" s="35">
        <v>176</v>
      </c>
      <c r="D105" s="2" t="s">
        <v>71</v>
      </c>
      <c r="E105" s="2" t="s">
        <v>70</v>
      </c>
      <c r="F105" s="2" t="s">
        <v>58</v>
      </c>
      <c r="G105" s="2">
        <v>244</v>
      </c>
      <c r="H105" s="1">
        <f t="shared" ref="H105" si="54">I105+J105+K105+L105</f>
        <v>3647.04</v>
      </c>
      <c r="I105" s="1">
        <f>I115</f>
        <v>0</v>
      </c>
      <c r="J105" s="1">
        <f t="shared" ref="J105:N105" si="55">J115</f>
        <v>0</v>
      </c>
      <c r="K105" s="1">
        <f>K115+K125</f>
        <v>3647.04</v>
      </c>
      <c r="L105" s="1">
        <f t="shared" si="55"/>
        <v>0</v>
      </c>
      <c r="M105" s="1">
        <f t="shared" si="55"/>
        <v>0</v>
      </c>
      <c r="N105" s="1">
        <f t="shared" si="55"/>
        <v>0</v>
      </c>
      <c r="O105" s="99"/>
      <c r="P105" s="144"/>
    </row>
    <row r="106" spans="1:16" x14ac:dyDescent="0.25">
      <c r="A106" s="139"/>
      <c r="B106" s="96"/>
      <c r="C106" s="59">
        <v>176</v>
      </c>
      <c r="D106" s="60" t="s">
        <v>71</v>
      </c>
      <c r="E106" s="60" t="s">
        <v>70</v>
      </c>
      <c r="F106" s="60" t="s">
        <v>58</v>
      </c>
      <c r="G106" s="60">
        <v>414</v>
      </c>
      <c r="H106" s="1">
        <f t="shared" si="49"/>
        <v>19096.400000000001</v>
      </c>
      <c r="I106" s="61">
        <f>I116+I126</f>
        <v>0</v>
      </c>
      <c r="J106" s="61">
        <f t="shared" ref="J106:N106" si="56">J116+J126</f>
        <v>0</v>
      </c>
      <c r="K106" s="61">
        <f>K116+K126</f>
        <v>19096.400000000001</v>
      </c>
      <c r="L106" s="61">
        <f t="shared" si="56"/>
        <v>0</v>
      </c>
      <c r="M106" s="61">
        <f t="shared" si="56"/>
        <v>0</v>
      </c>
      <c r="N106" s="61">
        <f t="shared" si="56"/>
        <v>0</v>
      </c>
      <c r="O106" s="99"/>
      <c r="P106" s="144"/>
    </row>
    <row r="107" spans="1:16" ht="22.5" x14ac:dyDescent="0.25">
      <c r="A107" s="84"/>
      <c r="B107" s="68" t="s">
        <v>24</v>
      </c>
      <c r="C107" s="2"/>
      <c r="D107" s="2"/>
      <c r="E107" s="2"/>
      <c r="F107" s="2"/>
      <c r="G107" s="2"/>
      <c r="H107" s="1">
        <f t="shared" si="49"/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99"/>
      <c r="P107" s="144"/>
    </row>
    <row r="108" spans="1:16" x14ac:dyDescent="0.25">
      <c r="A108" s="139"/>
      <c r="B108" s="34" t="s">
        <v>22</v>
      </c>
      <c r="C108" s="35">
        <v>780</v>
      </c>
      <c r="D108" s="2" t="s">
        <v>71</v>
      </c>
      <c r="E108" s="2" t="s">
        <v>70</v>
      </c>
      <c r="F108" s="2" t="s">
        <v>68</v>
      </c>
      <c r="G108" s="2"/>
      <c r="H108" s="1">
        <f>SUM(H109:H110)</f>
        <v>13986.8</v>
      </c>
      <c r="I108" s="1">
        <f t="shared" ref="I108:N108" si="57">SUM(I109:I110)</f>
        <v>2000</v>
      </c>
      <c r="J108" s="1">
        <f t="shared" si="57"/>
        <v>2010</v>
      </c>
      <c r="K108" s="1">
        <f t="shared" si="57"/>
        <v>3990</v>
      </c>
      <c r="L108" s="1">
        <f t="shared" si="57"/>
        <v>5986.8</v>
      </c>
      <c r="M108" s="1">
        <f t="shared" si="57"/>
        <v>5000</v>
      </c>
      <c r="N108" s="1">
        <f t="shared" si="57"/>
        <v>5000</v>
      </c>
      <c r="O108" s="99"/>
      <c r="P108" s="144"/>
    </row>
    <row r="109" spans="1:16" x14ac:dyDescent="0.25">
      <c r="A109" s="139"/>
      <c r="B109" s="37" t="s">
        <v>114</v>
      </c>
      <c r="C109" s="35">
        <v>780</v>
      </c>
      <c r="D109" s="2" t="s">
        <v>71</v>
      </c>
      <c r="E109" s="2" t="s">
        <v>70</v>
      </c>
      <c r="F109" s="2" t="s">
        <v>68</v>
      </c>
      <c r="G109" s="2">
        <v>100</v>
      </c>
      <c r="H109" s="1">
        <f t="shared" si="49"/>
        <v>1590</v>
      </c>
      <c r="I109" s="1">
        <f>I129</f>
        <v>320</v>
      </c>
      <c r="J109" s="1">
        <f t="shared" ref="J109:N109" si="58">J129</f>
        <v>320</v>
      </c>
      <c r="K109" s="1">
        <f t="shared" si="58"/>
        <v>630</v>
      </c>
      <c r="L109" s="1">
        <f t="shared" si="58"/>
        <v>320</v>
      </c>
      <c r="M109" s="1">
        <f t="shared" si="58"/>
        <v>1600</v>
      </c>
      <c r="N109" s="1">
        <f t="shared" si="58"/>
        <v>1600</v>
      </c>
      <c r="O109" s="99"/>
      <c r="P109" s="144"/>
    </row>
    <row r="110" spans="1:16" x14ac:dyDescent="0.25">
      <c r="A110" s="139"/>
      <c r="B110" s="36"/>
      <c r="C110" s="35">
        <v>780</v>
      </c>
      <c r="D110" s="2" t="s">
        <v>71</v>
      </c>
      <c r="E110" s="2" t="s">
        <v>70</v>
      </c>
      <c r="F110" s="2" t="s">
        <v>68</v>
      </c>
      <c r="G110" s="2">
        <v>244</v>
      </c>
      <c r="H110" s="1">
        <f>I110+J110+K110+L110</f>
        <v>12396.8</v>
      </c>
      <c r="I110" s="1">
        <f>I130</f>
        <v>1680</v>
      </c>
      <c r="J110" s="1">
        <f t="shared" ref="J110:N110" si="59">J130</f>
        <v>1690</v>
      </c>
      <c r="K110" s="1">
        <f t="shared" si="59"/>
        <v>3360</v>
      </c>
      <c r="L110" s="1">
        <f t="shared" si="59"/>
        <v>5666.8</v>
      </c>
      <c r="M110" s="1">
        <f t="shared" si="59"/>
        <v>3400</v>
      </c>
      <c r="N110" s="1">
        <f t="shared" si="59"/>
        <v>3400</v>
      </c>
      <c r="O110" s="99"/>
      <c r="P110" s="144"/>
    </row>
    <row r="111" spans="1:16" ht="22.5" x14ac:dyDescent="0.25">
      <c r="A111" s="84"/>
      <c r="B111" s="68" t="s">
        <v>23</v>
      </c>
      <c r="C111" s="77"/>
      <c r="D111" s="77"/>
      <c r="E111" s="77"/>
      <c r="F111" s="77"/>
      <c r="G111" s="77"/>
      <c r="H111" s="1">
        <f t="shared" ref="H111" si="60">I111+J111+K111+L111</f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00"/>
      <c r="P111" s="145"/>
    </row>
    <row r="112" spans="1:16" ht="45" x14ac:dyDescent="0.25">
      <c r="A112" s="84" t="s">
        <v>103</v>
      </c>
      <c r="B112" s="68" t="s">
        <v>39</v>
      </c>
      <c r="C112" s="77"/>
      <c r="D112" s="77"/>
      <c r="E112" s="77"/>
      <c r="F112" s="77"/>
      <c r="G112" s="77"/>
      <c r="H112" s="1"/>
      <c r="I112" s="1"/>
      <c r="J112" s="1"/>
      <c r="K112" s="1"/>
      <c r="L112" s="1"/>
      <c r="M112" s="1"/>
      <c r="N112" s="1"/>
      <c r="O112" s="98" t="s">
        <v>42</v>
      </c>
      <c r="P112" s="98" t="s">
        <v>104</v>
      </c>
    </row>
    <row r="113" spans="1:16" x14ac:dyDescent="0.25">
      <c r="A113" s="84"/>
      <c r="B113" s="68" t="s">
        <v>18</v>
      </c>
      <c r="C113" s="77"/>
      <c r="D113" s="77"/>
      <c r="E113" s="77"/>
      <c r="F113" s="77"/>
      <c r="G113" s="77"/>
      <c r="H113" s="1"/>
      <c r="I113" s="1" t="s">
        <v>19</v>
      </c>
      <c r="J113" s="1" t="s">
        <v>19</v>
      </c>
      <c r="K113" s="1" t="s">
        <v>19</v>
      </c>
      <c r="L113" s="1" t="s">
        <v>19</v>
      </c>
      <c r="M113" s="1"/>
      <c r="N113" s="1"/>
      <c r="O113" s="99"/>
      <c r="P113" s="99"/>
    </row>
    <row r="114" spans="1:16" ht="22.5" x14ac:dyDescent="0.25">
      <c r="A114" s="84"/>
      <c r="B114" s="68" t="s">
        <v>62</v>
      </c>
      <c r="C114" s="77"/>
      <c r="D114" s="77"/>
      <c r="E114" s="77"/>
      <c r="F114" s="77"/>
      <c r="G114" s="77"/>
      <c r="H114" s="1">
        <f>I114+J114+K114+L114</f>
        <v>10188.5</v>
      </c>
      <c r="I114" s="1">
        <f>I115+I116+I117+I118+I119</f>
        <v>0</v>
      </c>
      <c r="J114" s="1">
        <f t="shared" ref="J114:N114" si="61">J115+J116+J117+J118+J119</f>
        <v>0</v>
      </c>
      <c r="K114" s="1">
        <f t="shared" si="61"/>
        <v>10188.5</v>
      </c>
      <c r="L114" s="1">
        <f t="shared" si="61"/>
        <v>0</v>
      </c>
      <c r="M114" s="1">
        <f t="shared" si="61"/>
        <v>0</v>
      </c>
      <c r="N114" s="1">
        <f t="shared" si="61"/>
        <v>0</v>
      </c>
      <c r="O114" s="99"/>
      <c r="P114" s="99"/>
    </row>
    <row r="115" spans="1:16" x14ac:dyDescent="0.25">
      <c r="A115" s="84"/>
      <c r="B115" s="84" t="s">
        <v>21</v>
      </c>
      <c r="C115" s="2">
        <v>176</v>
      </c>
      <c r="D115" s="2" t="s">
        <v>71</v>
      </c>
      <c r="E115" s="2" t="s">
        <v>70</v>
      </c>
      <c r="F115" s="2" t="s">
        <v>58</v>
      </c>
      <c r="G115" s="2">
        <v>244</v>
      </c>
      <c r="H115" s="1">
        <f t="shared" ref="H115:H116" si="62">I115+J115+K115+L115</f>
        <v>0.3</v>
      </c>
      <c r="I115" s="1">
        <v>0</v>
      </c>
      <c r="J115" s="1">
        <v>0</v>
      </c>
      <c r="K115" s="1">
        <v>0.3</v>
      </c>
      <c r="L115" s="1">
        <v>0</v>
      </c>
      <c r="M115" s="1">
        <v>0</v>
      </c>
      <c r="N115" s="1">
        <v>0</v>
      </c>
      <c r="O115" s="99"/>
      <c r="P115" s="99"/>
    </row>
    <row r="116" spans="1:16" x14ac:dyDescent="0.25">
      <c r="A116" s="84"/>
      <c r="B116" s="84"/>
      <c r="C116" s="60">
        <v>176</v>
      </c>
      <c r="D116" s="60" t="s">
        <v>71</v>
      </c>
      <c r="E116" s="60" t="s">
        <v>70</v>
      </c>
      <c r="F116" s="60" t="s">
        <v>58</v>
      </c>
      <c r="G116" s="60">
        <v>414</v>
      </c>
      <c r="H116" s="1">
        <f t="shared" si="62"/>
        <v>10188.200000000001</v>
      </c>
      <c r="I116" s="61">
        <v>0</v>
      </c>
      <c r="J116" s="61">
        <v>0</v>
      </c>
      <c r="K116" s="61">
        <v>10188.200000000001</v>
      </c>
      <c r="L116" s="61">
        <v>0</v>
      </c>
      <c r="M116" s="61">
        <v>0</v>
      </c>
      <c r="N116" s="61">
        <v>0</v>
      </c>
      <c r="O116" s="99"/>
      <c r="P116" s="99"/>
    </row>
    <row r="117" spans="1:16" ht="22.5" x14ac:dyDescent="0.25">
      <c r="A117" s="84"/>
      <c r="B117" s="68" t="s">
        <v>24</v>
      </c>
      <c r="C117" s="2"/>
      <c r="D117" s="2"/>
      <c r="E117" s="2"/>
      <c r="F117" s="2"/>
      <c r="G117" s="2"/>
      <c r="H117" s="1">
        <v>0</v>
      </c>
      <c r="I117" s="1">
        <v>0</v>
      </c>
      <c r="J117" s="1">
        <v>0</v>
      </c>
      <c r="K117" s="1">
        <v>0</v>
      </c>
      <c r="L117" s="1">
        <v>0</v>
      </c>
      <c r="M117" s="1">
        <v>0</v>
      </c>
      <c r="N117" s="1">
        <v>0</v>
      </c>
      <c r="O117" s="99"/>
      <c r="P117" s="99"/>
    </row>
    <row r="118" spans="1:16" x14ac:dyDescent="0.25">
      <c r="A118" s="84"/>
      <c r="B118" s="68" t="s">
        <v>22</v>
      </c>
      <c r="C118" s="2"/>
      <c r="D118" s="2"/>
      <c r="E118" s="2"/>
      <c r="F118" s="2"/>
      <c r="G118" s="2"/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99"/>
      <c r="P118" s="99"/>
    </row>
    <row r="119" spans="1:16" ht="22.5" x14ac:dyDescent="0.25">
      <c r="A119" s="84"/>
      <c r="B119" s="68" t="s">
        <v>23</v>
      </c>
      <c r="C119" s="77"/>
      <c r="D119" s="77"/>
      <c r="E119" s="77"/>
      <c r="F119" s="77"/>
      <c r="G119" s="77"/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  <c r="O119" s="100"/>
      <c r="P119" s="100"/>
    </row>
    <row r="120" spans="1:16" ht="45" x14ac:dyDescent="0.25">
      <c r="A120" s="84" t="s">
        <v>147</v>
      </c>
      <c r="B120" s="68" t="s">
        <v>39</v>
      </c>
      <c r="C120" s="77"/>
      <c r="D120" s="77"/>
      <c r="E120" s="77"/>
      <c r="F120" s="77"/>
      <c r="G120" s="77"/>
      <c r="H120" s="1">
        <f t="shared" ref="H120" si="63">I120+J120+K120+L120</f>
        <v>10030</v>
      </c>
      <c r="I120" s="1">
        <v>1000</v>
      </c>
      <c r="J120" s="1">
        <v>1000</v>
      </c>
      <c r="K120" s="1">
        <f>2000+30</f>
        <v>2030</v>
      </c>
      <c r="L120" s="1">
        <v>6000</v>
      </c>
      <c r="M120" s="1">
        <f>5000+20</f>
        <v>5020</v>
      </c>
      <c r="N120" s="1">
        <v>5000</v>
      </c>
      <c r="O120" s="98" t="s">
        <v>119</v>
      </c>
      <c r="P120" s="143" t="s">
        <v>143</v>
      </c>
    </row>
    <row r="121" spans="1:16" x14ac:dyDescent="0.25">
      <c r="A121" s="84"/>
      <c r="B121" s="68" t="s">
        <v>18</v>
      </c>
      <c r="C121" s="77"/>
      <c r="D121" s="77"/>
      <c r="E121" s="77"/>
      <c r="F121" s="77"/>
      <c r="G121" s="77"/>
      <c r="H121" s="1">
        <f>H122/H120</f>
        <v>9.5975663010967107</v>
      </c>
      <c r="I121" s="1" t="s">
        <v>19</v>
      </c>
      <c r="J121" s="1" t="s">
        <v>19</v>
      </c>
      <c r="K121" s="1" t="s">
        <v>19</v>
      </c>
      <c r="L121" s="1" t="s">
        <v>19</v>
      </c>
      <c r="M121" s="1">
        <f>M122/M120</f>
        <v>13.545816733067729</v>
      </c>
      <c r="N121" s="1">
        <f>N122/N120</f>
        <v>1</v>
      </c>
      <c r="O121" s="99"/>
      <c r="P121" s="144"/>
    </row>
    <row r="122" spans="1:16" ht="22.5" x14ac:dyDescent="0.25">
      <c r="A122" s="84"/>
      <c r="B122" s="68" t="s">
        <v>62</v>
      </c>
      <c r="C122" s="77"/>
      <c r="D122" s="77"/>
      <c r="E122" s="77"/>
      <c r="F122" s="77"/>
      <c r="G122" s="77"/>
      <c r="H122" s="1">
        <f>I122+J122+K122+L122</f>
        <v>96263.590000000011</v>
      </c>
      <c r="I122" s="1">
        <f>I123+I127+I128+I131</f>
        <v>2000</v>
      </c>
      <c r="J122" s="1">
        <f t="shared" ref="J122:N122" si="64">J123+J127+J128+J131</f>
        <v>2010</v>
      </c>
      <c r="K122" s="1">
        <f t="shared" si="64"/>
        <v>86266.790000000008</v>
      </c>
      <c r="L122" s="1">
        <f t="shared" si="64"/>
        <v>5986.8</v>
      </c>
      <c r="M122" s="1">
        <f t="shared" si="64"/>
        <v>68000</v>
      </c>
      <c r="N122" s="1">
        <f t="shared" si="64"/>
        <v>5000</v>
      </c>
      <c r="O122" s="99"/>
      <c r="P122" s="144"/>
    </row>
    <row r="123" spans="1:16" x14ac:dyDescent="0.25">
      <c r="A123" s="139"/>
      <c r="B123" s="34" t="s">
        <v>21</v>
      </c>
      <c r="C123" s="35">
        <v>176</v>
      </c>
      <c r="D123" s="2" t="s">
        <v>71</v>
      </c>
      <c r="E123" s="2" t="s">
        <v>70</v>
      </c>
      <c r="F123" s="2" t="s">
        <v>58</v>
      </c>
      <c r="G123" s="77"/>
      <c r="H123" s="1">
        <f>SUM(H124:H126)</f>
        <v>82276.790000000008</v>
      </c>
      <c r="I123" s="1">
        <f t="shared" ref="I123:N123" si="65">SUM(I124:I126)</f>
        <v>0</v>
      </c>
      <c r="J123" s="1">
        <f t="shared" si="65"/>
        <v>0</v>
      </c>
      <c r="K123" s="1">
        <f t="shared" si="65"/>
        <v>82276.790000000008</v>
      </c>
      <c r="L123" s="1">
        <f t="shared" si="65"/>
        <v>0</v>
      </c>
      <c r="M123" s="1">
        <f t="shared" si="65"/>
        <v>63000</v>
      </c>
      <c r="N123" s="1">
        <f t="shared" si="65"/>
        <v>0</v>
      </c>
      <c r="O123" s="99"/>
      <c r="P123" s="144"/>
    </row>
    <row r="124" spans="1:16" x14ac:dyDescent="0.25">
      <c r="A124" s="139"/>
      <c r="B124" s="37" t="s">
        <v>114</v>
      </c>
      <c r="C124" s="35">
        <v>176</v>
      </c>
      <c r="D124" s="2" t="s">
        <v>71</v>
      </c>
      <c r="E124" s="2" t="s">
        <v>70</v>
      </c>
      <c r="F124" s="2" t="s">
        <v>58</v>
      </c>
      <c r="G124" s="2">
        <v>243</v>
      </c>
      <c r="H124" s="1">
        <f t="shared" ref="H124:H129" si="66">I124+J124+K124+L124</f>
        <v>69721.850000000006</v>
      </c>
      <c r="I124" s="1">
        <v>0</v>
      </c>
      <c r="J124" s="1">
        <v>0</v>
      </c>
      <c r="K124" s="1">
        <f>69223.32+498.53</f>
        <v>69721.850000000006</v>
      </c>
      <c r="L124" s="1">
        <v>0</v>
      </c>
      <c r="M124" s="1">
        <v>63000</v>
      </c>
      <c r="N124" s="1">
        <v>0</v>
      </c>
      <c r="O124" s="99"/>
      <c r="P124" s="144"/>
    </row>
    <row r="125" spans="1:16" x14ac:dyDescent="0.25">
      <c r="A125" s="139"/>
      <c r="B125" s="37"/>
      <c r="C125" s="35">
        <v>176</v>
      </c>
      <c r="D125" s="2" t="s">
        <v>71</v>
      </c>
      <c r="E125" s="2" t="s">
        <v>70</v>
      </c>
      <c r="F125" s="2" t="s">
        <v>58</v>
      </c>
      <c r="G125" s="2">
        <v>244</v>
      </c>
      <c r="H125" s="1">
        <f t="shared" si="66"/>
        <v>3646.74</v>
      </c>
      <c r="I125" s="61">
        <v>0</v>
      </c>
      <c r="J125" s="61">
        <v>0</v>
      </c>
      <c r="K125" s="61">
        <v>3646.74</v>
      </c>
      <c r="L125" s="61">
        <v>0</v>
      </c>
      <c r="M125" s="61">
        <v>0</v>
      </c>
      <c r="N125" s="61">
        <v>0</v>
      </c>
      <c r="O125" s="99"/>
      <c r="P125" s="144"/>
    </row>
    <row r="126" spans="1:16" x14ac:dyDescent="0.25">
      <c r="A126" s="139"/>
      <c r="B126" s="36"/>
      <c r="C126" s="59">
        <v>176</v>
      </c>
      <c r="D126" s="60" t="s">
        <v>71</v>
      </c>
      <c r="E126" s="60" t="s">
        <v>70</v>
      </c>
      <c r="F126" s="60" t="s">
        <v>58</v>
      </c>
      <c r="G126" s="60">
        <v>414</v>
      </c>
      <c r="H126" s="1">
        <f t="shared" si="66"/>
        <v>8908.2000000000007</v>
      </c>
      <c r="I126" s="61">
        <v>0</v>
      </c>
      <c r="J126" s="61">
        <v>0</v>
      </c>
      <c r="K126" s="61">
        <v>8908.2000000000007</v>
      </c>
      <c r="L126" s="61">
        <v>0</v>
      </c>
      <c r="M126" s="61">
        <v>0</v>
      </c>
      <c r="N126" s="61">
        <v>0</v>
      </c>
      <c r="O126" s="99"/>
      <c r="P126" s="144"/>
    </row>
    <row r="127" spans="1:16" ht="22.5" x14ac:dyDescent="0.25">
      <c r="A127" s="84"/>
      <c r="B127" s="69" t="s">
        <v>24</v>
      </c>
      <c r="C127" s="2"/>
      <c r="D127" s="2"/>
      <c r="E127" s="2"/>
      <c r="F127" s="2"/>
      <c r="G127" s="2"/>
      <c r="H127" s="1">
        <f t="shared" si="66"/>
        <v>0</v>
      </c>
      <c r="I127" s="1">
        <v>0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99"/>
      <c r="P127" s="144"/>
    </row>
    <row r="128" spans="1:16" x14ac:dyDescent="0.25">
      <c r="A128" s="139"/>
      <c r="B128" s="34" t="s">
        <v>22</v>
      </c>
      <c r="C128" s="35">
        <v>780</v>
      </c>
      <c r="D128" s="2" t="s">
        <v>71</v>
      </c>
      <c r="E128" s="2" t="s">
        <v>70</v>
      </c>
      <c r="F128" s="2" t="s">
        <v>68</v>
      </c>
      <c r="G128" s="2"/>
      <c r="H128" s="1">
        <f>SUM(H129:H130)</f>
        <v>13986.8</v>
      </c>
      <c r="I128" s="1">
        <f t="shared" ref="I128:N128" si="67">SUM(I129:I130)</f>
        <v>2000</v>
      </c>
      <c r="J128" s="1">
        <f t="shared" si="67"/>
        <v>2010</v>
      </c>
      <c r="K128" s="1">
        <f t="shared" si="67"/>
        <v>3990</v>
      </c>
      <c r="L128" s="1">
        <f t="shared" si="67"/>
        <v>5986.8</v>
      </c>
      <c r="M128" s="1">
        <f t="shared" si="67"/>
        <v>5000</v>
      </c>
      <c r="N128" s="1">
        <f t="shared" si="67"/>
        <v>5000</v>
      </c>
      <c r="O128" s="99"/>
      <c r="P128" s="144"/>
    </row>
    <row r="129" spans="1:16" x14ac:dyDescent="0.25">
      <c r="A129" s="139"/>
      <c r="B129" s="95" t="s">
        <v>114</v>
      </c>
      <c r="C129" s="35">
        <v>780</v>
      </c>
      <c r="D129" s="2" t="s">
        <v>71</v>
      </c>
      <c r="E129" s="2" t="s">
        <v>70</v>
      </c>
      <c r="F129" s="2" t="s">
        <v>68</v>
      </c>
      <c r="G129" s="2">
        <v>100</v>
      </c>
      <c r="H129" s="1">
        <f t="shared" si="66"/>
        <v>1590</v>
      </c>
      <c r="I129" s="1">
        <v>320</v>
      </c>
      <c r="J129" s="1">
        <v>320</v>
      </c>
      <c r="K129" s="1">
        <v>630</v>
      </c>
      <c r="L129" s="1">
        <v>320</v>
      </c>
      <c r="M129" s="1">
        <v>1600</v>
      </c>
      <c r="N129" s="1">
        <v>1600</v>
      </c>
      <c r="O129" s="99"/>
      <c r="P129" s="144"/>
    </row>
    <row r="130" spans="1:16" x14ac:dyDescent="0.25">
      <c r="A130" s="139"/>
      <c r="B130" s="96"/>
      <c r="C130" s="35">
        <v>780</v>
      </c>
      <c r="D130" s="2" t="s">
        <v>71</v>
      </c>
      <c r="E130" s="2" t="s">
        <v>70</v>
      </c>
      <c r="F130" s="2" t="s">
        <v>68</v>
      </c>
      <c r="G130" s="2">
        <v>244</v>
      </c>
      <c r="H130" s="1">
        <f>I130+J130+K130+L130</f>
        <v>12396.8</v>
      </c>
      <c r="I130" s="1">
        <v>1680</v>
      </c>
      <c r="J130" s="1">
        <v>1690</v>
      </c>
      <c r="K130" s="1">
        <v>3360</v>
      </c>
      <c r="L130" s="1">
        <v>5666.8</v>
      </c>
      <c r="M130" s="1">
        <v>3400</v>
      </c>
      <c r="N130" s="1">
        <v>3400</v>
      </c>
      <c r="O130" s="99"/>
      <c r="P130" s="144"/>
    </row>
    <row r="131" spans="1:16" ht="22.5" x14ac:dyDescent="0.25">
      <c r="A131" s="84"/>
      <c r="B131" s="68" t="s">
        <v>23</v>
      </c>
      <c r="C131" s="77"/>
      <c r="D131" s="77"/>
      <c r="E131" s="77"/>
      <c r="F131" s="77"/>
      <c r="G131" s="77"/>
      <c r="H131" s="1">
        <f t="shared" ref="H131" si="68">I131+J131+K131+L131</f>
        <v>0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00"/>
      <c r="P131" s="145"/>
    </row>
    <row r="132" spans="1:16" ht="13.9" customHeight="1" x14ac:dyDescent="0.25">
      <c r="A132" s="84" t="s">
        <v>92</v>
      </c>
      <c r="B132" s="68" t="s">
        <v>40</v>
      </c>
      <c r="C132" s="77"/>
      <c r="D132" s="77"/>
      <c r="E132" s="77"/>
      <c r="F132" s="77"/>
      <c r="G132" s="77"/>
      <c r="H132" s="1">
        <f>I132+J132+K132+L132</f>
        <v>21.200000000000003</v>
      </c>
      <c r="I132" s="1">
        <v>0</v>
      </c>
      <c r="J132" s="1">
        <v>0</v>
      </c>
      <c r="K132" s="1">
        <f>8+6.3</f>
        <v>14.3</v>
      </c>
      <c r="L132" s="1">
        <v>6.9</v>
      </c>
      <c r="M132" s="1">
        <f>13.5+1.8</f>
        <v>15.3</v>
      </c>
      <c r="N132" s="1">
        <f>14.9+13.4</f>
        <v>28.3</v>
      </c>
      <c r="O132" s="98" t="s">
        <v>119</v>
      </c>
      <c r="P132" s="84" t="s">
        <v>159</v>
      </c>
    </row>
    <row r="133" spans="1:16" x14ac:dyDescent="0.25">
      <c r="A133" s="84"/>
      <c r="B133" s="68" t="s">
        <v>18</v>
      </c>
      <c r="C133" s="77"/>
      <c r="D133" s="77"/>
      <c r="E133" s="77"/>
      <c r="F133" s="77"/>
      <c r="G133" s="77"/>
      <c r="H133" s="1">
        <f>H134/H132</f>
        <v>5177.5283018867913</v>
      </c>
      <c r="I133" s="1" t="s">
        <v>19</v>
      </c>
      <c r="J133" s="1" t="s">
        <v>19</v>
      </c>
      <c r="K133" s="1" t="s">
        <v>19</v>
      </c>
      <c r="L133" s="1" t="s">
        <v>19</v>
      </c>
      <c r="M133" s="1">
        <f>M134/M132</f>
        <v>5190.8496732026142</v>
      </c>
      <c r="N133" s="1">
        <f>N134/N132</f>
        <v>4362.650176678445</v>
      </c>
      <c r="O133" s="99"/>
      <c r="P133" s="84"/>
    </row>
    <row r="134" spans="1:16" ht="22.5" x14ac:dyDescent="0.25">
      <c r="A134" s="84"/>
      <c r="B134" s="69" t="s">
        <v>62</v>
      </c>
      <c r="C134" s="77"/>
      <c r="D134" s="77"/>
      <c r="E134" s="77"/>
      <c r="F134" s="77"/>
      <c r="G134" s="77"/>
      <c r="H134" s="1">
        <f>I134+J134+K134+L134</f>
        <v>109763.59999999999</v>
      </c>
      <c r="I134" s="1">
        <f>I136+I137+I138+I139+I140+I141</f>
        <v>0</v>
      </c>
      <c r="J134" s="1">
        <f t="shared" ref="J134:L134" si="69">J136+J137+J138+J139+J140+J141</f>
        <v>0</v>
      </c>
      <c r="K134" s="1">
        <f t="shared" si="69"/>
        <v>86579.459999999992</v>
      </c>
      <c r="L134" s="1">
        <f t="shared" si="69"/>
        <v>23184.14</v>
      </c>
      <c r="M134" s="1">
        <f t="shared" ref="M134" si="70">M136+M137+M138+M139+M140+M141</f>
        <v>79420</v>
      </c>
      <c r="N134" s="1">
        <f t="shared" ref="N134" si="71">N136+N137+N138+N139+N140+N141</f>
        <v>123463</v>
      </c>
      <c r="O134" s="99"/>
      <c r="P134" s="84"/>
    </row>
    <row r="135" spans="1:16" x14ac:dyDescent="0.25">
      <c r="A135" s="139"/>
      <c r="B135" s="34" t="s">
        <v>21</v>
      </c>
      <c r="C135" s="35">
        <v>176</v>
      </c>
      <c r="D135" s="2" t="s">
        <v>71</v>
      </c>
      <c r="E135" s="2" t="s">
        <v>70</v>
      </c>
      <c r="F135" s="2" t="s">
        <v>58</v>
      </c>
      <c r="G135" s="77"/>
      <c r="H135" s="1">
        <f>SUM(H136:H138)</f>
        <v>59833.07</v>
      </c>
      <c r="I135" s="1">
        <f t="shared" ref="I135:N135" si="72">SUM(I136:I138)</f>
        <v>0</v>
      </c>
      <c r="J135" s="1">
        <f t="shared" si="72"/>
        <v>0</v>
      </c>
      <c r="K135" s="1">
        <f t="shared" si="72"/>
        <v>59833.07</v>
      </c>
      <c r="L135" s="1">
        <f t="shared" si="72"/>
        <v>0</v>
      </c>
      <c r="M135" s="1">
        <f t="shared" si="72"/>
        <v>29420</v>
      </c>
      <c r="N135" s="1">
        <f t="shared" si="72"/>
        <v>73463</v>
      </c>
      <c r="O135" s="99"/>
      <c r="P135" s="84"/>
    </row>
    <row r="136" spans="1:16" x14ac:dyDescent="0.25">
      <c r="A136" s="139"/>
      <c r="B136" s="95" t="s">
        <v>114</v>
      </c>
      <c r="C136" s="35">
        <v>176</v>
      </c>
      <c r="D136" s="2" t="s">
        <v>71</v>
      </c>
      <c r="E136" s="2" t="s">
        <v>70</v>
      </c>
      <c r="F136" s="2" t="s">
        <v>58</v>
      </c>
      <c r="G136" s="2">
        <v>243</v>
      </c>
      <c r="H136" s="1">
        <f>I136+J136+K136+L136</f>
        <v>59583.07</v>
      </c>
      <c r="I136" s="1">
        <v>0</v>
      </c>
      <c r="J136" s="1">
        <v>0</v>
      </c>
      <c r="K136" s="1">
        <f>2826.97+56756.1</f>
        <v>59583.07</v>
      </c>
      <c r="L136" s="1">
        <v>0</v>
      </c>
      <c r="M136" s="1">
        <f>1450+20770</f>
        <v>22220</v>
      </c>
      <c r="N136" s="1">
        <f>2300+71163</f>
        <v>73463</v>
      </c>
      <c r="O136" s="99"/>
      <c r="P136" s="84"/>
    </row>
    <row r="137" spans="1:16" x14ac:dyDescent="0.25">
      <c r="A137" s="139"/>
      <c r="B137" s="95"/>
      <c r="C137" s="35">
        <v>176</v>
      </c>
      <c r="D137" s="2" t="s">
        <v>71</v>
      </c>
      <c r="E137" s="2" t="s">
        <v>70</v>
      </c>
      <c r="F137" s="2" t="s">
        <v>58</v>
      </c>
      <c r="G137" s="2">
        <v>244</v>
      </c>
      <c r="H137" s="1">
        <f t="shared" ref="H137:H139" si="73">I137+J137+K137+L137</f>
        <v>150</v>
      </c>
      <c r="I137" s="1">
        <v>0</v>
      </c>
      <c r="J137" s="1">
        <v>0</v>
      </c>
      <c r="K137" s="1">
        <v>150</v>
      </c>
      <c r="L137" s="1">
        <v>0</v>
      </c>
      <c r="M137" s="1">
        <v>0</v>
      </c>
      <c r="N137" s="1">
        <v>0</v>
      </c>
      <c r="O137" s="99"/>
      <c r="P137" s="84"/>
    </row>
    <row r="138" spans="1:16" x14ac:dyDescent="0.25">
      <c r="A138" s="139"/>
      <c r="B138" s="96"/>
      <c r="C138" s="35">
        <v>176</v>
      </c>
      <c r="D138" s="2" t="s">
        <v>71</v>
      </c>
      <c r="E138" s="2" t="s">
        <v>70</v>
      </c>
      <c r="F138" s="2" t="s">
        <v>58</v>
      </c>
      <c r="G138" s="2">
        <v>414</v>
      </c>
      <c r="H138" s="1">
        <f t="shared" si="73"/>
        <v>100</v>
      </c>
      <c r="I138" s="1">
        <v>0</v>
      </c>
      <c r="J138" s="1">
        <v>0</v>
      </c>
      <c r="K138" s="1">
        <v>100</v>
      </c>
      <c r="L138" s="1">
        <v>0</v>
      </c>
      <c r="M138" s="1">
        <f>5000+100+2100</f>
        <v>7200</v>
      </c>
      <c r="N138" s="1">
        <v>0</v>
      </c>
      <c r="O138" s="99"/>
      <c r="P138" s="84"/>
    </row>
    <row r="139" spans="1:16" ht="22.5" x14ac:dyDescent="0.25">
      <c r="A139" s="84"/>
      <c r="B139" s="68" t="s">
        <v>24</v>
      </c>
      <c r="C139" s="2"/>
      <c r="D139" s="2"/>
      <c r="E139" s="2"/>
      <c r="F139" s="2"/>
      <c r="G139" s="2"/>
      <c r="H139" s="1">
        <f t="shared" si="73"/>
        <v>0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99"/>
      <c r="P139" s="84"/>
    </row>
    <row r="140" spans="1:16" x14ac:dyDescent="0.25">
      <c r="A140" s="84"/>
      <c r="B140" s="68" t="s">
        <v>22</v>
      </c>
      <c r="C140" s="2">
        <v>780</v>
      </c>
      <c r="D140" s="2" t="s">
        <v>71</v>
      </c>
      <c r="E140" s="2" t="s">
        <v>70</v>
      </c>
      <c r="F140" s="2" t="s">
        <v>63</v>
      </c>
      <c r="G140" s="2">
        <v>244</v>
      </c>
      <c r="H140" s="1">
        <f>I140+J140+K140+L140</f>
        <v>49930.53</v>
      </c>
      <c r="I140" s="1">
        <v>0</v>
      </c>
      <c r="J140" s="1">
        <v>0</v>
      </c>
      <c r="K140" s="1">
        <v>26746.39</v>
      </c>
      <c r="L140" s="1">
        <v>23184.14</v>
      </c>
      <c r="M140" s="1">
        <v>50000</v>
      </c>
      <c r="N140" s="1">
        <v>50000</v>
      </c>
      <c r="O140" s="99"/>
      <c r="P140" s="84"/>
    </row>
    <row r="141" spans="1:16" ht="22.5" x14ac:dyDescent="0.25">
      <c r="A141" s="84"/>
      <c r="B141" s="68" t="s">
        <v>23</v>
      </c>
      <c r="C141" s="77"/>
      <c r="D141" s="77"/>
      <c r="E141" s="77"/>
      <c r="F141" s="77"/>
      <c r="G141" s="77"/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00"/>
      <c r="P141" s="84"/>
    </row>
    <row r="142" spans="1:16" ht="20.45" customHeight="1" x14ac:dyDescent="0.25">
      <c r="A142" s="98" t="s">
        <v>93</v>
      </c>
      <c r="B142" s="68" t="s">
        <v>41</v>
      </c>
      <c r="C142" s="77"/>
      <c r="D142" s="77"/>
      <c r="E142" s="77"/>
      <c r="F142" s="77"/>
      <c r="G142" s="77"/>
      <c r="H142" s="1">
        <f t="shared" ref="H142:H147" si="74">I142+J142+K142+L142</f>
        <v>6</v>
      </c>
      <c r="I142" s="1">
        <v>0</v>
      </c>
      <c r="J142" s="1">
        <v>0</v>
      </c>
      <c r="K142" s="1">
        <v>1</v>
      </c>
      <c r="L142" s="1">
        <v>5</v>
      </c>
      <c r="M142" s="1">
        <v>10</v>
      </c>
      <c r="N142" s="1">
        <v>5</v>
      </c>
      <c r="O142" s="98" t="s">
        <v>42</v>
      </c>
      <c r="P142" s="98" t="s">
        <v>134</v>
      </c>
    </row>
    <row r="143" spans="1:16" x14ac:dyDescent="0.25">
      <c r="A143" s="99"/>
      <c r="B143" s="68" t="s">
        <v>18</v>
      </c>
      <c r="C143" s="77"/>
      <c r="D143" s="77"/>
      <c r="E143" s="77"/>
      <c r="F143" s="77"/>
      <c r="G143" s="77"/>
      <c r="H143" s="1">
        <f>H144/H142</f>
        <v>9459.0166666666682</v>
      </c>
      <c r="I143" s="1" t="s">
        <v>19</v>
      </c>
      <c r="J143" s="1" t="s">
        <v>19</v>
      </c>
      <c r="K143" s="1" t="s">
        <v>19</v>
      </c>
      <c r="L143" s="1" t="s">
        <v>19</v>
      </c>
      <c r="M143" s="1">
        <f>M144/M142</f>
        <v>10006.789999999999</v>
      </c>
      <c r="N143" s="1">
        <f>N144/N142</f>
        <v>16740.16</v>
      </c>
      <c r="O143" s="99"/>
      <c r="P143" s="99"/>
    </row>
    <row r="144" spans="1:16" ht="22.5" x14ac:dyDescent="0.25">
      <c r="A144" s="99"/>
      <c r="B144" s="68" t="s">
        <v>62</v>
      </c>
      <c r="C144" s="77"/>
      <c r="D144" s="77"/>
      <c r="E144" s="77"/>
      <c r="F144" s="77"/>
      <c r="G144" s="77"/>
      <c r="H144" s="1">
        <f t="shared" si="74"/>
        <v>56754.100000000006</v>
      </c>
      <c r="I144" s="1">
        <f>I145+I146+I147+I148+I149+I150</f>
        <v>0</v>
      </c>
      <c r="J144" s="1">
        <f t="shared" ref="J144:N144" si="75">J145+J146+J147+J148+J149+J150</f>
        <v>0</v>
      </c>
      <c r="K144" s="1">
        <f t="shared" si="75"/>
        <v>3936.5</v>
      </c>
      <c r="L144" s="1">
        <f>L145+L146+L147+L148+L149+L150</f>
        <v>52817.600000000006</v>
      </c>
      <c r="M144" s="1">
        <f>M145+M146+M147+M148+M149+M150</f>
        <v>100067.9</v>
      </c>
      <c r="N144" s="1">
        <f t="shared" si="75"/>
        <v>83700.800000000003</v>
      </c>
      <c r="O144" s="99"/>
      <c r="P144" s="99"/>
    </row>
    <row r="145" spans="1:16" x14ac:dyDescent="0.25">
      <c r="A145" s="99"/>
      <c r="B145" s="84" t="s">
        <v>21</v>
      </c>
      <c r="C145" s="2">
        <v>176</v>
      </c>
      <c r="D145" s="2" t="s">
        <v>71</v>
      </c>
      <c r="E145" s="2" t="s">
        <v>70</v>
      </c>
      <c r="F145" s="2" t="s">
        <v>58</v>
      </c>
      <c r="G145" s="2">
        <v>243</v>
      </c>
      <c r="H145" s="1">
        <f>I145+J145+K145+L145</f>
        <v>1398.72</v>
      </c>
      <c r="I145" s="1">
        <v>0</v>
      </c>
      <c r="J145" s="1">
        <v>0</v>
      </c>
      <c r="K145" s="1">
        <v>0</v>
      </c>
      <c r="L145" s="1">
        <v>1398.72</v>
      </c>
      <c r="M145" s="1">
        <f>20+6430</f>
        <v>6450</v>
      </c>
      <c r="N145" s="1">
        <v>0</v>
      </c>
      <c r="O145" s="99"/>
      <c r="P145" s="99"/>
    </row>
    <row r="146" spans="1:16" x14ac:dyDescent="0.25">
      <c r="A146" s="99"/>
      <c r="B146" s="84"/>
      <c r="C146" s="2">
        <v>176</v>
      </c>
      <c r="D146" s="2" t="s">
        <v>71</v>
      </c>
      <c r="E146" s="2" t="s">
        <v>70</v>
      </c>
      <c r="F146" s="2" t="s">
        <v>58</v>
      </c>
      <c r="G146" s="2">
        <v>244</v>
      </c>
      <c r="H146" s="1">
        <f t="shared" si="74"/>
        <v>1811.37</v>
      </c>
      <c r="I146" s="1">
        <v>0</v>
      </c>
      <c r="J146" s="1">
        <v>0</v>
      </c>
      <c r="K146" s="1">
        <v>0</v>
      </c>
      <c r="L146" s="1">
        <v>1811.37</v>
      </c>
      <c r="M146" s="1">
        <v>0</v>
      </c>
      <c r="N146" s="1">
        <v>0</v>
      </c>
      <c r="O146" s="99"/>
      <c r="P146" s="99"/>
    </row>
    <row r="147" spans="1:16" x14ac:dyDescent="0.25">
      <c r="A147" s="99"/>
      <c r="B147" s="84"/>
      <c r="C147" s="2">
        <v>176</v>
      </c>
      <c r="D147" s="2" t="s">
        <v>71</v>
      </c>
      <c r="E147" s="2" t="s">
        <v>70</v>
      </c>
      <c r="F147" s="2" t="s">
        <v>58</v>
      </c>
      <c r="G147" s="2">
        <v>414</v>
      </c>
      <c r="H147" s="1">
        <f t="shared" si="74"/>
        <v>53544.01</v>
      </c>
      <c r="I147" s="1">
        <v>0</v>
      </c>
      <c r="J147" s="1">
        <v>0</v>
      </c>
      <c r="K147" s="1">
        <v>3936.5</v>
      </c>
      <c r="L147" s="1">
        <f>52298.3+345.89+600+299.82-3936.5</f>
        <v>49607.51</v>
      </c>
      <c r="M147" s="1">
        <f>8153+300+600+84564.9</f>
        <v>93617.9</v>
      </c>
      <c r="N147" s="1">
        <f>71000.8+500+600+11600</f>
        <v>83700.800000000003</v>
      </c>
      <c r="O147" s="99"/>
      <c r="P147" s="99"/>
    </row>
    <row r="148" spans="1:16" ht="22.5" x14ac:dyDescent="0.25">
      <c r="A148" s="99"/>
      <c r="B148" s="68" t="s">
        <v>24</v>
      </c>
      <c r="C148" s="2"/>
      <c r="D148" s="2"/>
      <c r="E148" s="2"/>
      <c r="F148" s="2"/>
      <c r="G148" s="2"/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99"/>
      <c r="P148" s="99"/>
    </row>
    <row r="149" spans="1:16" x14ac:dyDescent="0.25">
      <c r="A149" s="99"/>
      <c r="B149" s="68" t="s">
        <v>22</v>
      </c>
      <c r="C149" s="77"/>
      <c r="D149" s="77"/>
      <c r="E149" s="77"/>
      <c r="F149" s="77"/>
      <c r="G149" s="77"/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99"/>
      <c r="P149" s="99"/>
    </row>
    <row r="150" spans="1:16" ht="22.5" x14ac:dyDescent="0.25">
      <c r="A150" s="100"/>
      <c r="B150" s="68" t="s">
        <v>23</v>
      </c>
      <c r="C150" s="77"/>
      <c r="D150" s="77"/>
      <c r="E150" s="77"/>
      <c r="F150" s="77"/>
      <c r="G150" s="77"/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00"/>
      <c r="P150" s="100"/>
    </row>
    <row r="151" spans="1:16" ht="22.5" x14ac:dyDescent="0.25">
      <c r="A151" s="84" t="s">
        <v>94</v>
      </c>
      <c r="B151" s="68" t="s">
        <v>40</v>
      </c>
      <c r="C151" s="77"/>
      <c r="D151" s="77"/>
      <c r="E151" s="77"/>
      <c r="F151" s="77"/>
      <c r="G151" s="77"/>
      <c r="H151" s="1">
        <v>0</v>
      </c>
      <c r="I151" s="1">
        <v>0</v>
      </c>
      <c r="J151" s="1">
        <v>0</v>
      </c>
      <c r="K151" s="1">
        <v>0</v>
      </c>
      <c r="L151" s="1">
        <v>0</v>
      </c>
      <c r="M151" s="1">
        <v>0.4</v>
      </c>
      <c r="N151" s="1">
        <v>0</v>
      </c>
      <c r="O151" s="84" t="s">
        <v>42</v>
      </c>
      <c r="P151" s="84" t="s">
        <v>135</v>
      </c>
    </row>
    <row r="152" spans="1:16" x14ac:dyDescent="0.25">
      <c r="A152" s="84"/>
      <c r="B152" s="68" t="s">
        <v>18</v>
      </c>
      <c r="C152" s="77"/>
      <c r="D152" s="77"/>
      <c r="E152" s="77"/>
      <c r="F152" s="77"/>
      <c r="G152" s="77"/>
      <c r="H152" s="1">
        <v>0</v>
      </c>
      <c r="I152" s="1" t="s">
        <v>19</v>
      </c>
      <c r="J152" s="1" t="s">
        <v>19</v>
      </c>
      <c r="K152" s="1" t="s">
        <v>19</v>
      </c>
      <c r="L152" s="1" t="s">
        <v>19</v>
      </c>
      <c r="M152" s="1">
        <f>M153/M151</f>
        <v>13000</v>
      </c>
      <c r="N152" s="1">
        <v>0</v>
      </c>
      <c r="O152" s="84"/>
      <c r="P152" s="84"/>
    </row>
    <row r="153" spans="1:16" ht="22.5" x14ac:dyDescent="0.25">
      <c r="A153" s="84"/>
      <c r="B153" s="68" t="s">
        <v>62</v>
      </c>
      <c r="C153" s="77"/>
      <c r="D153" s="77"/>
      <c r="E153" s="77"/>
      <c r="F153" s="77"/>
      <c r="G153" s="77"/>
      <c r="H153" s="1">
        <f t="shared" ref="H153:H154" si="76">I153+J153+K153+L153</f>
        <v>68.81</v>
      </c>
      <c r="I153" s="1">
        <f>I154+I155+I156+I157+I158</f>
        <v>0</v>
      </c>
      <c r="J153" s="1">
        <f t="shared" ref="J153:M153" si="77">J154+J155+J156+J157+J158</f>
        <v>0</v>
      </c>
      <c r="K153" s="1">
        <f t="shared" si="77"/>
        <v>0</v>
      </c>
      <c r="L153" s="1">
        <f t="shared" si="77"/>
        <v>68.81</v>
      </c>
      <c r="M153" s="1">
        <f t="shared" si="77"/>
        <v>5200</v>
      </c>
      <c r="N153" s="1">
        <f>N154+N155+N156+N157+N158</f>
        <v>0</v>
      </c>
      <c r="O153" s="84"/>
      <c r="P153" s="84"/>
    </row>
    <row r="154" spans="1:16" x14ac:dyDescent="0.25">
      <c r="A154" s="84"/>
      <c r="B154" s="84" t="s">
        <v>21</v>
      </c>
      <c r="C154" s="2">
        <v>176</v>
      </c>
      <c r="D154" s="2" t="s">
        <v>71</v>
      </c>
      <c r="E154" s="2" t="s">
        <v>70</v>
      </c>
      <c r="F154" s="2" t="s">
        <v>58</v>
      </c>
      <c r="G154" s="2">
        <v>244</v>
      </c>
      <c r="H154" s="1">
        <f t="shared" si="76"/>
        <v>68.81</v>
      </c>
      <c r="I154" s="1">
        <v>0</v>
      </c>
      <c r="J154" s="1">
        <v>0</v>
      </c>
      <c r="K154" s="1">
        <v>0</v>
      </c>
      <c r="L154" s="1">
        <v>68.81</v>
      </c>
      <c r="M154" s="1">
        <v>0</v>
      </c>
      <c r="N154" s="1">
        <v>0</v>
      </c>
      <c r="O154" s="84"/>
      <c r="P154" s="84"/>
    </row>
    <row r="155" spans="1:16" x14ac:dyDescent="0.25">
      <c r="A155" s="84"/>
      <c r="B155" s="84"/>
      <c r="C155" s="2">
        <v>176</v>
      </c>
      <c r="D155" s="2" t="s">
        <v>71</v>
      </c>
      <c r="E155" s="2" t="s">
        <v>70</v>
      </c>
      <c r="F155" s="2" t="s">
        <v>58</v>
      </c>
      <c r="G155" s="2">
        <v>414</v>
      </c>
      <c r="H155" s="1">
        <f>I155+J155+K155+L155</f>
        <v>0</v>
      </c>
      <c r="I155" s="1">
        <v>0</v>
      </c>
      <c r="J155" s="1">
        <v>0</v>
      </c>
      <c r="K155" s="1">
        <v>0</v>
      </c>
      <c r="L155" s="1">
        <v>0</v>
      </c>
      <c r="M155" s="1">
        <f>4000+1200</f>
        <v>5200</v>
      </c>
      <c r="N155" s="1">
        <v>0</v>
      </c>
      <c r="O155" s="84"/>
      <c r="P155" s="84"/>
    </row>
    <row r="156" spans="1:16" ht="22.5" x14ac:dyDescent="0.25">
      <c r="A156" s="84"/>
      <c r="B156" s="68" t="s">
        <v>24</v>
      </c>
      <c r="C156" s="2"/>
      <c r="D156" s="2"/>
      <c r="E156" s="2"/>
      <c r="F156" s="2"/>
      <c r="G156" s="2"/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  <c r="O156" s="84"/>
      <c r="P156" s="84"/>
    </row>
    <row r="157" spans="1:16" x14ac:dyDescent="0.25">
      <c r="A157" s="84"/>
      <c r="B157" s="68" t="s">
        <v>22</v>
      </c>
      <c r="C157" s="77"/>
      <c r="D157" s="77"/>
      <c r="E157" s="77"/>
      <c r="F157" s="77"/>
      <c r="G157" s="77"/>
      <c r="H157" s="1">
        <v>0</v>
      </c>
      <c r="I157" s="1">
        <v>0</v>
      </c>
      <c r="J157" s="1">
        <v>0</v>
      </c>
      <c r="K157" s="1">
        <v>0</v>
      </c>
      <c r="L157" s="1">
        <v>0</v>
      </c>
      <c r="M157" s="1">
        <v>0</v>
      </c>
      <c r="N157" s="1">
        <v>0</v>
      </c>
      <c r="O157" s="84"/>
      <c r="P157" s="84"/>
    </row>
    <row r="158" spans="1:16" ht="22.5" x14ac:dyDescent="0.25">
      <c r="A158" s="84"/>
      <c r="B158" s="68" t="s">
        <v>23</v>
      </c>
      <c r="C158" s="77"/>
      <c r="D158" s="77"/>
      <c r="E158" s="77"/>
      <c r="F158" s="77"/>
      <c r="G158" s="77"/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84"/>
      <c r="P158" s="84"/>
    </row>
    <row r="159" spans="1:16" ht="33.75" x14ac:dyDescent="0.25">
      <c r="A159" s="84" t="s">
        <v>95</v>
      </c>
      <c r="B159" s="68" t="s">
        <v>43</v>
      </c>
      <c r="C159" s="77"/>
      <c r="D159" s="77"/>
      <c r="E159" s="77"/>
      <c r="F159" s="77"/>
      <c r="G159" s="77"/>
      <c r="H159" s="1">
        <f>I159+J159+K159+L159</f>
        <v>4</v>
      </c>
      <c r="I159" s="3">
        <v>0</v>
      </c>
      <c r="J159" s="1">
        <v>1</v>
      </c>
      <c r="K159" s="1">
        <v>3</v>
      </c>
      <c r="L159" s="3">
        <v>0</v>
      </c>
      <c r="M159" s="1">
        <v>4</v>
      </c>
      <c r="N159" s="1">
        <v>4</v>
      </c>
      <c r="O159" s="84" t="s">
        <v>120</v>
      </c>
      <c r="P159" s="84" t="s">
        <v>110</v>
      </c>
    </row>
    <row r="160" spans="1:16" x14ac:dyDescent="0.25">
      <c r="A160" s="84"/>
      <c r="B160" s="68" t="s">
        <v>18</v>
      </c>
      <c r="C160" s="77"/>
      <c r="D160" s="77"/>
      <c r="E160" s="77"/>
      <c r="F160" s="77"/>
      <c r="G160" s="77"/>
      <c r="H160" s="1">
        <f>H161/H159</f>
        <v>1792.5250000000001</v>
      </c>
      <c r="I160" s="1" t="s">
        <v>19</v>
      </c>
      <c r="J160" s="1" t="s">
        <v>19</v>
      </c>
      <c r="K160" s="1" t="s">
        <v>19</v>
      </c>
      <c r="L160" s="1" t="s">
        <v>19</v>
      </c>
      <c r="M160" s="1">
        <f>M161/M159</f>
        <v>1037.075</v>
      </c>
      <c r="N160" s="1">
        <f>N161/N159</f>
        <v>1057.825</v>
      </c>
      <c r="O160" s="84"/>
      <c r="P160" s="84"/>
    </row>
    <row r="161" spans="1:16" ht="22.5" x14ac:dyDescent="0.25">
      <c r="A161" s="84"/>
      <c r="B161" s="68" t="s">
        <v>62</v>
      </c>
      <c r="C161" s="77"/>
      <c r="D161" s="77"/>
      <c r="E161" s="77"/>
      <c r="F161" s="77"/>
      <c r="G161" s="77"/>
      <c r="H161" s="4">
        <f>H162+H163+H164</f>
        <v>7170.1</v>
      </c>
      <c r="I161" s="4">
        <f>I162+I163+I164</f>
        <v>0</v>
      </c>
      <c r="J161" s="4">
        <f t="shared" ref="J161:M161" si="78">J162+J163+J164</f>
        <v>987.7</v>
      </c>
      <c r="K161" s="4">
        <f t="shared" si="78"/>
        <v>3839</v>
      </c>
      <c r="L161" s="4">
        <f t="shared" si="78"/>
        <v>2343.4</v>
      </c>
      <c r="M161" s="4">
        <f t="shared" si="78"/>
        <v>4148.3</v>
      </c>
      <c r="N161" s="4">
        <f>N162+N163+N164</f>
        <v>4231.3</v>
      </c>
      <c r="O161" s="84"/>
      <c r="P161" s="84"/>
    </row>
    <row r="162" spans="1:16" x14ac:dyDescent="0.25">
      <c r="A162" s="84"/>
      <c r="B162" s="68" t="s">
        <v>21</v>
      </c>
      <c r="C162" s="2">
        <v>176</v>
      </c>
      <c r="D162" s="2" t="s">
        <v>71</v>
      </c>
      <c r="E162" s="2" t="s">
        <v>70</v>
      </c>
      <c r="F162" s="2" t="s">
        <v>58</v>
      </c>
      <c r="G162" s="2">
        <v>244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84"/>
      <c r="P162" s="84"/>
    </row>
    <row r="163" spans="1:16" x14ac:dyDescent="0.25">
      <c r="A163" s="84"/>
      <c r="B163" s="68" t="s">
        <v>22</v>
      </c>
      <c r="C163" s="77"/>
      <c r="D163" s="77"/>
      <c r="E163" s="77"/>
      <c r="F163" s="77"/>
      <c r="G163" s="77"/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84"/>
      <c r="P163" s="84"/>
    </row>
    <row r="164" spans="1:16" ht="22.5" x14ac:dyDescent="0.25">
      <c r="A164" s="84"/>
      <c r="B164" s="68" t="s">
        <v>23</v>
      </c>
      <c r="C164" s="77"/>
      <c r="D164" s="77"/>
      <c r="E164" s="77"/>
      <c r="F164" s="77"/>
      <c r="G164" s="77"/>
      <c r="H164" s="1">
        <f>I164+J164+K164+L164</f>
        <v>7170.1</v>
      </c>
      <c r="I164" s="4">
        <v>0</v>
      </c>
      <c r="J164" s="1">
        <v>987.7</v>
      </c>
      <c r="K164" s="1">
        <v>3839</v>
      </c>
      <c r="L164" s="1">
        <v>2343.4</v>
      </c>
      <c r="M164" s="1">
        <v>4148.3</v>
      </c>
      <c r="N164" s="1">
        <v>4231.3</v>
      </c>
      <c r="O164" s="84"/>
      <c r="P164" s="84"/>
    </row>
    <row r="165" spans="1:16" ht="22.5" x14ac:dyDescent="0.25">
      <c r="A165" s="84" t="s">
        <v>96</v>
      </c>
      <c r="B165" s="68" t="s">
        <v>40</v>
      </c>
      <c r="C165" s="77"/>
      <c r="D165" s="77"/>
      <c r="E165" s="77"/>
      <c r="F165" s="77"/>
      <c r="G165" s="77"/>
      <c r="H165" s="1">
        <f t="shared" ref="H165:H170" si="79">I165+J165+K165+L165</f>
        <v>15.2</v>
      </c>
      <c r="I165" s="3">
        <v>0</v>
      </c>
      <c r="J165" s="1">
        <v>6.3</v>
      </c>
      <c r="K165" s="1">
        <v>8.9</v>
      </c>
      <c r="L165" s="1">
        <v>0</v>
      </c>
      <c r="M165" s="1">
        <v>4.5</v>
      </c>
      <c r="N165" s="1">
        <v>4.5</v>
      </c>
      <c r="O165" s="84" t="s">
        <v>121</v>
      </c>
      <c r="P165" s="84" t="s">
        <v>145</v>
      </c>
    </row>
    <row r="166" spans="1:16" x14ac:dyDescent="0.25">
      <c r="A166" s="84"/>
      <c r="B166" s="68" t="s">
        <v>18</v>
      </c>
      <c r="C166" s="77"/>
      <c r="D166" s="77"/>
      <c r="E166" s="77"/>
      <c r="F166" s="77"/>
      <c r="G166" s="77"/>
      <c r="H166" s="1">
        <f>H167/H165</f>
        <v>5262.5</v>
      </c>
      <c r="I166" s="1" t="s">
        <v>19</v>
      </c>
      <c r="J166" s="1" t="s">
        <v>19</v>
      </c>
      <c r="K166" s="1" t="s">
        <v>19</v>
      </c>
      <c r="L166" s="1" t="s">
        <v>19</v>
      </c>
      <c r="M166" s="1">
        <f>M167/M165</f>
        <v>6666.666666666667</v>
      </c>
      <c r="N166" s="1">
        <f>N167/N165</f>
        <v>6666.666666666667</v>
      </c>
      <c r="O166" s="84"/>
      <c r="P166" s="84"/>
    </row>
    <row r="167" spans="1:16" ht="22.5" x14ac:dyDescent="0.25">
      <c r="A167" s="84"/>
      <c r="B167" s="68" t="s">
        <v>62</v>
      </c>
      <c r="C167" s="77"/>
      <c r="D167" s="77"/>
      <c r="E167" s="77"/>
      <c r="F167" s="77"/>
      <c r="G167" s="77"/>
      <c r="H167" s="1">
        <f>I167+J167+K167+L167</f>
        <v>79990</v>
      </c>
      <c r="I167" s="1">
        <f>I168+I169+I170+I171</f>
        <v>0</v>
      </c>
      <c r="J167" s="1">
        <f t="shared" ref="J167:N167" si="80">J168+J169+J170+J171</f>
        <v>34609.9</v>
      </c>
      <c r="K167" s="1">
        <f t="shared" si="80"/>
        <v>45380.1</v>
      </c>
      <c r="L167" s="1">
        <f t="shared" si="80"/>
        <v>0</v>
      </c>
      <c r="M167" s="1">
        <f t="shared" si="80"/>
        <v>30000</v>
      </c>
      <c r="N167" s="1">
        <f t="shared" si="80"/>
        <v>30000</v>
      </c>
      <c r="O167" s="84"/>
      <c r="P167" s="84"/>
    </row>
    <row r="168" spans="1:16" x14ac:dyDescent="0.25">
      <c r="A168" s="84"/>
      <c r="B168" s="68" t="s">
        <v>21</v>
      </c>
      <c r="C168" s="2"/>
      <c r="D168" s="2"/>
      <c r="E168" s="2"/>
      <c r="F168" s="2"/>
      <c r="G168" s="2"/>
      <c r="H168" s="1">
        <f t="shared" si="79"/>
        <v>0</v>
      </c>
      <c r="I168" s="1">
        <f t="shared" ref="I168:I169" si="81">J168+K168+L168+M168</f>
        <v>0</v>
      </c>
      <c r="J168" s="1">
        <f t="shared" ref="J168:J169" si="82">K168+L168+M168+N168</f>
        <v>0</v>
      </c>
      <c r="K168" s="1">
        <f t="shared" ref="K168:K169" si="83">L168+M168+N168+O168</f>
        <v>0</v>
      </c>
      <c r="L168" s="1">
        <f t="shared" ref="L168:L169" si="84">M168+N168+O168+P168</f>
        <v>0</v>
      </c>
      <c r="M168" s="1">
        <f t="shared" ref="M168:M169" si="85">N168+O168+P168+Q168</f>
        <v>0</v>
      </c>
      <c r="N168" s="1">
        <f t="shared" ref="N168:N169" si="86">O168+P168+Q168+R168</f>
        <v>0</v>
      </c>
      <c r="O168" s="84"/>
      <c r="P168" s="84"/>
    </row>
    <row r="169" spans="1:16" ht="22.5" x14ac:dyDescent="0.25">
      <c r="A169" s="84"/>
      <c r="B169" s="68" t="s">
        <v>24</v>
      </c>
      <c r="C169" s="2"/>
      <c r="D169" s="2"/>
      <c r="E169" s="2"/>
      <c r="F169" s="2"/>
      <c r="G169" s="2"/>
      <c r="H169" s="1">
        <f t="shared" si="79"/>
        <v>0</v>
      </c>
      <c r="I169" s="1">
        <f t="shared" si="81"/>
        <v>0</v>
      </c>
      <c r="J169" s="1">
        <f t="shared" si="82"/>
        <v>0</v>
      </c>
      <c r="K169" s="1">
        <f t="shared" si="83"/>
        <v>0</v>
      </c>
      <c r="L169" s="1">
        <f t="shared" si="84"/>
        <v>0</v>
      </c>
      <c r="M169" s="1">
        <f t="shared" si="85"/>
        <v>0</v>
      </c>
      <c r="N169" s="1">
        <f t="shared" si="86"/>
        <v>0</v>
      </c>
      <c r="O169" s="84"/>
      <c r="P169" s="84"/>
    </row>
    <row r="170" spans="1:16" x14ac:dyDescent="0.25">
      <c r="A170" s="84"/>
      <c r="B170" s="68" t="s">
        <v>22</v>
      </c>
      <c r="C170" s="2">
        <v>780</v>
      </c>
      <c r="D170" s="2" t="s">
        <v>71</v>
      </c>
      <c r="E170" s="2" t="s">
        <v>70</v>
      </c>
      <c r="F170" s="2" t="s">
        <v>64</v>
      </c>
      <c r="G170" s="2">
        <v>244</v>
      </c>
      <c r="H170" s="1">
        <f t="shared" si="79"/>
        <v>79990</v>
      </c>
      <c r="I170" s="1">
        <v>0</v>
      </c>
      <c r="J170" s="1">
        <v>34609.9</v>
      </c>
      <c r="K170" s="1">
        <v>45380.1</v>
      </c>
      <c r="L170" s="1">
        <v>0</v>
      </c>
      <c r="M170" s="1">
        <v>30000</v>
      </c>
      <c r="N170" s="1">
        <v>30000</v>
      </c>
      <c r="O170" s="84"/>
      <c r="P170" s="84"/>
    </row>
    <row r="171" spans="1:16" ht="22.5" x14ac:dyDescent="0.25">
      <c r="A171" s="84"/>
      <c r="B171" s="68" t="s">
        <v>23</v>
      </c>
      <c r="C171" s="77"/>
      <c r="D171" s="77"/>
      <c r="E171" s="77"/>
      <c r="F171" s="77"/>
      <c r="G171" s="2"/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84"/>
      <c r="P171" s="84"/>
    </row>
    <row r="172" spans="1:16" ht="22.5" x14ac:dyDescent="0.25">
      <c r="A172" s="84" t="s">
        <v>97</v>
      </c>
      <c r="B172" s="68" t="s">
        <v>40</v>
      </c>
      <c r="C172" s="77"/>
      <c r="D172" s="77"/>
      <c r="E172" s="77"/>
      <c r="F172" s="77"/>
      <c r="G172" s="77"/>
      <c r="H172" s="1">
        <f>SUM(I172:L172)</f>
        <v>0</v>
      </c>
      <c r="I172" s="1">
        <v>0</v>
      </c>
      <c r="J172" s="1">
        <v>0</v>
      </c>
      <c r="K172" s="1">
        <v>0</v>
      </c>
      <c r="L172" s="1">
        <v>0</v>
      </c>
      <c r="M172" s="1">
        <v>2000</v>
      </c>
      <c r="N172" s="1">
        <v>5000</v>
      </c>
      <c r="O172" s="84" t="s">
        <v>42</v>
      </c>
      <c r="P172" s="84" t="s">
        <v>150</v>
      </c>
    </row>
    <row r="173" spans="1:16" x14ac:dyDescent="0.25">
      <c r="A173" s="84"/>
      <c r="B173" s="68" t="s">
        <v>18</v>
      </c>
      <c r="C173" s="77"/>
      <c r="D173" s="77"/>
      <c r="E173" s="77"/>
      <c r="F173" s="77"/>
      <c r="G173" s="77"/>
      <c r="H173" s="1">
        <v>0</v>
      </c>
      <c r="I173" s="1" t="s">
        <v>19</v>
      </c>
      <c r="J173" s="1" t="s">
        <v>19</v>
      </c>
      <c r="K173" s="1" t="s">
        <v>19</v>
      </c>
      <c r="L173" s="1" t="s">
        <v>19</v>
      </c>
      <c r="M173" s="1">
        <f>M174/M172</f>
        <v>5</v>
      </c>
      <c r="N173" s="1">
        <f>N174/N172</f>
        <v>5</v>
      </c>
      <c r="O173" s="84"/>
      <c r="P173" s="84"/>
    </row>
    <row r="174" spans="1:16" ht="22.5" x14ac:dyDescent="0.25">
      <c r="A174" s="84"/>
      <c r="B174" s="68" t="s">
        <v>62</v>
      </c>
      <c r="C174" s="77"/>
      <c r="D174" s="77"/>
      <c r="E174" s="77"/>
      <c r="F174" s="77"/>
      <c r="G174" s="77"/>
      <c r="H174" s="1">
        <f>I174+J174+K174+L174</f>
        <v>0</v>
      </c>
      <c r="I174" s="1">
        <f>I175+I176+I177+I178</f>
        <v>0</v>
      </c>
      <c r="J174" s="1">
        <f t="shared" ref="J174:N174" si="87">J175+J176+J177+J178</f>
        <v>0</v>
      </c>
      <c r="K174" s="1">
        <f t="shared" si="87"/>
        <v>0</v>
      </c>
      <c r="L174" s="1">
        <f t="shared" si="87"/>
        <v>0</v>
      </c>
      <c r="M174" s="1">
        <f t="shared" si="87"/>
        <v>10000</v>
      </c>
      <c r="N174" s="1">
        <f t="shared" si="87"/>
        <v>25000</v>
      </c>
      <c r="O174" s="84"/>
      <c r="P174" s="84"/>
    </row>
    <row r="175" spans="1:16" x14ac:dyDescent="0.25">
      <c r="A175" s="84"/>
      <c r="B175" s="68" t="s">
        <v>21</v>
      </c>
      <c r="C175" s="2">
        <v>176</v>
      </c>
      <c r="D175" s="2" t="s">
        <v>71</v>
      </c>
      <c r="E175" s="2" t="s">
        <v>70</v>
      </c>
      <c r="F175" s="2" t="s">
        <v>58</v>
      </c>
      <c r="G175" s="2">
        <v>244</v>
      </c>
      <c r="H175" s="1">
        <f>I175+J175+K175+L175</f>
        <v>0</v>
      </c>
      <c r="I175" s="1">
        <v>0</v>
      </c>
      <c r="J175" s="3">
        <v>0</v>
      </c>
      <c r="K175" s="3">
        <v>0</v>
      </c>
      <c r="L175" s="4">
        <v>0</v>
      </c>
      <c r="M175" s="1">
        <v>10000</v>
      </c>
      <c r="N175" s="1">
        <v>25000</v>
      </c>
      <c r="O175" s="84"/>
      <c r="P175" s="84"/>
    </row>
    <row r="176" spans="1:16" ht="22.5" x14ac:dyDescent="0.25">
      <c r="A176" s="84"/>
      <c r="B176" s="68" t="s">
        <v>24</v>
      </c>
      <c r="C176" s="2"/>
      <c r="D176" s="2"/>
      <c r="E176" s="2"/>
      <c r="F176" s="2"/>
      <c r="G176" s="2"/>
      <c r="H176" s="1">
        <f t="shared" ref="H176:H178" si="88">I176+J176+K176+L176</f>
        <v>0</v>
      </c>
      <c r="I176" s="1">
        <f t="shared" ref="I176:I178" si="89">J176+K176+L176+M176</f>
        <v>0</v>
      </c>
      <c r="J176" s="1">
        <f t="shared" ref="J176:J178" si="90">K176+L176+M176+N176</f>
        <v>0</v>
      </c>
      <c r="K176" s="1">
        <f t="shared" ref="K176:K178" si="91">L176+M176+N176+O176</f>
        <v>0</v>
      </c>
      <c r="L176" s="1">
        <f t="shared" ref="L176:L178" si="92">M176+N176+O176+P176</f>
        <v>0</v>
      </c>
      <c r="M176" s="1">
        <f t="shared" ref="M176:M178" si="93">N176+O176+P176+Q176</f>
        <v>0</v>
      </c>
      <c r="N176" s="1">
        <f t="shared" ref="N176:N178" si="94">O176+P176+Q176+R176</f>
        <v>0</v>
      </c>
      <c r="O176" s="84"/>
      <c r="P176" s="84"/>
    </row>
    <row r="177" spans="1:16" x14ac:dyDescent="0.25">
      <c r="A177" s="84"/>
      <c r="B177" s="68" t="s">
        <v>22</v>
      </c>
      <c r="C177" s="77"/>
      <c r="D177" s="77"/>
      <c r="E177" s="77"/>
      <c r="F177" s="77"/>
      <c r="G177" s="77"/>
      <c r="H177" s="1">
        <f t="shared" si="88"/>
        <v>0</v>
      </c>
      <c r="I177" s="1">
        <f t="shared" si="89"/>
        <v>0</v>
      </c>
      <c r="J177" s="1">
        <f t="shared" si="90"/>
        <v>0</v>
      </c>
      <c r="K177" s="1">
        <f t="shared" si="91"/>
        <v>0</v>
      </c>
      <c r="L177" s="1">
        <f t="shared" si="92"/>
        <v>0</v>
      </c>
      <c r="M177" s="1">
        <f t="shared" si="93"/>
        <v>0</v>
      </c>
      <c r="N177" s="1">
        <f t="shared" si="94"/>
        <v>0</v>
      </c>
      <c r="O177" s="84"/>
      <c r="P177" s="84"/>
    </row>
    <row r="178" spans="1:16" ht="22.5" x14ac:dyDescent="0.25">
      <c r="A178" s="84"/>
      <c r="B178" s="68" t="s">
        <v>23</v>
      </c>
      <c r="C178" s="77"/>
      <c r="D178" s="77"/>
      <c r="E178" s="77"/>
      <c r="F178" s="77"/>
      <c r="G178" s="77"/>
      <c r="H178" s="1">
        <f t="shared" si="88"/>
        <v>0</v>
      </c>
      <c r="I178" s="1">
        <f t="shared" si="89"/>
        <v>0</v>
      </c>
      <c r="J178" s="1">
        <f t="shared" si="90"/>
        <v>0</v>
      </c>
      <c r="K178" s="1">
        <f t="shared" si="91"/>
        <v>0</v>
      </c>
      <c r="L178" s="1">
        <f t="shared" si="92"/>
        <v>0</v>
      </c>
      <c r="M178" s="1">
        <f t="shared" si="93"/>
        <v>0</v>
      </c>
      <c r="N178" s="1">
        <f t="shared" si="94"/>
        <v>0</v>
      </c>
      <c r="O178" s="84"/>
      <c r="P178" s="84"/>
    </row>
    <row r="179" spans="1:16" ht="22.5" x14ac:dyDescent="0.25">
      <c r="A179" s="84" t="s">
        <v>148</v>
      </c>
      <c r="B179" s="68" t="s">
        <v>40</v>
      </c>
      <c r="C179" s="77"/>
      <c r="D179" s="77"/>
      <c r="E179" s="77"/>
      <c r="F179" s="77"/>
      <c r="G179" s="77"/>
      <c r="H179" s="1">
        <f>I179+J179+K179+L179</f>
        <v>3.9</v>
      </c>
      <c r="I179" s="1">
        <v>0</v>
      </c>
      <c r="J179" s="1">
        <v>0</v>
      </c>
      <c r="K179" s="1">
        <v>3.9</v>
      </c>
      <c r="L179" s="1">
        <v>0</v>
      </c>
      <c r="M179" s="1">
        <v>5.2</v>
      </c>
      <c r="N179" s="1">
        <v>12.4</v>
      </c>
      <c r="O179" s="84" t="s">
        <v>42</v>
      </c>
      <c r="P179" s="84" t="s">
        <v>136</v>
      </c>
    </row>
    <row r="180" spans="1:16" x14ac:dyDescent="0.25">
      <c r="A180" s="84"/>
      <c r="B180" s="68" t="s">
        <v>18</v>
      </c>
      <c r="C180" s="77"/>
      <c r="D180" s="77"/>
      <c r="E180" s="77"/>
      <c r="F180" s="77"/>
      <c r="G180" s="77"/>
      <c r="H180" s="1">
        <f>H181/H179</f>
        <v>6185.2384615384608</v>
      </c>
      <c r="I180" s="1" t="s">
        <v>19</v>
      </c>
      <c r="J180" s="1" t="s">
        <v>19</v>
      </c>
      <c r="K180" s="1" t="s">
        <v>19</v>
      </c>
      <c r="L180" s="1" t="s">
        <v>19</v>
      </c>
      <c r="M180" s="1">
        <f>M181/M179</f>
        <v>7413.4615384615381</v>
      </c>
      <c r="N180" s="1">
        <f>N181/N179</f>
        <v>2847.4161290322577</v>
      </c>
      <c r="O180" s="84"/>
      <c r="P180" s="84"/>
    </row>
    <row r="181" spans="1:16" ht="22.5" x14ac:dyDescent="0.25">
      <c r="A181" s="84"/>
      <c r="B181" s="68" t="s">
        <v>62</v>
      </c>
      <c r="C181" s="77"/>
      <c r="D181" s="77"/>
      <c r="E181" s="77"/>
      <c r="F181" s="77"/>
      <c r="G181" s="77"/>
      <c r="H181" s="1">
        <f>H182+H183+H184+H185+H186+H187</f>
        <v>24122.429999999997</v>
      </c>
      <c r="I181" s="1">
        <f t="shared" ref="I181:M181" si="95">I182+I183+I184+I185+I186+I187</f>
        <v>0</v>
      </c>
      <c r="J181" s="1">
        <f t="shared" si="95"/>
        <v>0</v>
      </c>
      <c r="K181" s="1">
        <f t="shared" si="95"/>
        <v>12234.2</v>
      </c>
      <c r="L181" s="1">
        <f t="shared" si="95"/>
        <v>11888.230000000001</v>
      </c>
      <c r="M181" s="1">
        <f t="shared" si="95"/>
        <v>38550</v>
      </c>
      <c r="N181" s="1">
        <f>N182+N183+N184+N185+N186+N187</f>
        <v>35307.96</v>
      </c>
      <c r="O181" s="84"/>
      <c r="P181" s="84"/>
    </row>
    <row r="182" spans="1:16" x14ac:dyDescent="0.25">
      <c r="A182" s="84"/>
      <c r="B182" s="84" t="s">
        <v>21</v>
      </c>
      <c r="C182" s="2">
        <v>176</v>
      </c>
      <c r="D182" s="2" t="s">
        <v>71</v>
      </c>
      <c r="E182" s="2" t="s">
        <v>70</v>
      </c>
      <c r="F182" s="2" t="s">
        <v>58</v>
      </c>
      <c r="G182" s="2">
        <v>243</v>
      </c>
      <c r="H182" s="1">
        <f t="shared" ref="H182:H183" si="96">I182+J182+K182+L182</f>
        <v>23554.89</v>
      </c>
      <c r="I182" s="1">
        <v>0</v>
      </c>
      <c r="J182" s="1">
        <v>0</v>
      </c>
      <c r="K182" s="1">
        <v>12234.2</v>
      </c>
      <c r="L182" s="1">
        <v>11320.69</v>
      </c>
      <c r="M182" s="1">
        <f>34800+120</f>
        <v>34920</v>
      </c>
      <c r="N182" s="1">
        <f>34557.96+700</f>
        <v>35257.96</v>
      </c>
      <c r="O182" s="84"/>
      <c r="P182" s="84"/>
    </row>
    <row r="183" spans="1:16" x14ac:dyDescent="0.25">
      <c r="A183" s="84"/>
      <c r="B183" s="84"/>
      <c r="C183" s="2">
        <v>176</v>
      </c>
      <c r="D183" s="2" t="s">
        <v>71</v>
      </c>
      <c r="E183" s="2" t="s">
        <v>70</v>
      </c>
      <c r="F183" s="2" t="s">
        <v>58</v>
      </c>
      <c r="G183" s="2">
        <v>244</v>
      </c>
      <c r="H183" s="1">
        <f t="shared" si="96"/>
        <v>493.78</v>
      </c>
      <c r="I183" s="1">
        <v>0</v>
      </c>
      <c r="J183" s="1">
        <v>0</v>
      </c>
      <c r="K183" s="1">
        <v>0</v>
      </c>
      <c r="L183" s="1">
        <v>493.78</v>
      </c>
      <c r="M183" s="1">
        <v>0</v>
      </c>
      <c r="N183" s="1">
        <v>0</v>
      </c>
      <c r="O183" s="84"/>
      <c r="P183" s="84"/>
    </row>
    <row r="184" spans="1:16" x14ac:dyDescent="0.25">
      <c r="A184" s="84"/>
      <c r="B184" s="84"/>
      <c r="C184" s="2">
        <v>176</v>
      </c>
      <c r="D184" s="2" t="s">
        <v>71</v>
      </c>
      <c r="E184" s="2" t="s">
        <v>70</v>
      </c>
      <c r="F184" s="2" t="s">
        <v>58</v>
      </c>
      <c r="G184" s="2">
        <v>414</v>
      </c>
      <c r="H184" s="1">
        <f>I184+J184+K184+L184</f>
        <v>73.760000000000005</v>
      </c>
      <c r="I184" s="1">
        <v>0</v>
      </c>
      <c r="J184" s="1">
        <v>0</v>
      </c>
      <c r="K184" s="1">
        <v>0</v>
      </c>
      <c r="L184" s="1">
        <f>23.76+50</f>
        <v>73.760000000000005</v>
      </c>
      <c r="M184" s="1">
        <f>80+3500+50</f>
        <v>3630</v>
      </c>
      <c r="N184" s="1">
        <f>50</f>
        <v>50</v>
      </c>
      <c r="O184" s="84"/>
      <c r="P184" s="84"/>
    </row>
    <row r="185" spans="1:16" ht="22.5" x14ac:dyDescent="0.25">
      <c r="A185" s="84"/>
      <c r="B185" s="68" t="s">
        <v>24</v>
      </c>
      <c r="C185" s="2"/>
      <c r="D185" s="2"/>
      <c r="E185" s="2"/>
      <c r="F185" s="2"/>
      <c r="G185" s="2"/>
      <c r="H185" s="1">
        <v>0</v>
      </c>
      <c r="I185" s="1">
        <v>0</v>
      </c>
      <c r="J185" s="1">
        <v>0</v>
      </c>
      <c r="K185" s="1">
        <v>0</v>
      </c>
      <c r="L185" s="1">
        <v>0</v>
      </c>
      <c r="M185" s="1">
        <v>0</v>
      </c>
      <c r="N185" s="1">
        <v>0</v>
      </c>
      <c r="O185" s="84"/>
      <c r="P185" s="84"/>
    </row>
    <row r="186" spans="1:16" x14ac:dyDescent="0.25">
      <c r="A186" s="84"/>
      <c r="B186" s="68" t="s">
        <v>22</v>
      </c>
      <c r="C186" s="77"/>
      <c r="D186" s="77"/>
      <c r="E186" s="77"/>
      <c r="F186" s="77"/>
      <c r="G186" s="77"/>
      <c r="H186" s="1">
        <v>0</v>
      </c>
      <c r="I186" s="1">
        <v>0</v>
      </c>
      <c r="J186" s="1">
        <v>0</v>
      </c>
      <c r="K186" s="1">
        <v>0</v>
      </c>
      <c r="L186" s="1">
        <v>0</v>
      </c>
      <c r="M186" s="1">
        <v>0</v>
      </c>
      <c r="N186" s="1">
        <v>0</v>
      </c>
      <c r="O186" s="84"/>
      <c r="P186" s="84"/>
    </row>
    <row r="187" spans="1:16" ht="22.5" x14ac:dyDescent="0.25">
      <c r="A187" s="84"/>
      <c r="B187" s="68" t="s">
        <v>23</v>
      </c>
      <c r="C187" s="77"/>
      <c r="D187" s="77"/>
      <c r="E187" s="77"/>
      <c r="F187" s="77"/>
      <c r="G187" s="77"/>
      <c r="H187" s="1">
        <v>0</v>
      </c>
      <c r="I187" s="1">
        <v>0</v>
      </c>
      <c r="J187" s="1">
        <v>0</v>
      </c>
      <c r="K187" s="1">
        <v>0</v>
      </c>
      <c r="L187" s="1">
        <v>0</v>
      </c>
      <c r="M187" s="1">
        <v>0</v>
      </c>
      <c r="N187" s="1">
        <v>0</v>
      </c>
      <c r="O187" s="84"/>
      <c r="P187" s="84"/>
    </row>
    <row r="188" spans="1:16" ht="22.5" x14ac:dyDescent="0.25">
      <c r="A188" s="84" t="s">
        <v>123</v>
      </c>
      <c r="B188" s="68" t="s">
        <v>40</v>
      </c>
      <c r="C188" s="77"/>
      <c r="D188" s="77"/>
      <c r="E188" s="77"/>
      <c r="F188" s="77"/>
      <c r="G188" s="77"/>
      <c r="H188" s="1">
        <f>I188+J188+K188+L188</f>
        <v>5048</v>
      </c>
      <c r="I188" s="1">
        <v>0</v>
      </c>
      <c r="J188" s="1">
        <v>1854.2</v>
      </c>
      <c r="K188" s="1">
        <f>1769+1424.8</f>
        <v>3193.8</v>
      </c>
      <c r="L188" s="1">
        <v>0</v>
      </c>
      <c r="M188" s="1">
        <f>3281+1950</f>
        <v>5231</v>
      </c>
      <c r="N188" s="1">
        <f>3281+1950</f>
        <v>5231</v>
      </c>
      <c r="O188" s="84" t="s">
        <v>119</v>
      </c>
      <c r="P188" s="84" t="s">
        <v>160</v>
      </c>
    </row>
    <row r="189" spans="1:16" x14ac:dyDescent="0.25">
      <c r="A189" s="84"/>
      <c r="B189" s="68" t="s">
        <v>18</v>
      </c>
      <c r="C189" s="77"/>
      <c r="D189" s="77"/>
      <c r="E189" s="77"/>
      <c r="F189" s="77"/>
      <c r="G189" s="77"/>
      <c r="H189" s="38">
        <v>0</v>
      </c>
      <c r="I189" s="1" t="s">
        <v>19</v>
      </c>
      <c r="J189" s="1" t="s">
        <v>19</v>
      </c>
      <c r="K189" s="1" t="s">
        <v>19</v>
      </c>
      <c r="L189" s="1" t="s">
        <v>19</v>
      </c>
      <c r="M189" s="1">
        <v>0</v>
      </c>
      <c r="N189" s="1">
        <v>0</v>
      </c>
      <c r="O189" s="84"/>
      <c r="P189" s="84"/>
    </row>
    <row r="190" spans="1:16" ht="22.5" x14ac:dyDescent="0.25">
      <c r="A190" s="84"/>
      <c r="B190" s="68" t="s">
        <v>62</v>
      </c>
      <c r="C190" s="77"/>
      <c r="D190" s="77"/>
      <c r="E190" s="77"/>
      <c r="F190" s="77"/>
      <c r="G190" s="77"/>
      <c r="H190" s="1">
        <f>I190+J190+K190+L190</f>
        <v>340044.9</v>
      </c>
      <c r="I190" s="1">
        <f>I191+I192+I194+I195+I196+I197+I198</f>
        <v>0</v>
      </c>
      <c r="J190" s="1">
        <f t="shared" ref="J190:N190" si="97">J191+J192+J194+J195+J196+J197+J198</f>
        <v>130000</v>
      </c>
      <c r="K190" s="1">
        <f t="shared" si="97"/>
        <v>210044.9</v>
      </c>
      <c r="L190" s="1">
        <f t="shared" si="97"/>
        <v>0</v>
      </c>
      <c r="M190" s="1">
        <f t="shared" si="97"/>
        <v>273498.2</v>
      </c>
      <c r="N190" s="1">
        <f t="shared" si="97"/>
        <v>322781.40000000002</v>
      </c>
      <c r="O190" s="84"/>
      <c r="P190" s="84"/>
    </row>
    <row r="191" spans="1:16" x14ac:dyDescent="0.25">
      <c r="A191" s="84"/>
      <c r="B191" s="68" t="s">
        <v>21</v>
      </c>
      <c r="C191" s="2">
        <v>176</v>
      </c>
      <c r="D191" s="2" t="s">
        <v>71</v>
      </c>
      <c r="E191" s="2" t="s">
        <v>70</v>
      </c>
      <c r="F191" s="2" t="s">
        <v>58</v>
      </c>
      <c r="G191" s="2">
        <v>244</v>
      </c>
      <c r="H191" s="1">
        <f t="shared" ref="H191:H196" si="98">I191+J191+K191+L191</f>
        <v>316552.3</v>
      </c>
      <c r="I191" s="1">
        <v>0</v>
      </c>
      <c r="J191" s="1">
        <v>130000</v>
      </c>
      <c r="K191" s="1">
        <v>186552.3</v>
      </c>
      <c r="L191" s="1">
        <v>0</v>
      </c>
      <c r="M191" s="1">
        <v>247573.7</v>
      </c>
      <c r="N191" s="1">
        <v>296856.90000000002</v>
      </c>
      <c r="O191" s="84"/>
      <c r="P191" s="84"/>
    </row>
    <row r="192" spans="1:16" ht="22.5" x14ac:dyDescent="0.25">
      <c r="A192" s="84"/>
      <c r="B192" s="69" t="s">
        <v>24</v>
      </c>
      <c r="C192" s="2"/>
      <c r="D192" s="2"/>
      <c r="E192" s="2"/>
      <c r="F192" s="2"/>
      <c r="G192" s="2"/>
      <c r="H192" s="1">
        <f t="shared" si="98"/>
        <v>0</v>
      </c>
      <c r="I192" s="1">
        <v>0</v>
      </c>
      <c r="J192" s="1">
        <v>0</v>
      </c>
      <c r="K192" s="1">
        <v>0</v>
      </c>
      <c r="L192" s="1">
        <v>0</v>
      </c>
      <c r="M192" s="1">
        <v>0</v>
      </c>
      <c r="N192" s="1">
        <v>0</v>
      </c>
      <c r="O192" s="84"/>
      <c r="P192" s="84"/>
    </row>
    <row r="193" spans="1:16" x14ac:dyDescent="0.25">
      <c r="A193" s="139"/>
      <c r="B193" s="34" t="s">
        <v>22</v>
      </c>
      <c r="C193" s="35">
        <v>780</v>
      </c>
      <c r="D193" s="2" t="s">
        <v>71</v>
      </c>
      <c r="E193" s="2" t="s">
        <v>70</v>
      </c>
      <c r="F193" s="2" t="s">
        <v>66</v>
      </c>
      <c r="G193" s="2"/>
      <c r="H193" s="1">
        <f>SUM(H194:H197)</f>
        <v>23492.6</v>
      </c>
      <c r="I193" s="1">
        <f t="shared" ref="I193:N193" si="99">SUM(I194:I197)</f>
        <v>0</v>
      </c>
      <c r="J193" s="1">
        <f t="shared" si="99"/>
        <v>0</v>
      </c>
      <c r="K193" s="1">
        <f t="shared" si="99"/>
        <v>23492.6</v>
      </c>
      <c r="L193" s="1">
        <f t="shared" si="99"/>
        <v>0</v>
      </c>
      <c r="M193" s="1">
        <f t="shared" si="99"/>
        <v>25924.5</v>
      </c>
      <c r="N193" s="1">
        <f t="shared" si="99"/>
        <v>25924.5</v>
      </c>
      <c r="O193" s="84"/>
      <c r="P193" s="84"/>
    </row>
    <row r="194" spans="1:16" x14ac:dyDescent="0.25">
      <c r="A194" s="139"/>
      <c r="B194" s="95" t="s">
        <v>114</v>
      </c>
      <c r="C194" s="35">
        <v>780</v>
      </c>
      <c r="D194" s="2" t="s">
        <v>71</v>
      </c>
      <c r="E194" s="2" t="s">
        <v>70</v>
      </c>
      <c r="F194" s="2" t="s">
        <v>66</v>
      </c>
      <c r="G194" s="2">
        <v>244</v>
      </c>
      <c r="H194" s="1">
        <f t="shared" si="98"/>
        <v>0</v>
      </c>
      <c r="I194" s="1">
        <v>0</v>
      </c>
      <c r="J194" s="1">
        <v>0</v>
      </c>
      <c r="K194" s="1">
        <v>0</v>
      </c>
      <c r="L194" s="1">
        <v>0</v>
      </c>
      <c r="M194" s="1">
        <v>5000</v>
      </c>
      <c r="N194" s="1">
        <v>5000</v>
      </c>
      <c r="O194" s="84"/>
      <c r="P194" s="84"/>
    </row>
    <row r="195" spans="1:16" x14ac:dyDescent="0.25">
      <c r="A195" s="139"/>
      <c r="B195" s="95"/>
      <c r="C195" s="35">
        <v>780</v>
      </c>
      <c r="D195" s="2" t="s">
        <v>71</v>
      </c>
      <c r="E195" s="2" t="s">
        <v>70</v>
      </c>
      <c r="F195" s="2" t="s">
        <v>102</v>
      </c>
      <c r="G195" s="2">
        <v>244</v>
      </c>
      <c r="H195" s="1">
        <f t="shared" si="98"/>
        <v>7568.1</v>
      </c>
      <c r="I195" s="1">
        <v>0</v>
      </c>
      <c r="J195" s="1">
        <v>0</v>
      </c>
      <c r="K195" s="1">
        <v>7568.1</v>
      </c>
      <c r="L195" s="1">
        <v>0</v>
      </c>
      <c r="M195" s="1">
        <v>5000</v>
      </c>
      <c r="N195" s="1">
        <v>5000</v>
      </c>
      <c r="O195" s="84"/>
      <c r="P195" s="84"/>
    </row>
    <row r="196" spans="1:16" x14ac:dyDescent="0.25">
      <c r="A196" s="139"/>
      <c r="B196" s="95"/>
      <c r="C196" s="35">
        <v>780</v>
      </c>
      <c r="D196" s="2" t="s">
        <v>71</v>
      </c>
      <c r="E196" s="2" t="s">
        <v>70</v>
      </c>
      <c r="F196" s="2" t="s">
        <v>67</v>
      </c>
      <c r="G196" s="2">
        <v>100</v>
      </c>
      <c r="H196" s="1">
        <f t="shared" si="98"/>
        <v>924.5</v>
      </c>
      <c r="I196" s="1">
        <v>0</v>
      </c>
      <c r="J196" s="1">
        <v>0</v>
      </c>
      <c r="K196" s="1">
        <v>924.5</v>
      </c>
      <c r="L196" s="1">
        <v>0</v>
      </c>
      <c r="M196" s="1">
        <v>924.5</v>
      </c>
      <c r="N196" s="1">
        <v>924.5</v>
      </c>
      <c r="O196" s="84"/>
      <c r="P196" s="84"/>
    </row>
    <row r="197" spans="1:16" x14ac:dyDescent="0.25">
      <c r="A197" s="139"/>
      <c r="B197" s="96"/>
      <c r="C197" s="35">
        <v>780</v>
      </c>
      <c r="D197" s="2" t="s">
        <v>71</v>
      </c>
      <c r="E197" s="2" t="s">
        <v>70</v>
      </c>
      <c r="F197" s="2" t="s">
        <v>67</v>
      </c>
      <c r="G197" s="2">
        <v>244</v>
      </c>
      <c r="H197" s="1">
        <f>I197+J197+K197+L197</f>
        <v>15000</v>
      </c>
      <c r="I197" s="1">
        <v>0</v>
      </c>
      <c r="J197" s="1">
        <v>0</v>
      </c>
      <c r="K197" s="1">
        <v>15000</v>
      </c>
      <c r="L197" s="1">
        <v>0</v>
      </c>
      <c r="M197" s="1">
        <v>15000</v>
      </c>
      <c r="N197" s="1">
        <v>15000</v>
      </c>
      <c r="O197" s="84"/>
      <c r="P197" s="84"/>
    </row>
    <row r="198" spans="1:16" ht="22.5" x14ac:dyDescent="0.25">
      <c r="A198" s="84"/>
      <c r="B198" s="68" t="s">
        <v>23</v>
      </c>
      <c r="C198" s="77"/>
      <c r="D198" s="77"/>
      <c r="E198" s="77"/>
      <c r="F198" s="77"/>
      <c r="G198" s="77"/>
      <c r="H198" s="1">
        <v>0</v>
      </c>
      <c r="I198" s="1">
        <v>0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  <c r="O198" s="84"/>
      <c r="P198" s="84"/>
    </row>
    <row r="199" spans="1:16" ht="22.5" x14ac:dyDescent="0.25">
      <c r="A199" s="84" t="s">
        <v>98</v>
      </c>
      <c r="B199" s="68" t="s">
        <v>40</v>
      </c>
      <c r="C199" s="77"/>
      <c r="D199" s="77"/>
      <c r="E199" s="77"/>
      <c r="F199" s="77"/>
      <c r="G199" s="77"/>
      <c r="H199" s="1">
        <f t="shared" ref="H199:H205" si="100">I199+J199+K199+L199</f>
        <v>26.5</v>
      </c>
      <c r="I199" s="3">
        <v>0</v>
      </c>
      <c r="J199" s="1">
        <v>2</v>
      </c>
      <c r="K199" s="1">
        <v>2</v>
      </c>
      <c r="L199" s="1">
        <v>22.5</v>
      </c>
      <c r="M199" s="1">
        <v>6</v>
      </c>
      <c r="N199" s="1">
        <v>6</v>
      </c>
      <c r="O199" s="84" t="s">
        <v>119</v>
      </c>
      <c r="P199" s="84" t="s">
        <v>137</v>
      </c>
    </row>
    <row r="200" spans="1:16" x14ac:dyDescent="0.25">
      <c r="A200" s="84"/>
      <c r="B200" s="68" t="s">
        <v>18</v>
      </c>
      <c r="C200" s="77"/>
      <c r="D200" s="77"/>
      <c r="E200" s="77"/>
      <c r="F200" s="77"/>
      <c r="G200" s="77"/>
      <c r="H200" s="1">
        <f>H201/H199</f>
        <v>1720.7547169811321</v>
      </c>
      <c r="I200" s="1" t="s">
        <v>19</v>
      </c>
      <c r="J200" s="1" t="s">
        <v>19</v>
      </c>
      <c r="K200" s="1" t="s">
        <v>19</v>
      </c>
      <c r="L200" s="1" t="s">
        <v>19</v>
      </c>
      <c r="M200" s="1">
        <f>M201/M199</f>
        <v>1666.6666666666667</v>
      </c>
      <c r="N200" s="1">
        <f>N201/N199</f>
        <v>1666.6666666666667</v>
      </c>
      <c r="O200" s="84"/>
      <c r="P200" s="84"/>
    </row>
    <row r="201" spans="1:16" ht="22.5" x14ac:dyDescent="0.25">
      <c r="A201" s="84"/>
      <c r="B201" s="68" t="s">
        <v>62</v>
      </c>
      <c r="C201" s="77"/>
      <c r="D201" s="77"/>
      <c r="E201" s="77"/>
      <c r="F201" s="77"/>
      <c r="G201" s="77"/>
      <c r="H201" s="1">
        <f t="shared" si="100"/>
        <v>45600</v>
      </c>
      <c r="I201" s="3">
        <f>I202+I203+I204+I205</f>
        <v>0</v>
      </c>
      <c r="J201" s="4">
        <f t="shared" ref="J201:N201" si="101">J202+J203+J204+J205</f>
        <v>3000</v>
      </c>
      <c r="K201" s="4">
        <f>K202+K203+K204+K205</f>
        <v>4000</v>
      </c>
      <c r="L201" s="4">
        <f t="shared" si="101"/>
        <v>38600</v>
      </c>
      <c r="M201" s="4">
        <f t="shared" si="101"/>
        <v>10000</v>
      </c>
      <c r="N201" s="4">
        <f t="shared" si="101"/>
        <v>10000</v>
      </c>
      <c r="O201" s="84"/>
      <c r="P201" s="84"/>
    </row>
    <row r="202" spans="1:16" x14ac:dyDescent="0.25">
      <c r="A202" s="84"/>
      <c r="B202" s="68" t="s">
        <v>21</v>
      </c>
      <c r="C202" s="2"/>
      <c r="D202" s="2"/>
      <c r="E202" s="2"/>
      <c r="F202" s="2"/>
      <c r="G202" s="2"/>
      <c r="H202" s="1">
        <f t="shared" si="100"/>
        <v>0</v>
      </c>
      <c r="I202" s="1">
        <v>0</v>
      </c>
      <c r="J202" s="1">
        <v>0</v>
      </c>
      <c r="K202" s="1">
        <v>0</v>
      </c>
      <c r="L202" s="1">
        <v>0</v>
      </c>
      <c r="M202" s="1">
        <v>0</v>
      </c>
      <c r="N202" s="1">
        <v>0</v>
      </c>
      <c r="O202" s="84"/>
      <c r="P202" s="84"/>
    </row>
    <row r="203" spans="1:16" ht="22.5" x14ac:dyDescent="0.25">
      <c r="A203" s="84"/>
      <c r="B203" s="68" t="s">
        <v>24</v>
      </c>
      <c r="C203" s="2"/>
      <c r="D203" s="2"/>
      <c r="E203" s="2"/>
      <c r="F203" s="2"/>
      <c r="G203" s="2"/>
      <c r="H203" s="1">
        <f t="shared" si="100"/>
        <v>0</v>
      </c>
      <c r="I203" s="1">
        <v>0</v>
      </c>
      <c r="J203" s="1">
        <v>0</v>
      </c>
      <c r="K203" s="1">
        <v>0</v>
      </c>
      <c r="L203" s="1">
        <v>0</v>
      </c>
      <c r="M203" s="1">
        <v>0</v>
      </c>
      <c r="N203" s="1">
        <v>0</v>
      </c>
      <c r="O203" s="84"/>
      <c r="P203" s="84"/>
    </row>
    <row r="204" spans="1:16" x14ac:dyDescent="0.25">
      <c r="A204" s="84"/>
      <c r="B204" s="68" t="s">
        <v>22</v>
      </c>
      <c r="C204" s="2">
        <v>780</v>
      </c>
      <c r="D204" s="2" t="s">
        <v>71</v>
      </c>
      <c r="E204" s="2" t="s">
        <v>70</v>
      </c>
      <c r="F204" s="2" t="s">
        <v>65</v>
      </c>
      <c r="G204" s="2">
        <v>244</v>
      </c>
      <c r="H204" s="1">
        <f>I204+J204+K204+L204</f>
        <v>45600</v>
      </c>
      <c r="I204" s="3"/>
      <c r="J204" s="1">
        <v>3000</v>
      </c>
      <c r="K204" s="1">
        <v>4000</v>
      </c>
      <c r="L204" s="1">
        <v>38600</v>
      </c>
      <c r="M204" s="1">
        <v>10000</v>
      </c>
      <c r="N204" s="1">
        <v>10000</v>
      </c>
      <c r="O204" s="84"/>
      <c r="P204" s="84"/>
    </row>
    <row r="205" spans="1:16" ht="22.5" x14ac:dyDescent="0.25">
      <c r="A205" s="84"/>
      <c r="B205" s="68" t="s">
        <v>23</v>
      </c>
      <c r="C205" s="77"/>
      <c r="D205" s="77"/>
      <c r="E205" s="77"/>
      <c r="F205" s="77"/>
      <c r="G205" s="77"/>
      <c r="H205" s="1">
        <f t="shared" si="100"/>
        <v>0</v>
      </c>
      <c r="I205" s="1">
        <v>0</v>
      </c>
      <c r="J205" s="1">
        <v>0</v>
      </c>
      <c r="K205" s="1">
        <v>0</v>
      </c>
      <c r="L205" s="1">
        <v>0</v>
      </c>
      <c r="M205" s="1">
        <v>0</v>
      </c>
      <c r="N205" s="1">
        <v>0</v>
      </c>
      <c r="O205" s="84"/>
      <c r="P205" s="84"/>
    </row>
    <row r="206" spans="1:16" x14ac:dyDescent="0.25">
      <c r="A206" s="84" t="s">
        <v>152</v>
      </c>
      <c r="B206" s="68" t="s">
        <v>36</v>
      </c>
      <c r="C206" s="77"/>
      <c r="D206" s="77"/>
      <c r="E206" s="77"/>
      <c r="F206" s="77"/>
      <c r="G206" s="77"/>
      <c r="H206" s="1">
        <v>5</v>
      </c>
      <c r="I206" s="3">
        <v>0</v>
      </c>
      <c r="J206" s="3">
        <v>0</v>
      </c>
      <c r="K206" s="1">
        <v>0</v>
      </c>
      <c r="L206" s="1">
        <v>5</v>
      </c>
      <c r="M206" s="1">
        <v>4</v>
      </c>
      <c r="N206" s="1">
        <v>4</v>
      </c>
      <c r="O206" s="84" t="s">
        <v>42</v>
      </c>
      <c r="P206" s="84" t="s">
        <v>111</v>
      </c>
    </row>
    <row r="207" spans="1:16" x14ac:dyDescent="0.25">
      <c r="A207" s="84"/>
      <c r="B207" s="68" t="s">
        <v>18</v>
      </c>
      <c r="C207" s="77"/>
      <c r="D207" s="77"/>
      <c r="E207" s="77"/>
      <c r="F207" s="77"/>
      <c r="G207" s="77"/>
      <c r="H207" s="1">
        <f>H208/H206</f>
        <v>28080</v>
      </c>
      <c r="I207" s="1" t="s">
        <v>19</v>
      </c>
      <c r="J207" s="1" t="s">
        <v>19</v>
      </c>
      <c r="K207" s="1" t="s">
        <v>19</v>
      </c>
      <c r="L207" s="1" t="s">
        <v>19</v>
      </c>
      <c r="M207" s="1">
        <f>M208/M206</f>
        <v>35485.89</v>
      </c>
      <c r="N207" s="1">
        <f t="shared" ref="N207" si="102">N208/N206</f>
        <v>24633.735000000001</v>
      </c>
      <c r="O207" s="84"/>
      <c r="P207" s="84"/>
    </row>
    <row r="208" spans="1:16" ht="22.5" x14ac:dyDescent="0.25">
      <c r="A208" s="84"/>
      <c r="B208" s="68" t="s">
        <v>62</v>
      </c>
      <c r="C208" s="77"/>
      <c r="D208" s="77"/>
      <c r="E208" s="77"/>
      <c r="F208" s="77"/>
      <c r="G208" s="77"/>
      <c r="H208" s="53">
        <f>I208+J208+K208+L208</f>
        <v>140400</v>
      </c>
      <c r="I208" s="3">
        <f>I209+I210+I211+I212</f>
        <v>0</v>
      </c>
      <c r="J208" s="3">
        <f t="shared" ref="J208:N208" si="103">J209+J210+J211+J212</f>
        <v>0</v>
      </c>
      <c r="K208" s="3">
        <f t="shared" si="103"/>
        <v>0</v>
      </c>
      <c r="L208" s="4">
        <f>L209+L210+L211+L212</f>
        <v>140400</v>
      </c>
      <c r="M208" s="4">
        <f t="shared" si="103"/>
        <v>141943.56</v>
      </c>
      <c r="N208" s="4">
        <f t="shared" si="103"/>
        <v>98534.94</v>
      </c>
      <c r="O208" s="84"/>
      <c r="P208" s="84"/>
    </row>
    <row r="209" spans="1:16" x14ac:dyDescent="0.25">
      <c r="A209" s="84"/>
      <c r="B209" s="68" t="s">
        <v>21</v>
      </c>
      <c r="C209" s="2">
        <v>176</v>
      </c>
      <c r="D209" s="2" t="s">
        <v>71</v>
      </c>
      <c r="E209" s="2" t="s">
        <v>70</v>
      </c>
      <c r="F209" s="2" t="s">
        <v>58</v>
      </c>
      <c r="G209" s="54">
        <v>243</v>
      </c>
      <c r="H209" s="53">
        <f t="shared" ref="H209" si="104">I209+J209+K209+L209</f>
        <v>140400</v>
      </c>
      <c r="I209" s="53">
        <v>0</v>
      </c>
      <c r="J209" s="53">
        <v>0</v>
      </c>
      <c r="K209" s="53">
        <v>0</v>
      </c>
      <c r="L209" s="53">
        <v>140400</v>
      </c>
      <c r="M209" s="53">
        <v>141943.56</v>
      </c>
      <c r="N209" s="4">
        <v>98534.94</v>
      </c>
      <c r="O209" s="84"/>
      <c r="P209" s="84"/>
    </row>
    <row r="210" spans="1:16" ht="22.5" x14ac:dyDescent="0.25">
      <c r="A210" s="84"/>
      <c r="B210" s="68" t="s">
        <v>24</v>
      </c>
      <c r="C210" s="2"/>
      <c r="D210" s="2"/>
      <c r="E210" s="2"/>
      <c r="F210" s="2"/>
      <c r="G210" s="54"/>
      <c r="H210" s="53">
        <f t="shared" ref="H210:H212" si="105">I210+J210+K210+L210</f>
        <v>0</v>
      </c>
      <c r="I210" s="53">
        <f t="shared" ref="I210:I212" si="106">J210+K210+L210+M210</f>
        <v>0</v>
      </c>
      <c r="J210" s="53">
        <f t="shared" ref="J210:J212" si="107">K210+L210+M210+N210</f>
        <v>0</v>
      </c>
      <c r="K210" s="53">
        <f t="shared" ref="K210:K212" si="108">L210+M210+N210+O210</f>
        <v>0</v>
      </c>
      <c r="L210" s="53">
        <f t="shared" ref="L210:L212" si="109">M210+N210+O210+P210</f>
        <v>0</v>
      </c>
      <c r="M210" s="53">
        <f t="shared" ref="M210:M212" si="110">N210+O210+P210+Q210</f>
        <v>0</v>
      </c>
      <c r="N210" s="53">
        <f t="shared" ref="N210:N212" si="111">O210+P210+Q210+R210</f>
        <v>0</v>
      </c>
      <c r="O210" s="84"/>
      <c r="P210" s="84"/>
    </row>
    <row r="211" spans="1:16" x14ac:dyDescent="0.25">
      <c r="A211" s="84"/>
      <c r="B211" s="68" t="s">
        <v>22</v>
      </c>
      <c r="C211" s="77"/>
      <c r="D211" s="77"/>
      <c r="E211" s="77"/>
      <c r="F211" s="77"/>
      <c r="G211" s="77"/>
      <c r="H211" s="53">
        <f t="shared" si="105"/>
        <v>0</v>
      </c>
      <c r="I211" s="53">
        <f t="shared" si="106"/>
        <v>0</v>
      </c>
      <c r="J211" s="53">
        <f t="shared" si="107"/>
        <v>0</v>
      </c>
      <c r="K211" s="53">
        <f t="shared" si="108"/>
        <v>0</v>
      </c>
      <c r="L211" s="53">
        <f t="shared" si="109"/>
        <v>0</v>
      </c>
      <c r="M211" s="53">
        <f t="shared" si="110"/>
        <v>0</v>
      </c>
      <c r="N211" s="53">
        <f t="shared" si="111"/>
        <v>0</v>
      </c>
      <c r="O211" s="84"/>
      <c r="P211" s="84"/>
    </row>
    <row r="212" spans="1:16" ht="22.5" x14ac:dyDescent="0.25">
      <c r="A212" s="84"/>
      <c r="B212" s="68" t="s">
        <v>23</v>
      </c>
      <c r="C212" s="77"/>
      <c r="D212" s="77"/>
      <c r="E212" s="77"/>
      <c r="F212" s="77"/>
      <c r="G212" s="77"/>
      <c r="H212" s="53">
        <f t="shared" si="105"/>
        <v>0</v>
      </c>
      <c r="I212" s="53">
        <f t="shared" si="106"/>
        <v>0</v>
      </c>
      <c r="J212" s="53">
        <f t="shared" si="107"/>
        <v>0</v>
      </c>
      <c r="K212" s="53">
        <f t="shared" si="108"/>
        <v>0</v>
      </c>
      <c r="L212" s="53">
        <f t="shared" si="109"/>
        <v>0</v>
      </c>
      <c r="M212" s="53">
        <f t="shared" si="110"/>
        <v>0</v>
      </c>
      <c r="N212" s="53">
        <f t="shared" si="111"/>
        <v>0</v>
      </c>
      <c r="O212" s="84"/>
      <c r="P212" s="84"/>
    </row>
    <row r="213" spans="1:16" ht="21" x14ac:dyDescent="0.25">
      <c r="A213" s="146" t="s">
        <v>84</v>
      </c>
      <c r="B213" s="75" t="s">
        <v>35</v>
      </c>
      <c r="C213" s="76"/>
      <c r="D213" s="76"/>
      <c r="E213" s="76"/>
      <c r="F213" s="76"/>
      <c r="G213" s="76"/>
      <c r="H213" s="11">
        <f>H214+H215+H216+H217</f>
        <v>931332.38</v>
      </c>
      <c r="I213" s="11">
        <f>I214+I215+I216+I217</f>
        <v>2000</v>
      </c>
      <c r="J213" s="11">
        <f t="shared" ref="J213:N213" si="112">J214+J215+J216+J217</f>
        <v>170607.6</v>
      </c>
      <c r="K213" s="11">
        <f t="shared" si="112"/>
        <v>465935.80000000005</v>
      </c>
      <c r="L213" s="11">
        <f t="shared" si="112"/>
        <v>292788.98000000004</v>
      </c>
      <c r="M213" s="11">
        <f t="shared" si="112"/>
        <v>776027.96</v>
      </c>
      <c r="N213" s="11">
        <f t="shared" si="112"/>
        <v>748719.40000000014</v>
      </c>
      <c r="O213" s="92"/>
      <c r="P213" s="92"/>
    </row>
    <row r="214" spans="1:16" x14ac:dyDescent="0.25">
      <c r="A214" s="146"/>
      <c r="B214" s="75" t="s">
        <v>46</v>
      </c>
      <c r="C214" s="76"/>
      <c r="D214" s="76"/>
      <c r="E214" s="76"/>
      <c r="F214" s="76"/>
      <c r="G214" s="76"/>
      <c r="H214" s="11">
        <f>I214+J214+K214+L214</f>
        <v>693662.35000000009</v>
      </c>
      <c r="I214" s="11">
        <f t="shared" ref="I214:N217" si="113">I86</f>
        <v>0</v>
      </c>
      <c r="J214" s="11">
        <f t="shared" si="113"/>
        <v>130000</v>
      </c>
      <c r="K214" s="11">
        <f t="shared" si="113"/>
        <v>358487.71</v>
      </c>
      <c r="L214" s="11">
        <f t="shared" si="113"/>
        <v>205174.64</v>
      </c>
      <c r="M214" s="11">
        <f t="shared" si="113"/>
        <v>640255.15999999992</v>
      </c>
      <c r="N214" s="11">
        <f t="shared" si="113"/>
        <v>612863.60000000009</v>
      </c>
      <c r="O214" s="92"/>
      <c r="P214" s="92"/>
    </row>
    <row r="215" spans="1:16" ht="19.899999999999999" customHeight="1" x14ac:dyDescent="0.25">
      <c r="A215" s="146"/>
      <c r="B215" s="75" t="s">
        <v>72</v>
      </c>
      <c r="C215" s="76"/>
      <c r="D215" s="76"/>
      <c r="E215" s="76"/>
      <c r="F215" s="76"/>
      <c r="G215" s="76"/>
      <c r="H215" s="11">
        <f t="shared" ref="H215:H217" si="114">I215+J215+K215+L215</f>
        <v>0</v>
      </c>
      <c r="I215" s="11">
        <f t="shared" si="113"/>
        <v>0</v>
      </c>
      <c r="J215" s="11">
        <f t="shared" si="113"/>
        <v>0</v>
      </c>
      <c r="K215" s="11">
        <f t="shared" si="113"/>
        <v>0</v>
      </c>
      <c r="L215" s="11">
        <f t="shared" si="113"/>
        <v>0</v>
      </c>
      <c r="M215" s="11">
        <f t="shared" si="113"/>
        <v>0</v>
      </c>
      <c r="N215" s="11">
        <f t="shared" si="113"/>
        <v>0</v>
      </c>
      <c r="O215" s="92"/>
      <c r="P215" s="92"/>
    </row>
    <row r="216" spans="1:16" x14ac:dyDescent="0.25">
      <c r="A216" s="146"/>
      <c r="B216" s="75" t="s">
        <v>22</v>
      </c>
      <c r="C216" s="76"/>
      <c r="D216" s="76"/>
      <c r="E216" s="76"/>
      <c r="F216" s="76"/>
      <c r="G216" s="76"/>
      <c r="H216" s="11">
        <f t="shared" si="114"/>
        <v>230499.93</v>
      </c>
      <c r="I216" s="11">
        <f t="shared" si="113"/>
        <v>2000</v>
      </c>
      <c r="J216" s="11">
        <f t="shared" si="113"/>
        <v>39619.9</v>
      </c>
      <c r="K216" s="11">
        <f t="shared" si="113"/>
        <v>103609.09</v>
      </c>
      <c r="L216" s="11">
        <f t="shared" si="113"/>
        <v>85270.94</v>
      </c>
      <c r="M216" s="11">
        <f t="shared" si="113"/>
        <v>131624.5</v>
      </c>
      <c r="N216" s="11">
        <f t="shared" si="113"/>
        <v>131624.5</v>
      </c>
      <c r="O216" s="92"/>
      <c r="P216" s="92"/>
    </row>
    <row r="217" spans="1:16" ht="21" x14ac:dyDescent="0.25">
      <c r="A217" s="146"/>
      <c r="B217" s="75" t="s">
        <v>23</v>
      </c>
      <c r="C217" s="76"/>
      <c r="D217" s="76"/>
      <c r="E217" s="76"/>
      <c r="F217" s="76"/>
      <c r="G217" s="76"/>
      <c r="H217" s="11">
        <f t="shared" si="114"/>
        <v>7170.1</v>
      </c>
      <c r="I217" s="11">
        <f t="shared" si="113"/>
        <v>0</v>
      </c>
      <c r="J217" s="11">
        <f t="shared" si="113"/>
        <v>987.7</v>
      </c>
      <c r="K217" s="11">
        <f t="shared" si="113"/>
        <v>3839</v>
      </c>
      <c r="L217" s="11">
        <f t="shared" si="113"/>
        <v>2343.4</v>
      </c>
      <c r="M217" s="11">
        <f t="shared" si="113"/>
        <v>4148.3</v>
      </c>
      <c r="N217" s="11">
        <f t="shared" si="113"/>
        <v>4231.3</v>
      </c>
      <c r="O217" s="92"/>
      <c r="P217" s="92"/>
    </row>
    <row r="218" spans="1:16" ht="13.9" customHeight="1" x14ac:dyDescent="0.25">
      <c r="A218" s="139" t="s">
        <v>80</v>
      </c>
      <c r="B218" s="140"/>
      <c r="C218" s="140"/>
      <c r="D218" s="140"/>
      <c r="E218" s="140"/>
      <c r="F218" s="140"/>
      <c r="G218" s="140"/>
      <c r="H218" s="140"/>
      <c r="I218" s="140"/>
      <c r="J218" s="140"/>
      <c r="K218" s="140"/>
      <c r="L218" s="140"/>
      <c r="M218" s="140"/>
      <c r="N218" s="140"/>
      <c r="O218" s="140"/>
      <c r="P218" s="141"/>
    </row>
    <row r="219" spans="1:16" ht="22.5" x14ac:dyDescent="0.25">
      <c r="A219" s="84" t="s">
        <v>44</v>
      </c>
      <c r="B219" s="68" t="s">
        <v>45</v>
      </c>
      <c r="C219" s="77"/>
      <c r="D219" s="77"/>
      <c r="E219" s="77"/>
      <c r="F219" s="77"/>
      <c r="G219" s="77"/>
      <c r="H219" s="2">
        <v>530</v>
      </c>
      <c r="I219" s="2">
        <v>132</v>
      </c>
      <c r="J219" s="2">
        <v>132</v>
      </c>
      <c r="K219" s="2">
        <v>133</v>
      </c>
      <c r="L219" s="2">
        <v>133</v>
      </c>
      <c r="M219" s="2">
        <v>530</v>
      </c>
      <c r="N219" s="2">
        <v>530</v>
      </c>
      <c r="O219" s="84" t="s">
        <v>122</v>
      </c>
      <c r="P219" s="84" t="s">
        <v>112</v>
      </c>
    </row>
    <row r="220" spans="1:16" ht="21" customHeight="1" x14ac:dyDescent="0.25">
      <c r="A220" s="84"/>
      <c r="B220" s="68" t="s">
        <v>18</v>
      </c>
      <c r="C220" s="77"/>
      <c r="D220" s="77"/>
      <c r="E220" s="77"/>
      <c r="F220" s="77"/>
      <c r="G220" s="77"/>
      <c r="H220" s="53">
        <f t="shared" ref="H220:H228" si="115">I220+J220+K220+L220</f>
        <v>0</v>
      </c>
      <c r="I220" s="53">
        <f t="shared" ref="I220:I228" si="116">J220+K220+L220+M220</f>
        <v>0</v>
      </c>
      <c r="J220" s="53">
        <f t="shared" ref="J220:J228" si="117">K220+L220+M220+N220</f>
        <v>0</v>
      </c>
      <c r="K220" s="53">
        <f t="shared" ref="K220:K228" si="118">L220+M220+N220+O220</f>
        <v>0</v>
      </c>
      <c r="L220" s="53">
        <f t="shared" ref="L220:L228" si="119">M220+N220+O220+P220</f>
        <v>0</v>
      </c>
      <c r="M220" s="53">
        <f t="shared" ref="M220:M228" si="120">N220+O220+P220+Q220</f>
        <v>0</v>
      </c>
      <c r="N220" s="53">
        <f t="shared" ref="N220:N228" si="121">O220+P220+Q220+R220</f>
        <v>0</v>
      </c>
      <c r="O220" s="84"/>
      <c r="P220" s="84"/>
    </row>
    <row r="221" spans="1:16" ht="31.15" customHeight="1" x14ac:dyDescent="0.25">
      <c r="A221" s="84"/>
      <c r="B221" s="68" t="s">
        <v>62</v>
      </c>
      <c r="C221" s="77"/>
      <c r="D221" s="77"/>
      <c r="E221" s="77"/>
      <c r="F221" s="77"/>
      <c r="G221" s="77"/>
      <c r="H221" s="53">
        <f t="shared" si="115"/>
        <v>0</v>
      </c>
      <c r="I221" s="53">
        <f t="shared" si="116"/>
        <v>0</v>
      </c>
      <c r="J221" s="53">
        <f t="shared" si="117"/>
        <v>0</v>
      </c>
      <c r="K221" s="53">
        <f t="shared" si="118"/>
        <v>0</v>
      </c>
      <c r="L221" s="53">
        <f t="shared" si="119"/>
        <v>0</v>
      </c>
      <c r="M221" s="53">
        <f t="shared" si="120"/>
        <v>0</v>
      </c>
      <c r="N221" s="53">
        <f t="shared" si="121"/>
        <v>0</v>
      </c>
      <c r="O221" s="84"/>
      <c r="P221" s="84"/>
    </row>
    <row r="222" spans="1:16" ht="21" customHeight="1" x14ac:dyDescent="0.25">
      <c r="A222" s="84"/>
      <c r="B222" s="68" t="s">
        <v>21</v>
      </c>
      <c r="C222" s="77"/>
      <c r="D222" s="77"/>
      <c r="E222" s="77"/>
      <c r="F222" s="77"/>
      <c r="G222" s="77"/>
      <c r="H222" s="53">
        <f t="shared" si="115"/>
        <v>0</v>
      </c>
      <c r="I222" s="53">
        <f t="shared" si="116"/>
        <v>0</v>
      </c>
      <c r="J222" s="53">
        <f t="shared" si="117"/>
        <v>0</v>
      </c>
      <c r="K222" s="53">
        <f t="shared" si="118"/>
        <v>0</v>
      </c>
      <c r="L222" s="53">
        <f t="shared" si="119"/>
        <v>0</v>
      </c>
      <c r="M222" s="53">
        <f t="shared" si="120"/>
        <v>0</v>
      </c>
      <c r="N222" s="53">
        <f t="shared" si="121"/>
        <v>0</v>
      </c>
      <c r="O222" s="84"/>
      <c r="P222" s="84"/>
    </row>
    <row r="223" spans="1:16" ht="22.5" x14ac:dyDescent="0.25">
      <c r="A223" s="84"/>
      <c r="B223" s="68" t="s">
        <v>24</v>
      </c>
      <c r="C223" s="77"/>
      <c r="D223" s="77"/>
      <c r="E223" s="77"/>
      <c r="F223" s="77"/>
      <c r="G223" s="77"/>
      <c r="H223" s="53">
        <f t="shared" si="115"/>
        <v>0</v>
      </c>
      <c r="I223" s="53">
        <f t="shared" si="116"/>
        <v>0</v>
      </c>
      <c r="J223" s="53">
        <f t="shared" si="117"/>
        <v>0</v>
      </c>
      <c r="K223" s="53">
        <f t="shared" si="118"/>
        <v>0</v>
      </c>
      <c r="L223" s="53">
        <f t="shared" si="119"/>
        <v>0</v>
      </c>
      <c r="M223" s="53">
        <f t="shared" si="120"/>
        <v>0</v>
      </c>
      <c r="N223" s="53">
        <f t="shared" si="121"/>
        <v>0</v>
      </c>
      <c r="O223" s="84"/>
      <c r="P223" s="84"/>
    </row>
    <row r="224" spans="1:16" ht="21" customHeight="1" x14ac:dyDescent="0.25">
      <c r="A224" s="84"/>
      <c r="B224" s="68" t="s">
        <v>22</v>
      </c>
      <c r="C224" s="77"/>
      <c r="D224" s="77"/>
      <c r="E224" s="77"/>
      <c r="F224" s="77"/>
      <c r="G224" s="77"/>
      <c r="H224" s="53">
        <f t="shared" si="115"/>
        <v>0</v>
      </c>
      <c r="I224" s="53">
        <f t="shared" si="116"/>
        <v>0</v>
      </c>
      <c r="J224" s="53">
        <f t="shared" si="117"/>
        <v>0</v>
      </c>
      <c r="K224" s="53">
        <f t="shared" si="118"/>
        <v>0</v>
      </c>
      <c r="L224" s="53">
        <f t="shared" si="119"/>
        <v>0</v>
      </c>
      <c r="M224" s="53">
        <f t="shared" si="120"/>
        <v>0</v>
      </c>
      <c r="N224" s="53">
        <f t="shared" si="121"/>
        <v>0</v>
      </c>
      <c r="O224" s="84"/>
      <c r="P224" s="84"/>
    </row>
    <row r="225" spans="1:16" ht="31.15" customHeight="1" x14ac:dyDescent="0.25">
      <c r="A225" s="84"/>
      <c r="B225" s="68" t="s">
        <v>23</v>
      </c>
      <c r="C225" s="77"/>
      <c r="D225" s="77"/>
      <c r="E225" s="77"/>
      <c r="F225" s="77"/>
      <c r="G225" s="77"/>
      <c r="H225" s="53">
        <f t="shared" si="115"/>
        <v>0</v>
      </c>
      <c r="I225" s="53">
        <f t="shared" si="116"/>
        <v>0</v>
      </c>
      <c r="J225" s="53">
        <f t="shared" si="117"/>
        <v>0</v>
      </c>
      <c r="K225" s="53">
        <f t="shared" si="118"/>
        <v>0</v>
      </c>
      <c r="L225" s="53">
        <f t="shared" si="119"/>
        <v>0</v>
      </c>
      <c r="M225" s="53">
        <f t="shared" si="120"/>
        <v>0</v>
      </c>
      <c r="N225" s="53">
        <f t="shared" si="121"/>
        <v>0</v>
      </c>
      <c r="O225" s="84"/>
      <c r="P225" s="84"/>
    </row>
    <row r="226" spans="1:16" ht="21" customHeight="1" x14ac:dyDescent="0.25">
      <c r="A226" s="84" t="s">
        <v>83</v>
      </c>
      <c r="B226" s="68" t="s">
        <v>35</v>
      </c>
      <c r="C226" s="77"/>
      <c r="D226" s="77"/>
      <c r="E226" s="77"/>
      <c r="F226" s="77"/>
      <c r="G226" s="77"/>
      <c r="H226" s="53">
        <f t="shared" si="115"/>
        <v>0</v>
      </c>
      <c r="I226" s="53">
        <f t="shared" si="116"/>
        <v>0</v>
      </c>
      <c r="J226" s="53">
        <f t="shared" si="117"/>
        <v>0</v>
      </c>
      <c r="K226" s="53">
        <f t="shared" si="118"/>
        <v>0</v>
      </c>
      <c r="L226" s="53">
        <f t="shared" si="119"/>
        <v>0</v>
      </c>
      <c r="M226" s="53">
        <f t="shared" si="120"/>
        <v>0</v>
      </c>
      <c r="N226" s="53">
        <f t="shared" si="121"/>
        <v>0</v>
      </c>
      <c r="O226" s="142"/>
      <c r="P226" s="142"/>
    </row>
    <row r="227" spans="1:16" x14ac:dyDescent="0.25">
      <c r="A227" s="84"/>
      <c r="B227" s="68" t="s">
        <v>46</v>
      </c>
      <c r="C227" s="77"/>
      <c r="D227" s="77"/>
      <c r="E227" s="77"/>
      <c r="F227" s="77"/>
      <c r="G227" s="77"/>
      <c r="H227" s="53">
        <f t="shared" si="115"/>
        <v>0</v>
      </c>
      <c r="I227" s="53">
        <f t="shared" si="116"/>
        <v>0</v>
      </c>
      <c r="J227" s="53">
        <f t="shared" si="117"/>
        <v>0</v>
      </c>
      <c r="K227" s="53">
        <f t="shared" si="118"/>
        <v>0</v>
      </c>
      <c r="L227" s="53">
        <f t="shared" si="119"/>
        <v>0</v>
      </c>
      <c r="M227" s="53">
        <f t="shared" si="120"/>
        <v>0</v>
      </c>
      <c r="N227" s="53">
        <f t="shared" si="121"/>
        <v>0</v>
      </c>
      <c r="O227" s="142"/>
      <c r="P227" s="142"/>
    </row>
    <row r="228" spans="1:16" ht="22.5" x14ac:dyDescent="0.25">
      <c r="A228" s="84"/>
      <c r="B228" s="68" t="s">
        <v>24</v>
      </c>
      <c r="C228" s="77"/>
      <c r="D228" s="77"/>
      <c r="E228" s="77"/>
      <c r="F228" s="77"/>
      <c r="G228" s="77"/>
      <c r="H228" s="53">
        <f t="shared" si="115"/>
        <v>0</v>
      </c>
      <c r="I228" s="53">
        <f t="shared" si="116"/>
        <v>0</v>
      </c>
      <c r="J228" s="53">
        <f t="shared" si="117"/>
        <v>0</v>
      </c>
      <c r="K228" s="53">
        <f t="shared" si="118"/>
        <v>0</v>
      </c>
      <c r="L228" s="53">
        <f t="shared" si="119"/>
        <v>0</v>
      </c>
      <c r="M228" s="53">
        <f t="shared" si="120"/>
        <v>0</v>
      </c>
      <c r="N228" s="53">
        <f t="shared" si="121"/>
        <v>0</v>
      </c>
      <c r="O228" s="142"/>
      <c r="P228" s="142"/>
    </row>
    <row r="229" spans="1:16" x14ac:dyDescent="0.25">
      <c r="A229" s="84"/>
      <c r="B229" s="68" t="s">
        <v>22</v>
      </c>
      <c r="C229" s="77"/>
      <c r="D229" s="77"/>
      <c r="E229" s="77"/>
      <c r="F229" s="77"/>
      <c r="G229" s="77"/>
      <c r="H229" s="53">
        <f t="shared" ref="H229:H230" si="122">I229+J229+K229+L229</f>
        <v>0</v>
      </c>
      <c r="I229" s="53">
        <f t="shared" ref="I229:I230" si="123">J229+K229+L229+M229</f>
        <v>0</v>
      </c>
      <c r="J229" s="53">
        <f t="shared" ref="J229:J230" si="124">K229+L229+M229+N229</f>
        <v>0</v>
      </c>
      <c r="K229" s="53">
        <f t="shared" ref="K229:K230" si="125">L229+M229+N229+O229</f>
        <v>0</v>
      </c>
      <c r="L229" s="53">
        <f t="shared" ref="L229:L230" si="126">M229+N229+O229+P229</f>
        <v>0</v>
      </c>
      <c r="M229" s="53">
        <f t="shared" ref="M229:M230" si="127">N229+O229+P229+Q229</f>
        <v>0</v>
      </c>
      <c r="N229" s="53">
        <f t="shared" ref="N229:N230" si="128">O229+P229+Q229+R229</f>
        <v>0</v>
      </c>
      <c r="O229" s="142"/>
      <c r="P229" s="142"/>
    </row>
    <row r="230" spans="1:16" ht="22.5" x14ac:dyDescent="0.25">
      <c r="A230" s="84"/>
      <c r="B230" s="68" t="s">
        <v>23</v>
      </c>
      <c r="C230" s="77"/>
      <c r="D230" s="77"/>
      <c r="E230" s="77"/>
      <c r="F230" s="77"/>
      <c r="G230" s="77"/>
      <c r="H230" s="53">
        <f t="shared" si="122"/>
        <v>0</v>
      </c>
      <c r="I230" s="53">
        <f t="shared" si="123"/>
        <v>0</v>
      </c>
      <c r="J230" s="53">
        <f t="shared" si="124"/>
        <v>0</v>
      </c>
      <c r="K230" s="53">
        <f t="shared" si="125"/>
        <v>0</v>
      </c>
      <c r="L230" s="53">
        <f t="shared" si="126"/>
        <v>0</v>
      </c>
      <c r="M230" s="53">
        <f t="shared" si="127"/>
        <v>0</v>
      </c>
      <c r="N230" s="53">
        <f t="shared" si="128"/>
        <v>0</v>
      </c>
      <c r="O230" s="142"/>
      <c r="P230" s="142"/>
    </row>
    <row r="231" spans="1:16" x14ac:dyDescent="0.25">
      <c r="A231" s="84" t="s">
        <v>47</v>
      </c>
      <c r="B231" s="68" t="s">
        <v>35</v>
      </c>
      <c r="C231" s="77"/>
      <c r="D231" s="77"/>
      <c r="E231" s="77"/>
      <c r="F231" s="77"/>
      <c r="G231" s="77"/>
      <c r="H231" s="1">
        <f t="shared" ref="H231" si="129">I231+J231+K231+L231</f>
        <v>935187.58000000007</v>
      </c>
      <c r="I231" s="1">
        <f>I232+I233+I234+I235</f>
        <v>2000</v>
      </c>
      <c r="J231" s="1">
        <f t="shared" ref="J231:N231" si="130">J232+J233+J234+J235</f>
        <v>171307.6</v>
      </c>
      <c r="K231" s="1">
        <f t="shared" si="130"/>
        <v>467736.9</v>
      </c>
      <c r="L231" s="1">
        <f t="shared" si="130"/>
        <v>294143.08000000007</v>
      </c>
      <c r="M231" s="1">
        <f t="shared" si="130"/>
        <v>780027.96</v>
      </c>
      <c r="N231" s="1">
        <f t="shared" si="130"/>
        <v>752719.40000000014</v>
      </c>
      <c r="O231" s="142"/>
      <c r="P231" s="142"/>
    </row>
    <row r="232" spans="1:16" x14ac:dyDescent="0.25">
      <c r="A232" s="84"/>
      <c r="B232" s="68" t="s">
        <v>21</v>
      </c>
      <c r="C232" s="77"/>
      <c r="D232" s="77"/>
      <c r="E232" s="77"/>
      <c r="F232" s="77"/>
      <c r="G232" s="77"/>
      <c r="H232" s="1">
        <f>I232+J232+K232+L232</f>
        <v>697517.55</v>
      </c>
      <c r="I232" s="1">
        <f t="shared" ref="I232:N235" si="131">I227+I214+I78</f>
        <v>0</v>
      </c>
      <c r="J232" s="1">
        <f t="shared" si="131"/>
        <v>130700</v>
      </c>
      <c r="K232" s="1">
        <f t="shared" si="131"/>
        <v>360288.81</v>
      </c>
      <c r="L232" s="1">
        <f t="shared" si="131"/>
        <v>206528.74000000002</v>
      </c>
      <c r="M232" s="1">
        <f t="shared" si="131"/>
        <v>644255.15999999992</v>
      </c>
      <c r="N232" s="1">
        <f t="shared" si="131"/>
        <v>616863.60000000009</v>
      </c>
      <c r="O232" s="142"/>
      <c r="P232" s="142"/>
    </row>
    <row r="233" spans="1:16" ht="22.5" x14ac:dyDescent="0.25">
      <c r="A233" s="84"/>
      <c r="B233" s="68" t="s">
        <v>24</v>
      </c>
      <c r="C233" s="77"/>
      <c r="D233" s="77"/>
      <c r="E233" s="77"/>
      <c r="F233" s="77"/>
      <c r="G233" s="77"/>
      <c r="H233" s="1">
        <f>I233+J233+K233+L233</f>
        <v>0</v>
      </c>
      <c r="I233" s="1">
        <f t="shared" si="131"/>
        <v>0</v>
      </c>
      <c r="J233" s="1">
        <f t="shared" si="131"/>
        <v>0</v>
      </c>
      <c r="K233" s="1">
        <f t="shared" si="131"/>
        <v>0</v>
      </c>
      <c r="L233" s="1">
        <f t="shared" si="131"/>
        <v>0</v>
      </c>
      <c r="M233" s="1">
        <f t="shared" si="131"/>
        <v>0</v>
      </c>
      <c r="N233" s="1">
        <f t="shared" si="131"/>
        <v>0</v>
      </c>
      <c r="O233" s="142"/>
      <c r="P233" s="142"/>
    </row>
    <row r="234" spans="1:16" x14ac:dyDescent="0.25">
      <c r="A234" s="84"/>
      <c r="B234" s="68" t="s">
        <v>22</v>
      </c>
      <c r="C234" s="77"/>
      <c r="D234" s="77"/>
      <c r="E234" s="77"/>
      <c r="F234" s="77"/>
      <c r="G234" s="77"/>
      <c r="H234" s="1">
        <f>I234+J234+K234+L234</f>
        <v>230499.93</v>
      </c>
      <c r="I234" s="1">
        <f t="shared" si="131"/>
        <v>2000</v>
      </c>
      <c r="J234" s="1">
        <f t="shared" si="131"/>
        <v>39619.9</v>
      </c>
      <c r="K234" s="1">
        <f t="shared" si="131"/>
        <v>103609.09</v>
      </c>
      <c r="L234" s="1">
        <f t="shared" si="131"/>
        <v>85270.94</v>
      </c>
      <c r="M234" s="1">
        <f t="shared" si="131"/>
        <v>131624.5</v>
      </c>
      <c r="N234" s="1">
        <f t="shared" si="131"/>
        <v>131624.5</v>
      </c>
      <c r="O234" s="142"/>
      <c r="P234" s="142"/>
    </row>
    <row r="235" spans="1:16" ht="22.5" x14ac:dyDescent="0.25">
      <c r="A235" s="84"/>
      <c r="B235" s="68" t="s">
        <v>23</v>
      </c>
      <c r="C235" s="77"/>
      <c r="D235" s="77"/>
      <c r="E235" s="77"/>
      <c r="F235" s="77"/>
      <c r="G235" s="77"/>
      <c r="H235" s="1">
        <f>I235+J235+K235+L235</f>
        <v>7170.1</v>
      </c>
      <c r="I235" s="1">
        <f t="shared" si="131"/>
        <v>0</v>
      </c>
      <c r="J235" s="1">
        <f t="shared" si="131"/>
        <v>987.7</v>
      </c>
      <c r="K235" s="1">
        <f t="shared" si="131"/>
        <v>3839</v>
      </c>
      <c r="L235" s="1">
        <f t="shared" si="131"/>
        <v>2343.4</v>
      </c>
      <c r="M235" s="1">
        <f t="shared" si="131"/>
        <v>4148.3</v>
      </c>
      <c r="N235" s="1">
        <f t="shared" si="131"/>
        <v>4231.3</v>
      </c>
      <c r="O235" s="142"/>
      <c r="P235" s="142"/>
    </row>
    <row r="236" spans="1:16" ht="20.45" customHeight="1" x14ac:dyDescent="0.25">
      <c r="A236" s="139" t="s">
        <v>81</v>
      </c>
      <c r="B236" s="140"/>
      <c r="C236" s="140"/>
      <c r="D236" s="140"/>
      <c r="E236" s="140"/>
      <c r="F236" s="140"/>
      <c r="G236" s="140"/>
      <c r="H236" s="140"/>
      <c r="I236" s="140"/>
      <c r="J236" s="140"/>
      <c r="K236" s="140"/>
      <c r="L236" s="140"/>
      <c r="M236" s="140"/>
      <c r="N236" s="140"/>
      <c r="O236" s="140"/>
      <c r="P236" s="141"/>
    </row>
    <row r="237" spans="1:16" ht="13.9" customHeight="1" x14ac:dyDescent="0.25">
      <c r="A237" s="139" t="s">
        <v>82</v>
      </c>
      <c r="B237" s="140"/>
      <c r="C237" s="140"/>
      <c r="D237" s="140"/>
      <c r="E237" s="140"/>
      <c r="F237" s="140"/>
      <c r="G237" s="140"/>
      <c r="H237" s="140"/>
      <c r="I237" s="140"/>
      <c r="J237" s="140"/>
      <c r="K237" s="140"/>
      <c r="L237" s="140"/>
      <c r="M237" s="140"/>
      <c r="N237" s="140"/>
      <c r="O237" s="140"/>
      <c r="P237" s="141"/>
    </row>
    <row r="238" spans="1:16" ht="33.75" x14ac:dyDescent="0.25">
      <c r="A238" s="84" t="s">
        <v>48</v>
      </c>
      <c r="B238" s="68" t="s">
        <v>26</v>
      </c>
      <c r="C238" s="77"/>
      <c r="D238" s="77"/>
      <c r="E238" s="77"/>
      <c r="F238" s="77"/>
      <c r="G238" s="77"/>
      <c r="H238" s="74"/>
      <c r="I238" s="23"/>
      <c r="J238" s="23"/>
      <c r="K238" s="62"/>
      <c r="L238" s="62"/>
      <c r="M238" s="23"/>
      <c r="N238" s="23"/>
      <c r="O238" s="84" t="s">
        <v>133</v>
      </c>
      <c r="P238" s="84" t="s">
        <v>100</v>
      </c>
    </row>
    <row r="239" spans="1:16" x14ac:dyDescent="0.25">
      <c r="A239" s="84"/>
      <c r="B239" s="68" t="s">
        <v>18</v>
      </c>
      <c r="C239" s="77"/>
      <c r="D239" s="77"/>
      <c r="E239" s="77"/>
      <c r="F239" s="77"/>
      <c r="G239" s="77"/>
      <c r="H239" s="2"/>
      <c r="I239" s="1" t="s">
        <v>19</v>
      </c>
      <c r="J239" s="1" t="s">
        <v>19</v>
      </c>
      <c r="K239" s="1" t="s">
        <v>19</v>
      </c>
      <c r="L239" s="1" t="s">
        <v>19</v>
      </c>
      <c r="M239" s="1"/>
      <c r="N239" s="1"/>
      <c r="O239" s="84"/>
      <c r="P239" s="84"/>
    </row>
    <row r="240" spans="1:16" ht="22.5" x14ac:dyDescent="0.25">
      <c r="A240" s="84"/>
      <c r="B240" s="68" t="s">
        <v>62</v>
      </c>
      <c r="C240" s="77"/>
      <c r="D240" s="77"/>
      <c r="E240" s="77"/>
      <c r="F240" s="77"/>
      <c r="G240" s="77"/>
      <c r="H240" s="1">
        <f>I240+J240+K240+L240</f>
        <v>4000</v>
      </c>
      <c r="I240" s="1">
        <f t="shared" ref="I240:L240" si="132">I241+I242+I243+I244</f>
        <v>0</v>
      </c>
      <c r="J240" s="1">
        <f t="shared" si="132"/>
        <v>0</v>
      </c>
      <c r="K240" s="1">
        <f t="shared" si="132"/>
        <v>4000</v>
      </c>
      <c r="L240" s="1">
        <f t="shared" si="132"/>
        <v>0</v>
      </c>
      <c r="M240" s="1">
        <f>M241+M242+M243+M244</f>
        <v>0</v>
      </c>
      <c r="N240" s="1">
        <f>N241+N242+N243+N244</f>
        <v>0</v>
      </c>
      <c r="O240" s="84"/>
      <c r="P240" s="84"/>
    </row>
    <row r="241" spans="1:16" x14ac:dyDescent="0.25">
      <c r="A241" s="84"/>
      <c r="B241" s="68" t="s">
        <v>21</v>
      </c>
      <c r="C241" s="77"/>
      <c r="D241" s="77"/>
      <c r="E241" s="77"/>
      <c r="F241" s="77"/>
      <c r="G241" s="77"/>
      <c r="H241" s="1">
        <f t="shared" ref="H241:H244" si="133">I241+J241+K241+L241</f>
        <v>0</v>
      </c>
      <c r="I241" s="1">
        <f>I248+I255</f>
        <v>0</v>
      </c>
      <c r="J241" s="1">
        <f t="shared" ref="J241:N241" si="134">J248+J255</f>
        <v>0</v>
      </c>
      <c r="K241" s="1">
        <f t="shared" si="134"/>
        <v>0</v>
      </c>
      <c r="L241" s="1">
        <f t="shared" si="134"/>
        <v>0</v>
      </c>
      <c r="M241" s="1">
        <f t="shared" si="134"/>
        <v>0</v>
      </c>
      <c r="N241" s="1">
        <f t="shared" si="134"/>
        <v>0</v>
      </c>
      <c r="O241" s="84"/>
      <c r="P241" s="84"/>
    </row>
    <row r="242" spans="1:16" ht="22.5" x14ac:dyDescent="0.25">
      <c r="A242" s="84"/>
      <c r="B242" s="68" t="s">
        <v>24</v>
      </c>
      <c r="C242" s="77"/>
      <c r="D242" s="77"/>
      <c r="E242" s="77"/>
      <c r="F242" s="77"/>
      <c r="G242" s="77"/>
      <c r="H242" s="1">
        <f t="shared" si="133"/>
        <v>0</v>
      </c>
      <c r="I242" s="1">
        <f t="shared" ref="I242:N243" si="135">I249+I256</f>
        <v>0</v>
      </c>
      <c r="J242" s="1">
        <f t="shared" si="135"/>
        <v>0</v>
      </c>
      <c r="K242" s="1">
        <f t="shared" si="135"/>
        <v>0</v>
      </c>
      <c r="L242" s="1">
        <f t="shared" si="135"/>
        <v>0</v>
      </c>
      <c r="M242" s="1">
        <f t="shared" si="135"/>
        <v>0</v>
      </c>
      <c r="N242" s="1">
        <f t="shared" si="135"/>
        <v>0</v>
      </c>
      <c r="O242" s="84"/>
      <c r="P242" s="84"/>
    </row>
    <row r="243" spans="1:16" x14ac:dyDescent="0.25">
      <c r="A243" s="84"/>
      <c r="B243" s="68" t="s">
        <v>22</v>
      </c>
      <c r="C243" s="77"/>
      <c r="D243" s="77"/>
      <c r="E243" s="77"/>
      <c r="F243" s="77"/>
      <c r="G243" s="77"/>
      <c r="H243" s="1">
        <f t="shared" si="133"/>
        <v>0</v>
      </c>
      <c r="I243" s="1">
        <f t="shared" si="135"/>
        <v>0</v>
      </c>
      <c r="J243" s="1">
        <f t="shared" si="135"/>
        <v>0</v>
      </c>
      <c r="K243" s="1">
        <f t="shared" si="135"/>
        <v>0</v>
      </c>
      <c r="L243" s="1">
        <f t="shared" si="135"/>
        <v>0</v>
      </c>
      <c r="M243" s="1">
        <f t="shared" si="135"/>
        <v>0</v>
      </c>
      <c r="N243" s="1">
        <f t="shared" si="135"/>
        <v>0</v>
      </c>
      <c r="O243" s="84"/>
      <c r="P243" s="84"/>
    </row>
    <row r="244" spans="1:16" ht="22.5" x14ac:dyDescent="0.25">
      <c r="A244" s="84"/>
      <c r="B244" s="68" t="s">
        <v>23</v>
      </c>
      <c r="C244" s="77"/>
      <c r="D244" s="77"/>
      <c r="E244" s="77"/>
      <c r="F244" s="77"/>
      <c r="G244" s="77"/>
      <c r="H244" s="1">
        <f t="shared" si="133"/>
        <v>4000</v>
      </c>
      <c r="I244" s="1">
        <f>I251+I258</f>
        <v>0</v>
      </c>
      <c r="J244" s="1">
        <f t="shared" ref="J244" si="136">J251+J258</f>
        <v>0</v>
      </c>
      <c r="K244" s="1">
        <f>K251+K258</f>
        <v>4000</v>
      </c>
      <c r="L244" s="1">
        <f t="shared" ref="L244:N244" si="137">L251+L258</f>
        <v>0</v>
      </c>
      <c r="M244" s="1">
        <f t="shared" si="137"/>
        <v>0</v>
      </c>
      <c r="N244" s="1">
        <f t="shared" si="137"/>
        <v>0</v>
      </c>
      <c r="O244" s="84"/>
      <c r="P244" s="84"/>
    </row>
    <row r="245" spans="1:16" ht="21.6" customHeight="1" x14ac:dyDescent="0.25">
      <c r="A245" s="84" t="s">
        <v>141</v>
      </c>
      <c r="B245" s="68" t="s">
        <v>49</v>
      </c>
      <c r="C245" s="77"/>
      <c r="D245" s="77"/>
      <c r="E245" s="77"/>
      <c r="F245" s="77"/>
      <c r="G245" s="77"/>
      <c r="H245" s="2">
        <v>1</v>
      </c>
      <c r="I245" s="3">
        <v>0</v>
      </c>
      <c r="J245" s="3">
        <v>0</v>
      </c>
      <c r="K245" s="4">
        <v>1</v>
      </c>
      <c r="L245" s="3">
        <v>0</v>
      </c>
      <c r="M245" s="1">
        <v>0</v>
      </c>
      <c r="N245" s="1">
        <v>0</v>
      </c>
      <c r="O245" s="84" t="s">
        <v>140</v>
      </c>
      <c r="P245" s="84" t="s">
        <v>151</v>
      </c>
    </row>
    <row r="246" spans="1:16" ht="21.6" customHeight="1" x14ac:dyDescent="0.25">
      <c r="A246" s="84"/>
      <c r="B246" s="68" t="s">
        <v>18</v>
      </c>
      <c r="C246" s="77"/>
      <c r="D246" s="77"/>
      <c r="E246" s="77"/>
      <c r="F246" s="77"/>
      <c r="G246" s="77"/>
      <c r="H246" s="63">
        <f>H247/H245</f>
        <v>4000</v>
      </c>
      <c r="I246" s="1" t="s">
        <v>19</v>
      </c>
      <c r="J246" s="1" t="s">
        <v>19</v>
      </c>
      <c r="K246" s="1" t="s">
        <v>19</v>
      </c>
      <c r="L246" s="1" t="s">
        <v>19</v>
      </c>
      <c r="M246" s="1">
        <v>0</v>
      </c>
      <c r="N246" s="1">
        <v>0</v>
      </c>
      <c r="O246" s="84"/>
      <c r="P246" s="84"/>
    </row>
    <row r="247" spans="1:16" ht="21.6" customHeight="1" x14ac:dyDescent="0.25">
      <c r="A247" s="84"/>
      <c r="B247" s="68" t="s">
        <v>62</v>
      </c>
      <c r="C247" s="77"/>
      <c r="D247" s="77"/>
      <c r="E247" s="77"/>
      <c r="F247" s="77"/>
      <c r="G247" s="77"/>
      <c r="H247" s="1">
        <f t="shared" ref="H247:L247" si="138">H248+H249+H250+H251</f>
        <v>4000</v>
      </c>
      <c r="I247" s="1">
        <f t="shared" si="138"/>
        <v>0</v>
      </c>
      <c r="J247" s="1">
        <f t="shared" si="138"/>
        <v>0</v>
      </c>
      <c r="K247" s="1">
        <f t="shared" si="138"/>
        <v>4000</v>
      </c>
      <c r="L247" s="1">
        <f t="shared" si="138"/>
        <v>0</v>
      </c>
      <c r="M247" s="1">
        <f>M248+M249+M250+M251</f>
        <v>0</v>
      </c>
      <c r="N247" s="1">
        <f>N248+N249+N250+N251</f>
        <v>0</v>
      </c>
      <c r="O247" s="84"/>
      <c r="P247" s="84"/>
    </row>
    <row r="248" spans="1:16" ht="21.6" customHeight="1" x14ac:dyDescent="0.25">
      <c r="A248" s="84"/>
      <c r="B248" s="68" t="s">
        <v>21</v>
      </c>
      <c r="C248" s="2"/>
      <c r="D248" s="2"/>
      <c r="E248" s="2"/>
      <c r="F248" s="2"/>
      <c r="G248" s="2"/>
      <c r="H248" s="1">
        <f t="shared" ref="H248:H251" si="139">I248+J248+K248+L248</f>
        <v>0</v>
      </c>
      <c r="I248" s="1">
        <v>0</v>
      </c>
      <c r="J248" s="1">
        <v>0</v>
      </c>
      <c r="K248" s="1">
        <v>0</v>
      </c>
      <c r="L248" s="1">
        <v>0</v>
      </c>
      <c r="M248" s="1">
        <v>0</v>
      </c>
      <c r="N248" s="1">
        <v>0</v>
      </c>
      <c r="O248" s="84"/>
      <c r="P248" s="84"/>
    </row>
    <row r="249" spans="1:16" ht="21.6" customHeight="1" x14ac:dyDescent="0.25">
      <c r="A249" s="84"/>
      <c r="B249" s="68" t="s">
        <v>24</v>
      </c>
      <c r="C249" s="77"/>
      <c r="D249" s="77"/>
      <c r="E249" s="77"/>
      <c r="F249" s="77"/>
      <c r="G249" s="77"/>
      <c r="H249" s="1">
        <f t="shared" si="139"/>
        <v>0</v>
      </c>
      <c r="I249" s="1">
        <v>0</v>
      </c>
      <c r="J249" s="1">
        <v>0</v>
      </c>
      <c r="K249" s="1">
        <v>0</v>
      </c>
      <c r="L249" s="1">
        <v>0</v>
      </c>
      <c r="M249" s="1">
        <v>0</v>
      </c>
      <c r="N249" s="1">
        <v>0</v>
      </c>
      <c r="O249" s="84"/>
      <c r="P249" s="84"/>
    </row>
    <row r="250" spans="1:16" ht="21.6" customHeight="1" x14ac:dyDescent="0.25">
      <c r="A250" s="84"/>
      <c r="B250" s="68" t="s">
        <v>22</v>
      </c>
      <c r="C250" s="77"/>
      <c r="D250" s="77"/>
      <c r="E250" s="77"/>
      <c r="F250" s="77"/>
      <c r="G250" s="77"/>
      <c r="H250" s="1">
        <f t="shared" si="139"/>
        <v>0</v>
      </c>
      <c r="I250" s="1">
        <v>0</v>
      </c>
      <c r="J250" s="1">
        <v>0</v>
      </c>
      <c r="K250" s="1">
        <v>0</v>
      </c>
      <c r="L250" s="1">
        <v>0</v>
      </c>
      <c r="M250" s="1">
        <v>0</v>
      </c>
      <c r="N250" s="1">
        <v>0</v>
      </c>
      <c r="O250" s="84"/>
      <c r="P250" s="84"/>
    </row>
    <row r="251" spans="1:16" ht="21.6" customHeight="1" x14ac:dyDescent="0.25">
      <c r="A251" s="84"/>
      <c r="B251" s="68" t="s">
        <v>23</v>
      </c>
      <c r="C251" s="77"/>
      <c r="D251" s="77"/>
      <c r="E251" s="77"/>
      <c r="F251" s="77"/>
      <c r="G251" s="77"/>
      <c r="H251" s="1">
        <f t="shared" si="139"/>
        <v>4000</v>
      </c>
      <c r="I251" s="1">
        <v>0</v>
      </c>
      <c r="J251" s="1">
        <v>0</v>
      </c>
      <c r="K251" s="1">
        <v>4000</v>
      </c>
      <c r="L251" s="1">
        <v>0</v>
      </c>
      <c r="M251" s="1">
        <v>0</v>
      </c>
      <c r="N251" s="1">
        <v>0</v>
      </c>
      <c r="O251" s="84"/>
      <c r="P251" s="84"/>
    </row>
    <row r="252" spans="1:16" ht="20.45" customHeight="1" x14ac:dyDescent="0.25">
      <c r="A252" s="84" t="s">
        <v>50</v>
      </c>
      <c r="B252" s="68" t="s">
        <v>51</v>
      </c>
      <c r="C252" s="2"/>
      <c r="D252" s="2"/>
      <c r="E252" s="2"/>
      <c r="F252" s="2"/>
      <c r="G252" s="2"/>
      <c r="H252" s="2">
        <v>2</v>
      </c>
      <c r="I252" s="1">
        <v>0</v>
      </c>
      <c r="J252" s="1">
        <v>1</v>
      </c>
      <c r="K252" s="1">
        <v>0</v>
      </c>
      <c r="L252" s="1">
        <v>1</v>
      </c>
      <c r="M252" s="1">
        <v>2</v>
      </c>
      <c r="N252" s="1">
        <v>2</v>
      </c>
      <c r="O252" s="84" t="s">
        <v>131</v>
      </c>
      <c r="P252" s="84" t="s">
        <v>130</v>
      </c>
    </row>
    <row r="253" spans="1:16" x14ac:dyDescent="0.25">
      <c r="A253" s="84"/>
      <c r="B253" s="68" t="s">
        <v>18</v>
      </c>
      <c r="C253" s="2"/>
      <c r="D253" s="2"/>
      <c r="E253" s="2"/>
      <c r="F253" s="2"/>
      <c r="G253" s="2"/>
      <c r="H253" s="1">
        <v>0</v>
      </c>
      <c r="I253" s="1" t="s">
        <v>52</v>
      </c>
      <c r="J253" s="1" t="s">
        <v>52</v>
      </c>
      <c r="K253" s="1" t="s">
        <v>52</v>
      </c>
      <c r="L253" s="1" t="s">
        <v>52</v>
      </c>
      <c r="M253" s="1">
        <v>0</v>
      </c>
      <c r="N253" s="1">
        <v>0</v>
      </c>
      <c r="O253" s="84"/>
      <c r="P253" s="84"/>
    </row>
    <row r="254" spans="1:16" ht="20.45" customHeight="1" x14ac:dyDescent="0.25">
      <c r="A254" s="84"/>
      <c r="B254" s="68" t="s">
        <v>62</v>
      </c>
      <c r="C254" s="2"/>
      <c r="D254" s="2"/>
      <c r="E254" s="2"/>
      <c r="F254" s="2"/>
      <c r="G254" s="2"/>
      <c r="H254" s="1">
        <f>I254+J254+K254+L254</f>
        <v>0</v>
      </c>
      <c r="I254" s="1">
        <f t="shared" ref="I254:I256" si="140">J254+K254+L254+M254</f>
        <v>0</v>
      </c>
      <c r="J254" s="1">
        <f t="shared" ref="J254:J256" si="141">K254+L254+M254+N254</f>
        <v>0</v>
      </c>
      <c r="K254" s="1">
        <f t="shared" ref="K254:K256" si="142">L254+M254+N254+O254</f>
        <v>0</v>
      </c>
      <c r="L254" s="1">
        <f t="shared" ref="L254:L256" si="143">M254+N254+O254+P254</f>
        <v>0</v>
      </c>
      <c r="M254" s="1">
        <f t="shared" ref="M254:M256" si="144">N254+O254+P254+Q254</f>
        <v>0</v>
      </c>
      <c r="N254" s="1">
        <f t="shared" ref="N254:N256" si="145">O254+P254+Q254+R254</f>
        <v>0</v>
      </c>
      <c r="O254" s="84"/>
      <c r="P254" s="84"/>
    </row>
    <row r="255" spans="1:16" x14ac:dyDescent="0.25">
      <c r="A255" s="84"/>
      <c r="B255" s="68" t="s">
        <v>21</v>
      </c>
      <c r="C255" s="2"/>
      <c r="D255" s="2"/>
      <c r="E255" s="2"/>
      <c r="F255" s="2"/>
      <c r="G255" s="2"/>
      <c r="H255" s="1">
        <f t="shared" ref="H255:H256" si="146">I255+J255+K255+L255</f>
        <v>0</v>
      </c>
      <c r="I255" s="1">
        <f t="shared" si="140"/>
        <v>0</v>
      </c>
      <c r="J255" s="1">
        <f t="shared" si="141"/>
        <v>0</v>
      </c>
      <c r="K255" s="1">
        <f t="shared" si="142"/>
        <v>0</v>
      </c>
      <c r="L255" s="1">
        <f t="shared" si="143"/>
        <v>0</v>
      </c>
      <c r="M255" s="1">
        <f t="shared" si="144"/>
        <v>0</v>
      </c>
      <c r="N255" s="1">
        <f t="shared" si="145"/>
        <v>0</v>
      </c>
      <c r="O255" s="84"/>
      <c r="P255" s="84"/>
    </row>
    <row r="256" spans="1:16" ht="22.5" x14ac:dyDescent="0.25">
      <c r="A256" s="84"/>
      <c r="B256" s="68" t="s">
        <v>24</v>
      </c>
      <c r="C256" s="2"/>
      <c r="D256" s="2"/>
      <c r="E256" s="2"/>
      <c r="F256" s="2"/>
      <c r="G256" s="2"/>
      <c r="H256" s="1">
        <f t="shared" si="146"/>
        <v>0</v>
      </c>
      <c r="I256" s="1">
        <f t="shared" si="140"/>
        <v>0</v>
      </c>
      <c r="J256" s="1">
        <f t="shared" si="141"/>
        <v>0</v>
      </c>
      <c r="K256" s="1">
        <f t="shared" si="142"/>
        <v>0</v>
      </c>
      <c r="L256" s="1">
        <f t="shared" si="143"/>
        <v>0</v>
      </c>
      <c r="M256" s="1">
        <f t="shared" si="144"/>
        <v>0</v>
      </c>
      <c r="N256" s="1">
        <f t="shared" si="145"/>
        <v>0</v>
      </c>
      <c r="O256" s="84"/>
      <c r="P256" s="84"/>
    </row>
    <row r="257" spans="1:16" x14ac:dyDescent="0.25">
      <c r="A257" s="84"/>
      <c r="B257" s="68" t="s">
        <v>22</v>
      </c>
      <c r="C257" s="2"/>
      <c r="D257" s="2"/>
      <c r="E257" s="2"/>
      <c r="F257" s="2"/>
      <c r="G257" s="2"/>
      <c r="H257" s="1">
        <f t="shared" ref="H257:H258" si="147">I257+J257+K257+L257</f>
        <v>0</v>
      </c>
      <c r="I257" s="1">
        <f t="shared" ref="I257:I258" si="148">J257+K257+L257+M257</f>
        <v>0</v>
      </c>
      <c r="J257" s="1">
        <f t="shared" ref="J257:J258" si="149">K257+L257+M257+N257</f>
        <v>0</v>
      </c>
      <c r="K257" s="1">
        <f t="shared" ref="K257:K258" si="150">L257+M257+N257+O257</f>
        <v>0</v>
      </c>
      <c r="L257" s="1">
        <f t="shared" ref="L257:L258" si="151">M257+N257+O257+P257</f>
        <v>0</v>
      </c>
      <c r="M257" s="1">
        <f t="shared" ref="M257:M258" si="152">N257+O257+P257+Q257</f>
        <v>0</v>
      </c>
      <c r="N257" s="1">
        <f t="shared" ref="N257:N258" si="153">O257+P257+Q257+R257</f>
        <v>0</v>
      </c>
      <c r="O257" s="84"/>
      <c r="P257" s="84"/>
    </row>
    <row r="258" spans="1:16" ht="20.45" customHeight="1" x14ac:dyDescent="0.25">
      <c r="A258" s="84"/>
      <c r="B258" s="68" t="s">
        <v>23</v>
      </c>
      <c r="C258" s="2"/>
      <c r="D258" s="2"/>
      <c r="E258" s="2"/>
      <c r="F258" s="2"/>
      <c r="G258" s="2"/>
      <c r="H258" s="1">
        <f t="shared" si="147"/>
        <v>0</v>
      </c>
      <c r="I258" s="1">
        <f t="shared" si="148"/>
        <v>0</v>
      </c>
      <c r="J258" s="1">
        <f t="shared" si="149"/>
        <v>0</v>
      </c>
      <c r="K258" s="1">
        <f t="shared" si="150"/>
        <v>0</v>
      </c>
      <c r="L258" s="1">
        <f t="shared" si="151"/>
        <v>0</v>
      </c>
      <c r="M258" s="1">
        <f t="shared" si="152"/>
        <v>0</v>
      </c>
      <c r="N258" s="1">
        <f t="shared" si="153"/>
        <v>0</v>
      </c>
      <c r="O258" s="84"/>
      <c r="P258" s="84"/>
    </row>
    <row r="259" spans="1:16" x14ac:dyDescent="0.25">
      <c r="A259" s="84" t="s">
        <v>86</v>
      </c>
      <c r="B259" s="68" t="s">
        <v>35</v>
      </c>
      <c r="C259" s="77"/>
      <c r="D259" s="77"/>
      <c r="E259" s="77"/>
      <c r="F259" s="77"/>
      <c r="G259" s="77"/>
      <c r="H259" s="1">
        <f t="shared" ref="H259:H262" si="154">I259+J259+K259+L259</f>
        <v>4000</v>
      </c>
      <c r="I259" s="1">
        <f>I260+I261+I262+I263</f>
        <v>0</v>
      </c>
      <c r="J259" s="1">
        <f t="shared" ref="J259" si="155">J260+J261+J262+J263</f>
        <v>0</v>
      </c>
      <c r="K259" s="1">
        <f>K260+K261+K262+K263</f>
        <v>4000</v>
      </c>
      <c r="L259" s="1">
        <f t="shared" ref="L259:N259" si="156">L260+L261+L262+L263</f>
        <v>0</v>
      </c>
      <c r="M259" s="1">
        <f t="shared" si="156"/>
        <v>0</v>
      </c>
      <c r="N259" s="1">
        <f t="shared" si="156"/>
        <v>0</v>
      </c>
      <c r="O259" s="97"/>
      <c r="P259" s="97"/>
    </row>
    <row r="260" spans="1:16" x14ac:dyDescent="0.25">
      <c r="A260" s="84"/>
      <c r="B260" s="68" t="s">
        <v>46</v>
      </c>
      <c r="C260" s="77"/>
      <c r="D260" s="77"/>
      <c r="E260" s="77"/>
      <c r="F260" s="77"/>
      <c r="G260" s="77"/>
      <c r="H260" s="1">
        <f>I260+J260+K260+L260</f>
        <v>0</v>
      </c>
      <c r="I260" s="1"/>
      <c r="J260" s="1"/>
      <c r="K260" s="1"/>
      <c r="L260" s="1"/>
      <c r="M260" s="1">
        <f t="shared" ref="M260:N262" si="157">M241</f>
        <v>0</v>
      </c>
      <c r="N260" s="1">
        <f t="shared" si="157"/>
        <v>0</v>
      </c>
      <c r="O260" s="97"/>
      <c r="P260" s="97"/>
    </row>
    <row r="261" spans="1:16" ht="22.5" x14ac:dyDescent="0.25">
      <c r="A261" s="84"/>
      <c r="B261" s="68" t="s">
        <v>24</v>
      </c>
      <c r="C261" s="77"/>
      <c r="D261" s="77"/>
      <c r="E261" s="77"/>
      <c r="F261" s="77"/>
      <c r="G261" s="77"/>
      <c r="H261" s="1">
        <f t="shared" si="154"/>
        <v>0</v>
      </c>
      <c r="I261" s="1"/>
      <c r="J261" s="1"/>
      <c r="K261" s="1"/>
      <c r="L261" s="1"/>
      <c r="M261" s="1">
        <f t="shared" si="157"/>
        <v>0</v>
      </c>
      <c r="N261" s="1">
        <f t="shared" si="157"/>
        <v>0</v>
      </c>
      <c r="O261" s="97"/>
      <c r="P261" s="97"/>
    </row>
    <row r="262" spans="1:16" x14ac:dyDescent="0.25">
      <c r="A262" s="84"/>
      <c r="B262" s="68" t="s">
        <v>22</v>
      </c>
      <c r="C262" s="77"/>
      <c r="D262" s="77"/>
      <c r="E262" s="77"/>
      <c r="F262" s="77"/>
      <c r="G262" s="77"/>
      <c r="H262" s="1">
        <f t="shared" si="154"/>
        <v>0</v>
      </c>
      <c r="I262" s="1"/>
      <c r="J262" s="1"/>
      <c r="K262" s="1"/>
      <c r="L262" s="1"/>
      <c r="M262" s="1">
        <f t="shared" si="157"/>
        <v>0</v>
      </c>
      <c r="N262" s="1">
        <f t="shared" si="157"/>
        <v>0</v>
      </c>
      <c r="O262" s="97"/>
      <c r="P262" s="97"/>
    </row>
    <row r="263" spans="1:16" ht="22.5" x14ac:dyDescent="0.25">
      <c r="A263" s="84"/>
      <c r="B263" s="68" t="s">
        <v>23</v>
      </c>
      <c r="C263" s="77"/>
      <c r="D263" s="77"/>
      <c r="E263" s="77"/>
      <c r="F263" s="77"/>
      <c r="G263" s="77"/>
      <c r="H263" s="1">
        <f>I263+J263+K263+L263</f>
        <v>4000</v>
      </c>
      <c r="I263" s="1">
        <f t="shared" ref="I263:J263" si="158">I244</f>
        <v>0</v>
      </c>
      <c r="J263" s="1">
        <f t="shared" si="158"/>
        <v>0</v>
      </c>
      <c r="K263" s="1">
        <f>K244</f>
        <v>4000</v>
      </c>
      <c r="L263" s="1">
        <f t="shared" ref="L263:N263" si="159">L244</f>
        <v>0</v>
      </c>
      <c r="M263" s="1">
        <f>M244</f>
        <v>0</v>
      </c>
      <c r="N263" s="1">
        <f t="shared" si="159"/>
        <v>0</v>
      </c>
      <c r="O263" s="97"/>
      <c r="P263" s="97"/>
    </row>
    <row r="264" spans="1:16" ht="13.9" customHeight="1" x14ac:dyDescent="0.25">
      <c r="A264" s="139" t="s">
        <v>87</v>
      </c>
      <c r="B264" s="140"/>
      <c r="C264" s="140"/>
      <c r="D264" s="140"/>
      <c r="E264" s="140"/>
      <c r="F264" s="140"/>
      <c r="G264" s="140"/>
      <c r="H264" s="140"/>
      <c r="I264" s="140"/>
      <c r="J264" s="140"/>
      <c r="K264" s="140"/>
      <c r="L264" s="140"/>
      <c r="M264" s="140"/>
      <c r="N264" s="140"/>
      <c r="O264" s="140"/>
      <c r="P264" s="141"/>
    </row>
    <row r="265" spans="1:16" ht="33.75" x14ac:dyDescent="0.25">
      <c r="A265" s="98" t="s">
        <v>73</v>
      </c>
      <c r="B265" s="68" t="s">
        <v>53</v>
      </c>
      <c r="C265" s="77"/>
      <c r="D265" s="77"/>
      <c r="E265" s="77"/>
      <c r="F265" s="77"/>
      <c r="G265" s="77"/>
      <c r="H265" s="2">
        <v>4</v>
      </c>
      <c r="I265" s="2">
        <v>1</v>
      </c>
      <c r="J265" s="2">
        <v>1</v>
      </c>
      <c r="K265" s="2">
        <v>1</v>
      </c>
      <c r="L265" s="2">
        <v>1</v>
      </c>
      <c r="M265" s="2">
        <v>4</v>
      </c>
      <c r="N265" s="2">
        <v>4</v>
      </c>
      <c r="O265" s="98" t="s">
        <v>125</v>
      </c>
      <c r="P265" s="84" t="s">
        <v>54</v>
      </c>
    </row>
    <row r="266" spans="1:16" x14ac:dyDescent="0.25">
      <c r="A266" s="99"/>
      <c r="B266" s="68" t="s">
        <v>18</v>
      </c>
      <c r="C266" s="77"/>
      <c r="D266" s="77"/>
      <c r="E266" s="77"/>
      <c r="F266" s="77"/>
      <c r="G266" s="77"/>
      <c r="H266" s="77"/>
      <c r="I266" s="64" t="s">
        <v>88</v>
      </c>
      <c r="J266" s="64" t="s">
        <v>88</v>
      </c>
      <c r="K266" s="64" t="s">
        <v>88</v>
      </c>
      <c r="L266" s="64" t="s">
        <v>88</v>
      </c>
      <c r="M266" s="77"/>
      <c r="N266" s="77"/>
      <c r="O266" s="99"/>
      <c r="P266" s="84"/>
    </row>
    <row r="267" spans="1:16" ht="22.5" x14ac:dyDescent="0.25">
      <c r="A267" s="99"/>
      <c r="B267" s="68" t="s">
        <v>62</v>
      </c>
      <c r="C267" s="77"/>
      <c r="D267" s="77"/>
      <c r="E267" s="77"/>
      <c r="F267" s="77"/>
      <c r="G267" s="77"/>
      <c r="H267" s="1">
        <f t="shared" ref="H267:H269" si="160">I267+J267+K267+L267</f>
        <v>0</v>
      </c>
      <c r="I267" s="1">
        <f t="shared" ref="I267:I269" si="161">J267+K267+L267+M267</f>
        <v>0</v>
      </c>
      <c r="J267" s="1">
        <f t="shared" ref="J267:J269" si="162">K267+L267+M267+N267</f>
        <v>0</v>
      </c>
      <c r="K267" s="1">
        <f t="shared" ref="K267:K269" si="163">L267+M267+N267+O267</f>
        <v>0</v>
      </c>
      <c r="L267" s="1">
        <f t="shared" ref="L267:L269" si="164">M267+N267+O267+P267</f>
        <v>0</v>
      </c>
      <c r="M267" s="1">
        <f t="shared" ref="M267:M269" si="165">N267+O267+P267+Q267</f>
        <v>0</v>
      </c>
      <c r="N267" s="1">
        <f t="shared" ref="N267:N269" si="166">O267+P267+Q267+R267</f>
        <v>0</v>
      </c>
      <c r="O267" s="99"/>
      <c r="P267" s="84"/>
    </row>
    <row r="268" spans="1:16" x14ac:dyDescent="0.25">
      <c r="A268" s="99"/>
      <c r="B268" s="68" t="s">
        <v>21</v>
      </c>
      <c r="C268" s="77"/>
      <c r="D268" s="77"/>
      <c r="E268" s="77"/>
      <c r="F268" s="77"/>
      <c r="G268" s="77"/>
      <c r="H268" s="1">
        <f t="shared" si="160"/>
        <v>0</v>
      </c>
      <c r="I268" s="1">
        <f t="shared" si="161"/>
        <v>0</v>
      </c>
      <c r="J268" s="1">
        <f t="shared" si="162"/>
        <v>0</v>
      </c>
      <c r="K268" s="1">
        <f t="shared" si="163"/>
        <v>0</v>
      </c>
      <c r="L268" s="1">
        <f t="shared" si="164"/>
        <v>0</v>
      </c>
      <c r="M268" s="1">
        <f t="shared" si="165"/>
        <v>0</v>
      </c>
      <c r="N268" s="1">
        <f t="shared" si="166"/>
        <v>0</v>
      </c>
      <c r="O268" s="99"/>
      <c r="P268" s="84"/>
    </row>
    <row r="269" spans="1:16" ht="22.5" x14ac:dyDescent="0.25">
      <c r="A269" s="99"/>
      <c r="B269" s="68" t="s">
        <v>24</v>
      </c>
      <c r="C269" s="77"/>
      <c r="D269" s="77"/>
      <c r="E269" s="77"/>
      <c r="F269" s="77"/>
      <c r="G269" s="77"/>
      <c r="H269" s="1">
        <f t="shared" si="160"/>
        <v>0</v>
      </c>
      <c r="I269" s="1">
        <f t="shared" si="161"/>
        <v>0</v>
      </c>
      <c r="J269" s="1">
        <f t="shared" si="162"/>
        <v>0</v>
      </c>
      <c r="K269" s="1">
        <f t="shared" si="163"/>
        <v>0</v>
      </c>
      <c r="L269" s="1">
        <f t="shared" si="164"/>
        <v>0</v>
      </c>
      <c r="M269" s="1">
        <f t="shared" si="165"/>
        <v>0</v>
      </c>
      <c r="N269" s="1">
        <f t="shared" si="166"/>
        <v>0</v>
      </c>
      <c r="O269" s="99"/>
      <c r="P269" s="84"/>
    </row>
    <row r="270" spans="1:16" x14ac:dyDescent="0.25">
      <c r="A270" s="99"/>
      <c r="B270" s="68" t="s">
        <v>22</v>
      </c>
      <c r="C270" s="77"/>
      <c r="D270" s="77"/>
      <c r="E270" s="77"/>
      <c r="F270" s="77"/>
      <c r="G270" s="77"/>
      <c r="H270" s="1">
        <f t="shared" ref="H270:H271" si="167">I270+J270+K270+L270</f>
        <v>0</v>
      </c>
      <c r="I270" s="1">
        <f t="shared" ref="I270:I271" si="168">J270+K270+L270+M270</f>
        <v>0</v>
      </c>
      <c r="J270" s="1">
        <f t="shared" ref="J270:J271" si="169">K270+L270+M270+N270</f>
        <v>0</v>
      </c>
      <c r="K270" s="1">
        <f t="shared" ref="K270:K271" si="170">L270+M270+N270+O270</f>
        <v>0</v>
      </c>
      <c r="L270" s="1">
        <f t="shared" ref="L270:L271" si="171">M270+N270+O270+P270</f>
        <v>0</v>
      </c>
      <c r="M270" s="1">
        <f t="shared" ref="M270:M271" si="172">N270+O270+P270+Q270</f>
        <v>0</v>
      </c>
      <c r="N270" s="1">
        <f t="shared" ref="N270:N271" si="173">O270+P270+Q270+R270</f>
        <v>0</v>
      </c>
      <c r="O270" s="99"/>
      <c r="P270" s="84"/>
    </row>
    <row r="271" spans="1:16" ht="22.5" x14ac:dyDescent="0.25">
      <c r="A271" s="100"/>
      <c r="B271" s="68" t="s">
        <v>23</v>
      </c>
      <c r="C271" s="77"/>
      <c r="D271" s="77"/>
      <c r="E271" s="77"/>
      <c r="F271" s="77"/>
      <c r="G271" s="77"/>
      <c r="H271" s="1">
        <f t="shared" si="167"/>
        <v>0</v>
      </c>
      <c r="I271" s="1">
        <f t="shared" si="168"/>
        <v>0</v>
      </c>
      <c r="J271" s="1">
        <f t="shared" si="169"/>
        <v>0</v>
      </c>
      <c r="K271" s="1">
        <f t="shared" si="170"/>
        <v>0</v>
      </c>
      <c r="L271" s="1">
        <f t="shared" si="171"/>
        <v>0</v>
      </c>
      <c r="M271" s="1">
        <f t="shared" si="172"/>
        <v>0</v>
      </c>
      <c r="N271" s="1">
        <f t="shared" si="173"/>
        <v>0</v>
      </c>
      <c r="O271" s="100"/>
      <c r="P271" s="84"/>
    </row>
    <row r="272" spans="1:16" ht="33.75" x14ac:dyDescent="0.25">
      <c r="A272" s="84" t="s">
        <v>101</v>
      </c>
      <c r="B272" s="68" t="s">
        <v>53</v>
      </c>
      <c r="C272" s="77"/>
      <c r="D272" s="77"/>
      <c r="E272" s="77"/>
      <c r="F272" s="77"/>
      <c r="G272" s="77"/>
      <c r="H272" s="2">
        <v>4</v>
      </c>
      <c r="I272" s="2">
        <v>1</v>
      </c>
      <c r="J272" s="2">
        <v>1</v>
      </c>
      <c r="K272" s="2">
        <v>1</v>
      </c>
      <c r="L272" s="2">
        <v>1</v>
      </c>
      <c r="M272" s="2">
        <v>4</v>
      </c>
      <c r="N272" s="2">
        <v>4</v>
      </c>
      <c r="O272" s="98" t="s">
        <v>125</v>
      </c>
      <c r="P272" s="84" t="s">
        <v>75</v>
      </c>
    </row>
    <row r="273" spans="1:16" x14ac:dyDescent="0.25">
      <c r="A273" s="84"/>
      <c r="B273" s="68" t="s">
        <v>18</v>
      </c>
      <c r="C273" s="77"/>
      <c r="D273" s="77"/>
      <c r="E273" s="77"/>
      <c r="F273" s="77"/>
      <c r="G273" s="77"/>
      <c r="H273" s="2"/>
      <c r="I273" s="2" t="s">
        <v>88</v>
      </c>
      <c r="J273" s="2" t="s">
        <v>88</v>
      </c>
      <c r="K273" s="2" t="s">
        <v>88</v>
      </c>
      <c r="L273" s="2" t="s">
        <v>88</v>
      </c>
      <c r="M273" s="6"/>
      <c r="N273" s="6"/>
      <c r="O273" s="99"/>
      <c r="P273" s="84"/>
    </row>
    <row r="274" spans="1:16" ht="22.5" x14ac:dyDescent="0.25">
      <c r="A274" s="84"/>
      <c r="B274" s="68" t="s">
        <v>62</v>
      </c>
      <c r="C274" s="77"/>
      <c r="D274" s="77"/>
      <c r="E274" s="77"/>
      <c r="F274" s="77"/>
      <c r="G274" s="77"/>
      <c r="H274" s="1">
        <f t="shared" ref="H274:H276" si="174">I274+J274+K274+L274</f>
        <v>0</v>
      </c>
      <c r="I274" s="1">
        <f t="shared" ref="I274:I276" si="175">J274+K274+L274+M274</f>
        <v>0</v>
      </c>
      <c r="J274" s="1">
        <f t="shared" ref="J274:J276" si="176">K274+L274+M274+N274</f>
        <v>0</v>
      </c>
      <c r="K274" s="1">
        <f t="shared" ref="K274:K276" si="177">L274+M274+N274+O274</f>
        <v>0</v>
      </c>
      <c r="L274" s="1">
        <f t="shared" ref="L274:L276" si="178">M274+N274+O274+P274</f>
        <v>0</v>
      </c>
      <c r="M274" s="1">
        <f t="shared" ref="M274:M276" si="179">N274+O274+P274+Q274</f>
        <v>0</v>
      </c>
      <c r="N274" s="1">
        <f t="shared" ref="N274:N276" si="180">O274+P274+Q274+R274</f>
        <v>0</v>
      </c>
      <c r="O274" s="99"/>
      <c r="P274" s="84"/>
    </row>
    <row r="275" spans="1:16" x14ac:dyDescent="0.25">
      <c r="A275" s="84"/>
      <c r="B275" s="68" t="s">
        <v>21</v>
      </c>
      <c r="C275" s="77"/>
      <c r="D275" s="77"/>
      <c r="E275" s="77"/>
      <c r="F275" s="77"/>
      <c r="G275" s="77"/>
      <c r="H275" s="1">
        <f t="shared" si="174"/>
        <v>0</v>
      </c>
      <c r="I275" s="1">
        <f t="shared" si="175"/>
        <v>0</v>
      </c>
      <c r="J275" s="1">
        <f t="shared" si="176"/>
        <v>0</v>
      </c>
      <c r="K275" s="1">
        <f t="shared" si="177"/>
        <v>0</v>
      </c>
      <c r="L275" s="1">
        <f t="shared" si="178"/>
        <v>0</v>
      </c>
      <c r="M275" s="1">
        <f t="shared" si="179"/>
        <v>0</v>
      </c>
      <c r="N275" s="1">
        <f t="shared" si="180"/>
        <v>0</v>
      </c>
      <c r="O275" s="99"/>
      <c r="P275" s="84"/>
    </row>
    <row r="276" spans="1:16" ht="22.5" x14ac:dyDescent="0.25">
      <c r="A276" s="84"/>
      <c r="B276" s="68" t="s">
        <v>24</v>
      </c>
      <c r="C276" s="77"/>
      <c r="D276" s="77"/>
      <c r="E276" s="77"/>
      <c r="F276" s="77"/>
      <c r="G276" s="77"/>
      <c r="H276" s="1">
        <f t="shared" si="174"/>
        <v>0</v>
      </c>
      <c r="I276" s="1">
        <f t="shared" si="175"/>
        <v>0</v>
      </c>
      <c r="J276" s="1">
        <f t="shared" si="176"/>
        <v>0</v>
      </c>
      <c r="K276" s="1">
        <f t="shared" si="177"/>
        <v>0</v>
      </c>
      <c r="L276" s="1">
        <f t="shared" si="178"/>
        <v>0</v>
      </c>
      <c r="M276" s="1">
        <f t="shared" si="179"/>
        <v>0</v>
      </c>
      <c r="N276" s="1">
        <f t="shared" si="180"/>
        <v>0</v>
      </c>
      <c r="O276" s="99"/>
      <c r="P276" s="84"/>
    </row>
    <row r="277" spans="1:16" x14ac:dyDescent="0.25">
      <c r="A277" s="84"/>
      <c r="B277" s="68" t="s">
        <v>22</v>
      </c>
      <c r="C277" s="77"/>
      <c r="D277" s="77"/>
      <c r="E277" s="77"/>
      <c r="F277" s="77"/>
      <c r="G277" s="77"/>
      <c r="H277" s="1">
        <f t="shared" ref="H277:H281" si="181">I277+J277+K277+L277</f>
        <v>0</v>
      </c>
      <c r="I277" s="1">
        <f t="shared" ref="I277:I281" si="182">J277+K277+L277+M277</f>
        <v>0</v>
      </c>
      <c r="J277" s="1">
        <f t="shared" ref="J277:J281" si="183">K277+L277+M277+N277</f>
        <v>0</v>
      </c>
      <c r="K277" s="1">
        <f t="shared" ref="K277:K281" si="184">L277+M277+N277+O277</f>
        <v>0</v>
      </c>
      <c r="L277" s="1">
        <f t="shared" ref="L277:L281" si="185">M277+N277+O277+P277</f>
        <v>0</v>
      </c>
      <c r="M277" s="1">
        <f t="shared" ref="M277:M281" si="186">N277+O277+P277+Q277</f>
        <v>0</v>
      </c>
      <c r="N277" s="1">
        <f t="shared" ref="N277:N281" si="187">O277+P277+Q277+R277</f>
        <v>0</v>
      </c>
      <c r="O277" s="99"/>
      <c r="P277" s="84"/>
    </row>
    <row r="278" spans="1:16" ht="22.5" x14ac:dyDescent="0.25">
      <c r="A278" s="84"/>
      <c r="B278" s="68" t="s">
        <v>23</v>
      </c>
      <c r="C278" s="77"/>
      <c r="D278" s="77"/>
      <c r="E278" s="77"/>
      <c r="F278" s="77"/>
      <c r="G278" s="77"/>
      <c r="H278" s="1">
        <f t="shared" si="181"/>
        <v>0</v>
      </c>
      <c r="I278" s="1">
        <f t="shared" si="182"/>
        <v>0</v>
      </c>
      <c r="J278" s="1">
        <f t="shared" si="183"/>
        <v>0</v>
      </c>
      <c r="K278" s="1">
        <f t="shared" si="184"/>
        <v>0</v>
      </c>
      <c r="L278" s="1">
        <f t="shared" si="185"/>
        <v>0</v>
      </c>
      <c r="M278" s="1">
        <f t="shared" si="186"/>
        <v>0</v>
      </c>
      <c r="N278" s="1">
        <f t="shared" si="187"/>
        <v>0</v>
      </c>
      <c r="O278" s="100"/>
      <c r="P278" s="84"/>
    </row>
    <row r="279" spans="1:16" x14ac:dyDescent="0.25">
      <c r="A279" s="84" t="s">
        <v>89</v>
      </c>
      <c r="B279" s="68" t="s">
        <v>35</v>
      </c>
      <c r="C279" s="77"/>
      <c r="D279" s="77"/>
      <c r="E279" s="77"/>
      <c r="F279" s="77"/>
      <c r="G279" s="77"/>
      <c r="H279" s="1">
        <f t="shared" si="181"/>
        <v>0</v>
      </c>
      <c r="I279" s="1">
        <f t="shared" si="182"/>
        <v>0</v>
      </c>
      <c r="J279" s="1">
        <f t="shared" si="183"/>
        <v>0</v>
      </c>
      <c r="K279" s="1">
        <f t="shared" si="184"/>
        <v>0</v>
      </c>
      <c r="L279" s="1">
        <f t="shared" si="185"/>
        <v>0</v>
      </c>
      <c r="M279" s="1">
        <f t="shared" si="186"/>
        <v>0</v>
      </c>
      <c r="N279" s="1">
        <f t="shared" si="187"/>
        <v>0</v>
      </c>
      <c r="O279" s="97"/>
      <c r="P279" s="97"/>
    </row>
    <row r="280" spans="1:16" x14ac:dyDescent="0.25">
      <c r="A280" s="84"/>
      <c r="B280" s="68" t="s">
        <v>21</v>
      </c>
      <c r="C280" s="77"/>
      <c r="D280" s="77"/>
      <c r="E280" s="77"/>
      <c r="F280" s="77"/>
      <c r="G280" s="77"/>
      <c r="H280" s="1">
        <f t="shared" si="181"/>
        <v>0</v>
      </c>
      <c r="I280" s="1">
        <f t="shared" si="182"/>
        <v>0</v>
      </c>
      <c r="J280" s="1">
        <f t="shared" si="183"/>
        <v>0</v>
      </c>
      <c r="K280" s="1">
        <f t="shared" si="184"/>
        <v>0</v>
      </c>
      <c r="L280" s="1">
        <f t="shared" si="185"/>
        <v>0</v>
      </c>
      <c r="M280" s="1">
        <f t="shared" si="186"/>
        <v>0</v>
      </c>
      <c r="N280" s="1">
        <f t="shared" si="187"/>
        <v>0</v>
      </c>
      <c r="O280" s="97"/>
      <c r="P280" s="97"/>
    </row>
    <row r="281" spans="1:16" ht="22.5" x14ac:dyDescent="0.25">
      <c r="A281" s="84"/>
      <c r="B281" s="68" t="s">
        <v>24</v>
      </c>
      <c r="C281" s="77"/>
      <c r="D281" s="77"/>
      <c r="E281" s="77"/>
      <c r="F281" s="77"/>
      <c r="G281" s="77"/>
      <c r="H281" s="1">
        <f t="shared" si="181"/>
        <v>0</v>
      </c>
      <c r="I281" s="1">
        <f t="shared" si="182"/>
        <v>0</v>
      </c>
      <c r="J281" s="1">
        <f t="shared" si="183"/>
        <v>0</v>
      </c>
      <c r="K281" s="1">
        <f t="shared" si="184"/>
        <v>0</v>
      </c>
      <c r="L281" s="1">
        <f t="shared" si="185"/>
        <v>0</v>
      </c>
      <c r="M281" s="1">
        <f t="shared" si="186"/>
        <v>0</v>
      </c>
      <c r="N281" s="1">
        <f t="shared" si="187"/>
        <v>0</v>
      </c>
      <c r="O281" s="97"/>
      <c r="P281" s="97"/>
    </row>
    <row r="282" spans="1:16" x14ac:dyDescent="0.25">
      <c r="A282" s="84"/>
      <c r="B282" s="68" t="s">
        <v>22</v>
      </c>
      <c r="C282" s="77"/>
      <c r="D282" s="77"/>
      <c r="E282" s="77"/>
      <c r="F282" s="77"/>
      <c r="G282" s="77"/>
      <c r="H282" s="1">
        <f t="shared" ref="H282:H283" si="188">I282+J282+K282+L282</f>
        <v>0</v>
      </c>
      <c r="I282" s="1">
        <f t="shared" ref="I282:I283" si="189">J282+K282+L282+M282</f>
        <v>0</v>
      </c>
      <c r="J282" s="1">
        <f t="shared" ref="J282:J283" si="190">K282+L282+M282+N282</f>
        <v>0</v>
      </c>
      <c r="K282" s="1">
        <f t="shared" ref="K282:K283" si="191">L282+M282+N282+O282</f>
        <v>0</v>
      </c>
      <c r="L282" s="1">
        <f t="shared" ref="L282:L283" si="192">M282+N282+O282+P282</f>
        <v>0</v>
      </c>
      <c r="M282" s="1">
        <f t="shared" ref="M282:M283" si="193">N282+O282+P282+Q282</f>
        <v>0</v>
      </c>
      <c r="N282" s="1">
        <f t="shared" ref="N282:N283" si="194">O282+P282+Q282+R282</f>
        <v>0</v>
      </c>
      <c r="O282" s="97"/>
      <c r="P282" s="97"/>
    </row>
    <row r="283" spans="1:16" ht="22.5" x14ac:dyDescent="0.25">
      <c r="A283" s="84"/>
      <c r="B283" s="68" t="s">
        <v>23</v>
      </c>
      <c r="C283" s="77"/>
      <c r="D283" s="77"/>
      <c r="E283" s="77"/>
      <c r="F283" s="77"/>
      <c r="G283" s="77"/>
      <c r="H283" s="1">
        <f t="shared" si="188"/>
        <v>0</v>
      </c>
      <c r="I283" s="1">
        <f t="shared" si="189"/>
        <v>0</v>
      </c>
      <c r="J283" s="1">
        <f t="shared" si="190"/>
        <v>0</v>
      </c>
      <c r="K283" s="1">
        <f t="shared" si="191"/>
        <v>0</v>
      </c>
      <c r="L283" s="1">
        <f t="shared" si="192"/>
        <v>0</v>
      </c>
      <c r="M283" s="1">
        <f t="shared" si="193"/>
        <v>0</v>
      </c>
      <c r="N283" s="1">
        <f t="shared" si="194"/>
        <v>0</v>
      </c>
      <c r="O283" s="97"/>
      <c r="P283" s="97"/>
    </row>
    <row r="284" spans="1:16" x14ac:dyDescent="0.25">
      <c r="A284" s="118" t="s">
        <v>55</v>
      </c>
      <c r="B284" s="78" t="s">
        <v>35</v>
      </c>
      <c r="C284" s="77"/>
      <c r="D284" s="77"/>
      <c r="E284" s="77"/>
      <c r="F284" s="77"/>
      <c r="G284" s="77"/>
      <c r="H284" s="1">
        <f>H285+H286+H287+H288</f>
        <v>4000</v>
      </c>
      <c r="I284" s="1">
        <f>I285+I286+I287+I288</f>
        <v>0</v>
      </c>
      <c r="J284" s="1">
        <f t="shared" ref="J284:N284" si="195">J285+J286+J287+J288</f>
        <v>0</v>
      </c>
      <c r="K284" s="1">
        <f t="shared" si="195"/>
        <v>4000</v>
      </c>
      <c r="L284" s="1">
        <f t="shared" si="195"/>
        <v>0</v>
      </c>
      <c r="M284" s="1">
        <f t="shared" si="195"/>
        <v>0</v>
      </c>
      <c r="N284" s="1">
        <f t="shared" si="195"/>
        <v>0</v>
      </c>
      <c r="O284" s="97"/>
      <c r="P284" s="97"/>
    </row>
    <row r="285" spans="1:16" x14ac:dyDescent="0.25">
      <c r="A285" s="118"/>
      <c r="B285" s="78" t="s">
        <v>21</v>
      </c>
      <c r="C285" s="77"/>
      <c r="D285" s="77"/>
      <c r="E285" s="77"/>
      <c r="F285" s="77"/>
      <c r="G285" s="77"/>
      <c r="H285" s="1">
        <f t="shared" ref="H285:H287" si="196">I285+J285+K285+L285</f>
        <v>0</v>
      </c>
      <c r="I285" s="1">
        <f>I268+I260</f>
        <v>0</v>
      </c>
      <c r="J285" s="1">
        <f t="shared" ref="J285:N285" si="197">J268+J260</f>
        <v>0</v>
      </c>
      <c r="K285" s="1">
        <f t="shared" si="197"/>
        <v>0</v>
      </c>
      <c r="L285" s="1">
        <f t="shared" si="197"/>
        <v>0</v>
      </c>
      <c r="M285" s="1">
        <f t="shared" si="197"/>
        <v>0</v>
      </c>
      <c r="N285" s="1">
        <f t="shared" si="197"/>
        <v>0</v>
      </c>
      <c r="O285" s="97"/>
      <c r="P285" s="97"/>
    </row>
    <row r="286" spans="1:16" ht="22.5" x14ac:dyDescent="0.25">
      <c r="A286" s="118"/>
      <c r="B286" s="78" t="s">
        <v>24</v>
      </c>
      <c r="C286" s="77"/>
      <c r="D286" s="77"/>
      <c r="E286" s="77"/>
      <c r="F286" s="77"/>
      <c r="G286" s="77"/>
      <c r="H286" s="1">
        <f t="shared" si="196"/>
        <v>0</v>
      </c>
      <c r="I286" s="1">
        <f t="shared" ref="I286:N288" si="198">I269+I261</f>
        <v>0</v>
      </c>
      <c r="J286" s="1">
        <f t="shared" si="198"/>
        <v>0</v>
      </c>
      <c r="K286" s="1">
        <f t="shared" si="198"/>
        <v>0</v>
      </c>
      <c r="L286" s="1">
        <f t="shared" si="198"/>
        <v>0</v>
      </c>
      <c r="M286" s="1">
        <f t="shared" si="198"/>
        <v>0</v>
      </c>
      <c r="N286" s="1">
        <f t="shared" si="198"/>
        <v>0</v>
      </c>
      <c r="O286" s="97"/>
      <c r="P286" s="97"/>
    </row>
    <row r="287" spans="1:16" x14ac:dyDescent="0.25">
      <c r="A287" s="118"/>
      <c r="B287" s="78" t="s">
        <v>22</v>
      </c>
      <c r="C287" s="77"/>
      <c r="D287" s="77"/>
      <c r="E287" s="77"/>
      <c r="F287" s="77"/>
      <c r="G287" s="77"/>
      <c r="H287" s="1">
        <f t="shared" si="196"/>
        <v>0</v>
      </c>
      <c r="I287" s="1">
        <f t="shared" si="198"/>
        <v>0</v>
      </c>
      <c r="J287" s="1">
        <f t="shared" si="198"/>
        <v>0</v>
      </c>
      <c r="K287" s="1">
        <f t="shared" si="198"/>
        <v>0</v>
      </c>
      <c r="L287" s="1">
        <f t="shared" si="198"/>
        <v>0</v>
      </c>
      <c r="M287" s="1">
        <f t="shared" si="198"/>
        <v>0</v>
      </c>
      <c r="N287" s="1">
        <f t="shared" si="198"/>
        <v>0</v>
      </c>
      <c r="O287" s="97"/>
      <c r="P287" s="97"/>
    </row>
    <row r="288" spans="1:16" ht="22.5" x14ac:dyDescent="0.25">
      <c r="A288" s="118"/>
      <c r="B288" s="78" t="s">
        <v>23</v>
      </c>
      <c r="C288" s="77"/>
      <c r="D288" s="77"/>
      <c r="E288" s="77"/>
      <c r="F288" s="77"/>
      <c r="G288" s="77"/>
      <c r="H288" s="1">
        <f>I288+J288+K288+L288</f>
        <v>4000</v>
      </c>
      <c r="I288" s="1">
        <f t="shared" si="198"/>
        <v>0</v>
      </c>
      <c r="J288" s="1">
        <f t="shared" si="198"/>
        <v>0</v>
      </c>
      <c r="K288" s="1">
        <f t="shared" si="198"/>
        <v>4000</v>
      </c>
      <c r="L288" s="1">
        <f t="shared" si="198"/>
        <v>0</v>
      </c>
      <c r="M288" s="1">
        <f t="shared" si="198"/>
        <v>0</v>
      </c>
      <c r="N288" s="1">
        <f t="shared" si="198"/>
        <v>0</v>
      </c>
      <c r="O288" s="97"/>
      <c r="P288" s="97"/>
    </row>
    <row r="289" spans="1:16" x14ac:dyDescent="0.25">
      <c r="A289" s="84" t="s">
        <v>56</v>
      </c>
      <c r="B289" s="68" t="s">
        <v>35</v>
      </c>
      <c r="C289" s="77"/>
      <c r="D289" s="77"/>
      <c r="E289" s="77"/>
      <c r="F289" s="77"/>
      <c r="G289" s="77"/>
      <c r="H289" s="1">
        <f>H290+H291+H292+H293</f>
        <v>939187.58</v>
      </c>
      <c r="I289" s="1">
        <f t="shared" ref="I289:N289" si="199">I290+I291+I292+I293</f>
        <v>2000</v>
      </c>
      <c r="J289" s="1">
        <f t="shared" si="199"/>
        <v>171307.6</v>
      </c>
      <c r="K289" s="1">
        <f t="shared" si="199"/>
        <v>471736.9</v>
      </c>
      <c r="L289" s="1">
        <f t="shared" si="199"/>
        <v>294143.08000000007</v>
      </c>
      <c r="M289" s="1">
        <f t="shared" si="199"/>
        <v>780027.96</v>
      </c>
      <c r="N289" s="1">
        <f t="shared" si="199"/>
        <v>752719.40000000014</v>
      </c>
      <c r="O289" s="97"/>
      <c r="P289" s="97"/>
    </row>
    <row r="290" spans="1:16" x14ac:dyDescent="0.25">
      <c r="A290" s="84"/>
      <c r="B290" s="68" t="s">
        <v>21</v>
      </c>
      <c r="C290" s="77"/>
      <c r="D290" s="77"/>
      <c r="E290" s="77"/>
      <c r="F290" s="77"/>
      <c r="G290" s="77"/>
      <c r="H290" s="1">
        <f>I290+J290+K290+L290</f>
        <v>697517.55</v>
      </c>
      <c r="I290" s="1">
        <f>I232+I285</f>
        <v>0</v>
      </c>
      <c r="J290" s="1">
        <f>J232+J285</f>
        <v>130700</v>
      </c>
      <c r="K290" s="1">
        <f t="shared" ref="K290:M290" si="200">K232+K285</f>
        <v>360288.81</v>
      </c>
      <c r="L290" s="1">
        <f t="shared" si="200"/>
        <v>206528.74000000002</v>
      </c>
      <c r="M290" s="1">
        <f t="shared" si="200"/>
        <v>644255.15999999992</v>
      </c>
      <c r="N290" s="1">
        <f>N232+N285</f>
        <v>616863.60000000009</v>
      </c>
      <c r="O290" s="97"/>
      <c r="P290" s="97"/>
    </row>
    <row r="291" spans="1:16" ht="22.5" x14ac:dyDescent="0.25">
      <c r="A291" s="84"/>
      <c r="B291" s="68" t="s">
        <v>24</v>
      </c>
      <c r="C291" s="2"/>
      <c r="D291" s="2"/>
      <c r="E291" s="2"/>
      <c r="F291" s="2"/>
      <c r="G291" s="2"/>
      <c r="H291" s="1">
        <f t="shared" ref="H291:H292" si="201">I291+J291+K291+L291</f>
        <v>0</v>
      </c>
      <c r="I291" s="1">
        <f t="shared" ref="I291:N293" si="202">I233+I286</f>
        <v>0</v>
      </c>
      <c r="J291" s="1">
        <f t="shared" si="202"/>
        <v>0</v>
      </c>
      <c r="K291" s="1">
        <f t="shared" si="202"/>
        <v>0</v>
      </c>
      <c r="L291" s="1">
        <f t="shared" si="202"/>
        <v>0</v>
      </c>
      <c r="M291" s="1">
        <f t="shared" si="202"/>
        <v>0</v>
      </c>
      <c r="N291" s="1">
        <f t="shared" si="202"/>
        <v>0</v>
      </c>
      <c r="O291" s="97"/>
      <c r="P291" s="97"/>
    </row>
    <row r="292" spans="1:16" x14ac:dyDescent="0.25">
      <c r="A292" s="84"/>
      <c r="B292" s="68" t="s">
        <v>22</v>
      </c>
      <c r="C292" s="77"/>
      <c r="D292" s="77"/>
      <c r="E292" s="77"/>
      <c r="F292" s="77"/>
      <c r="G292" s="77"/>
      <c r="H292" s="1">
        <f t="shared" si="201"/>
        <v>230499.93</v>
      </c>
      <c r="I292" s="1">
        <f t="shared" si="202"/>
        <v>2000</v>
      </c>
      <c r="J292" s="1">
        <f t="shared" si="202"/>
        <v>39619.9</v>
      </c>
      <c r="K292" s="1">
        <f t="shared" si="202"/>
        <v>103609.09</v>
      </c>
      <c r="L292" s="1">
        <f t="shared" si="202"/>
        <v>85270.94</v>
      </c>
      <c r="M292" s="1">
        <f t="shared" si="202"/>
        <v>131624.5</v>
      </c>
      <c r="N292" s="1">
        <f t="shared" si="202"/>
        <v>131624.5</v>
      </c>
      <c r="O292" s="97"/>
      <c r="P292" s="97"/>
    </row>
    <row r="293" spans="1:16" ht="22.5" x14ac:dyDescent="0.25">
      <c r="A293" s="84"/>
      <c r="B293" s="68" t="s">
        <v>23</v>
      </c>
      <c r="C293" s="77"/>
      <c r="D293" s="77"/>
      <c r="E293" s="77"/>
      <c r="F293" s="77"/>
      <c r="G293" s="77"/>
      <c r="H293" s="1">
        <f>I293+J293+K293+L293</f>
        <v>11170.1</v>
      </c>
      <c r="I293" s="1">
        <f t="shared" si="202"/>
        <v>0</v>
      </c>
      <c r="J293" s="1">
        <f t="shared" si="202"/>
        <v>987.7</v>
      </c>
      <c r="K293" s="1">
        <f t="shared" si="202"/>
        <v>7839</v>
      </c>
      <c r="L293" s="1">
        <f t="shared" si="202"/>
        <v>2343.4</v>
      </c>
      <c r="M293" s="1">
        <f t="shared" si="202"/>
        <v>4148.3</v>
      </c>
      <c r="N293" s="1">
        <f t="shared" si="202"/>
        <v>4231.3</v>
      </c>
      <c r="O293" s="97"/>
      <c r="P293" s="97"/>
    </row>
    <row r="295" spans="1:16" ht="67.150000000000006" customHeight="1" x14ac:dyDescent="0.25">
      <c r="A295" s="120" t="s">
        <v>124</v>
      </c>
      <c r="B295" s="120"/>
      <c r="C295" s="120"/>
      <c r="D295" s="120"/>
      <c r="E295" s="120"/>
      <c r="F295" s="120"/>
      <c r="G295" s="120"/>
      <c r="H295" s="120"/>
      <c r="I295" s="120"/>
      <c r="J295" s="120"/>
      <c r="K295" s="120"/>
      <c r="L295" s="120"/>
      <c r="M295" s="120"/>
      <c r="N295" s="120"/>
      <c r="O295" s="120"/>
      <c r="P295" s="120"/>
    </row>
    <row r="296" spans="1:16" ht="18" customHeight="1" x14ac:dyDescent="0.25">
      <c r="A296" s="120"/>
      <c r="B296" s="120"/>
      <c r="C296" s="120"/>
      <c r="D296" s="120"/>
      <c r="E296" s="120"/>
      <c r="F296" s="120"/>
      <c r="G296" s="120"/>
      <c r="H296" s="120"/>
      <c r="I296" s="120"/>
      <c r="J296" s="120"/>
      <c r="K296" s="120"/>
      <c r="L296" s="120"/>
      <c r="M296" s="120"/>
      <c r="N296" s="120"/>
      <c r="O296" s="120"/>
      <c r="P296" s="120"/>
    </row>
    <row r="297" spans="1:16" ht="18" customHeight="1" x14ac:dyDescent="0.25">
      <c r="A297" s="120"/>
      <c r="B297" s="120"/>
      <c r="C297" s="120"/>
      <c r="D297" s="120"/>
      <c r="E297" s="120"/>
      <c r="F297" s="120"/>
      <c r="G297" s="120"/>
      <c r="H297" s="120"/>
      <c r="I297" s="120"/>
      <c r="J297" s="120"/>
      <c r="K297" s="120"/>
      <c r="L297" s="120"/>
      <c r="M297" s="120"/>
      <c r="N297" s="120"/>
      <c r="O297" s="120"/>
      <c r="P297" s="120"/>
    </row>
    <row r="298" spans="1:16" ht="18" customHeight="1" x14ac:dyDescent="0.25">
      <c r="A298" s="120"/>
      <c r="B298" s="120"/>
      <c r="C298" s="120"/>
      <c r="D298" s="120"/>
      <c r="E298" s="120"/>
      <c r="F298" s="120"/>
      <c r="G298" s="120"/>
      <c r="H298" s="120"/>
      <c r="I298" s="120"/>
      <c r="J298" s="120"/>
      <c r="K298" s="120"/>
      <c r="L298" s="120"/>
      <c r="M298" s="120"/>
      <c r="N298" s="120"/>
      <c r="O298" s="120"/>
      <c r="P298" s="120"/>
    </row>
    <row r="299" spans="1:16" ht="18" customHeight="1" x14ac:dyDescent="0.25">
      <c r="A299" s="120"/>
      <c r="B299" s="120"/>
      <c r="C299" s="120"/>
      <c r="D299" s="120"/>
      <c r="E299" s="120"/>
      <c r="F299" s="120"/>
      <c r="G299" s="120"/>
      <c r="H299" s="120"/>
      <c r="I299" s="120"/>
      <c r="J299" s="120"/>
      <c r="K299" s="120"/>
      <c r="L299" s="120"/>
      <c r="M299" s="120"/>
      <c r="N299" s="120"/>
      <c r="O299" s="120"/>
      <c r="P299" s="120"/>
    </row>
    <row r="300" spans="1:16" ht="18" customHeight="1" x14ac:dyDescent="0.25">
      <c r="A300" s="120"/>
      <c r="B300" s="120"/>
      <c r="C300" s="120"/>
      <c r="D300" s="120"/>
      <c r="E300" s="120"/>
      <c r="F300" s="120"/>
      <c r="G300" s="120"/>
      <c r="H300" s="120"/>
      <c r="I300" s="120"/>
      <c r="J300" s="120"/>
      <c r="K300" s="120"/>
      <c r="L300" s="120"/>
      <c r="M300" s="120"/>
      <c r="N300" s="120"/>
      <c r="O300" s="120"/>
      <c r="P300" s="120"/>
    </row>
    <row r="301" spans="1:16" ht="18" customHeight="1" x14ac:dyDescent="0.25">
      <c r="A301" s="120"/>
      <c r="B301" s="120"/>
      <c r="C301" s="120"/>
      <c r="D301" s="120"/>
      <c r="E301" s="120"/>
      <c r="F301" s="120"/>
      <c r="G301" s="120"/>
      <c r="H301" s="120"/>
      <c r="I301" s="120"/>
      <c r="J301" s="120"/>
      <c r="K301" s="120"/>
      <c r="L301" s="120"/>
      <c r="M301" s="120"/>
      <c r="N301" s="120"/>
      <c r="O301" s="120"/>
      <c r="P301" s="120"/>
    </row>
    <row r="302" spans="1:16" ht="18" customHeight="1" x14ac:dyDescent="0.25">
      <c r="A302" s="120"/>
      <c r="B302" s="120"/>
      <c r="C302" s="120"/>
      <c r="D302" s="120"/>
      <c r="E302" s="120"/>
      <c r="F302" s="120"/>
      <c r="G302" s="120"/>
      <c r="H302" s="120"/>
      <c r="I302" s="120"/>
      <c r="J302" s="120"/>
      <c r="K302" s="120"/>
      <c r="L302" s="120"/>
      <c r="M302" s="120"/>
      <c r="N302" s="120"/>
      <c r="O302" s="120"/>
      <c r="P302" s="120"/>
    </row>
    <row r="303" spans="1:16" ht="18" customHeight="1" x14ac:dyDescent="0.25">
      <c r="A303" s="120"/>
      <c r="B303" s="120"/>
      <c r="C303" s="120"/>
      <c r="D303" s="120"/>
      <c r="E303" s="120"/>
      <c r="F303" s="120"/>
      <c r="G303" s="120"/>
      <c r="H303" s="120"/>
      <c r="I303" s="120"/>
      <c r="J303" s="120"/>
      <c r="K303" s="120"/>
      <c r="L303" s="120"/>
      <c r="M303" s="120"/>
      <c r="N303" s="120"/>
      <c r="O303" s="120"/>
      <c r="P303" s="120"/>
    </row>
    <row r="304" spans="1:16" ht="18" customHeight="1" x14ac:dyDescent="0.25">
      <c r="A304" s="120"/>
      <c r="B304" s="120"/>
      <c r="C304" s="120"/>
      <c r="D304" s="120"/>
      <c r="E304" s="120"/>
      <c r="F304" s="120"/>
      <c r="G304" s="120"/>
      <c r="H304" s="120"/>
      <c r="I304" s="120"/>
      <c r="J304" s="120"/>
      <c r="K304" s="120"/>
      <c r="L304" s="120"/>
      <c r="M304" s="120"/>
      <c r="N304" s="120"/>
      <c r="O304" s="120"/>
      <c r="P304" s="120"/>
    </row>
    <row r="305" spans="1:16" ht="18" customHeight="1" x14ac:dyDescent="0.25">
      <c r="A305" s="120"/>
      <c r="B305" s="120"/>
      <c r="C305" s="120"/>
      <c r="D305" s="120"/>
      <c r="E305" s="120"/>
      <c r="F305" s="120"/>
      <c r="G305" s="120"/>
      <c r="H305" s="120"/>
      <c r="I305" s="120"/>
      <c r="J305" s="120"/>
      <c r="K305" s="120"/>
      <c r="L305" s="120"/>
      <c r="M305" s="120"/>
      <c r="N305" s="120"/>
      <c r="O305" s="120"/>
      <c r="P305" s="120"/>
    </row>
    <row r="306" spans="1:16" ht="18" customHeight="1" x14ac:dyDescent="0.25">
      <c r="A306" s="120"/>
      <c r="B306" s="120"/>
      <c r="C306" s="120"/>
      <c r="D306" s="120"/>
      <c r="E306" s="120"/>
      <c r="F306" s="120"/>
      <c r="G306" s="120"/>
      <c r="H306" s="120"/>
      <c r="I306" s="120"/>
      <c r="J306" s="120"/>
      <c r="K306" s="120"/>
      <c r="L306" s="120"/>
      <c r="M306" s="120"/>
      <c r="N306" s="120"/>
      <c r="O306" s="120"/>
      <c r="P306" s="120"/>
    </row>
    <row r="307" spans="1:16" ht="18" customHeight="1" x14ac:dyDescent="0.25">
      <c r="A307" s="120"/>
      <c r="B307" s="120"/>
      <c r="C307" s="120"/>
      <c r="D307" s="120"/>
      <c r="E307" s="120"/>
      <c r="F307" s="120"/>
      <c r="G307" s="120"/>
      <c r="H307" s="120"/>
      <c r="I307" s="120"/>
      <c r="J307" s="120"/>
      <c r="K307" s="120"/>
      <c r="L307" s="120"/>
      <c r="M307" s="120"/>
      <c r="N307" s="120"/>
      <c r="O307" s="120"/>
      <c r="P307" s="120"/>
    </row>
    <row r="308" spans="1:16" ht="18" customHeight="1" x14ac:dyDescent="0.25">
      <c r="A308" s="120"/>
      <c r="B308" s="120"/>
      <c r="C308" s="120"/>
      <c r="D308" s="120"/>
      <c r="E308" s="120"/>
      <c r="F308" s="120"/>
      <c r="G308" s="120"/>
      <c r="H308" s="120"/>
      <c r="I308" s="120"/>
      <c r="J308" s="120"/>
      <c r="K308" s="120"/>
      <c r="L308" s="120"/>
      <c r="M308" s="120"/>
      <c r="N308" s="120"/>
      <c r="O308" s="120"/>
      <c r="P308" s="120"/>
    </row>
    <row r="309" spans="1:16" ht="18" customHeight="1" x14ac:dyDescent="0.25">
      <c r="A309" s="120"/>
      <c r="B309" s="120"/>
      <c r="C309" s="120"/>
      <c r="D309" s="120"/>
      <c r="E309" s="120"/>
      <c r="F309" s="120"/>
      <c r="G309" s="120"/>
      <c r="H309" s="120"/>
      <c r="I309" s="120"/>
      <c r="J309" s="120"/>
      <c r="K309" s="120"/>
      <c r="L309" s="120"/>
      <c r="M309" s="120"/>
      <c r="N309" s="120"/>
      <c r="O309" s="120"/>
      <c r="P309" s="120"/>
    </row>
    <row r="310" spans="1:16" x14ac:dyDescent="0.25">
      <c r="A310" s="120"/>
      <c r="B310" s="120"/>
      <c r="C310" s="120"/>
      <c r="D310" s="120"/>
      <c r="E310" s="120"/>
      <c r="F310" s="120"/>
      <c r="G310" s="120"/>
      <c r="H310" s="120"/>
      <c r="I310" s="120"/>
      <c r="J310" s="120"/>
      <c r="K310" s="120"/>
      <c r="L310" s="120"/>
      <c r="M310" s="120"/>
      <c r="N310" s="120"/>
      <c r="O310" s="120"/>
      <c r="P310" s="120"/>
    </row>
    <row r="311" spans="1:16" s="13" customFormat="1" ht="18.75" x14ac:dyDescent="0.3">
      <c r="A311" s="14"/>
      <c r="C311" s="40"/>
      <c r="D311" s="40"/>
      <c r="E311" s="40"/>
      <c r="F311" s="41"/>
      <c r="G311" s="48">
        <v>240</v>
      </c>
      <c r="H311" s="49">
        <f>I311+J311+K311+L311</f>
        <v>617381.82999999996</v>
      </c>
      <c r="I311" s="48">
        <f>I94+I104+I105+I136+I137+I145+I146+I154+I162+I175+I182+I183+I191+I209</f>
        <v>0</v>
      </c>
      <c r="J311" s="48">
        <f>J94+J104+J105+J136+J137+J145+J146+J154+J162+J175+J182+J183+J191+J209</f>
        <v>130000</v>
      </c>
      <c r="K311" s="48">
        <f>K94+K104+K105+K136+K137+K145+K146+K154+K162+K175+K182+K183+K191+K209</f>
        <v>331888.45999999996</v>
      </c>
      <c r="L311" s="48">
        <f>L94+L104+L105+L136+L137+L145+L146+L154+L162+L175+L182+L183+L191+L209</f>
        <v>155493.37</v>
      </c>
      <c r="M311" s="42"/>
      <c r="N311" s="42"/>
      <c r="O311" s="40"/>
    </row>
    <row r="312" spans="1:16" ht="15.6" customHeight="1" x14ac:dyDescent="0.3">
      <c r="A312" s="12"/>
      <c r="C312" s="43"/>
      <c r="D312" s="43"/>
      <c r="E312" s="43"/>
      <c r="F312" s="44"/>
      <c r="G312" s="50">
        <v>410</v>
      </c>
      <c r="H312" s="49">
        <f>I312+J312+K312+L312</f>
        <v>76280.52</v>
      </c>
      <c r="I312" s="51">
        <f>I95+I106+I138+I147+I155+I184</f>
        <v>0</v>
      </c>
      <c r="J312" s="51">
        <f>J95+J106+J138+J147+J155+J184</f>
        <v>0</v>
      </c>
      <c r="K312" s="51">
        <f>K95+K106+K138+K147+K155+K184</f>
        <v>26599.25</v>
      </c>
      <c r="L312" s="51">
        <f>L95+L106+L138+L147+L155+L184</f>
        <v>49681.270000000004</v>
      </c>
      <c r="M312" s="46"/>
      <c r="N312" s="46"/>
      <c r="O312" s="43"/>
    </row>
    <row r="313" spans="1:16" ht="15.6" customHeight="1" x14ac:dyDescent="0.3">
      <c r="A313" s="12"/>
      <c r="C313" s="43"/>
      <c r="D313" s="43"/>
      <c r="E313" s="43"/>
      <c r="F313" s="44"/>
      <c r="G313" s="45"/>
      <c r="H313" s="46">
        <f>SUM(H311:H312)</f>
        <v>693662.35</v>
      </c>
      <c r="I313" s="46">
        <f t="shared" ref="I313:L313" si="203">SUM(I311:I312)</f>
        <v>0</v>
      </c>
      <c r="J313" s="46">
        <f t="shared" si="203"/>
        <v>130000</v>
      </c>
      <c r="K313" s="46">
        <f t="shared" si="203"/>
        <v>358487.70999999996</v>
      </c>
      <c r="L313" s="46">
        <f t="shared" si="203"/>
        <v>205174.64</v>
      </c>
      <c r="M313" s="46"/>
      <c r="N313" s="46"/>
      <c r="O313" s="43"/>
    </row>
    <row r="314" spans="1:16" x14ac:dyDescent="0.25">
      <c r="C314" s="43"/>
      <c r="D314" s="43"/>
      <c r="E314" s="43"/>
      <c r="F314" s="44"/>
      <c r="G314" s="45"/>
      <c r="H314" s="46">
        <f>H313-H86</f>
        <v>0</v>
      </c>
      <c r="I314" s="46">
        <f>I313-I86</f>
        <v>0</v>
      </c>
      <c r="J314" s="46">
        <f>J313-J86</f>
        <v>0</v>
      </c>
      <c r="K314" s="46">
        <f>K313-K86</f>
        <v>0</v>
      </c>
      <c r="L314" s="46">
        <f>L313-L86</f>
        <v>0</v>
      </c>
      <c r="M314" s="46"/>
      <c r="N314" s="46"/>
      <c r="O314" s="43"/>
    </row>
    <row r="315" spans="1:16" x14ac:dyDescent="0.25">
      <c r="C315" s="43"/>
      <c r="D315" s="43"/>
      <c r="E315" s="43"/>
      <c r="F315" s="45"/>
      <c r="G315" s="45"/>
      <c r="H315" s="46"/>
      <c r="I315" s="46"/>
      <c r="J315" s="46"/>
      <c r="K315" s="46"/>
      <c r="L315" s="46"/>
      <c r="M315" s="46"/>
      <c r="N315" s="46"/>
      <c r="O315" s="43"/>
    </row>
    <row r="316" spans="1:16" x14ac:dyDescent="0.25">
      <c r="C316" s="43"/>
      <c r="D316" s="43"/>
      <c r="E316" s="43"/>
      <c r="F316" s="45"/>
      <c r="G316" s="45"/>
      <c r="H316" s="46"/>
      <c r="I316" s="46"/>
      <c r="J316" s="46"/>
      <c r="K316" s="46"/>
      <c r="L316" s="46"/>
      <c r="M316" s="46"/>
      <c r="N316" s="46"/>
      <c r="O316" s="43"/>
    </row>
    <row r="317" spans="1:16" x14ac:dyDescent="0.25">
      <c r="C317" s="43"/>
      <c r="D317" s="43"/>
      <c r="E317" s="43"/>
      <c r="F317" s="47"/>
      <c r="G317" s="47"/>
      <c r="H317" s="46"/>
      <c r="I317" s="46"/>
      <c r="J317" s="46"/>
      <c r="K317" s="46"/>
      <c r="L317" s="46"/>
      <c r="M317" s="46"/>
      <c r="N317" s="46"/>
      <c r="O317" s="43"/>
    </row>
    <row r="318" spans="1:16" x14ac:dyDescent="0.25">
      <c r="C318" s="43"/>
      <c r="D318" s="43"/>
      <c r="E318" s="43"/>
      <c r="F318" s="43"/>
      <c r="G318" s="43"/>
      <c r="H318" s="43"/>
      <c r="I318" s="43"/>
      <c r="J318" s="43"/>
      <c r="K318" s="43"/>
      <c r="L318" s="43"/>
      <c r="M318" s="43"/>
      <c r="N318" s="43"/>
      <c r="O318" s="43"/>
    </row>
    <row r="319" spans="1:16" x14ac:dyDescent="0.25">
      <c r="C319" s="43"/>
      <c r="D319" s="43"/>
      <c r="E319" s="43"/>
      <c r="F319" s="43"/>
      <c r="G319" s="43"/>
      <c r="H319" s="43"/>
      <c r="I319" s="43"/>
      <c r="J319" s="43"/>
      <c r="K319" s="43"/>
      <c r="L319" s="43"/>
      <c r="M319" s="43"/>
      <c r="N319" s="43"/>
      <c r="O319" s="43"/>
    </row>
  </sheetData>
  <autoFilter ref="A11:P293"/>
  <mergeCells count="146">
    <mergeCell ref="A112:A119"/>
    <mergeCell ref="O112:O119"/>
    <mergeCell ref="P112:P119"/>
    <mergeCell ref="B115:B116"/>
    <mergeCell ref="A6:P6"/>
    <mergeCell ref="P83:P89"/>
    <mergeCell ref="O100:O111"/>
    <mergeCell ref="P100:P111"/>
    <mergeCell ref="O70:O76"/>
    <mergeCell ref="P70:P76"/>
    <mergeCell ref="A35:A41"/>
    <mergeCell ref="O35:O41"/>
    <mergeCell ref="P35:P41"/>
    <mergeCell ref="A82:P82"/>
    <mergeCell ref="A100:A111"/>
    <mergeCell ref="B104:B106"/>
    <mergeCell ref="A90:A99"/>
    <mergeCell ref="O90:O99"/>
    <mergeCell ref="A63:A69"/>
    <mergeCell ref="O63:O69"/>
    <mergeCell ref="O28:O34"/>
    <mergeCell ref="P28:P34"/>
    <mergeCell ref="P63:P69"/>
    <mergeCell ref="A56:A62"/>
    <mergeCell ref="A120:A131"/>
    <mergeCell ref="A132:A141"/>
    <mergeCell ref="O132:O141"/>
    <mergeCell ref="P132:P141"/>
    <mergeCell ref="B136:B138"/>
    <mergeCell ref="O120:O131"/>
    <mergeCell ref="P120:P131"/>
    <mergeCell ref="B129:B130"/>
    <mergeCell ref="O272:O278"/>
    <mergeCell ref="A272:A278"/>
    <mergeCell ref="P272:P278"/>
    <mergeCell ref="A265:A271"/>
    <mergeCell ref="O265:O271"/>
    <mergeCell ref="A245:A251"/>
    <mergeCell ref="O245:O251"/>
    <mergeCell ref="P245:P251"/>
    <mergeCell ref="P206:P212"/>
    <mergeCell ref="A213:A217"/>
    <mergeCell ref="O213:O217"/>
    <mergeCell ref="P213:P217"/>
    <mergeCell ref="A206:A212"/>
    <mergeCell ref="O206:O212"/>
    <mergeCell ref="A218:P218"/>
    <mergeCell ref="A236:P236"/>
    <mergeCell ref="A237:P237"/>
    <mergeCell ref="O226:O230"/>
    <mergeCell ref="P226:P230"/>
    <mergeCell ref="A219:A225"/>
    <mergeCell ref="O219:O225"/>
    <mergeCell ref="P219:P225"/>
    <mergeCell ref="A238:A244"/>
    <mergeCell ref="A289:A293"/>
    <mergeCell ref="O289:O293"/>
    <mergeCell ref="P289:P293"/>
    <mergeCell ref="O284:O288"/>
    <mergeCell ref="P284:P288"/>
    <mergeCell ref="A284:A288"/>
    <mergeCell ref="A279:A283"/>
    <mergeCell ref="O279:O283"/>
    <mergeCell ref="P279:P283"/>
    <mergeCell ref="A264:P264"/>
    <mergeCell ref="O231:O235"/>
    <mergeCell ref="P231:P235"/>
    <mergeCell ref="A231:A235"/>
    <mergeCell ref="O151:O158"/>
    <mergeCell ref="P151:P158"/>
    <mergeCell ref="B154:B155"/>
    <mergeCell ref="A151:A158"/>
    <mergeCell ref="B194:B197"/>
    <mergeCell ref="P188:P198"/>
    <mergeCell ref="A188:A198"/>
    <mergeCell ref="O188:O198"/>
    <mergeCell ref="O179:O187"/>
    <mergeCell ref="P179:P187"/>
    <mergeCell ref="B182:B184"/>
    <mergeCell ref="A179:A187"/>
    <mergeCell ref="A159:A164"/>
    <mergeCell ref="O159:O164"/>
    <mergeCell ref="P159:P164"/>
    <mergeCell ref="P172:P178"/>
    <mergeCell ref="A172:A178"/>
    <mergeCell ref="O172:O178"/>
    <mergeCell ref="A165:A171"/>
    <mergeCell ref="A295:P310"/>
    <mergeCell ref="A14:A20"/>
    <mergeCell ref="O14:O20"/>
    <mergeCell ref="P14:P20"/>
    <mergeCell ref="P8:P10"/>
    <mergeCell ref="C9:C10"/>
    <mergeCell ref="D9:D10"/>
    <mergeCell ref="F9:F10"/>
    <mergeCell ref="G9:G10"/>
    <mergeCell ref="E9:E10"/>
    <mergeCell ref="A8:A10"/>
    <mergeCell ref="B8:B10"/>
    <mergeCell ref="C8:G8"/>
    <mergeCell ref="O8:O10"/>
    <mergeCell ref="A42:A48"/>
    <mergeCell ref="O42:O48"/>
    <mergeCell ref="P42:P48"/>
    <mergeCell ref="A21:A27"/>
    <mergeCell ref="O21:O27"/>
    <mergeCell ref="P21:P27"/>
    <mergeCell ref="A28:A34"/>
    <mergeCell ref="A70:A76"/>
    <mergeCell ref="A226:A230"/>
    <mergeCell ref="P265:P271"/>
    <mergeCell ref="A12:P12"/>
    <mergeCell ref="A13:P13"/>
    <mergeCell ref="H8:H10"/>
    <mergeCell ref="M8:M10"/>
    <mergeCell ref="N8:N10"/>
    <mergeCell ref="I8:L9"/>
    <mergeCell ref="O56:O62"/>
    <mergeCell ref="P56:P62"/>
    <mergeCell ref="A49:A55"/>
    <mergeCell ref="O49:O55"/>
    <mergeCell ref="P49:P55"/>
    <mergeCell ref="A83:A89"/>
    <mergeCell ref="O83:O89"/>
    <mergeCell ref="P77:P81"/>
    <mergeCell ref="A77:A81"/>
    <mergeCell ref="O77:O81"/>
    <mergeCell ref="P90:P99"/>
    <mergeCell ref="B94:B95"/>
    <mergeCell ref="A259:A263"/>
    <mergeCell ref="O259:O263"/>
    <mergeCell ref="A142:A150"/>
    <mergeCell ref="O142:O150"/>
    <mergeCell ref="P142:P150"/>
    <mergeCell ref="O165:O171"/>
    <mergeCell ref="P165:P171"/>
    <mergeCell ref="A199:A205"/>
    <mergeCell ref="O199:O205"/>
    <mergeCell ref="P199:P205"/>
    <mergeCell ref="B145:B147"/>
    <mergeCell ref="P259:P263"/>
    <mergeCell ref="A252:A258"/>
    <mergeCell ref="O252:O258"/>
    <mergeCell ref="P252:P258"/>
    <mergeCell ref="O238:O244"/>
    <mergeCell ref="P238:P244"/>
  </mergeCells>
  <pageMargins left="0.25" right="0.25" top="0.75" bottom="0.75" header="0.3" footer="0.3"/>
  <pageSetup paperSize="9" scale="73" fitToHeight="0" orientation="landscape" r:id="rId1"/>
  <rowBreaks count="10" manualBreakCount="10">
    <brk id="27" max="15" man="1"/>
    <brk id="55" max="16383" man="1"/>
    <brk id="81" max="16383" man="1"/>
    <brk id="111" max="15" man="1"/>
    <brk id="141" max="15" man="1"/>
    <brk id="171" max="15" man="1"/>
    <brk id="205" max="15" man="1"/>
    <brk id="235" max="15" man="1"/>
    <brk id="263" max="15" man="1"/>
    <brk id="293" max="1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Таблица3</vt:lpstr>
      <vt:lpstr>Таблица3!Область_печати</vt:lpstr>
    </vt:vector>
  </TitlesOfParts>
  <Company>PNO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Неустроева Екатерина Александровна</dc:creator>
  <cp:lastModifiedBy>Кузнецов Роман Вячеславович</cp:lastModifiedBy>
  <cp:lastPrinted>2019-12-16T02:59:03Z</cp:lastPrinted>
  <dcterms:created xsi:type="dcterms:W3CDTF">2019-01-23T06:56:37Z</dcterms:created>
  <dcterms:modified xsi:type="dcterms:W3CDTF">2019-12-16T02:59:04Z</dcterms:modified>
</cp:coreProperties>
</file>