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0" yWindow="4410" windowWidth="15120" windowHeight="3555"/>
  </bookViews>
  <sheets>
    <sheet name="ГП Образование_new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'ГП Образование_new'!$A$8:$U$320</definedName>
    <definedName name="Z_03C7F920_5BD0_45B1_A1FD_B81817558C45_.wvu.FilterData" localSheetId="0" hidden="1">'ГП Образование_new'!$A$8:$U$320</definedName>
    <definedName name="Z_09681EB6_A459_4C51_86E0_B9E83C9AD39A_.wvu.FilterData" localSheetId="0" hidden="1">'ГП Образование_new'!$A$8:$AE$314</definedName>
    <definedName name="Z_0E0215E5_F0B2_4B17_BE02_E752E00D9CAF_.wvu.Cols" localSheetId="0" hidden="1">'ГП Образование_new'!$P:$Q</definedName>
    <definedName name="Z_0E0215E5_F0B2_4B17_BE02_E752E00D9CAF_.wvu.FilterData" localSheetId="0" hidden="1">'ГП Образование_new'!$A$8:$AE$314</definedName>
    <definedName name="Z_0E0215E5_F0B2_4B17_BE02_E752E00D9CAF_.wvu.PrintArea" localSheetId="0" hidden="1">'ГП Образование_new'!$A$1:$O$386</definedName>
    <definedName name="Z_0E0215E5_F0B2_4B17_BE02_E752E00D9CAF_.wvu.PrintTitles" localSheetId="0" hidden="1">'ГП Образование_new'!$6:$8</definedName>
    <definedName name="Z_0E0215E5_F0B2_4B17_BE02_E752E00D9CAF_.wvu.Rows" localSheetId="0" hidden="1">'ГП Образование_new'!#REF!,'ГП Образование_new'!#REF!,'ГП Образование_new'!#REF!</definedName>
    <definedName name="Z_20C661D0_AFB7_41CE_96C0_5838BFF78D85_.wvu.FilterData" localSheetId="0" hidden="1">'ГП Образование_new'!$A$8:$AE$314</definedName>
    <definedName name="Z_29606271_0522_442E_A020_14B47AF0D2EE_.wvu.FilterData" localSheetId="0" hidden="1">'ГП Образование_new'!$A$8:$U$320</definedName>
    <definedName name="Z_3286A53C_0615_444B_B55A_DAE8F927C48A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3286A53C_0615_444B_B55A_DAE8F927C48A_.wvu.FilterData" localSheetId="0" hidden="1">'ГП Образование_new'!$A$8:$AE$314</definedName>
    <definedName name="Z_3286A53C_0615_444B_B55A_DAE8F927C48A_.wvu.PrintArea" localSheetId="0" hidden="1">'ГП Образование_new'!$A$1:$O$386</definedName>
    <definedName name="Z_3286A53C_0615_444B_B55A_DAE8F927C48A_.wvu.PrintTitles" localSheetId="0" hidden="1">'ГП Образование_new'!$6:$8</definedName>
    <definedName name="Z_3286A53C_0615_444B_B55A_DAE8F927C48A_.wvu.Rows" localSheetId="0" hidden="1">'ГП Образование_new'!#REF!</definedName>
    <definedName name="Z_340990CD_297F_4230_9DDA_1DCE9359A7BB_.wvu.FilterData" localSheetId="0" hidden="1">'ГП Образование_new'!$A$8:$AE$314</definedName>
    <definedName name="Z_4E79CADB_2B13_4820_A18F_56DFE44FEC0E_.wvu.FilterData" localSheetId="0" hidden="1">'ГП Образование_new'!$A$8:$AE$314</definedName>
    <definedName name="Z_51D2E0AC_677A_4974_AE3C_09EB746A42F5_.wvu.FilterData" localSheetId="0" hidden="1">'ГП Образование_new'!$A$8:$AE$314</definedName>
    <definedName name="Z_5D51BC40_26BC_4F40_8FA8_202FEAD9BC33_.wvu.FilterData" localSheetId="0" hidden="1">'ГП Образование_new'!$A$8:$AE$314</definedName>
    <definedName name="Z_62A45EA8_4C8C_468A_9DC1_2F2EFB94BA69_.wvu.FilterData" localSheetId="0" hidden="1">'ГП Образование_new'!$A$8:$AE$314</definedName>
    <definedName name="Z_63879F02_6C8B_4465_A621_B52E2B612BE1_.wvu.FilterData" localSheetId="0" hidden="1">'ГП Образование_new'!$A$8:$U$320</definedName>
    <definedName name="Z_65161BEE_BCFE_42A1_8CA9_28EE007415C4_.wvu.FilterData" localSheetId="0" hidden="1">'ГП Образование_new'!$A$8:$U$320</definedName>
    <definedName name="Z_657A5ED6_7806_4406_BBEA_76D906A9E3B5_.wvu.FilterData" localSheetId="0" hidden="1">'ГП Образование_new'!$A$8:$AE$314</definedName>
    <definedName name="Z_72153250_B1EB_403D_B5A9_8C27BB31089C_.wvu.Cols" localSheetId="0" hidden="1">'ГП Образование_new'!$P:$Q</definedName>
    <definedName name="Z_72153250_B1EB_403D_B5A9_8C27BB31089C_.wvu.FilterData" localSheetId="0" hidden="1">'ГП Образование_new'!$A$8:$AE$314</definedName>
    <definedName name="Z_72153250_B1EB_403D_B5A9_8C27BB31089C_.wvu.PrintArea" localSheetId="0" hidden="1">'ГП Образование_new'!$A$1:$O$386</definedName>
    <definedName name="Z_72153250_B1EB_403D_B5A9_8C27BB31089C_.wvu.PrintTitles" localSheetId="0" hidden="1">'ГП Образование_new'!$6:$8</definedName>
    <definedName name="Z_72153250_B1EB_403D_B5A9_8C27BB31089C_.wvu.Rows" localSheetId="0" hidden="1">'ГП Образование_new'!$1:$1,'ГП Образование_new'!$315:$366</definedName>
    <definedName name="Z_7436765E_FE65_49D8_820E_FEAD58F89418_.wvu.FilterData" localSheetId="0" hidden="1">'ГП Образование_new'!$A$8:$U$320</definedName>
    <definedName name="Z_775A62AC_AFCC_49E9_8344_B4555EA5A1F7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775A62AC_AFCC_49E9_8344_B4555EA5A1F7_.wvu.FilterData" localSheetId="0" hidden="1">'ГП Образование_new'!$A$8:$AE$314</definedName>
    <definedName name="Z_775A62AC_AFCC_49E9_8344_B4555EA5A1F7_.wvu.PrintArea" localSheetId="0" hidden="1">'ГП Образование_new'!$A$1:$O$386</definedName>
    <definedName name="Z_775A62AC_AFCC_49E9_8344_B4555EA5A1F7_.wvu.PrintTitles" localSheetId="0" hidden="1">'ГП Образование_new'!$6:$8</definedName>
    <definedName name="Z_9B7F8430_50C5_4810_A17F_BFB092B5E4A4_.wvu.FilterData" localSheetId="0" hidden="1">'ГП Образование_new'!$A$8:$AE$314</definedName>
    <definedName name="Z_A44072AE_9766_4B3A_BC71_00C511450946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A44072AE_9766_4B3A_BC71_00C511450946_.wvu.FilterData" localSheetId="0" hidden="1">'ГП Образование_new'!$A$8:$AE$314</definedName>
    <definedName name="Z_A44072AE_9766_4B3A_BC71_00C511450946_.wvu.PrintArea" localSheetId="0" hidden="1">'ГП Образование_new'!$A$1:$O$386</definedName>
    <definedName name="Z_A44072AE_9766_4B3A_BC71_00C511450946_.wvu.PrintTitles" localSheetId="0" hidden="1">'ГП Образование_new'!$6:$8</definedName>
    <definedName name="Z_AE257BF0_0039_4D69_82F6_25406EBE3800_.wvu.FilterData" localSheetId="0" hidden="1">'ГП Образование_new'!$A$8:$AE$314</definedName>
    <definedName name="Z_B3A33B6C_9BCC_4FE8_B107_2E3384F26C45_.wvu.Cols" localSheetId="0" hidden="1">'ГП Образование_new'!$P:$Q</definedName>
    <definedName name="Z_B3A33B6C_9BCC_4FE8_B107_2E3384F26C45_.wvu.FilterData" localSheetId="0" hidden="1">'ГП Образование_new'!$A$8:$AE$314</definedName>
    <definedName name="Z_B3A33B6C_9BCC_4FE8_B107_2E3384F26C45_.wvu.PrintArea" localSheetId="0" hidden="1">'ГП Образование_new'!$A$1:$O$386</definedName>
    <definedName name="Z_B3A33B6C_9BCC_4FE8_B107_2E3384F26C45_.wvu.PrintTitles" localSheetId="0" hidden="1">'ГП Образование_new'!$6:$8</definedName>
    <definedName name="Z_B3A33B6C_9BCC_4FE8_B107_2E3384F26C45_.wvu.Rows" localSheetId="0" hidden="1">'ГП Образование_new'!$1:$1,'ГП Образование_new'!$315:$366</definedName>
    <definedName name="Z_B9D8E316_B23F_4FF0_AF70_4C0C8E800DC6_.wvu.FilterData" localSheetId="0" hidden="1">'ГП Образование_new'!$A$8:$AE$314</definedName>
    <definedName name="Z_BCCC67DA_03DA_45FD_9FFB_040FE0B402EF_.wvu.FilterData" localSheetId="0" hidden="1">'ГП Образование_new'!$A$8:$U$320</definedName>
    <definedName name="Z_BEB9E14A_E859_4B4A_9CE1_B3AD3F1D73D1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BEB9E14A_E859_4B4A_9CE1_B3AD3F1D73D1_.wvu.FilterData" localSheetId="0" hidden="1">'ГП Образование_new'!$A$8:$AE$314</definedName>
    <definedName name="Z_BEB9E14A_E859_4B4A_9CE1_B3AD3F1D73D1_.wvu.PrintArea" localSheetId="0" hidden="1">'ГП Образование_new'!$A$1:$O$386</definedName>
    <definedName name="Z_BEB9E14A_E859_4B4A_9CE1_B3AD3F1D73D1_.wvu.PrintTitles" localSheetId="0" hidden="1">'ГП Образование_new'!$6:$8</definedName>
    <definedName name="Z_CC0BA27C_0B6F_40DD_BFD2_BE6463DE4AD7_.wvu.FilterData" localSheetId="0" hidden="1">'ГП Образование_new'!$A$8:$AE$314</definedName>
    <definedName name="Z_D27CADCD_B486_4519_B3B9_E36D80B527A4_.wvu.FilterData" localSheetId="0" hidden="1">'ГП Образование_new'!$A$8:$AE$314</definedName>
    <definedName name="Z_E4EFEC4C_797F_4095_A0E4_760DEA87D7BF_.wvu.FilterData" localSheetId="0" hidden="1">'ГП Образование_new'!$A$8:$AE$314</definedName>
    <definedName name="_xlnm.Print_Titles" localSheetId="0">'ГП Образование_new'!$6:$8</definedName>
    <definedName name="_xlnm.Print_Area" localSheetId="0">'ГП Образование_new'!$A$1:$O$380</definedName>
  </definedNames>
  <calcPr calcId="145621"/>
  <customWorkbookViews>
    <customWorkbookView name="Овсянникова Ольга Юрьевна - Личное представление" guid="{0E0215E5-F0B2-4B17-BE02-E752E00D9CAF}" mergeInterval="0" personalView="1" maximized="1" windowWidth="1676" windowHeight="735" activeSheetId="1"/>
    <customWorkbookView name="Куян Марина Алексей - Личное представление" guid="{3286A53C-0615-444B-B55A-DAE8F927C48A}" mergeInterval="0" personalView="1" maximized="1" windowWidth="1676" windowHeight="825" activeSheetId="1"/>
    <customWorkbookView name="Соколова Елена Михайлова - Личное представление" guid="{A44072AE-9766-4B3A-BC71-00C511450946}" mergeInterval="0" personalView="1" maximized="1" windowWidth="1676" windowHeight="785" activeSheetId="1"/>
    <customWorkbookView name="Гавриленко Ольга Михайловна - Личное представление" guid="{BEB9E14A-E859-4B4A-9CE1-B3AD3F1D73D1}" mergeInterval="0" personalView="1" maximized="1" windowWidth="1676" windowHeight="745" activeSheetId="1"/>
    <customWorkbookView name="Ширман Елена Виктороввна - Личное представление" guid="{775A62AC-AFCC-49E9-8344-B4555EA5A1F7}" mergeInterval="0" personalView="1" maximized="1" windowWidth="1676" windowHeight="825" activeSheetId="1"/>
    <customWorkbookView name="Цебенко Лариса Юрьевна - Личное представление" guid="{72153250-B1EB-403D-B5A9-8C27BB31089C}" mergeInterval="0" personalView="1" maximized="1" windowWidth="1550" windowHeight="535" activeSheetId="1"/>
    <customWorkbookView name="Зайцева Дарья Михайловна - Личное представление" guid="{B3A33B6C-9BCC-4FE8-B107-2E3384F26C45}" mergeInterval="0" personalView="1" maximized="1" windowWidth="1596" windowHeight="641" activeSheetId="1"/>
  </customWorkbookViews>
</workbook>
</file>

<file path=xl/calcChain.xml><?xml version="1.0" encoding="utf-8"?>
<calcChain xmlns="http://schemas.openxmlformats.org/spreadsheetml/2006/main">
  <c r="H149" i="1" l="1"/>
  <c r="H150" i="1"/>
  <c r="I179" i="1" l="1"/>
  <c r="J179" i="1"/>
  <c r="K179" i="1"/>
  <c r="L179" i="1"/>
  <c r="M179" i="1"/>
  <c r="G179" i="1"/>
  <c r="G315" i="1" s="1"/>
  <c r="G320" i="1" s="1"/>
  <c r="G325" i="1" s="1"/>
  <c r="G330" i="1" s="1"/>
  <c r="H179" i="1"/>
  <c r="L315" i="1" l="1"/>
  <c r="L320" i="1" s="1"/>
  <c r="L325" i="1" s="1"/>
  <c r="L330" i="1" s="1"/>
  <c r="L335" i="1" s="1"/>
  <c r="L340" i="1" s="1"/>
  <c r="L345" i="1" s="1"/>
  <c r="L367" i="1"/>
  <c r="H315" i="1"/>
  <c r="H320" i="1" s="1"/>
  <c r="H325" i="1" s="1"/>
  <c r="H330" i="1" s="1"/>
  <c r="H335" i="1" s="1"/>
  <c r="H340" i="1" s="1"/>
  <c r="H345" i="1" s="1"/>
  <c r="H367" i="1"/>
  <c r="K315" i="1"/>
  <c r="K320" i="1" s="1"/>
  <c r="K325" i="1" s="1"/>
  <c r="K330" i="1" s="1"/>
  <c r="K335" i="1" s="1"/>
  <c r="K340" i="1" s="1"/>
  <c r="K345" i="1" s="1"/>
  <c r="K367" i="1"/>
  <c r="J315" i="1"/>
  <c r="J320" i="1" s="1"/>
  <c r="J325" i="1" s="1"/>
  <c r="J330" i="1" s="1"/>
  <c r="J335" i="1" s="1"/>
  <c r="J340" i="1" s="1"/>
  <c r="J345" i="1" s="1"/>
  <c r="J367" i="1"/>
  <c r="M315" i="1"/>
  <c r="M320" i="1" s="1"/>
  <c r="M325" i="1" s="1"/>
  <c r="M330" i="1" s="1"/>
  <c r="M335" i="1" s="1"/>
  <c r="M340" i="1" s="1"/>
  <c r="M345" i="1" s="1"/>
  <c r="M367" i="1"/>
  <c r="I315" i="1"/>
  <c r="I320" i="1" s="1"/>
  <c r="I325" i="1" s="1"/>
  <c r="I330" i="1" s="1"/>
  <c r="I335" i="1" s="1"/>
  <c r="I340" i="1" s="1"/>
  <c r="I345" i="1" s="1"/>
  <c r="I367" i="1"/>
  <c r="G335" i="1"/>
  <c r="G340" i="1" s="1"/>
  <c r="G345" i="1" s="1"/>
  <c r="G194" i="1"/>
  <c r="M176" i="1" l="1"/>
  <c r="M177" i="1"/>
  <c r="M178" i="1"/>
  <c r="G175" i="1"/>
  <c r="G176" i="1"/>
  <c r="I176" i="1"/>
  <c r="J176" i="1"/>
  <c r="K176" i="1"/>
  <c r="G177" i="1"/>
  <c r="J177" i="1"/>
  <c r="K177" i="1"/>
  <c r="G178" i="1"/>
  <c r="I178" i="1"/>
  <c r="J178" i="1"/>
  <c r="K178" i="1"/>
  <c r="L176" i="1"/>
  <c r="L177" i="1"/>
  <c r="I221" i="1"/>
  <c r="J221" i="1"/>
  <c r="K221" i="1"/>
  <c r="L221" i="1"/>
  <c r="M221" i="1"/>
  <c r="I222" i="1"/>
  <c r="J222" i="1"/>
  <c r="K222" i="1"/>
  <c r="L222" i="1"/>
  <c r="M222" i="1"/>
  <c r="I223" i="1"/>
  <c r="J223" i="1"/>
  <c r="K223" i="1"/>
  <c r="L223" i="1"/>
  <c r="M223" i="1"/>
  <c r="J200" i="1"/>
  <c r="J220" i="1" s="1"/>
  <c r="I200" i="1"/>
  <c r="I220" i="1" s="1"/>
  <c r="H200" i="1"/>
  <c r="H220" i="1" s="1"/>
  <c r="L178" i="1"/>
  <c r="L314" i="1" s="1"/>
  <c r="H143" i="1"/>
  <c r="H139" i="1"/>
  <c r="H138" i="1"/>
  <c r="H128" i="1"/>
  <c r="M128" i="1"/>
  <c r="K128" i="1"/>
  <c r="L128" i="1"/>
  <c r="K314" i="1" l="1"/>
  <c r="M314" i="1"/>
  <c r="J314" i="1"/>
  <c r="J319" i="1" s="1"/>
  <c r="I314" i="1"/>
  <c r="I319" i="1" s="1"/>
  <c r="L319" i="1"/>
  <c r="L350" i="1"/>
  <c r="K319" i="1"/>
  <c r="K350" i="1"/>
  <c r="M319" i="1"/>
  <c r="M350" i="1"/>
  <c r="J350" i="1"/>
  <c r="H178" i="1"/>
  <c r="H314" i="1"/>
  <c r="J133" i="1"/>
  <c r="J175" i="1" s="1"/>
  <c r="I133" i="1"/>
  <c r="I350" i="1" l="1"/>
  <c r="L324" i="1"/>
  <c r="L355" i="1"/>
  <c r="M324" i="1"/>
  <c r="M355" i="1"/>
  <c r="J324" i="1"/>
  <c r="J355" i="1"/>
  <c r="K324" i="1"/>
  <c r="K355" i="1"/>
  <c r="I324" i="1"/>
  <c r="I355" i="1"/>
  <c r="H319" i="1"/>
  <c r="H350" i="1"/>
  <c r="J13" i="1"/>
  <c r="M360" i="1" l="1"/>
  <c r="M329" i="1"/>
  <c r="K329" i="1"/>
  <c r="K360" i="1"/>
  <c r="I329" i="1"/>
  <c r="I360" i="1"/>
  <c r="J329" i="1"/>
  <c r="J360" i="1"/>
  <c r="L329" i="1"/>
  <c r="L360" i="1"/>
  <c r="H324" i="1"/>
  <c r="H329" i="1" s="1"/>
  <c r="H355" i="1"/>
  <c r="H49" i="1"/>
  <c r="J365" i="1" l="1"/>
  <c r="J334" i="1"/>
  <c r="J339" i="1" s="1"/>
  <c r="J344" i="1" s="1"/>
  <c r="K334" i="1"/>
  <c r="K339" i="1" s="1"/>
  <c r="K344" i="1" s="1"/>
  <c r="K365" i="1"/>
  <c r="M334" i="1"/>
  <c r="M339" i="1" s="1"/>
  <c r="M344" i="1" s="1"/>
  <c r="M365" i="1"/>
  <c r="L334" i="1"/>
  <c r="L339" i="1" s="1"/>
  <c r="L344" i="1" s="1"/>
  <c r="L365" i="1"/>
  <c r="I334" i="1"/>
  <c r="I339" i="1" s="1"/>
  <c r="I344" i="1" s="1"/>
  <c r="I365" i="1"/>
  <c r="H334" i="1"/>
  <c r="H339" i="1" s="1"/>
  <c r="H344" i="1" s="1"/>
  <c r="H360" i="1"/>
  <c r="H365" i="1" s="1"/>
  <c r="J11" i="1"/>
  <c r="I11" i="1"/>
  <c r="H11" i="1"/>
  <c r="J17" i="1"/>
  <c r="I17" i="1"/>
  <c r="H17" i="1"/>
  <c r="J10" i="1"/>
  <c r="I10" i="1"/>
  <c r="H221" i="1"/>
  <c r="H222" i="1"/>
  <c r="H223" i="1"/>
  <c r="G222" i="1"/>
  <c r="G223" i="1"/>
  <c r="G314" i="1" s="1"/>
  <c r="G221" i="1"/>
  <c r="G319" i="1" l="1"/>
  <c r="G324" i="1" s="1"/>
  <c r="G329" i="1" s="1"/>
  <c r="G334" i="1" s="1"/>
  <c r="G339" i="1" s="1"/>
  <c r="G344" i="1" s="1"/>
  <c r="G350" i="1"/>
  <c r="G355" i="1" s="1"/>
  <c r="G360" i="1" s="1"/>
  <c r="G365" i="1" s="1"/>
  <c r="J275" i="1"/>
  <c r="I275" i="1"/>
  <c r="H275" i="1"/>
  <c r="J290" i="1"/>
  <c r="I307" i="1"/>
  <c r="J307" i="1"/>
  <c r="K307" i="1"/>
  <c r="L307" i="1"/>
  <c r="M307" i="1"/>
  <c r="H307" i="1"/>
  <c r="J306" i="1"/>
  <c r="K306" i="1"/>
  <c r="L306" i="1"/>
  <c r="M306" i="1"/>
  <c r="I290" i="1"/>
  <c r="I306" i="1" s="1"/>
  <c r="H290" i="1"/>
  <c r="H306" i="1" s="1"/>
  <c r="J311" i="1" l="1"/>
  <c r="G307" i="1"/>
  <c r="G308" i="1"/>
  <c r="G309" i="1"/>
  <c r="G306" i="1"/>
  <c r="G264" i="1"/>
  <c r="G259" i="1"/>
  <c r="G253" i="1"/>
  <c r="G247" i="1"/>
  <c r="G241" i="1"/>
  <c r="G184" i="1"/>
  <c r="J316" i="1" l="1"/>
  <c r="L74" i="1"/>
  <c r="M74" i="1"/>
  <c r="K74" i="1"/>
  <c r="J321" i="1" l="1"/>
  <c r="M175" i="1"/>
  <c r="K175" i="1"/>
  <c r="L175" i="1"/>
  <c r="H308" i="1"/>
  <c r="I308" i="1"/>
  <c r="J308" i="1"/>
  <c r="K308" i="1"/>
  <c r="L308" i="1"/>
  <c r="M308" i="1"/>
  <c r="J326" i="1" l="1"/>
  <c r="M265" i="1"/>
  <c r="L265" i="1"/>
  <c r="K265" i="1"/>
  <c r="J331" i="1" l="1"/>
  <c r="J336" i="1" s="1"/>
  <c r="J341" i="1" s="1"/>
  <c r="J346" i="1" s="1"/>
  <c r="J351" i="1" s="1"/>
  <c r="J356" i="1" s="1"/>
  <c r="J361" i="1" s="1"/>
  <c r="J366" i="1" s="1"/>
  <c r="H276" i="1"/>
  <c r="I276" i="1"/>
  <c r="J276" i="1"/>
  <c r="J312" i="1" s="1"/>
  <c r="K276" i="1"/>
  <c r="K312" i="1" s="1"/>
  <c r="L276" i="1"/>
  <c r="L312" i="1" s="1"/>
  <c r="M276" i="1"/>
  <c r="M312" i="1" s="1"/>
  <c r="G276" i="1"/>
  <c r="G312" i="1" s="1"/>
  <c r="G317" i="1" s="1"/>
  <c r="G277" i="1"/>
  <c r="G313" i="1" s="1"/>
  <c r="G278" i="1"/>
  <c r="M317" i="1" l="1"/>
  <c r="G318" i="1"/>
  <c r="G323" i="1" s="1"/>
  <c r="G328" i="1" s="1"/>
  <c r="G333" i="1" s="1"/>
  <c r="G338" i="1" s="1"/>
  <c r="G343" i="1" s="1"/>
  <c r="G348" i="1" s="1"/>
  <c r="G353" i="1" s="1"/>
  <c r="G349" i="1"/>
  <c r="G354" i="1" s="1"/>
  <c r="G359" i="1" s="1"/>
  <c r="G364" i="1" s="1"/>
  <c r="L317" i="1"/>
  <c r="K317" i="1"/>
  <c r="G322" i="1"/>
  <c r="J317" i="1"/>
  <c r="N335" i="1"/>
  <c r="N345" i="1"/>
  <c r="K322" i="1" l="1"/>
  <c r="J322" i="1"/>
  <c r="G327" i="1"/>
  <c r="G358" i="1"/>
  <c r="L322" i="1"/>
  <c r="M322" i="1"/>
  <c r="N324" i="1"/>
  <c r="N325" i="1"/>
  <c r="K184" i="1"/>
  <c r="K220" i="1" s="1"/>
  <c r="M184" i="1"/>
  <c r="M220" i="1" s="1"/>
  <c r="L184" i="1"/>
  <c r="L220" i="1" s="1"/>
  <c r="J327" i="1" l="1"/>
  <c r="L327" i="1"/>
  <c r="M327" i="1"/>
  <c r="G363" i="1"/>
  <c r="G332" i="1"/>
  <c r="G337" i="1" s="1"/>
  <c r="G342" i="1" s="1"/>
  <c r="K327" i="1"/>
  <c r="H277" i="1"/>
  <c r="I277" i="1"/>
  <c r="J277" i="1"/>
  <c r="J313" i="1" s="1"/>
  <c r="K277" i="1"/>
  <c r="K313" i="1" s="1"/>
  <c r="L277" i="1"/>
  <c r="L313" i="1" s="1"/>
  <c r="M277" i="1"/>
  <c r="M313" i="1" s="1"/>
  <c r="H278" i="1"/>
  <c r="I278" i="1"/>
  <c r="J278" i="1"/>
  <c r="K278" i="1"/>
  <c r="L278" i="1"/>
  <c r="M278" i="1"/>
  <c r="M318" i="1" l="1"/>
  <c r="M349" i="1"/>
  <c r="L332" i="1"/>
  <c r="L337" i="1" s="1"/>
  <c r="L342" i="1" s="1"/>
  <c r="K318" i="1"/>
  <c r="K349" i="1"/>
  <c r="L318" i="1"/>
  <c r="L349" i="1"/>
  <c r="J318" i="1"/>
  <c r="J349" i="1"/>
  <c r="K332" i="1"/>
  <c r="K337" i="1" s="1"/>
  <c r="K342" i="1" s="1"/>
  <c r="M332" i="1"/>
  <c r="M337" i="1" s="1"/>
  <c r="M342" i="1" s="1"/>
  <c r="J332" i="1"/>
  <c r="J337" i="1" s="1"/>
  <c r="J342" i="1" s="1"/>
  <c r="J347" i="1" s="1"/>
  <c r="J352" i="1" s="1"/>
  <c r="J357" i="1" s="1"/>
  <c r="J362" i="1" s="1"/>
  <c r="N339" i="1"/>
  <c r="L323" i="1" l="1"/>
  <c r="L354" i="1"/>
  <c r="J323" i="1"/>
  <c r="J354" i="1"/>
  <c r="K323" i="1"/>
  <c r="K354" i="1"/>
  <c r="M323" i="1"/>
  <c r="M354" i="1"/>
  <c r="N344" i="1"/>
  <c r="H48" i="1"/>
  <c r="I44" i="1"/>
  <c r="I177" i="1" s="1"/>
  <c r="H44" i="1"/>
  <c r="J359" i="1" l="1"/>
  <c r="J328" i="1"/>
  <c r="M328" i="1"/>
  <c r="M359" i="1"/>
  <c r="K328" i="1"/>
  <c r="K359" i="1"/>
  <c r="L328" i="1"/>
  <c r="L359" i="1"/>
  <c r="I313" i="1"/>
  <c r="I48" i="1"/>
  <c r="I175" i="1" s="1"/>
  <c r="L333" i="1" l="1"/>
  <c r="L338" i="1" s="1"/>
  <c r="L343" i="1" s="1"/>
  <c r="L348" i="1" s="1"/>
  <c r="L353" i="1" s="1"/>
  <c r="L358" i="1" s="1"/>
  <c r="L363" i="1" s="1"/>
  <c r="L364" i="1"/>
  <c r="M333" i="1"/>
  <c r="M338" i="1" s="1"/>
  <c r="M343" i="1" s="1"/>
  <c r="M348" i="1" s="1"/>
  <c r="M353" i="1" s="1"/>
  <c r="M358" i="1" s="1"/>
  <c r="M363" i="1" s="1"/>
  <c r="M364" i="1"/>
  <c r="J333" i="1"/>
  <c r="J338" i="1" s="1"/>
  <c r="J343" i="1" s="1"/>
  <c r="J348" i="1" s="1"/>
  <c r="J353" i="1" s="1"/>
  <c r="J358" i="1" s="1"/>
  <c r="J363" i="1" s="1"/>
  <c r="J364" i="1"/>
  <c r="I318" i="1"/>
  <c r="I349" i="1"/>
  <c r="K364" i="1"/>
  <c r="K333" i="1"/>
  <c r="K338" i="1" s="1"/>
  <c r="K343" i="1" s="1"/>
  <c r="K348" i="1" s="1"/>
  <c r="K353" i="1" s="1"/>
  <c r="K358" i="1" s="1"/>
  <c r="K363" i="1" s="1"/>
  <c r="I311" i="1"/>
  <c r="I312" i="1"/>
  <c r="I323" i="1" l="1"/>
  <c r="I354" i="1"/>
  <c r="I317" i="1"/>
  <c r="I316" i="1"/>
  <c r="M247" i="1"/>
  <c r="K247" i="1"/>
  <c r="L247" i="1"/>
  <c r="M229" i="1"/>
  <c r="L229" i="1"/>
  <c r="K229" i="1"/>
  <c r="I322" i="1" l="1"/>
  <c r="I328" i="1"/>
  <c r="I359" i="1"/>
  <c r="I321" i="1"/>
  <c r="K235" i="1"/>
  <c r="L235" i="1"/>
  <c r="M235" i="1"/>
  <c r="M275" i="1" s="1"/>
  <c r="M311" i="1" s="1"/>
  <c r="G235" i="1"/>
  <c r="G275" i="1" s="1"/>
  <c r="G311" i="1" s="1"/>
  <c r="I333" i="1" l="1"/>
  <c r="I338" i="1" s="1"/>
  <c r="I343" i="1" s="1"/>
  <c r="I348" i="1" s="1"/>
  <c r="I353" i="1" s="1"/>
  <c r="I358" i="1" s="1"/>
  <c r="I364" i="1"/>
  <c r="M316" i="1"/>
  <c r="M347" i="1"/>
  <c r="I327" i="1"/>
  <c r="G316" i="1"/>
  <c r="G321" i="1" s="1"/>
  <c r="G326" i="1" s="1"/>
  <c r="G347" i="1"/>
  <c r="G352" i="1" s="1"/>
  <c r="I326" i="1"/>
  <c r="L275" i="1"/>
  <c r="K275" i="1"/>
  <c r="K311" i="1" s="1"/>
  <c r="M321" i="1" l="1"/>
  <c r="M352" i="1"/>
  <c r="G357" i="1"/>
  <c r="G362" i="1" s="1"/>
  <c r="I332" i="1"/>
  <c r="I337" i="1" s="1"/>
  <c r="I342" i="1" s="1"/>
  <c r="I347" i="1" s="1"/>
  <c r="I352" i="1" s="1"/>
  <c r="I357" i="1" s="1"/>
  <c r="I362" i="1" s="1"/>
  <c r="I363" i="1"/>
  <c r="I331" i="1"/>
  <c r="I336" i="1" s="1"/>
  <c r="I341" i="1" s="1"/>
  <c r="I346" i="1" s="1"/>
  <c r="I351" i="1" s="1"/>
  <c r="I356" i="1" s="1"/>
  <c r="I361" i="1" s="1"/>
  <c r="I366" i="1" s="1"/>
  <c r="K316" i="1"/>
  <c r="K347" i="1"/>
  <c r="G331" i="1"/>
  <c r="L311" i="1"/>
  <c r="N360" i="1"/>
  <c r="N350" i="1"/>
  <c r="L316" i="1" l="1"/>
  <c r="L347" i="1"/>
  <c r="M326" i="1"/>
  <c r="M357" i="1"/>
  <c r="K321" i="1"/>
  <c r="K352" i="1"/>
  <c r="G336" i="1"/>
  <c r="N340" i="1"/>
  <c r="M331" i="1" l="1"/>
  <c r="M336" i="1" s="1"/>
  <c r="M341" i="1" s="1"/>
  <c r="M346" i="1" s="1"/>
  <c r="M351" i="1" s="1"/>
  <c r="M356" i="1" s="1"/>
  <c r="M361" i="1" s="1"/>
  <c r="M366" i="1" s="1"/>
  <c r="M362" i="1"/>
  <c r="L321" i="1"/>
  <c r="L352" i="1"/>
  <c r="G341" i="1"/>
  <c r="K357" i="1"/>
  <c r="K326" i="1"/>
  <c r="H80" i="1"/>
  <c r="L326" i="1" l="1"/>
  <c r="L357" i="1"/>
  <c r="K331" i="1"/>
  <c r="K336" i="1" s="1"/>
  <c r="K341" i="1" s="1"/>
  <c r="K346" i="1" s="1"/>
  <c r="K351" i="1" s="1"/>
  <c r="K356" i="1" s="1"/>
  <c r="K361" i="1" s="1"/>
  <c r="K366" i="1" s="1"/>
  <c r="K362" i="1"/>
  <c r="G346" i="1"/>
  <c r="H133" i="1"/>
  <c r="L331" i="1" l="1"/>
  <c r="L336" i="1" s="1"/>
  <c r="L341" i="1" s="1"/>
  <c r="L346" i="1" s="1"/>
  <c r="L351" i="1" s="1"/>
  <c r="L356" i="1" s="1"/>
  <c r="L361" i="1" s="1"/>
  <c r="L362" i="1"/>
  <c r="G351" i="1"/>
  <c r="G356" i="1" s="1"/>
  <c r="H177" i="1"/>
  <c r="H176" i="1"/>
  <c r="L366" i="1" l="1"/>
  <c r="O361" i="1"/>
  <c r="G361" i="1"/>
  <c r="G366" i="1" s="1"/>
  <c r="H175" i="1"/>
  <c r="H312" i="1"/>
  <c r="H313" i="1"/>
  <c r="H317" i="1" l="1"/>
  <c r="H318" i="1"/>
  <c r="H323" i="1" s="1"/>
  <c r="H349" i="1"/>
  <c r="N334" i="1"/>
  <c r="H311" i="1"/>
  <c r="N329" i="1"/>
  <c r="H316" i="1" l="1"/>
  <c r="H354" i="1"/>
  <c r="N349" i="1"/>
  <c r="H322" i="1"/>
  <c r="H328" i="1"/>
  <c r="N323" i="1"/>
  <c r="N330" i="1"/>
  <c r="N355" i="1"/>
  <c r="H359" i="1" l="1"/>
  <c r="N354" i="1"/>
  <c r="H333" i="1"/>
  <c r="N328" i="1"/>
  <c r="H327" i="1"/>
  <c r="N322" i="1"/>
  <c r="H321" i="1"/>
  <c r="H326" i="1" l="1"/>
  <c r="H338" i="1"/>
  <c r="N333" i="1"/>
  <c r="H332" i="1"/>
  <c r="N327" i="1"/>
  <c r="H364" i="1"/>
  <c r="N364" i="1" s="1"/>
  <c r="N359" i="1"/>
  <c r="N365" i="1"/>
  <c r="H343" i="1" l="1"/>
  <c r="N338" i="1"/>
  <c r="H337" i="1"/>
  <c r="N332" i="1"/>
  <c r="H331" i="1"/>
  <c r="N326" i="1"/>
  <c r="H342" i="1" l="1"/>
  <c r="N337" i="1"/>
  <c r="H336" i="1"/>
  <c r="N331" i="1"/>
  <c r="N343" i="1"/>
  <c r="H348" i="1"/>
  <c r="H341" i="1" l="1"/>
  <c r="N336" i="1"/>
  <c r="N348" i="1"/>
  <c r="H353" i="1"/>
  <c r="N342" i="1"/>
  <c r="H347" i="1"/>
  <c r="N353" i="1" l="1"/>
  <c r="H358" i="1"/>
  <c r="N347" i="1"/>
  <c r="H352" i="1"/>
  <c r="H346" i="1"/>
  <c r="N341" i="1"/>
  <c r="N352" i="1" l="1"/>
  <c r="H357" i="1"/>
  <c r="N358" i="1"/>
  <c r="H363" i="1"/>
  <c r="N363" i="1" s="1"/>
  <c r="H351" i="1"/>
  <c r="N346" i="1"/>
  <c r="N357" i="1" l="1"/>
  <c r="H362" i="1"/>
  <c r="N362" i="1" s="1"/>
  <c r="H356" i="1"/>
  <c r="N351" i="1"/>
  <c r="H361" i="1" l="1"/>
  <c r="N356" i="1"/>
  <c r="H366" i="1" l="1"/>
  <c r="N361" i="1"/>
</calcChain>
</file>

<file path=xl/sharedStrings.xml><?xml version="1.0" encoding="utf-8"?>
<sst xmlns="http://schemas.openxmlformats.org/spreadsheetml/2006/main" count="1246" uniqueCount="233">
  <si>
    <t>Наименование показателя</t>
  </si>
  <si>
    <t>Ожидаемый результат (краткое описание)</t>
  </si>
  <si>
    <t>ГРБС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</si>
  <si>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</si>
  <si>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</si>
  <si>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</si>
  <si>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</si>
  <si>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внебюджетные источники</t>
  </si>
  <si>
    <t xml:space="preserve">областной бюджет       </t>
  </si>
  <si>
    <t>федеральный бюджет</t>
  </si>
  <si>
    <t xml:space="preserve">местные бюджеты      </t>
  </si>
  <si>
    <t>областной бюджет</t>
  </si>
  <si>
    <t>Итого затрат по подпрограмме 1 государственной программы</t>
  </si>
  <si>
    <t>Итого затрат по подпрограмме 2 государственной программы</t>
  </si>
  <si>
    <t>Итого затрат по подпрограмме 3 государственной программы</t>
  </si>
  <si>
    <t>Итого затрат по подпрограмме 4 государственной программы</t>
  </si>
  <si>
    <t>Код бюджетной классификации</t>
  </si>
  <si>
    <t>Итого затрат по  государственной программе</t>
  </si>
  <si>
    <t>136</t>
  </si>
  <si>
    <t>131</t>
  </si>
  <si>
    <t>Наименование мероприятия</t>
  </si>
  <si>
    <t>Подпрограмма 1 «Развитие дошкольного, общего и дополнительного образования детей»</t>
  </si>
  <si>
    <t>4.1. Совершенствование финансово-экономических механизмов профессиональной подготовки, повышения квалификации и переподготовки работников образования Новосибирской области</t>
  </si>
  <si>
    <t>5.2. Государственная поддержка реализации муниципальных программ по выявлению и развитию молодых талантов</t>
  </si>
  <si>
    <t>5.3. Организация и проведение мероприятий в сфере образования, культуры, спорта, молодежной политики, направленных на выявление и развитие молодых талантов в разных сферах и на разных ступенях образования</t>
  </si>
  <si>
    <t>Подпрограмма 4 «Государственная поддержка развития образовательных организаций высшего образования, расположенных на территории Новосибирской области»</t>
  </si>
  <si>
    <t>6.1. Организация взаимодействия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власти, научными организациями, промышленными предприятиями, общеобразовательными организациями в Новосибирской области</t>
  </si>
  <si>
    <t>6.2. Создание на базе образовательных организаций высшего образования, расположенных на территории Новосибирской области, современной системы непрерывного образования, профессионального обучения и дополнительного профессионального образования высококвалифицированных кадров</t>
  </si>
  <si>
    <t>Уважаемые коллеги, ячейки с желтым цетом необходимо проверить. После проверки или исправления просьба выделить синим цветом</t>
  </si>
  <si>
    <t xml:space="preserve">создание необходимых условий для выявления, развития и поддержки молодых талантов по различным видам деятельности
</t>
  </si>
  <si>
    <t xml:space="preserve">повышение эффективности работы с одаренными детьми
</t>
  </si>
  <si>
    <t xml:space="preserve">будет обеспечено развитие и совершенствование организации и проведения интеллектуальных, творческих и спортивных состязаний, проведение на регулярной основе олимпиад различного уровня
</t>
  </si>
  <si>
    <t>будет обеспечена финансовая и материальная поддержка талантливой молодежи в форме предоставления премий и стипендий за счет средств областного бюджета, а также наставников молодых талантов</t>
  </si>
  <si>
    <t xml:space="preserve">повышение эффективности работы с одаренными детьми </t>
  </si>
  <si>
    <t>Подпрограмма 3 «Выявление и поддержка одаренных детей и талантливой учащейся молодежи в Новосибирской области»</t>
  </si>
  <si>
    <t>х</t>
  </si>
  <si>
    <t>5</t>
  </si>
  <si>
    <t>6</t>
  </si>
  <si>
    <t>07</t>
  </si>
  <si>
    <t>09</t>
  </si>
  <si>
    <t>08</t>
  </si>
  <si>
    <t xml:space="preserve">1.1. Строительство, приобретение (выкуп), реконструкция и ремонт зданий образовательных организаций, реализующих программы дошкольного образования на территории Новосибирской области </t>
  </si>
  <si>
    <t>ГП</t>
  </si>
  <si>
    <t>пГП</t>
  </si>
  <si>
    <t>ОМ</t>
  </si>
  <si>
    <t>ГРБС (ответственный исполнитель)</t>
  </si>
  <si>
    <t>1</t>
  </si>
  <si>
    <t>3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</si>
  <si>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
</t>
  </si>
  <si>
    <t>будут обеспечены современные условия предоставления общего образования в соответствии с ФГОС, с учетом прогнозируемого увеличения численности детей школьного возраста и задач сокращения практики обучения в 2 смены</t>
  </si>
  <si>
    <t>обеспечение функционирования системы мониторинга оценки образовательных результатов на региональном и муниципальном уровнях</t>
  </si>
  <si>
    <t xml:space="preserve">формирование и финансовое обеспечение государственных (муниципальных) заданий на реализацию образовательных программ </t>
  </si>
  <si>
    <t>будет обеспечена государственная поддержка реализации образовательных программ в негосударственных образовательных организациях на основе принципов нормативно-подушевого финансирования</t>
  </si>
  <si>
    <t>будет создана безбарьерная образовательная среда, необходимая для обеспечения полноценной интеграции детей-инвалидов, которым показана такая возможность, в образовательный процесс; всем детям инвалидам и детям с ОВЗ, их родителям (законным представителям) будет обеспечена свобода выбора форм обучения, включая дистанционное и электронное обучение</t>
  </si>
  <si>
    <t xml:space="preserve">будут созданы условия для системной модернизации технологий и содержания обучения в соответствии с ФГОС по формированию предметных, метапредметных и личностных результатов в рамках обучения различным предметным областям с учетом требований ФГОС, в том числе для обучающихся с ОВЗ 
</t>
  </si>
  <si>
    <t>будет обеспечено подготовка, переподготовка и повышение квалификации педагогических и управленческих кадров для системы образования.
Будет осуществлено повышение квалификации работников системы образования в соответствии с требованиями ФГОС и профессиональных стандартов педагогов</t>
  </si>
  <si>
    <t>будут выполнены социальные обязательства со стороны государства по обеспечению социальных гарантий и льгот педагогическим работникам областных государственных и муниципальных образовательных организаций</t>
  </si>
  <si>
    <t>будут обеспечены выплаты на поощрение лучших учителей, реализация иных мер поддержки развития кадрового потенциала, проведение социально-значимых мероприятий с педагогическими работниками</t>
  </si>
  <si>
    <t>5.6. Поддержка и поощрение молодых талантов и специалистов, работающих с ними</t>
  </si>
  <si>
    <t>5.7. Поддержка образовательных организаций, обеспечивающих психолого-педагогическое, информационное и научно-методическое сопровождение одаренных детей</t>
  </si>
  <si>
    <t>5.4. Участие одаренных детей и талантливой учащейся молодежи в мероприятиях всероссийского и международного уровней</t>
  </si>
  <si>
    <t>5.1. Создание региональных ресурсных центров развития и поддержки молодых талантов</t>
  </si>
  <si>
    <t>P2</t>
  </si>
  <si>
    <t>F1</t>
  </si>
  <si>
    <t>E1</t>
  </si>
  <si>
    <t>01</t>
  </si>
  <si>
    <t>02</t>
  </si>
  <si>
    <t>03</t>
  </si>
  <si>
    <t>04</t>
  </si>
  <si>
    <t>05</t>
  </si>
  <si>
    <t>06</t>
  </si>
  <si>
    <t xml:space="preserve">будет сокращен разрыв в образовательных результатах между обучающимися за счет повышения эффективности и качества работы школ с низкими образовательными результатами обучающихся
</t>
  </si>
  <si>
    <t>1.2. Региональный проект "Содействие занятости женщин – создание условий дошкольного образования для детей в возрасте до трех лет"</t>
  </si>
  <si>
    <t>1.3. Региональный проект "Жилье"</t>
  </si>
  <si>
    <t>5.5. Региональный проект "Успех каждого ребенка"</t>
  </si>
  <si>
    <t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ФГОС, в том числе и для детей в возрасте до 3-х лет</t>
  </si>
  <si>
    <t>министерство образования Новосибирской области</t>
  </si>
  <si>
    <t>министерство образования Новосибирской области;
ГКУ НСО ЦРМТБО</t>
  </si>
  <si>
    <t>министерство образования Новосибирской области; 
министерство культуры Новосибирской области;
организации, подведомственные министерству культуры;
ГАУ ДО НСО ОЦРТДиЮ;
ГБУ ДО НСО «Автомотоцентр»</t>
  </si>
  <si>
    <t>министерство образования Новосибирской области; 
ГАУ ДО НСО ОЦРТДиЮ</t>
  </si>
  <si>
    <t>министерство образования Новосибирской области; 
образовательные организации  высшего образования, расположенные на территории Новосибирской области</t>
  </si>
  <si>
    <t xml:space="preserve">министерство образования Новосибирской области;
образовательные организации высшего образования, расположенные на территории Новосибирской области
</t>
  </si>
  <si>
    <t>1.4.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</si>
  <si>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>будет обеспечено проведение мероприятий по содействию патриотическому воспитанию обучающихся Российской Федерации, проживающих на территории Новосибирской области</t>
  </si>
  <si>
    <t>Подпрограмма 2 «Развитие кадрового потенциала системы дошкольного, общего и дополнительного образования детей в Новосибирской области»</t>
  </si>
  <si>
    <t>министерство образования Новосибирской области;
министерство культуры Новосибирской области;
ГАПОУ НСО НМК им. А.Ф.Мурова;
ГБУ НСО «Центр молодежного творчества»;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</t>
  </si>
  <si>
    <t xml:space="preserve">увеличится вклад образовательных организаций высшего образования, расположенных на территории Новосибирской области, в решение прикладных задач по заданиям организаций и органов власти.
Повысится включенность образовательных организаций высшего образования, расположенных на территории Новосибирской области, в решение задач социально-экономического развития региона
</t>
  </si>
  <si>
    <t>будет обеспечена потребность экономики и социальной сферы Новосибирской области в кадрах высокой квалификации, в том числе по приоритетным направлениям модернизации и технологического развития.
Для всех студентов будет обеспечена возможность участвовать в исследованиях и разработках по специальности на старших курсах бакалавриата и при обучении на программах подготовки специалистов и магистров</t>
  </si>
  <si>
    <t xml:space="preserve">министерство образования Новосибирской области
</t>
  </si>
  <si>
    <t>министерство образования Новосибирской области;
ГАУ ДПО НСО НИПКиПРО;
государственные (муниципальные) образовательные организации, расположенные на территории Новосибирской области</t>
  </si>
  <si>
    <t>министерство образования Новосибирской области;
ГАУ ДПО НСО НИПКиПРО;
ГКУ НСО НИМРО</t>
  </si>
  <si>
    <t>министерство образования Новосибирской области; 
ГАУ ДО НСО ОЦРТДиЮ;
министерство культуры Новосибирской области;
организации, подведомственные министерству культуры;</t>
  </si>
  <si>
    <t>министерство образования Новосибирской области;
ГАУ ДО НСО ОЦРТДиЮ</t>
  </si>
  <si>
    <t xml:space="preserve">Применяемые сокращения:
ГАУ ДО НСО ОЦРТДиЮ -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-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ГАПОУ НСО НМУ им А.Ф. Мурова -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ГАУ ДПО НСО - государственное автономное учреждение дополнительного профессионального образования Новосибирской области;
ГАУ ВО - государственное автономное учреждение высшего образования;
ГАУК - государственное автономное учреждение культуры;
ГБОУ НСО ОЦО - государственное бюджетное общеобразовательное учреждение Новосибирской области "Областной центр образования";
ГБУ ДО НСО "Автомотоцентр" -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-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- государственное бюджетное учреждение Новосибирской области;
ГБУ НСО ОЦДК - государственное бюджетное учреждение Новосибирской области - Центр психолого-педагогической, медицинской и социальной помощи детям "Областной центр диагностики и консультирования";
ГКУ НСО НИМРО - государственное казенное учреждение Новосибирской области "Новосибирский институт мониторинга и развития образования";
ГКУ НСО ЦРМТБО - государственное казенное учреждение Новосибирской области "Центр развития материально-технической базы образования";
ГПРО -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образования»»;
ЕГЭ - единый государственный экзамен;
ИБЦ - информационно-библиотечный центр;
НООС - Интернет-портал "Новосибирская открытая образовательная сеть";
ОВЗ - ограниченные возможности здоровья;
ОМС - органы местного самоуправления;
ПНПО - приоритетный национальный проект образование;
ППЭ - пункт проведения экзамена;
РЦОИ - региональный центр обработки информации;
СМИ - средства массовой информации;
СУНЦ НГУ - специализированный учебно-научный центр Новосибирского государственного университета;
ФГОС - федеральный государтсвенный образовательный стандарт;
ФГОС ОВЗ - федеральный государственный образовательный стандарт для обучающихся с ограниченными возможностями здоровья;
ФГБОУ ВО НГПУ - федеральное государственное образовательное учреждение высшего образования Новосибирский государственный педагогический университет;
_________».
</t>
  </si>
  <si>
    <t>министерство образования Новосибирской области,
министерство строительства Новосибирской области
во взаимодействии с ОМС Новосибирской области;</t>
  </si>
  <si>
    <t>министерство образования Новосибирской области во взаимодействии с ОМС Новосибирской области;
ГКУ НСО НИМРО;
образовательные организации, расположенные на территории Новосибирской области</t>
  </si>
  <si>
    <t>министерство образования Новосибирской области во взаимодействии с ОМС Новосибирской области; 
организации, подведомственные министерству образования Новосибирской области;
ГКУ НСО ЦРМТБО;
ГКУ НСО НИМРО</t>
  </si>
  <si>
    <t>министерство образования Новосибирской области во взаимодействии с ОМС Новосибирской области;
ГБУ НСО ОЦДК;
ГАУ ДПО НСО НИПКиПРО;
ГКУ НСО НИМРО;
ГБУ ДПО НСО ОблЦИТ</t>
  </si>
  <si>
    <t>министерство образования Новосибирской области во взаимодействии с ОМС Новосибирской области; 
ГАУ ДО НСО ОЦРТДиЮ</t>
  </si>
  <si>
    <t>министерство образования Новосибирской области во взаимодействии с ОМС Новосибирской области; 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
ГБУ ДПО НСО ОблЦИТ;</t>
  </si>
  <si>
    <t>Задача 1 подпрограммы 1: 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</t>
  </si>
  <si>
    <t>Цель подпрограммы 1: обеспечение равных возможностей и условий получения качественного образования и позитивной социализации детей независимо от их места жительства, состояния здоровья и социально-экономического положения их семей</t>
  </si>
  <si>
    <t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</t>
  </si>
  <si>
    <t>Задача 3 подпрограммы 1: развитие системы обеспечения безопасности функционирования и охраны здоровья в образовательных организациях в Новосибирской области</t>
  </si>
  <si>
    <t>Задача 2 государственной программы:  обеспечение равных возможностей для детей в получении качественного образования и позитивной социализации независимо от их места жительства, состояния здоровья и социально-экономического положения их семей</t>
  </si>
  <si>
    <t>Задача 4 подпрограммы 1: модернизация содержания дошкольного и общего образования в соответствии с требованиями ФГОС и законодательства в сфере образования, поддержка инновационных практик обучения и воспитания, повышение эффективности управления системой образования</t>
  </si>
  <si>
    <t>Задача 5 подпрограммы 1: Обеспечение равного доступа детей к услугам, оказываемым дошкольными образовательными организациями, общеобразовательными организациями и организациями дополнительного образования</t>
  </si>
  <si>
    <t>Задача 6 подпрограммы 1:  модернизация дополнительного образования, обеспечивающего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</si>
  <si>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Задача 3 государственной программы: формирование условий для активного включения обучающихся в социальную и экономическую жизнь общества, популяризации здорового образа жизни, развития нравственных и духовных ценностей, занятий творчеством, развития системы профессиональной ориентации, повышения активности школьников в освоении и получении новых знаний</t>
  </si>
  <si>
    <t>Задача 4 государственной программы: развитие кадрового потенциала системы образования Новосибирской области</t>
  </si>
  <si>
    <t>Цель подпрограммы 2: обеспечение системы образования Новосибирской области высококвалифицированными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ФГОС, а также формированию и распространению инновационных педагогических практик обучения и развития детей</t>
  </si>
  <si>
    <t>Задача 1 подпрограммы 2:  совершенствование региональной системы профессионального обучения и дополнительного профессионального образования в сфере педагогической деятельности, аттестации работников системы образования</t>
  </si>
  <si>
    <t>Задача 2 подпрограммы 2:  формирование и закрепление высокого социально-экономического статуса, реализация системы мер по привлечению и закреплению квалифицированных кадров в системе образования Новосибирской области</t>
  </si>
  <si>
    <t>Задача 5 государственной программы: создание условий для выявления и развития одаренных детей и учащейся молодежи, способствующих их профессиональному и личностному становлению</t>
  </si>
  <si>
    <t>Задача 1 подпрограммы 3: развитие инфраструктуры и материально-технической основы деятельности по выявлению, развитию, поддержке и сопровождению одаренных детей и талантливой учащейся молодежи в Новосибирской области</t>
  </si>
  <si>
    <t>Цель подпрограммы 3: создание условий для выявления и развития одаренных детей и учащейся молодежи в Новосибирской области, оказание поддержки и сопровождение одаренных детей и талантливой учащейся молодежи, способствующие их профессиональному и личностному становлению</t>
  </si>
  <si>
    <t>Задача 2 подпрограммы 3: совершенствование и реализация системы мероприятий, направленных на выявление и развитие способностей одаренных детей и талантливой учащейся молодежи в Новосибирской области</t>
  </si>
  <si>
    <t>организационное и финансовое обеспечение участия во всероссийских и международных олимпиадах, конкурсах, соревнованиях школьников и студентов и иных мероприятиях по выявлению молодых талантов</t>
  </si>
  <si>
    <t>Задача 3 подпрограммы 3: развитие и реализация системы мер адресной поддержки и психолого-педагогического сопровождения одаренных детей и талантливой учащейся молодежи в Новосибирской области</t>
  </si>
  <si>
    <t>Е6</t>
  </si>
  <si>
    <t>Задача 1 подпрограммы 4: активизация интеграционных процессов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 Новосибирской области, научными организациями, промышленными предприятиями, общеобразовательными организациями Новосибирской области</t>
  </si>
  <si>
    <t>Цель подпрограммы 4: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</si>
  <si>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6 государственной программы: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</si>
  <si>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2 подпрограммы 4: повышение качества подготовки высококвалифицированных кадров и обеспечение потребности Новосибирской области в кадрах с высшим образованием</t>
  </si>
  <si>
    <t>обеспечена возможность для непрерывного и планомерного повышения квалификации педагогических работников, в том числе на основе использования современных цифровых технологий (дистанционные образовательные технологии и электронные образовательные ресурсы), формирования и участия в профессиональных ассоциациях, программах обмена опытом и лучшими практиками, привлечения работодателей к дополнительному профессиональному образованию педагогических работников, в том числе в форме стажировок; создание автоматизированной системы для проведения аттестации педагогических работников Новосибирской области в целях установления им квалифициконных категорий</t>
  </si>
  <si>
    <t>министерство образования Новосибирской области;
ГАУ ДПО НСО НИПКиПРО;
ГКУ НСО НИМРО;
ГБУ ДПО НСО ОблЦИТ, 
ГАУ НСО АРИС</t>
  </si>
  <si>
    <t>ОПМ</t>
  </si>
  <si>
    <t>обл</t>
  </si>
  <si>
    <t>минобр</t>
  </si>
  <si>
    <t>минстрой</t>
  </si>
  <si>
    <t>фед</t>
  </si>
  <si>
    <t>Местный</t>
  </si>
  <si>
    <t>внебюджет</t>
  </si>
  <si>
    <t>внебюджет минобр</t>
  </si>
  <si>
    <t>1 подпрограмма</t>
  </si>
  <si>
    <t>минкульт</t>
  </si>
  <si>
    <t>2 подпрограмма</t>
  </si>
  <si>
    <t>3 подпрограмма</t>
  </si>
  <si>
    <t>4 подпрограмма</t>
  </si>
  <si>
    <t>ИТОГО</t>
  </si>
  <si>
    <t>мест</t>
  </si>
  <si>
    <t>министерство образования Новосибирской области;
ОМС Новосибирской области;
государственные (муниципальные) образовательные организации, расположенные на территории Новосибирской области;
государственные организации Новосибирской области, подведомственные министерству образования Новосибирской области</t>
  </si>
  <si>
    <t>Цель:  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</t>
  </si>
  <si>
    <t>министерство образования Новосибирской области; 
министерство строительства Новосибирской области;
ОМС Новосибирской области</t>
  </si>
  <si>
    <t>1.5. Региональный проект "Современная школа"</t>
  </si>
  <si>
    <t>1.6. Модернизация технологической и материально-технической оснащенности государственных и муниципальных образовательных организаций и иных организаций, обеспечивающих функционирование системы образования Новосибирской области</t>
  </si>
  <si>
    <t>1.7. Региональный проект "Жилье"</t>
  </si>
  <si>
    <t>x</t>
  </si>
  <si>
    <t>E3</t>
  </si>
  <si>
    <t xml:space="preserve">министерство образования Новосибирской области;
ГАУ ДО НСО ОЦРТДиЮ
</t>
  </si>
  <si>
    <t>E2</t>
  </si>
  <si>
    <t>E5</t>
  </si>
  <si>
    <t>министерство образования Новосибирской области;
ГБУ ДПО НСО ОблЦИТ;
ГКУ НСО НИМРО;
ГАУ ДПО НСО НИПКиПРО</t>
  </si>
  <si>
    <t>5.8. Региональный проект «Молодые профессионалы (Повышение конкурентоспособности профессионального образования)»</t>
  </si>
  <si>
    <t>4</t>
  </si>
  <si>
    <t>министерство образования Новосибирской области, 
ГАУ НСО АРИС</t>
  </si>
  <si>
    <t>Будет осуществлена поддержка молодежи, мотивированной к освоению педагогической профессии, вовлечение в различные формы сопровождения в первые три года работы</t>
  </si>
  <si>
    <t>Участие студентов в международных конференциях, семинарах, конкурсах</t>
  </si>
  <si>
    <t>министерство образования Новосибирской области;
министерство культуры Новосибирской области;
организации, подведомственные министерству культуры Новосибирской области;
ГАУ ДО НСО ОЦРТДиЮ;
ГБУ НСО ОЦДК;
ГАУ ДПО НСО НИПКиПРО</t>
  </si>
  <si>
    <t>2.1. Организационно-правовое, информационно-методическое 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</t>
  </si>
  <si>
    <t>министерство образования Новосибирской области во взаимодействии с ОМС Новосибирской области;
государственные (муниципальные) дошкольные образовательные организации и общеобразовательные организации, расположенные на территории Новосибирской области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</si>
  <si>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</si>
  <si>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</t>
  </si>
  <si>
    <t>2.2. Развитие и распространение инновационных практик в системе образования Новосибирской области</t>
  </si>
  <si>
    <t>министерство образования Новосибирской области во взаимодействии с ОМС Новосибирской области
образовательные организации, расположенные на территории Новосибирской области, составляющие сеть региональных инновационных площадок Новосибирской области;
общественные и научные организации</t>
  </si>
  <si>
    <t>2.3.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</si>
  <si>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>2.4. Обеспечение функционирования информационно-технологической инфраструктуры сферы образования и информационной открытости образовательных организаций и органов управления образованием</t>
  </si>
  <si>
    <t>министерство образования Новосибирской области во взаимодействии с ОМС Новосибирской области;
государственные и муниципальные дошкольные образовательные организации и общеобразовательные организации, расположенные на территории Новосибирской области;
ГБУ ДПО НСО ОблЦИТ</t>
  </si>
  <si>
    <t>2.5. Развитие институтов общественного участия в оценке и повышении качества образования</t>
  </si>
  <si>
    <t>министерство образования Новосибирской области во взаимодействии с ОМС Новосибирской области;
государственные (муниципальные) образовательные организации, расположенные на территории Новосибирской области;</t>
  </si>
  <si>
    <t>2.6. Финансовое обеспечение деятельности учреждений (государственных и муниципальных заданий, смет казенных организаций, предоставление мер социальной поддержки детей)</t>
  </si>
  <si>
    <t>2.7. Государственная поддержка негосударственных организаций, реализующих программы дошкольного и общего образования в соответствии с  федеральными государственными образовательными стандартами</t>
  </si>
  <si>
    <t>2.8. Обеспечение инфраструктурной доступности качественных образовательных услуг</t>
  </si>
  <si>
    <t>2.9. Развитие вариативных форм организации образования детей с ограниченными возможностями здоровья и детей-инвалидов</t>
  </si>
  <si>
    <t xml:space="preserve">2.10. Развитие системы психолого-педагогической, медико-социальной, информационной и научно-методической поддержки общеобразовательных и дошкольных образовательных организаций и педагогических работников, работающих с детьми-инвалидами и детьми с ОВЗ </t>
  </si>
  <si>
    <t>2.11.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</si>
  <si>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2.12.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</si>
  <si>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>2.13. Региональный проект "Поддержка семей, имеющих детей"</t>
  </si>
  <si>
    <t>2.14. Региональный проект "Успех каждого ребенка"</t>
  </si>
  <si>
    <t>3.1. Государственная поддержка муниципальных организаций дополнительного образования, обеспечивающих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</si>
  <si>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 xml:space="preserve">министерство образования Новосибирской области во взаимодействии с ОМС Новосибирской области
</t>
  </si>
  <si>
    <t>3.2. Организация допризывной подготовки граждан к военной службе</t>
  </si>
  <si>
    <t>3.3. Поддержка общественных и образовательных организаций, реализующих эффективные модели формирования здорового образа жизни, духовно-нравственного воспитания и профориентации обучающихся</t>
  </si>
  <si>
    <t>министерство образования Новосибирской области;
общественные и образовательные организации, расположенные на территории Новосибирской области</t>
  </si>
  <si>
    <t>4.2. Разработка и реализация инновационных образовательных программ для руководителей органов управления образованием, государственных и муниципальных образовательных организаций, кадрового резерва</t>
  </si>
  <si>
    <t>Финансовое обеспечение основного мероприятия осуществляется в рамках основной деятельности 
государственных организаций Новосибирской области, подведомственных министерству образования Новосибирской области, осуществляющих деятельность по программам дополнительного профессионального образования</t>
  </si>
  <si>
    <t>министерство образования Новосибирской области; 
ГАУ ДПО НСО НИПКиПРО;
ГКУ НСО НИМРО;
ГБУ ДПО НСО ОблЦИТ</t>
  </si>
  <si>
    <t>4.3. Региональный проект "Учитель будущего"</t>
  </si>
  <si>
    <t>4.4. Обеспечение социальных гарантий и льгот педагогическим работникам государственных и муниципальных образовательных организаций Новосибирской области и приравненным к ним лицам</t>
  </si>
  <si>
    <t>4.5. Выявление, поощрение и распространение лучших практик и образцов деятельности образовательных организаций и педагогов Новосибирской области</t>
  </si>
  <si>
    <t>4.6. Региональный проект "Учитель будущего"</t>
  </si>
  <si>
    <t>будет обеспечена возможность обучаться по индивидуальным образовательным траекториям, в том числе в условиях сетевого взаимодействия всем обучающимся.
 Будут созданы условия по обеспечению равных возможностей в доступности качественного образования</t>
  </si>
  <si>
    <t>министерство образования Новосибирской области во взаимодействии с ОМС Новосибирской области;
ГБОУ НСО ОЦО;
государственные (муниципальные) образовательные организации, расположенные на территории Новосибирской области</t>
  </si>
  <si>
    <t>0</t>
  </si>
  <si>
    <t>министерство образования Новосибирской области;
образовательные организации высшего образования, расположенные на территории Новосибирской области</t>
  </si>
  <si>
    <t>начиная с 2023 года будут созданы условия для повышения конкурентоспособности образовательных организаций высшего образования, расположенных на территории Новосибирской области, на российском и международном уровнях, повысится привлекательность научно-образовательного комплекса Новосибирской области для активной талантливой молодежи. Реализация мероприятия осуществляется за счет собственных средств образовательных организации высшего образования, расположенных на территории Новосибирской области</t>
  </si>
  <si>
    <t>будут реализованы мероприятия регионального проекта "Цифровая образовательная среда": обновлена материально-техническая база для внедрения целевой модели цифровой образовательной среды; созданы центры цифрового образования  детей "IT-куб"</t>
  </si>
  <si>
    <t>будут созданы новые дополнительные места для детей дошкольного возраста на территории новых жилых массивов</t>
  </si>
  <si>
    <t>будут реализованы мероприятия регионального проекта "Современная школа". Будут построены новые школы в городской местности и в сельской местности</t>
  </si>
  <si>
    <t>будут построены новые школы</t>
  </si>
  <si>
    <t>будут созданы условия для проведения государственной итоговой аттестации. Будет улучшена материально-техническая база общеобразовательных организаций в целях улучшения качества школьного питания</t>
  </si>
  <si>
    <t xml:space="preserve"> увеличения охвата детей в возрасте от 5 до 18 лет дополнительным образованием, обновление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</si>
  <si>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будут реализованы мероприятия по подготовке, переподготовке и повышению квалификации руководителей органов управления образованием, руководителей государственных и муниципальных образовательных организаций</t>
  </si>
  <si>
    <t>будет внедрена национальная система учительского роста педагогических работников;
  будут созданы центры непрерывного повышения профессионального мастерства педагогических работников и центр оценки профессионального мастерства и квалификации педагогов Новосибирской области</t>
  </si>
  <si>
    <t>обновление содержания и методов дополнительного образования детей, модернизация инфраструктуры системы дополнительного образования детей</t>
  </si>
  <si>
    <t>Задача 3 подпрограммы 4: развитие научной, инновационной и предпринимательской деятельности в образовательных организациях высшего образования, расположенных на территории Новосибирской области</t>
  </si>
  <si>
    <t>6.3. Региональный проект "Учитель будущего"</t>
  </si>
  <si>
    <t>6.4. Создание на базе образовательных организаций высшего образования, расположенных на территории Новосибирской области, научной и инновационной инфраструктуры</t>
  </si>
  <si>
    <t>Финансовые затраты по годам реализации, тыс. руб.</t>
  </si>
  <si>
    <t>министерство образования Новосибирской области,
министерство строительства Новосибирской области
во взаимодействии с ОМС Новосибирской области</t>
  </si>
  <si>
    <t>министерство образования Новосибирской области
ОМС Новосибирской области;
государственные образовательные организации Новосибирской области, подведомственные министерству образования Новосибирской области;
муниципальные образовательные организации, расположенные на территории Новосибирской области</t>
  </si>
  <si>
    <t>министерство образования Новосибирской области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</si>
  <si>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ОСНОВНЫЕ МЕРОПРИЯТИЯ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</si>
  <si>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Общепрограммное мероприятие 1. Региональный проект "Современная школа"</t>
  </si>
  <si>
    <t>Общепрограммное мероприятие 2. Региональный проект "Успех каждого ребенка"</t>
  </si>
  <si>
    <t>Е1</t>
  </si>
  <si>
    <t>Е2</t>
  </si>
  <si>
    <t>Е4</t>
  </si>
  <si>
    <t>Е5</t>
  </si>
  <si>
    <t>будут реализованы мероприятия регионального проекта "Современная школа": строительство новых школ, создание центров образования цифрового и гуманитарного профилей "Точка роста", обновление материально-техническая базы в  организациях, осуществляющих образовательную деятельность исключительно по адаптированным основным общеобразовательным программам, будут обеспечены современные условия предоставления общего образования в соответствии с ФГОС</t>
  </si>
  <si>
    <t>министерство образования Новосибирской области; 
министерство строительства Новосибирской области
во взаимодействии с ОМС Новосибирской области
 ГКУ НСО ЦРМТБО;                              ГАУ ДПО НСО НИПКиПРО;      ГБУ НСО ОЦДК</t>
  </si>
  <si>
    <t>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76 %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</si>
  <si>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2</t>
  </si>
  <si>
    <t xml:space="preserve">Применяемые сокращения:
ГАУ ДО НСО ОЦРТДиЮ –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–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ГАПОУ НСО НМУ им А.Ф. Мурова –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ГАУ ДПО НСО – государственное автономное учреждение дополнительного профессионального образования Новосибирской области;
ГАУ ВО – государственное автономное учреждение высшего образования;
ГАУК – государственное автономное учреждение культуры;
ГБОУ НСО ОЦО – государственное бюджетное общеобразовательное учреждение Новосибирской области "Областной центр образования";
ГБУ ДО НСО "Автомотоцентр" –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–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– государственное бюджетное учреждение Новосибирской области;
ГБУ НСО ОЦДК – государственное бюджетное учреждение Новосибирской области – Центр психолого-педагогической, медицинской и социальной помощи детям "Областной центр диагностики и консультирования";
ГКУ НСО НИМРО – государственное казенное учреждение Новосибирской области "Новосибирский институт мониторинга и развития образования";
ГКУ НСО ЦРМТБО – государственное казенное учреждение Новосибирской области "Центр развития материально-технической базы образования";
ГПРО –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образования»;
ЕГЭ – единый государственный экзамен;
ИБЦ – информационно-библиотечный центр;
НООС – Интернет-портал "Новосибирская открытая образовательная сеть";
ОВЗ – ограниченные возможности здоровья;
ОМС – органы местного самоуправления;
ПНПО – приоритетный национальный проект образование;
ППЭ – пункт проведения экзамена;
РЦОИ – региональный центр обработки информации;
СМИ – средства массовой информации;
СУНЦ НГУ – специализированный учебно-научный центр Новосибирского государственного университета;
ФГОС – федеральный государственный образовательный стандарт;
ФГОС ОВЗ – федеральный государственный образовательный стандарт для обучающихся с ограниченными возможностями здоровья;
ФГБОУ ВО НГПУ – федеральное государственное образовательное учреждение высшего образования "Новосибирский государственный педагогический университет;
ГАУ НСО АРИС - государственное автономное учреждение  Новосибирской области "Арис"
_________».
                              </t>
  </si>
  <si>
    <t>Общепрограммное мероприятие 3. Региональный проект "Цифровая образовательная среда"</t>
  </si>
  <si>
    <t>Общепрограммное мероприятие 4. Региональный проект "Учитель будущего"</t>
  </si>
  <si>
    <t>Общепрограммное мероприятие 5. Региональный проект "Жилье"</t>
  </si>
  <si>
    <t>министерство образования Новосибирской области;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</si>
  <si>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будут оказаны услуги психолого-педагогической информационно-просветительской, методической и консультативной помощи родителям (законным представителям) детей и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</si>
  <si>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4.7. Меры финансовой поддержки  (в форме стипендии) по программе "Учитель для России"</t>
  </si>
  <si>
    <t>будут осуществляться меры финансовой поддержки (в форме стипендии) в период профессиональной переподготовки участникам программы «Учитель для России», изъявившим желание трудоустроиться на вакансии в общеобразовательные организации</t>
  </si>
  <si>
    <t>налоговые расходы</t>
  </si>
  <si>
    <t>ПРИЛОЖЕНИЕ № 4 
к постановлению Правительства
Новосибирской области
«ПРИЛОЖЕНИЕ № 2.1
к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</si>
</sst>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2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8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/>
    </xf>
    <xf numFmtId="164" fontId="2" fillId="0" borderId="0" xfId="0" applyNumberFormat="1" applyFont="1" applyFill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>
      <alignment vertical="center"/>
    </xf>
    <xf numFmtId="164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top"/>
    </xf>
    <xf numFmtId="49" fontId="2" fillId="2" borderId="1" xfId="0" applyNumberFormat="1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vertical="top"/>
    </xf>
    <xf numFmtId="164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wrapText="1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top"/>
    </xf>
    <xf numFmtId="4" fontId="2" fillId="2" borderId="1" xfId="0" applyNumberFormat="1" applyFont="1" applyFill="1" applyBorder="1" applyAlignment="1" applyProtection="1">
      <alignment horizontal="right" vertical="center"/>
    </xf>
    <xf numFmtId="164" fontId="2" fillId="2" borderId="4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left" vertical="top" wrapText="1"/>
    </xf>
    <xf numFmtId="165" fontId="2" fillId="2" borderId="1" xfId="0" applyNumberFormat="1" applyFont="1" applyFill="1" applyBorder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center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vertical="top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top"/>
    </xf>
    <xf numFmtId="164" fontId="2" fillId="0" borderId="2" xfId="0" applyNumberFormat="1" applyFont="1" applyFill="1" applyBorder="1" applyAlignment="1" applyProtection="1">
      <alignment horizontal="right" vertical="top"/>
    </xf>
    <xf numFmtId="0" fontId="2" fillId="0" borderId="1" xfId="0" applyFont="1" applyFill="1" applyBorder="1"/>
    <xf numFmtId="164" fontId="2" fillId="2" borderId="2" xfId="0" applyNumberFormat="1" applyFont="1" applyFill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/>
    </xf>
    <xf numFmtId="164" fontId="2" fillId="2" borderId="2" xfId="0" applyNumberFormat="1" applyFont="1" applyFill="1" applyBorder="1" applyAlignment="1" applyProtection="1">
      <alignment vertical="top"/>
    </xf>
    <xf numFmtId="0" fontId="2" fillId="2" borderId="11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164" fontId="2" fillId="0" borderId="1" xfId="0" applyNumberFormat="1" applyFont="1" applyFill="1" applyBorder="1"/>
    <xf numFmtId="164" fontId="2" fillId="0" borderId="2" xfId="0" applyNumberFormat="1" applyFont="1" applyFill="1" applyBorder="1" applyAlignment="1" applyProtection="1">
      <alignment vertical="top"/>
    </xf>
    <xf numFmtId="164" fontId="2" fillId="0" borderId="2" xfId="0" applyNumberFormat="1" applyFont="1" applyFill="1" applyBorder="1" applyAlignment="1" applyProtection="1">
      <alignment vertical="center"/>
    </xf>
    <xf numFmtId="1" fontId="2" fillId="2" borderId="2" xfId="0" applyNumberFormat="1" applyFont="1" applyFill="1" applyBorder="1" applyAlignment="1" applyProtection="1">
      <alignment horizontal="center" vertical="top"/>
    </xf>
    <xf numFmtId="0" fontId="2" fillId="2" borderId="1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top"/>
    </xf>
    <xf numFmtId="49" fontId="2" fillId="2" borderId="4" xfId="0" applyNumberFormat="1" applyFont="1" applyFill="1" applyBorder="1" applyAlignment="1" applyProtection="1">
      <alignment horizontal="center" vertical="top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164" fontId="2" fillId="0" borderId="5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3" xfId="0" applyFont="1" applyFill="1" applyBorder="1" applyAlignment="1" applyProtection="1">
      <alignment vertical="top" wrapText="1"/>
    </xf>
    <xf numFmtId="0" fontId="0" fillId="0" borderId="3" xfId="0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164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" fontId="10" fillId="2" borderId="2" xfId="0" applyNumberFormat="1" applyFont="1" applyFill="1" applyBorder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center" wrapText="1"/>
    </xf>
    <xf numFmtId="0" fontId="10" fillId="2" borderId="14" xfId="0" applyFont="1" applyFill="1" applyBorder="1" applyAlignment="1" applyProtection="1">
      <alignment horizontal="center" wrapText="1"/>
    </xf>
    <xf numFmtId="0" fontId="0" fillId="0" borderId="12" xfId="0" applyBorder="1" applyAlignment="1">
      <alignment horizont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</xf>
    <xf numFmtId="0" fontId="0" fillId="0" borderId="1" xfId="0" applyBorder="1" applyAlignment="1">
      <alignment vertical="top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</xf>
    <xf numFmtId="49" fontId="2" fillId="2" borderId="3" xfId="0" applyNumberFormat="1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2" fillId="2" borderId="2" xfId="0" applyNumberFormat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66FFFF"/>
      <color rgb="FFFF99FF"/>
      <color rgb="FF00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2;&#1074;&#1075;&#1072;&#1095;&#1077;&#1074;\&#1043;&#1055;_&#1054;&#1073;&#1088;&#1072;&#1079;&#1086;&#1074;&#1072;&#1085;&#1080;&#1077;\&#1055;&#1083;&#1072;&#1085;_&#1088;&#1077;&#1072;&#1083;&#1080;&#1079;&#1072;&#1094;&#1080;&#1080;_2017-2025\14.%20&#1048;&#1079;&#1084;&#1077;&#1085;&#1077;&#1085;&#1080;&#1103;_&#1041;&#1102;&#1076;&#1078;&#1077;&#1090;%202019-2021\&#1052;&#1072;&#1090;&#1077;&#1088;&#1080;&#1072;&#1083;&#1099;\14.1.%20&#1058;&#1072;&#1073;&#1083;&#1080;&#1094;&#1072;_3_&#1055;&#1051;&#1040;&#1053;&#1040;_&#1056;&#1045;&#1040;&#1051;&#1048;&#1047;&#1040;&#1062;&#1048;&#1048;_2019-2021.(&#1076;&#1083;&#1103;%20&#1076;&#1072;&#1083;&#1100;&#1085;&#1077;&#1081;&#1096;&#1077;&#1081;%20&#1088;&#1072;&#1073;&#1086;&#1090;&#1099;%20&#1087;&#1086;&#1076;%20&#1085;&#1086;&#1074;&#1099;&#1081;%20&#1073;&#1102;&#1076;&#1078;&#1077;&#1090;)_&#1043;&#1054;&#1058;&#1054;&#104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dng\&#1056;&#1072;&#1073;&#1086;&#1095;&#1080;&#1081;%20&#1089;&#1090;&#1086;&#1083;\35156%20&#1042;&#1085;&#1077;&#1089;&#1077;&#1085;&#1080;&#1077;%20&#1080;&#1079;&#1084;%20&#1074;%20576-&#1087;\&#1058;&#1072;&#1073;&#1083;&#1080;&#1094;&#1072;_3_&#1087;&#1083;&#1072;&#1085;&#1072;_&#1088;&#1077;&#1072;&#1083;&#1080;&#1079;&#1072;&#1094;&#1080;&#1080;_2019-2021_&#1075;&#1086;&#1090;&#1086;&#107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_3_&#1055;&#1051;&#1040;&#1053;&#1040;%20&#1056;&#1045;&#1040;&#1051;&#1048;&#1047;&#1040;&#1062;&#1048;&#1048;_&#1055;&#1056;&#1054;&#1045;&#1050;&#1058;_2020-2022%20&#1074;%20&#1088;&#1072;&#1073;&#1086;&#1090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2;&#1086;&#1074;&#1072;/&#1043;&#1055;%20&#1054;&#1073;&#1088;&#1072;&#1079;&#1086;&#1074;&#1072;&#1085;&#1080;&#1077;/&#1088;&#1077;&#1076;%20&#1087;&#1086;&#1076;%20414-&#1054;&#1047;%2014.10.2019/&#1054;&#1089;&#1085;&#1086;&#1074;&#1085;&#1099;&#1077;%20&#1084;&#1077;&#1088;&#1086;&#1087;&#1088;&#1080;&#1103;&#1090;&#1080;&#1103;_2.1.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"/>
    </sheetNames>
    <sheetDataSet>
      <sheetData sheetId="0" refreshError="1">
        <row r="17">
          <cell r="H17">
            <v>75368.3</v>
          </cell>
        </row>
        <row r="23">
          <cell r="R23">
            <v>0</v>
          </cell>
          <cell r="S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291">
          <cell r="M291">
            <v>655959</v>
          </cell>
        </row>
        <row r="295">
          <cell r="M295">
            <v>0</v>
          </cell>
        </row>
        <row r="296">
          <cell r="M29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568">
          <cell r="H568">
            <v>0</v>
          </cell>
          <cell r="M568">
            <v>0</v>
          </cell>
          <cell r="N568">
            <v>0</v>
          </cell>
        </row>
        <row r="745">
          <cell r="H745">
            <v>0</v>
          </cell>
        </row>
        <row r="746">
          <cell r="H74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_new"/>
    </sheetNames>
    <sheetDataSet>
      <sheetData sheetId="0">
        <row r="151">
          <cell r="G151">
            <v>30847.9</v>
          </cell>
        </row>
        <row r="159">
          <cell r="G159">
            <v>39176.699999999997</v>
          </cell>
        </row>
        <row r="194">
          <cell r="G194">
            <v>30009.1</v>
          </cell>
        </row>
        <row r="199">
          <cell r="G199">
            <v>33056.300000000003</v>
          </cell>
        </row>
        <row r="204">
          <cell r="G204">
            <v>27249.15</v>
          </cell>
        </row>
        <row r="209">
          <cell r="G209">
            <v>3330</v>
          </cell>
        </row>
        <row r="213">
          <cell r="G21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U384"/>
  <sheetViews>
    <sheetView tabSelected="1" view="pageBreakPreview" zoomScale="80" zoomScaleNormal="70" zoomScaleSheetLayoutView="80" workbookViewId="0">
      <selection activeCell="R1" sqref="R1:S1"/>
    </sheetView>
  </sheetViews>
  <sheetFormatPr defaultColWidth="9.140625" defaultRowHeight="12.75" x14ac:dyDescent="0.2"/>
  <cols>
    <col min="1" max="1" width="37.28515625" style="49" customWidth="1"/>
    <col min="2" max="2" width="25" style="50" customWidth="1"/>
    <col min="3" max="3" width="12" style="51" customWidth="1"/>
    <col min="4" max="5" width="11.85546875" style="52" customWidth="1"/>
    <col min="6" max="6" width="12.28515625" style="52" customWidth="1"/>
    <col min="7" max="7" width="16.28515625" style="10" customWidth="1"/>
    <col min="8" max="8" width="15.7109375" style="10" customWidth="1"/>
    <col min="9" max="9" width="16.7109375" style="10" bestFit="1" customWidth="1"/>
    <col min="10" max="10" width="15.7109375" style="10" customWidth="1"/>
    <col min="11" max="11" width="15.85546875" style="10" bestFit="1" customWidth="1"/>
    <col min="12" max="12" width="15.7109375" style="10" customWidth="1"/>
    <col min="13" max="13" width="16.28515625" style="10" bestFit="1" customWidth="1"/>
    <col min="14" max="14" width="29.85546875" style="60" customWidth="1"/>
    <col min="15" max="15" width="46.7109375" style="61" customWidth="1"/>
    <col min="16" max="16" width="38.28515625" style="6" hidden="1" customWidth="1"/>
    <col min="17" max="17" width="9.140625" style="6" hidden="1" customWidth="1"/>
    <col min="18" max="18" width="14" style="6" customWidth="1"/>
    <col min="19" max="19" width="18.140625" style="6" customWidth="1"/>
    <col min="20" max="20" width="16.140625" style="6" customWidth="1"/>
    <col min="21" max="21" width="17.140625" style="6" customWidth="1"/>
    <col min="22" max="16384" width="9.140625" style="6"/>
  </cols>
  <sheetData>
    <row r="1" spans="1:21" ht="243.75" x14ac:dyDescent="0.3">
      <c r="A1" s="34"/>
      <c r="B1" s="35"/>
      <c r="C1" s="36"/>
      <c r="D1" s="37"/>
      <c r="E1" s="37"/>
      <c r="F1" s="37"/>
      <c r="G1" s="9"/>
      <c r="H1" s="9"/>
      <c r="I1" s="9"/>
      <c r="J1" s="9"/>
      <c r="K1" s="9"/>
      <c r="L1" s="9"/>
      <c r="M1" s="9"/>
      <c r="N1" s="53"/>
      <c r="O1" s="54" t="s">
        <v>232</v>
      </c>
      <c r="R1" s="107"/>
      <c r="S1" s="107"/>
    </row>
    <row r="2" spans="1:21" ht="33" customHeight="1" x14ac:dyDescent="0.2">
      <c r="A2" s="104" t="s">
        <v>212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21" ht="33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21" ht="33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21" ht="18.75" x14ac:dyDescent="0.3">
      <c r="A5" s="38"/>
      <c r="B5" s="35"/>
      <c r="C5" s="36"/>
      <c r="D5" s="37"/>
      <c r="E5" s="37"/>
      <c r="F5" s="37"/>
      <c r="G5" s="120"/>
      <c r="H5" s="120"/>
      <c r="I5" s="120"/>
      <c r="J5" s="120"/>
      <c r="K5" s="120"/>
      <c r="L5" s="120"/>
      <c r="M5" s="120"/>
      <c r="N5" s="53"/>
      <c r="O5" s="55"/>
    </row>
    <row r="6" spans="1:21" s="3" customFormat="1" x14ac:dyDescent="0.25">
      <c r="A6" s="108" t="s">
        <v>20</v>
      </c>
      <c r="B6" s="110" t="s">
        <v>0</v>
      </c>
      <c r="C6" s="111" t="s">
        <v>16</v>
      </c>
      <c r="D6" s="111"/>
      <c r="E6" s="111"/>
      <c r="F6" s="111"/>
      <c r="G6" s="121" t="s">
        <v>208</v>
      </c>
      <c r="H6" s="121"/>
      <c r="I6" s="121"/>
      <c r="J6" s="121"/>
      <c r="K6" s="121"/>
      <c r="L6" s="121"/>
      <c r="M6" s="121"/>
      <c r="N6" s="110" t="s">
        <v>45</v>
      </c>
      <c r="O6" s="111" t="s">
        <v>1</v>
      </c>
      <c r="P6" s="112" t="s">
        <v>28</v>
      </c>
      <c r="Q6" s="113"/>
      <c r="R6" s="2"/>
      <c r="S6" s="2"/>
    </row>
    <row r="7" spans="1:21" s="3" customFormat="1" x14ac:dyDescent="0.25">
      <c r="A7" s="109"/>
      <c r="B7" s="110"/>
      <c r="C7" s="32" t="s">
        <v>2</v>
      </c>
      <c r="D7" s="26" t="s">
        <v>42</v>
      </c>
      <c r="E7" s="26" t="s">
        <v>43</v>
      </c>
      <c r="F7" s="26" t="s">
        <v>44</v>
      </c>
      <c r="G7" s="32">
        <v>2019</v>
      </c>
      <c r="H7" s="16">
        <v>2020</v>
      </c>
      <c r="I7" s="16">
        <v>2021</v>
      </c>
      <c r="J7" s="16">
        <v>2022</v>
      </c>
      <c r="K7" s="16">
        <v>2023</v>
      </c>
      <c r="L7" s="16">
        <v>2024</v>
      </c>
      <c r="M7" s="16">
        <v>2025</v>
      </c>
      <c r="N7" s="110"/>
      <c r="O7" s="111"/>
      <c r="P7" s="112"/>
      <c r="Q7" s="113"/>
      <c r="R7" s="2"/>
      <c r="S7" s="2"/>
    </row>
    <row r="8" spans="1:21" x14ac:dyDescent="0.2">
      <c r="A8" s="32">
        <v>1</v>
      </c>
      <c r="B8" s="32">
        <v>2</v>
      </c>
      <c r="C8" s="18">
        <v>3</v>
      </c>
      <c r="D8" s="19">
        <v>4</v>
      </c>
      <c r="E8" s="19" t="s">
        <v>36</v>
      </c>
      <c r="F8" s="19" t="s">
        <v>37</v>
      </c>
      <c r="G8" s="18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56">
        <v>14</v>
      </c>
      <c r="O8" s="32">
        <v>15</v>
      </c>
      <c r="P8" s="1"/>
      <c r="Q8" s="1"/>
      <c r="R8" s="1"/>
      <c r="S8" s="1"/>
      <c r="T8" s="1"/>
      <c r="U8" s="1"/>
    </row>
    <row r="9" spans="1:21" x14ac:dyDescent="0.2">
      <c r="A9" s="118" t="s">
        <v>142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"/>
      <c r="Q9" s="1"/>
      <c r="R9" s="1"/>
      <c r="S9" s="1"/>
      <c r="T9" s="1"/>
      <c r="U9" s="1"/>
    </row>
    <row r="10" spans="1:21" x14ac:dyDescent="0.2">
      <c r="A10" s="105" t="s">
        <v>213</v>
      </c>
      <c r="B10" s="105" t="s">
        <v>11</v>
      </c>
      <c r="C10" s="32">
        <v>136</v>
      </c>
      <c r="D10" s="19" t="s">
        <v>38</v>
      </c>
      <c r="E10" s="26" t="s">
        <v>193</v>
      </c>
      <c r="F10" s="26" t="s">
        <v>215</v>
      </c>
      <c r="G10" s="17">
        <v>0</v>
      </c>
      <c r="H10" s="17">
        <v>69701.899999999994</v>
      </c>
      <c r="I10" s="17">
        <f>221852.5-I12</f>
        <v>125610.1</v>
      </c>
      <c r="J10" s="17">
        <f>612683.1-J12</f>
        <v>360891.3</v>
      </c>
      <c r="K10" s="11">
        <v>0</v>
      </c>
      <c r="L10" s="11">
        <v>0</v>
      </c>
      <c r="M10" s="11">
        <v>0</v>
      </c>
      <c r="N10" s="108" t="s">
        <v>220</v>
      </c>
      <c r="O10" s="108" t="s">
        <v>219</v>
      </c>
    </row>
    <row r="11" spans="1:21" x14ac:dyDescent="0.2">
      <c r="A11" s="106"/>
      <c r="B11" s="124"/>
      <c r="C11" s="32">
        <v>124</v>
      </c>
      <c r="D11" s="19" t="s">
        <v>38</v>
      </c>
      <c r="E11" s="26" t="s">
        <v>193</v>
      </c>
      <c r="F11" s="26" t="s">
        <v>215</v>
      </c>
      <c r="G11" s="17">
        <v>0</v>
      </c>
      <c r="H11" s="17">
        <f>274584.3-H13</f>
        <v>60408.599999999977</v>
      </c>
      <c r="I11" s="17">
        <f>661988.5-I13</f>
        <v>379933.3</v>
      </c>
      <c r="J11" s="17">
        <f>755100.7-J13</f>
        <v>365596.6</v>
      </c>
      <c r="K11" s="11">
        <v>25710</v>
      </c>
      <c r="L11" s="11">
        <v>36693.300000000003</v>
      </c>
      <c r="M11" s="11">
        <v>0</v>
      </c>
      <c r="N11" s="125"/>
      <c r="O11" s="125"/>
    </row>
    <row r="12" spans="1:21" x14ac:dyDescent="0.2">
      <c r="A12" s="106"/>
      <c r="B12" s="105" t="s">
        <v>9</v>
      </c>
      <c r="C12" s="32">
        <v>136</v>
      </c>
      <c r="D12" s="19" t="s">
        <v>38</v>
      </c>
      <c r="E12" s="26" t="s">
        <v>193</v>
      </c>
      <c r="F12" s="26" t="s">
        <v>215</v>
      </c>
      <c r="G12" s="17">
        <v>0</v>
      </c>
      <c r="H12" s="17">
        <v>60044.7</v>
      </c>
      <c r="I12" s="17">
        <v>96242.4</v>
      </c>
      <c r="J12" s="17">
        <v>251791.8</v>
      </c>
      <c r="K12" s="11">
        <v>0</v>
      </c>
      <c r="L12" s="11">
        <v>0</v>
      </c>
      <c r="M12" s="11">
        <v>0</v>
      </c>
      <c r="N12" s="125"/>
      <c r="O12" s="125"/>
    </row>
    <row r="13" spans="1:21" x14ac:dyDescent="0.2">
      <c r="A13" s="106"/>
      <c r="B13" s="124"/>
      <c r="C13" s="32">
        <v>124</v>
      </c>
      <c r="D13" s="19" t="s">
        <v>38</v>
      </c>
      <c r="E13" s="26" t="s">
        <v>193</v>
      </c>
      <c r="F13" s="26" t="s">
        <v>215</v>
      </c>
      <c r="G13" s="17">
        <v>0</v>
      </c>
      <c r="H13" s="17">
        <v>214175.7</v>
      </c>
      <c r="I13" s="17">
        <v>282055.2</v>
      </c>
      <c r="J13" s="17">
        <f>282055.1+107449</f>
        <v>389504.1</v>
      </c>
      <c r="K13" s="11">
        <v>649860</v>
      </c>
      <c r="L13" s="11">
        <v>880600</v>
      </c>
      <c r="M13" s="11">
        <v>0</v>
      </c>
      <c r="N13" s="125"/>
      <c r="O13" s="125"/>
    </row>
    <row r="14" spans="1:21" x14ac:dyDescent="0.2">
      <c r="A14" s="106"/>
      <c r="B14" s="68" t="s">
        <v>10</v>
      </c>
      <c r="C14" s="18">
        <v>124</v>
      </c>
      <c r="D14" s="19" t="s">
        <v>35</v>
      </c>
      <c r="E14" s="19" t="s">
        <v>35</v>
      </c>
      <c r="F14" s="19" t="s">
        <v>35</v>
      </c>
      <c r="G14" s="62">
        <v>0</v>
      </c>
      <c r="H14" s="14">
        <v>9287.2999999999993</v>
      </c>
      <c r="I14" s="14">
        <v>18078.600000000002</v>
      </c>
      <c r="J14" s="14">
        <v>38832</v>
      </c>
      <c r="K14" s="14">
        <v>8006.7</v>
      </c>
      <c r="L14" s="14">
        <v>9087.9</v>
      </c>
      <c r="M14" s="14">
        <v>0</v>
      </c>
      <c r="N14" s="125"/>
      <c r="O14" s="125"/>
    </row>
    <row r="15" spans="1:21" ht="89.25" customHeight="1" x14ac:dyDescent="0.2">
      <c r="A15" s="106"/>
      <c r="B15" s="65" t="s">
        <v>7</v>
      </c>
      <c r="C15" s="18" t="s">
        <v>35</v>
      </c>
      <c r="D15" s="19" t="s">
        <v>35</v>
      </c>
      <c r="E15" s="19" t="s">
        <v>35</v>
      </c>
      <c r="F15" s="19" t="s">
        <v>35</v>
      </c>
      <c r="G15" s="62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25"/>
      <c r="O15" s="125"/>
    </row>
    <row r="16" spans="1:21" ht="21" customHeight="1" x14ac:dyDescent="0.2">
      <c r="A16" s="74"/>
      <c r="B16" s="81" t="s">
        <v>231</v>
      </c>
      <c r="C16" s="18"/>
      <c r="D16" s="79"/>
      <c r="E16" s="79"/>
      <c r="F16" s="79"/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26"/>
      <c r="O16" s="126"/>
    </row>
    <row r="17" spans="1:15" x14ac:dyDescent="0.2">
      <c r="A17" s="105" t="s">
        <v>214</v>
      </c>
      <c r="B17" s="20" t="s">
        <v>11</v>
      </c>
      <c r="C17" s="32">
        <v>136</v>
      </c>
      <c r="D17" s="19" t="s">
        <v>38</v>
      </c>
      <c r="E17" s="26" t="s">
        <v>193</v>
      </c>
      <c r="F17" s="26" t="s">
        <v>216</v>
      </c>
      <c r="G17" s="17">
        <v>0</v>
      </c>
      <c r="H17" s="17">
        <f>94842.5+631164.6-H18</f>
        <v>273371.19999999995</v>
      </c>
      <c r="I17" s="11">
        <f>96760.1+374272.4-I18</f>
        <v>153900.59999999998</v>
      </c>
      <c r="J17" s="11">
        <f>100527.5+43926.6-J18</f>
        <v>144454.1</v>
      </c>
      <c r="K17" s="11">
        <v>147493.1</v>
      </c>
      <c r="L17" s="11">
        <v>147493.1</v>
      </c>
      <c r="M17" s="11">
        <v>0</v>
      </c>
      <c r="N17" s="108" t="s">
        <v>92</v>
      </c>
      <c r="O17" s="108" t="s">
        <v>221</v>
      </c>
    </row>
    <row r="18" spans="1:15" x14ac:dyDescent="0.2">
      <c r="A18" s="106"/>
      <c r="B18" s="20" t="s">
        <v>9</v>
      </c>
      <c r="C18" s="32">
        <v>136</v>
      </c>
      <c r="D18" s="19" t="s">
        <v>38</v>
      </c>
      <c r="E18" s="26" t="s">
        <v>193</v>
      </c>
      <c r="F18" s="26" t="s">
        <v>216</v>
      </c>
      <c r="G18" s="17">
        <v>0</v>
      </c>
      <c r="H18" s="17">
        <v>452635.9</v>
      </c>
      <c r="I18" s="11">
        <v>317131.90000000002</v>
      </c>
      <c r="J18" s="11">
        <v>0</v>
      </c>
      <c r="K18" s="14">
        <v>10774.1</v>
      </c>
      <c r="L18" s="14">
        <v>49583.8</v>
      </c>
      <c r="M18" s="14">
        <v>0</v>
      </c>
      <c r="N18" s="125"/>
      <c r="O18" s="125"/>
    </row>
    <row r="19" spans="1:15" x14ac:dyDescent="0.2">
      <c r="A19" s="106"/>
      <c r="B19" s="20" t="s">
        <v>10</v>
      </c>
      <c r="C19" s="18">
        <v>136</v>
      </c>
      <c r="D19" s="19" t="s">
        <v>35</v>
      </c>
      <c r="E19" s="19" t="s">
        <v>35</v>
      </c>
      <c r="F19" s="19" t="s">
        <v>35</v>
      </c>
      <c r="G19" s="62">
        <v>0</v>
      </c>
      <c r="H19" s="14">
        <v>0</v>
      </c>
      <c r="I19" s="14">
        <v>0</v>
      </c>
      <c r="J19" s="14">
        <v>0</v>
      </c>
      <c r="K19" s="14">
        <v>727</v>
      </c>
      <c r="L19" s="14">
        <v>727</v>
      </c>
      <c r="M19" s="14">
        <v>0</v>
      </c>
      <c r="N19" s="125"/>
      <c r="O19" s="125"/>
    </row>
    <row r="20" spans="1:15" ht="90" customHeight="1" x14ac:dyDescent="0.2">
      <c r="A20" s="106"/>
      <c r="B20" s="23" t="s">
        <v>7</v>
      </c>
      <c r="C20" s="18" t="s">
        <v>35</v>
      </c>
      <c r="D20" s="19" t="s">
        <v>35</v>
      </c>
      <c r="E20" s="19" t="s">
        <v>35</v>
      </c>
      <c r="F20" s="19" t="s">
        <v>35</v>
      </c>
      <c r="G20" s="62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25"/>
      <c r="O20" s="125"/>
    </row>
    <row r="21" spans="1:15" ht="19.5" customHeight="1" x14ac:dyDescent="0.2">
      <c r="A21" s="74"/>
      <c r="B21" s="23" t="s">
        <v>231</v>
      </c>
      <c r="C21" s="18"/>
      <c r="D21" s="79"/>
      <c r="E21" s="79"/>
      <c r="F21" s="79"/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26"/>
      <c r="O21" s="126"/>
    </row>
    <row r="22" spans="1:15" x14ac:dyDescent="0.2">
      <c r="A22" s="122" t="s">
        <v>224</v>
      </c>
      <c r="B22" s="20" t="s">
        <v>11</v>
      </c>
      <c r="C22" s="32">
        <v>136</v>
      </c>
      <c r="D22" s="19" t="s">
        <v>38</v>
      </c>
      <c r="E22" s="26" t="s">
        <v>193</v>
      </c>
      <c r="F22" s="26" t="s">
        <v>217</v>
      </c>
      <c r="G22" s="31">
        <v>0</v>
      </c>
      <c r="H22" s="12">
        <v>39652.6</v>
      </c>
      <c r="I22" s="12">
        <v>139870.5</v>
      </c>
      <c r="J22" s="12">
        <v>170797.69999999998</v>
      </c>
      <c r="K22" s="12">
        <v>157026.5</v>
      </c>
      <c r="L22" s="12">
        <v>157026.5</v>
      </c>
      <c r="M22" s="12">
        <v>0</v>
      </c>
      <c r="N22" s="127" t="s">
        <v>141</v>
      </c>
      <c r="O22" s="130" t="s">
        <v>196</v>
      </c>
    </row>
    <row r="23" spans="1:15" x14ac:dyDescent="0.2">
      <c r="A23" s="123"/>
      <c r="B23" s="20" t="s">
        <v>9</v>
      </c>
      <c r="C23" s="32">
        <v>136</v>
      </c>
      <c r="D23" s="19" t="s">
        <v>38</v>
      </c>
      <c r="E23" s="26" t="s">
        <v>193</v>
      </c>
      <c r="F23" s="26" t="s">
        <v>217</v>
      </c>
      <c r="G23" s="31">
        <v>0</v>
      </c>
      <c r="H23" s="12">
        <v>231783.69999999998</v>
      </c>
      <c r="I23" s="12">
        <v>663359.1</v>
      </c>
      <c r="J23" s="12">
        <v>330509.19999999995</v>
      </c>
      <c r="K23" s="12">
        <v>0</v>
      </c>
      <c r="L23" s="12">
        <v>0</v>
      </c>
      <c r="M23" s="12">
        <v>0</v>
      </c>
      <c r="N23" s="128"/>
      <c r="O23" s="131"/>
    </row>
    <row r="24" spans="1:15" x14ac:dyDescent="0.2">
      <c r="A24" s="123"/>
      <c r="B24" s="20" t="s">
        <v>10</v>
      </c>
      <c r="C24" s="18" t="s">
        <v>35</v>
      </c>
      <c r="D24" s="19" t="s">
        <v>35</v>
      </c>
      <c r="E24" s="19" t="s">
        <v>35</v>
      </c>
      <c r="F24" s="19" t="s">
        <v>35</v>
      </c>
      <c r="G24" s="31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8"/>
      <c r="O24" s="131"/>
    </row>
    <row r="25" spans="1:15" ht="121.5" customHeight="1" x14ac:dyDescent="0.2">
      <c r="A25" s="123"/>
      <c r="B25" s="23" t="s">
        <v>7</v>
      </c>
      <c r="C25" s="28" t="s">
        <v>35</v>
      </c>
      <c r="D25" s="29" t="s">
        <v>35</v>
      </c>
      <c r="E25" s="29" t="s">
        <v>35</v>
      </c>
      <c r="F25" s="29" t="s">
        <v>35</v>
      </c>
      <c r="G25" s="62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28"/>
      <c r="O25" s="131"/>
    </row>
    <row r="26" spans="1:15" ht="20.25" customHeight="1" x14ac:dyDescent="0.2">
      <c r="A26" s="73"/>
      <c r="B26" s="23" t="s">
        <v>231</v>
      </c>
      <c r="C26" s="28"/>
      <c r="D26" s="29"/>
      <c r="E26" s="29"/>
      <c r="F26" s="29"/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29"/>
      <c r="O26" s="129"/>
    </row>
    <row r="27" spans="1:15" x14ac:dyDescent="0.2">
      <c r="A27" s="105" t="s">
        <v>225</v>
      </c>
      <c r="B27" s="20" t="s">
        <v>11</v>
      </c>
      <c r="C27" s="32">
        <v>136</v>
      </c>
      <c r="D27" s="19" t="s">
        <v>38</v>
      </c>
      <c r="E27" s="26" t="s">
        <v>193</v>
      </c>
      <c r="F27" s="26" t="s">
        <v>218</v>
      </c>
      <c r="G27" s="62">
        <v>0</v>
      </c>
      <c r="H27" s="14">
        <v>56112.9</v>
      </c>
      <c r="I27" s="14">
        <v>59939.5</v>
      </c>
      <c r="J27" s="14">
        <v>60172.1</v>
      </c>
      <c r="K27" s="11">
        <v>6020</v>
      </c>
      <c r="L27" s="11">
        <v>6020</v>
      </c>
      <c r="M27" s="11">
        <v>0</v>
      </c>
      <c r="N27" s="108" t="s">
        <v>125</v>
      </c>
      <c r="O27" s="108" t="s">
        <v>124</v>
      </c>
    </row>
    <row r="28" spans="1:15" x14ac:dyDescent="0.2">
      <c r="A28" s="106"/>
      <c r="B28" s="20" t="s">
        <v>9</v>
      </c>
      <c r="C28" s="32">
        <v>136</v>
      </c>
      <c r="D28" s="19" t="s">
        <v>38</v>
      </c>
      <c r="E28" s="26" t="s">
        <v>193</v>
      </c>
      <c r="F28" s="26" t="s">
        <v>218</v>
      </c>
      <c r="G28" s="62">
        <v>0</v>
      </c>
      <c r="H28" s="14">
        <v>0</v>
      </c>
      <c r="I28" s="14">
        <v>55801.9</v>
      </c>
      <c r="J28" s="14">
        <v>24615.4</v>
      </c>
      <c r="K28" s="14">
        <v>0</v>
      </c>
      <c r="L28" s="14">
        <v>0</v>
      </c>
      <c r="M28" s="14">
        <v>0</v>
      </c>
      <c r="N28" s="125"/>
      <c r="O28" s="125"/>
    </row>
    <row r="29" spans="1:15" x14ac:dyDescent="0.2">
      <c r="A29" s="106"/>
      <c r="B29" s="20" t="s">
        <v>10</v>
      </c>
      <c r="C29" s="18" t="s">
        <v>35</v>
      </c>
      <c r="D29" s="19" t="s">
        <v>35</v>
      </c>
      <c r="E29" s="19" t="s">
        <v>35</v>
      </c>
      <c r="F29" s="19" t="s">
        <v>35</v>
      </c>
      <c r="G29" s="62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25"/>
      <c r="O29" s="125"/>
    </row>
    <row r="30" spans="1:15" ht="162" customHeight="1" x14ac:dyDescent="0.2">
      <c r="A30" s="106"/>
      <c r="B30" s="23" t="s">
        <v>7</v>
      </c>
      <c r="C30" s="18" t="s">
        <v>35</v>
      </c>
      <c r="D30" s="19" t="s">
        <v>35</v>
      </c>
      <c r="E30" s="19" t="s">
        <v>35</v>
      </c>
      <c r="F30" s="19" t="s">
        <v>35</v>
      </c>
      <c r="G30" s="62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25"/>
      <c r="O30" s="125"/>
    </row>
    <row r="31" spans="1:15" ht="14.25" customHeight="1" x14ac:dyDescent="0.2">
      <c r="A31" s="74"/>
      <c r="B31" s="23" t="s">
        <v>231</v>
      </c>
      <c r="C31" s="18"/>
      <c r="D31" s="79"/>
      <c r="E31" s="79"/>
      <c r="F31" s="79"/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26"/>
      <c r="O31" s="126"/>
    </row>
    <row r="32" spans="1:15" x14ac:dyDescent="0.2">
      <c r="A32" s="105" t="s">
        <v>226</v>
      </c>
      <c r="B32" s="20" t="s">
        <v>11</v>
      </c>
      <c r="C32" s="32">
        <v>124</v>
      </c>
      <c r="D32" s="19" t="s">
        <v>38</v>
      </c>
      <c r="E32" s="26" t="s">
        <v>193</v>
      </c>
      <c r="F32" s="26" t="s">
        <v>63</v>
      </c>
      <c r="G32" s="62">
        <v>0</v>
      </c>
      <c r="H32" s="14">
        <v>416313.4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08" t="s">
        <v>143</v>
      </c>
      <c r="O32" s="108" t="s">
        <v>197</v>
      </c>
    </row>
    <row r="33" spans="1:21" x14ac:dyDescent="0.2">
      <c r="A33" s="106"/>
      <c r="B33" s="20" t="s">
        <v>9</v>
      </c>
      <c r="C33" s="32">
        <v>124</v>
      </c>
      <c r="D33" s="19" t="s">
        <v>38</v>
      </c>
      <c r="E33" s="26" t="s">
        <v>193</v>
      </c>
      <c r="F33" s="26" t="s">
        <v>63</v>
      </c>
      <c r="G33" s="62">
        <v>0</v>
      </c>
      <c r="H33" s="14">
        <v>866398.1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25"/>
      <c r="O33" s="125"/>
    </row>
    <row r="34" spans="1:21" x14ac:dyDescent="0.2">
      <c r="A34" s="106"/>
      <c r="B34" s="20" t="s">
        <v>10</v>
      </c>
      <c r="C34" s="18" t="s">
        <v>35</v>
      </c>
      <c r="D34" s="19" t="s">
        <v>35</v>
      </c>
      <c r="E34" s="19" t="s">
        <v>35</v>
      </c>
      <c r="F34" s="19" t="s">
        <v>35</v>
      </c>
      <c r="G34" s="62">
        <v>0</v>
      </c>
      <c r="H34" s="14">
        <v>55000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25"/>
      <c r="O34" s="125"/>
    </row>
    <row r="35" spans="1:21" x14ac:dyDescent="0.2">
      <c r="A35" s="106"/>
      <c r="B35" s="76" t="s">
        <v>7</v>
      </c>
      <c r="C35" s="84" t="s">
        <v>35</v>
      </c>
      <c r="D35" s="78" t="s">
        <v>35</v>
      </c>
      <c r="E35" s="78" t="s">
        <v>35</v>
      </c>
      <c r="F35" s="78" t="s">
        <v>35</v>
      </c>
      <c r="G35" s="85">
        <v>0</v>
      </c>
      <c r="H35" s="86">
        <v>0</v>
      </c>
      <c r="I35" s="86">
        <v>0</v>
      </c>
      <c r="J35" s="86">
        <v>0</v>
      </c>
      <c r="K35" s="86">
        <v>0</v>
      </c>
      <c r="L35" s="86">
        <v>0</v>
      </c>
      <c r="M35" s="86">
        <v>0</v>
      </c>
      <c r="N35" s="125"/>
      <c r="O35" s="125"/>
    </row>
    <row r="36" spans="1:21" s="87" customFormat="1" x14ac:dyDescent="0.2">
      <c r="A36" s="114"/>
      <c r="B36" s="23" t="s">
        <v>231</v>
      </c>
      <c r="C36" s="18"/>
      <c r="D36" s="79"/>
      <c r="E36" s="79"/>
      <c r="F36" s="79"/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26"/>
      <c r="O36" s="126"/>
    </row>
    <row r="37" spans="1:21" x14ac:dyDescent="0.2">
      <c r="A37" s="115" t="s">
        <v>21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  <c r="P37" s="1"/>
      <c r="Q37" s="1"/>
      <c r="R37" s="1"/>
      <c r="S37" s="1"/>
      <c r="T37" s="1"/>
      <c r="U37" s="1"/>
    </row>
    <row r="38" spans="1:21" x14ac:dyDescent="0.2">
      <c r="A38" s="118" t="s">
        <v>101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"/>
      <c r="Q38" s="1"/>
      <c r="R38" s="1"/>
      <c r="S38" s="1"/>
      <c r="T38" s="1"/>
      <c r="U38" s="1"/>
    </row>
    <row r="39" spans="1:21" x14ac:dyDescent="0.2">
      <c r="A39" s="118" t="s">
        <v>100</v>
      </c>
      <c r="B39" s="119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"/>
      <c r="Q39" s="1"/>
      <c r="R39" s="1"/>
      <c r="S39" s="1"/>
      <c r="T39" s="1"/>
      <c r="U39" s="1"/>
    </row>
    <row r="40" spans="1:21" x14ac:dyDescent="0.2">
      <c r="A40" s="105" t="s">
        <v>41</v>
      </c>
      <c r="B40" s="197" t="s">
        <v>11</v>
      </c>
      <c r="C40" s="18">
        <v>124</v>
      </c>
      <c r="D40" s="18" t="s">
        <v>38</v>
      </c>
      <c r="E40" s="18">
        <v>1</v>
      </c>
      <c r="F40" s="18">
        <v>11</v>
      </c>
      <c r="G40" s="17">
        <v>75262</v>
      </c>
      <c r="H40" s="17">
        <v>30000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08" t="s">
        <v>209</v>
      </c>
      <c r="O40" s="193" t="s">
        <v>48</v>
      </c>
    </row>
    <row r="41" spans="1:21" x14ac:dyDescent="0.2">
      <c r="A41" s="106"/>
      <c r="B41" s="197"/>
      <c r="C41" s="18">
        <v>124</v>
      </c>
      <c r="D41" s="19" t="s">
        <v>38</v>
      </c>
      <c r="E41" s="18">
        <v>1</v>
      </c>
      <c r="F41" s="18">
        <v>1</v>
      </c>
      <c r="G41" s="17">
        <v>5000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25"/>
      <c r="O41" s="194"/>
    </row>
    <row r="42" spans="1:21" x14ac:dyDescent="0.2">
      <c r="A42" s="106"/>
      <c r="B42" s="197"/>
      <c r="C42" s="18">
        <v>136</v>
      </c>
      <c r="D42" s="18" t="s">
        <v>38</v>
      </c>
      <c r="E42" s="18">
        <v>1</v>
      </c>
      <c r="F42" s="18">
        <v>11</v>
      </c>
      <c r="G42" s="17">
        <v>457054.6</v>
      </c>
      <c r="H42" s="17">
        <v>118988.2</v>
      </c>
      <c r="I42" s="17">
        <v>50000</v>
      </c>
      <c r="J42" s="17">
        <v>50000</v>
      </c>
      <c r="K42" s="17">
        <v>0</v>
      </c>
      <c r="L42" s="17">
        <v>0</v>
      </c>
      <c r="M42" s="17">
        <v>0</v>
      </c>
      <c r="N42" s="125"/>
      <c r="O42" s="194"/>
    </row>
    <row r="43" spans="1:21" x14ac:dyDescent="0.2">
      <c r="A43" s="106"/>
      <c r="B43" s="20" t="s">
        <v>4</v>
      </c>
      <c r="C43" s="18" t="s">
        <v>35</v>
      </c>
      <c r="D43" s="19" t="s">
        <v>35</v>
      </c>
      <c r="E43" s="19" t="s">
        <v>35</v>
      </c>
      <c r="F43" s="19" t="s">
        <v>35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25"/>
      <c r="O43" s="194"/>
    </row>
    <row r="44" spans="1:21" x14ac:dyDescent="0.2">
      <c r="A44" s="106"/>
      <c r="B44" s="195" t="s">
        <v>5</v>
      </c>
      <c r="C44" s="18">
        <v>124</v>
      </c>
      <c r="D44" s="18" t="s">
        <v>35</v>
      </c>
      <c r="E44" s="18" t="s">
        <v>35</v>
      </c>
      <c r="F44" s="18" t="s">
        <v>35</v>
      </c>
      <c r="G44" s="17">
        <v>263.2</v>
      </c>
      <c r="H44" s="17">
        <f>'[1]ГП Образование'!$R$23</f>
        <v>0</v>
      </c>
      <c r="I44" s="17">
        <f>'[1]ГП Образование'!$S$23</f>
        <v>0</v>
      </c>
      <c r="J44" s="17">
        <v>0</v>
      </c>
      <c r="K44" s="17">
        <v>0</v>
      </c>
      <c r="L44" s="17">
        <v>0</v>
      </c>
      <c r="M44" s="17">
        <v>0</v>
      </c>
      <c r="N44" s="125"/>
      <c r="O44" s="194"/>
    </row>
    <row r="45" spans="1:21" x14ac:dyDescent="0.2">
      <c r="A45" s="106"/>
      <c r="B45" s="196"/>
      <c r="C45" s="18">
        <v>136</v>
      </c>
      <c r="D45" s="18" t="s">
        <v>35</v>
      </c>
      <c r="E45" s="18" t="s">
        <v>35</v>
      </c>
      <c r="F45" s="18" t="s">
        <v>35</v>
      </c>
      <c r="G45" s="17">
        <v>11616.6</v>
      </c>
      <c r="H45" s="17">
        <v>3776.3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25"/>
      <c r="O45" s="194"/>
    </row>
    <row r="46" spans="1:21" x14ac:dyDescent="0.2">
      <c r="A46" s="106"/>
      <c r="B46" s="20" t="s">
        <v>6</v>
      </c>
      <c r="C46" s="18" t="s">
        <v>35</v>
      </c>
      <c r="D46" s="19" t="s">
        <v>35</v>
      </c>
      <c r="E46" s="19" t="s">
        <v>35</v>
      </c>
      <c r="F46" s="19" t="s">
        <v>35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25"/>
      <c r="O46" s="194"/>
    </row>
    <row r="47" spans="1:21" x14ac:dyDescent="0.2">
      <c r="A47" s="114"/>
      <c r="B47" s="82" t="s">
        <v>231</v>
      </c>
      <c r="C47" s="18"/>
      <c r="D47" s="79"/>
      <c r="E47" s="79"/>
      <c r="F47" s="79"/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26"/>
      <c r="O47" s="129"/>
    </row>
    <row r="48" spans="1:21" x14ac:dyDescent="0.2">
      <c r="A48" s="105" t="s">
        <v>72</v>
      </c>
      <c r="B48" s="105" t="s">
        <v>3</v>
      </c>
      <c r="C48" s="18">
        <v>124</v>
      </c>
      <c r="D48" s="18" t="s">
        <v>38</v>
      </c>
      <c r="E48" s="18">
        <v>1</v>
      </c>
      <c r="F48" s="18" t="s">
        <v>62</v>
      </c>
      <c r="G48" s="17">
        <v>1423477.2</v>
      </c>
      <c r="H48" s="17">
        <f>3119226.3-H50</f>
        <v>2047034.9</v>
      </c>
      <c r="I48" s="17">
        <f>1113102.5-I50</f>
        <v>449160.80000000005</v>
      </c>
      <c r="J48" s="17">
        <v>0</v>
      </c>
      <c r="K48" s="17">
        <v>0</v>
      </c>
      <c r="L48" s="17">
        <v>0</v>
      </c>
      <c r="M48" s="17">
        <v>0</v>
      </c>
      <c r="N48" s="108" t="s">
        <v>94</v>
      </c>
      <c r="O48" s="193" t="s">
        <v>75</v>
      </c>
    </row>
    <row r="49" spans="1:15" x14ac:dyDescent="0.2">
      <c r="A49" s="106"/>
      <c r="B49" s="124"/>
      <c r="C49" s="18">
        <v>136</v>
      </c>
      <c r="D49" s="18" t="s">
        <v>38</v>
      </c>
      <c r="E49" s="18">
        <v>1</v>
      </c>
      <c r="F49" s="18" t="s">
        <v>62</v>
      </c>
      <c r="G49" s="17">
        <v>78620.399999999994</v>
      </c>
      <c r="H49" s="17">
        <f>6169-H51</f>
        <v>246.80000000000018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25"/>
      <c r="O49" s="194"/>
    </row>
    <row r="50" spans="1:15" x14ac:dyDescent="0.2">
      <c r="A50" s="106"/>
      <c r="B50" s="106" t="s">
        <v>9</v>
      </c>
      <c r="C50" s="18">
        <v>124</v>
      </c>
      <c r="D50" s="18" t="s">
        <v>38</v>
      </c>
      <c r="E50" s="18">
        <v>1</v>
      </c>
      <c r="F50" s="18" t="s">
        <v>62</v>
      </c>
      <c r="G50" s="17">
        <v>2080574</v>
      </c>
      <c r="H50" s="17">
        <v>1072191.3999999999</v>
      </c>
      <c r="I50" s="17">
        <v>663941.69999999995</v>
      </c>
      <c r="J50" s="17">
        <v>0</v>
      </c>
      <c r="K50" s="17">
        <v>0</v>
      </c>
      <c r="L50" s="17">
        <v>0</v>
      </c>
      <c r="M50" s="17">
        <v>0</v>
      </c>
      <c r="N50" s="125"/>
      <c r="O50" s="194"/>
    </row>
    <row r="51" spans="1:15" x14ac:dyDescent="0.2">
      <c r="A51" s="106"/>
      <c r="B51" s="124"/>
      <c r="C51" s="18">
        <v>136</v>
      </c>
      <c r="D51" s="18" t="s">
        <v>38</v>
      </c>
      <c r="E51" s="18">
        <v>1</v>
      </c>
      <c r="F51" s="18" t="s">
        <v>62</v>
      </c>
      <c r="G51" s="17">
        <v>149395.1</v>
      </c>
      <c r="H51" s="17">
        <v>5922.2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25"/>
      <c r="O51" s="194"/>
    </row>
    <row r="52" spans="1:15" x14ac:dyDescent="0.2">
      <c r="A52" s="106"/>
      <c r="B52" s="105" t="s">
        <v>5</v>
      </c>
      <c r="C52" s="18">
        <v>124</v>
      </c>
      <c r="D52" s="18" t="s">
        <v>35</v>
      </c>
      <c r="E52" s="18" t="s">
        <v>35</v>
      </c>
      <c r="F52" s="18" t="s">
        <v>35</v>
      </c>
      <c r="G52" s="17">
        <v>34938.9</v>
      </c>
      <c r="H52" s="17">
        <v>27154.6</v>
      </c>
      <c r="I52" s="17">
        <v>4367.8999999999996</v>
      </c>
      <c r="J52" s="17">
        <v>0</v>
      </c>
      <c r="K52" s="17">
        <v>0</v>
      </c>
      <c r="L52" s="17">
        <v>0</v>
      </c>
      <c r="M52" s="17">
        <v>0</v>
      </c>
      <c r="N52" s="125"/>
      <c r="O52" s="194"/>
    </row>
    <row r="53" spans="1:15" x14ac:dyDescent="0.2">
      <c r="A53" s="106"/>
      <c r="B53" s="124"/>
      <c r="C53" s="18">
        <v>136</v>
      </c>
      <c r="D53" s="18" t="s">
        <v>35</v>
      </c>
      <c r="E53" s="18" t="s">
        <v>35</v>
      </c>
      <c r="F53" s="18" t="s">
        <v>35</v>
      </c>
      <c r="G53" s="17">
        <v>4960.3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25"/>
      <c r="O53" s="194"/>
    </row>
    <row r="54" spans="1:15" x14ac:dyDescent="0.2">
      <c r="A54" s="106"/>
      <c r="B54" s="20" t="s">
        <v>6</v>
      </c>
      <c r="C54" s="18" t="s">
        <v>35</v>
      </c>
      <c r="D54" s="19" t="s">
        <v>35</v>
      </c>
      <c r="E54" s="19" t="s">
        <v>35</v>
      </c>
      <c r="F54" s="19" t="s">
        <v>35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25"/>
      <c r="O54" s="194"/>
    </row>
    <row r="55" spans="1:15" x14ac:dyDescent="0.2">
      <c r="A55" s="114"/>
      <c r="B55" s="83" t="s">
        <v>231</v>
      </c>
      <c r="C55" s="18"/>
      <c r="D55" s="79"/>
      <c r="E55" s="79"/>
      <c r="F55" s="79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26"/>
      <c r="O55" s="129"/>
    </row>
    <row r="56" spans="1:15" x14ac:dyDescent="0.2">
      <c r="A56" s="105" t="s">
        <v>73</v>
      </c>
      <c r="B56" s="22" t="s">
        <v>3</v>
      </c>
      <c r="C56" s="18">
        <v>124</v>
      </c>
      <c r="D56" s="18" t="s">
        <v>38</v>
      </c>
      <c r="E56" s="18">
        <v>1</v>
      </c>
      <c r="F56" s="18" t="s">
        <v>63</v>
      </c>
      <c r="G56" s="17">
        <v>64740.399999999994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27" t="s">
        <v>143</v>
      </c>
      <c r="O56" s="193" t="s">
        <v>197</v>
      </c>
    </row>
    <row r="57" spans="1:15" x14ac:dyDescent="0.2">
      <c r="A57" s="106"/>
      <c r="B57" s="22" t="s">
        <v>9</v>
      </c>
      <c r="C57" s="18">
        <v>124</v>
      </c>
      <c r="D57" s="18" t="s">
        <v>38</v>
      </c>
      <c r="E57" s="18">
        <v>1</v>
      </c>
      <c r="F57" s="18" t="s">
        <v>63</v>
      </c>
      <c r="G57" s="17">
        <v>111717.7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28"/>
      <c r="O57" s="194"/>
    </row>
    <row r="58" spans="1:15" x14ac:dyDescent="0.2">
      <c r="A58" s="106"/>
      <c r="B58" s="22" t="s">
        <v>5</v>
      </c>
      <c r="C58" s="19" t="s">
        <v>35</v>
      </c>
      <c r="D58" s="19" t="s">
        <v>35</v>
      </c>
      <c r="E58" s="19" t="s">
        <v>35</v>
      </c>
      <c r="F58" s="19" t="s">
        <v>35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28"/>
      <c r="O58" s="194"/>
    </row>
    <row r="59" spans="1:15" x14ac:dyDescent="0.2">
      <c r="A59" s="106"/>
      <c r="B59" s="76" t="s">
        <v>6</v>
      </c>
      <c r="C59" s="78" t="s">
        <v>35</v>
      </c>
      <c r="D59" s="78" t="s">
        <v>35</v>
      </c>
      <c r="E59" s="78" t="s">
        <v>35</v>
      </c>
      <c r="F59" s="78" t="s">
        <v>35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128"/>
      <c r="O59" s="194"/>
    </row>
    <row r="60" spans="1:15" s="87" customFormat="1" x14ac:dyDescent="0.2">
      <c r="A60" s="114"/>
      <c r="B60" s="23" t="s">
        <v>231</v>
      </c>
      <c r="C60" s="79"/>
      <c r="D60" s="79"/>
      <c r="E60" s="79"/>
      <c r="F60" s="79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29"/>
      <c r="O60" s="129"/>
    </row>
    <row r="61" spans="1:15" ht="17.25" customHeight="1" x14ac:dyDescent="0.2">
      <c r="A61" s="144" t="s">
        <v>102</v>
      </c>
      <c r="B61" s="145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7"/>
    </row>
    <row r="62" spans="1:15" x14ac:dyDescent="0.2">
      <c r="A62" s="122" t="s">
        <v>82</v>
      </c>
      <c r="B62" s="105" t="s">
        <v>3</v>
      </c>
      <c r="C62" s="18">
        <v>124</v>
      </c>
      <c r="D62" s="18" t="s">
        <v>38</v>
      </c>
      <c r="E62" s="18">
        <v>1</v>
      </c>
      <c r="F62" s="19" t="s">
        <v>65</v>
      </c>
      <c r="G62" s="17">
        <v>2032489.2</v>
      </c>
      <c r="H62" s="17">
        <v>1605631.4</v>
      </c>
      <c r="I62" s="17">
        <v>1528194.7</v>
      </c>
      <c r="J62" s="17">
        <v>1288289.2</v>
      </c>
      <c r="K62" s="17">
        <v>8312329.1799999997</v>
      </c>
      <c r="L62" s="17">
        <v>6007728.8799999999</v>
      </c>
      <c r="M62" s="17">
        <v>5247001</v>
      </c>
      <c r="N62" s="127" t="s">
        <v>94</v>
      </c>
      <c r="O62" s="110" t="s">
        <v>49</v>
      </c>
    </row>
    <row r="63" spans="1:15" x14ac:dyDescent="0.2">
      <c r="A63" s="123"/>
      <c r="B63" s="106"/>
      <c r="C63" s="18">
        <v>136</v>
      </c>
      <c r="D63" s="25" t="s">
        <v>38</v>
      </c>
      <c r="E63" s="25">
        <v>1</v>
      </c>
      <c r="F63" s="26" t="s">
        <v>65</v>
      </c>
      <c r="G63" s="17">
        <v>1869923.4000000001</v>
      </c>
      <c r="H63" s="17">
        <v>664583.6</v>
      </c>
      <c r="I63" s="17">
        <v>269053.2</v>
      </c>
      <c r="J63" s="17">
        <v>243500</v>
      </c>
      <c r="K63" s="17">
        <v>1214150</v>
      </c>
      <c r="L63" s="17">
        <v>1214150</v>
      </c>
      <c r="M63" s="17">
        <v>1214150</v>
      </c>
      <c r="N63" s="128"/>
      <c r="O63" s="110"/>
    </row>
    <row r="64" spans="1:15" x14ac:dyDescent="0.2">
      <c r="A64" s="123"/>
      <c r="B64" s="27" t="s">
        <v>4</v>
      </c>
      <c r="C64" s="18">
        <v>136</v>
      </c>
      <c r="D64" s="19" t="s">
        <v>35</v>
      </c>
      <c r="E64" s="19" t="s">
        <v>35</v>
      </c>
      <c r="F64" s="19" t="s">
        <v>35</v>
      </c>
      <c r="G64" s="17">
        <v>0</v>
      </c>
      <c r="H64" s="17">
        <v>52149.3</v>
      </c>
      <c r="I64" s="17">
        <v>90597.2</v>
      </c>
      <c r="J64" s="17">
        <v>0</v>
      </c>
      <c r="K64" s="17">
        <v>0</v>
      </c>
      <c r="L64" s="17">
        <v>0</v>
      </c>
      <c r="M64" s="17">
        <v>0</v>
      </c>
      <c r="N64" s="128"/>
      <c r="O64" s="110"/>
    </row>
    <row r="65" spans="1:15" x14ac:dyDescent="0.2">
      <c r="A65" s="123"/>
      <c r="B65" s="105" t="s">
        <v>5</v>
      </c>
      <c r="C65" s="18">
        <v>124</v>
      </c>
      <c r="D65" s="18" t="s">
        <v>38</v>
      </c>
      <c r="E65" s="18" t="s">
        <v>35</v>
      </c>
      <c r="F65" s="19" t="s">
        <v>35</v>
      </c>
      <c r="G65" s="17">
        <v>6242.2999999999993</v>
      </c>
      <c r="H65" s="17">
        <v>2027.1</v>
      </c>
      <c r="I65" s="17">
        <v>2545.4</v>
      </c>
      <c r="J65" s="17">
        <v>1904</v>
      </c>
      <c r="K65" s="17">
        <v>0</v>
      </c>
      <c r="L65" s="17">
        <v>0</v>
      </c>
      <c r="M65" s="17">
        <v>0</v>
      </c>
      <c r="N65" s="128"/>
      <c r="O65" s="110"/>
    </row>
    <row r="66" spans="1:15" x14ac:dyDescent="0.2">
      <c r="A66" s="123"/>
      <c r="B66" s="106"/>
      <c r="C66" s="18" t="s">
        <v>18</v>
      </c>
      <c r="D66" s="18" t="s">
        <v>38</v>
      </c>
      <c r="E66" s="18" t="s">
        <v>35</v>
      </c>
      <c r="F66" s="19" t="s">
        <v>35</v>
      </c>
      <c r="G66" s="17">
        <v>117858.90000000001</v>
      </c>
      <c r="H66" s="17">
        <v>31948.6</v>
      </c>
      <c r="I66" s="17">
        <v>10526.3</v>
      </c>
      <c r="J66" s="17">
        <v>10526.3</v>
      </c>
      <c r="K66" s="17">
        <v>56572</v>
      </c>
      <c r="L66" s="17">
        <v>56572</v>
      </c>
      <c r="M66" s="17">
        <v>56572</v>
      </c>
      <c r="N66" s="128"/>
      <c r="O66" s="110"/>
    </row>
    <row r="67" spans="1:15" ht="99" customHeight="1" x14ac:dyDescent="0.2">
      <c r="A67" s="123"/>
      <c r="B67" s="23" t="s">
        <v>6</v>
      </c>
      <c r="C67" s="28" t="s">
        <v>35</v>
      </c>
      <c r="D67" s="29" t="s">
        <v>35</v>
      </c>
      <c r="E67" s="29" t="s">
        <v>35</v>
      </c>
      <c r="F67" s="29" t="s">
        <v>35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128"/>
      <c r="O67" s="110"/>
    </row>
    <row r="68" spans="1:15" ht="40.5" customHeight="1" x14ac:dyDescent="0.2">
      <c r="A68" s="148"/>
      <c r="B68" s="23" t="s">
        <v>231</v>
      </c>
      <c r="C68" s="28"/>
      <c r="D68" s="29"/>
      <c r="E68" s="29"/>
      <c r="F68" s="29"/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29"/>
      <c r="O68" s="177"/>
    </row>
    <row r="69" spans="1:15" x14ac:dyDescent="0.2">
      <c r="A69" s="105" t="s">
        <v>144</v>
      </c>
      <c r="B69" s="22" t="s">
        <v>3</v>
      </c>
      <c r="C69" s="18">
        <v>124</v>
      </c>
      <c r="D69" s="18" t="s">
        <v>38</v>
      </c>
      <c r="E69" s="18">
        <v>1</v>
      </c>
      <c r="F69" s="18" t="s">
        <v>64</v>
      </c>
      <c r="G69" s="17">
        <v>108500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27" t="s">
        <v>209</v>
      </c>
      <c r="O69" s="128" t="s">
        <v>198</v>
      </c>
    </row>
    <row r="70" spans="1:15" x14ac:dyDescent="0.2">
      <c r="A70" s="106"/>
      <c r="B70" s="22" t="s">
        <v>9</v>
      </c>
      <c r="C70" s="18">
        <v>124</v>
      </c>
      <c r="D70" s="18" t="s">
        <v>38</v>
      </c>
      <c r="E70" s="18">
        <v>1</v>
      </c>
      <c r="F70" s="18" t="s">
        <v>64</v>
      </c>
      <c r="G70" s="17">
        <v>375285.1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28"/>
      <c r="O70" s="128"/>
    </row>
    <row r="71" spans="1:15" x14ac:dyDescent="0.2">
      <c r="A71" s="106"/>
      <c r="B71" s="22" t="s">
        <v>5</v>
      </c>
      <c r="C71" s="18">
        <v>124</v>
      </c>
      <c r="D71" s="18" t="s">
        <v>38</v>
      </c>
      <c r="E71" s="19" t="s">
        <v>35</v>
      </c>
      <c r="F71" s="19" t="s">
        <v>35</v>
      </c>
      <c r="G71" s="17">
        <v>5737.4000000000005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28"/>
      <c r="O71" s="128"/>
    </row>
    <row r="72" spans="1:15" x14ac:dyDescent="0.2">
      <c r="A72" s="106"/>
      <c r="B72" s="23" t="s">
        <v>6</v>
      </c>
      <c r="C72" s="18" t="s">
        <v>35</v>
      </c>
      <c r="D72" s="29" t="s">
        <v>35</v>
      </c>
      <c r="E72" s="29" t="s">
        <v>35</v>
      </c>
      <c r="F72" s="29" t="s">
        <v>35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128"/>
      <c r="O72" s="128"/>
    </row>
    <row r="73" spans="1:15" ht="38.25" customHeight="1" x14ac:dyDescent="0.2">
      <c r="A73" s="114"/>
      <c r="B73" s="23" t="s">
        <v>231</v>
      </c>
      <c r="C73" s="18"/>
      <c r="D73" s="29"/>
      <c r="E73" s="29"/>
      <c r="F73" s="29"/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29"/>
      <c r="O73" s="75"/>
    </row>
    <row r="74" spans="1:15" x14ac:dyDescent="0.2">
      <c r="A74" s="105" t="s">
        <v>145</v>
      </c>
      <c r="B74" s="22" t="s">
        <v>11</v>
      </c>
      <c r="C74" s="39" t="s">
        <v>18</v>
      </c>
      <c r="D74" s="39" t="s">
        <v>38</v>
      </c>
      <c r="E74" s="39">
        <v>1</v>
      </c>
      <c r="F74" s="19" t="s">
        <v>66</v>
      </c>
      <c r="G74" s="17">
        <v>13457.9</v>
      </c>
      <c r="H74" s="17">
        <v>14343.9</v>
      </c>
      <c r="I74" s="17">
        <v>14343.9</v>
      </c>
      <c r="J74" s="17">
        <v>14343.9</v>
      </c>
      <c r="K74" s="17">
        <f t="shared" ref="K74:M74" si="0">12000.9+1457+1740</f>
        <v>15197.9</v>
      </c>
      <c r="L74" s="17">
        <f t="shared" si="0"/>
        <v>15197.9</v>
      </c>
      <c r="M74" s="17">
        <f t="shared" si="0"/>
        <v>15197.9</v>
      </c>
      <c r="N74" s="108" t="s">
        <v>210</v>
      </c>
      <c r="O74" s="127" t="s">
        <v>200</v>
      </c>
    </row>
    <row r="75" spans="1:15" x14ac:dyDescent="0.2">
      <c r="A75" s="106"/>
      <c r="B75" s="20" t="s">
        <v>9</v>
      </c>
      <c r="C75" s="18" t="s">
        <v>35</v>
      </c>
      <c r="D75" s="19" t="s">
        <v>35</v>
      </c>
      <c r="E75" s="19" t="s">
        <v>35</v>
      </c>
      <c r="F75" s="19" t="s">
        <v>35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25"/>
      <c r="O75" s="128"/>
    </row>
    <row r="76" spans="1:15" x14ac:dyDescent="0.2">
      <c r="A76" s="106"/>
      <c r="B76" s="20" t="s">
        <v>10</v>
      </c>
      <c r="C76" s="18" t="s">
        <v>35</v>
      </c>
      <c r="D76" s="19" t="s">
        <v>35</v>
      </c>
      <c r="E76" s="19" t="s">
        <v>35</v>
      </c>
      <c r="F76" s="19" t="s">
        <v>35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25"/>
      <c r="O76" s="128"/>
    </row>
    <row r="77" spans="1:15" ht="118.5" customHeight="1" x14ac:dyDescent="0.2">
      <c r="A77" s="106"/>
      <c r="B77" s="20" t="s">
        <v>7</v>
      </c>
      <c r="C77" s="18" t="s">
        <v>35</v>
      </c>
      <c r="D77" s="19" t="s">
        <v>35</v>
      </c>
      <c r="E77" s="19" t="s">
        <v>35</v>
      </c>
      <c r="F77" s="19" t="s">
        <v>35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25"/>
      <c r="O77" s="128"/>
    </row>
    <row r="78" spans="1:15" ht="25.5" customHeight="1" x14ac:dyDescent="0.2">
      <c r="A78" s="114"/>
      <c r="B78" s="83" t="s">
        <v>231</v>
      </c>
      <c r="C78" s="18"/>
      <c r="D78" s="79"/>
      <c r="E78" s="79"/>
      <c r="F78" s="79"/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26"/>
      <c r="O78" s="129"/>
    </row>
    <row r="79" spans="1:15" x14ac:dyDescent="0.2">
      <c r="A79" s="105" t="s">
        <v>146</v>
      </c>
      <c r="B79" s="22" t="s">
        <v>3</v>
      </c>
      <c r="C79" s="18">
        <v>124</v>
      </c>
      <c r="D79" s="39" t="s">
        <v>38</v>
      </c>
      <c r="E79" s="39">
        <v>1</v>
      </c>
      <c r="F79" s="18" t="s">
        <v>63</v>
      </c>
      <c r="G79" s="17">
        <v>809772.2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27" t="s">
        <v>143</v>
      </c>
      <c r="O79" s="108" t="s">
        <v>199</v>
      </c>
    </row>
    <row r="80" spans="1:15" x14ac:dyDescent="0.2">
      <c r="A80" s="106"/>
      <c r="B80" s="22" t="s">
        <v>9</v>
      </c>
      <c r="C80" s="18">
        <v>124</v>
      </c>
      <c r="D80" s="39" t="s">
        <v>38</v>
      </c>
      <c r="E80" s="39">
        <v>1</v>
      </c>
      <c r="F80" s="18" t="s">
        <v>63</v>
      </c>
      <c r="G80" s="17">
        <v>901593.7</v>
      </c>
      <c r="H80" s="17">
        <f>'[2]ГП Образование (!)'!$M$295+'[2]ГП Образование (!)'!$M$296</f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28"/>
      <c r="O80" s="125"/>
    </row>
    <row r="81" spans="1:15" x14ac:dyDescent="0.2">
      <c r="A81" s="106"/>
      <c r="B81" s="22" t="s">
        <v>5</v>
      </c>
      <c r="C81" s="18">
        <v>124</v>
      </c>
      <c r="D81" s="39" t="s">
        <v>38</v>
      </c>
      <c r="E81" s="39">
        <v>1</v>
      </c>
      <c r="F81" s="18" t="s">
        <v>147</v>
      </c>
      <c r="G81" s="17">
        <v>53207.8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28"/>
      <c r="O81" s="125"/>
    </row>
    <row r="82" spans="1:15" ht="60.75" customHeight="1" x14ac:dyDescent="0.2">
      <c r="A82" s="106"/>
      <c r="B82" s="76" t="s">
        <v>6</v>
      </c>
      <c r="C82" s="84" t="s">
        <v>147</v>
      </c>
      <c r="D82" s="89" t="s">
        <v>147</v>
      </c>
      <c r="E82" s="89" t="s">
        <v>147</v>
      </c>
      <c r="F82" s="89" t="s">
        <v>147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28"/>
      <c r="O82" s="125"/>
    </row>
    <row r="83" spans="1:15" s="87" customFormat="1" ht="26.25" customHeight="1" x14ac:dyDescent="0.2">
      <c r="A83" s="114"/>
      <c r="B83" s="23" t="s">
        <v>231</v>
      </c>
      <c r="C83" s="18"/>
      <c r="D83" s="29"/>
      <c r="E83" s="29"/>
      <c r="F83" s="29"/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29"/>
      <c r="O83" s="126"/>
    </row>
    <row r="84" spans="1:15" x14ac:dyDescent="0.2">
      <c r="A84" s="144" t="s">
        <v>103</v>
      </c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7"/>
    </row>
    <row r="85" spans="1:15" x14ac:dyDescent="0.2">
      <c r="A85" s="132" t="s">
        <v>104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4"/>
    </row>
    <row r="86" spans="1:15" x14ac:dyDescent="0.2">
      <c r="A86" s="132" t="s">
        <v>105</v>
      </c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4"/>
    </row>
    <row r="87" spans="1:15" ht="39.75" customHeight="1" x14ac:dyDescent="0.2">
      <c r="A87" s="122" t="s">
        <v>159</v>
      </c>
      <c r="B87" s="24" t="s">
        <v>11</v>
      </c>
      <c r="C87" s="40" t="s">
        <v>35</v>
      </c>
      <c r="D87" s="40" t="s">
        <v>35</v>
      </c>
      <c r="E87" s="40" t="s">
        <v>35</v>
      </c>
      <c r="F87" s="40" t="s">
        <v>35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127" t="s">
        <v>160</v>
      </c>
      <c r="O87" s="108" t="s">
        <v>162</v>
      </c>
    </row>
    <row r="88" spans="1:15" ht="39.75" customHeight="1" x14ac:dyDescent="0.2">
      <c r="A88" s="123"/>
      <c r="B88" s="23" t="s">
        <v>9</v>
      </c>
      <c r="C88" s="40" t="s">
        <v>35</v>
      </c>
      <c r="D88" s="40" t="s">
        <v>35</v>
      </c>
      <c r="E88" s="40" t="s">
        <v>35</v>
      </c>
      <c r="F88" s="40" t="s">
        <v>35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128"/>
      <c r="O88" s="125"/>
    </row>
    <row r="89" spans="1:15" ht="39.75" customHeight="1" x14ac:dyDescent="0.2">
      <c r="A89" s="123"/>
      <c r="B89" s="23" t="s">
        <v>10</v>
      </c>
      <c r="C89" s="40" t="s">
        <v>35</v>
      </c>
      <c r="D89" s="40" t="s">
        <v>35</v>
      </c>
      <c r="E89" s="40" t="s">
        <v>35</v>
      </c>
      <c r="F89" s="40" t="s">
        <v>35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128"/>
      <c r="O89" s="125"/>
    </row>
    <row r="90" spans="1:15" ht="39.75" customHeight="1" x14ac:dyDescent="0.2">
      <c r="A90" s="123"/>
      <c r="B90" s="23" t="s">
        <v>7</v>
      </c>
      <c r="C90" s="40" t="s">
        <v>35</v>
      </c>
      <c r="D90" s="40" t="s">
        <v>35</v>
      </c>
      <c r="E90" s="40" t="s">
        <v>35</v>
      </c>
      <c r="F90" s="40" t="s">
        <v>35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128"/>
      <c r="O90" s="125"/>
    </row>
    <row r="91" spans="1:15" ht="39.75" customHeight="1" x14ac:dyDescent="0.2">
      <c r="A91" s="198"/>
      <c r="B91" s="76" t="s">
        <v>231</v>
      </c>
      <c r="C91" s="40"/>
      <c r="D91" s="40"/>
      <c r="E91" s="40"/>
      <c r="F91" s="40"/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29"/>
      <c r="O91" s="126"/>
    </row>
    <row r="92" spans="1:15" ht="44.25" customHeight="1" x14ac:dyDescent="0.2">
      <c r="A92" s="123" t="s">
        <v>163</v>
      </c>
      <c r="B92" s="24" t="s">
        <v>11</v>
      </c>
      <c r="C92" s="28" t="s">
        <v>35</v>
      </c>
      <c r="D92" s="28" t="s">
        <v>35</v>
      </c>
      <c r="E92" s="28" t="s">
        <v>35</v>
      </c>
      <c r="F92" s="28" t="s">
        <v>35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127" t="s">
        <v>164</v>
      </c>
      <c r="O92" s="127" t="s">
        <v>161</v>
      </c>
    </row>
    <row r="93" spans="1:15" ht="44.25" customHeight="1" x14ac:dyDescent="0.2">
      <c r="A93" s="123"/>
      <c r="B93" s="20" t="s">
        <v>9</v>
      </c>
      <c r="C93" s="18" t="s">
        <v>35</v>
      </c>
      <c r="D93" s="18" t="s">
        <v>35</v>
      </c>
      <c r="E93" s="18" t="s">
        <v>35</v>
      </c>
      <c r="F93" s="18" t="s">
        <v>35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28"/>
      <c r="O93" s="128"/>
    </row>
    <row r="94" spans="1:15" ht="44.25" customHeight="1" x14ac:dyDescent="0.2">
      <c r="A94" s="123"/>
      <c r="B94" s="23" t="s">
        <v>10</v>
      </c>
      <c r="C94" s="40" t="s">
        <v>35</v>
      </c>
      <c r="D94" s="40" t="s">
        <v>35</v>
      </c>
      <c r="E94" s="40" t="s">
        <v>35</v>
      </c>
      <c r="F94" s="40" t="s">
        <v>35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128"/>
      <c r="O94" s="128"/>
    </row>
    <row r="95" spans="1:15" ht="44.25" customHeight="1" x14ac:dyDescent="0.2">
      <c r="A95" s="123"/>
      <c r="B95" s="23" t="s">
        <v>7</v>
      </c>
      <c r="C95" s="40" t="s">
        <v>35</v>
      </c>
      <c r="D95" s="40" t="s">
        <v>35</v>
      </c>
      <c r="E95" s="40" t="s">
        <v>35</v>
      </c>
      <c r="F95" s="40" t="s">
        <v>35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128"/>
      <c r="O95" s="128"/>
    </row>
    <row r="96" spans="1:15" ht="44.25" customHeight="1" x14ac:dyDescent="0.2">
      <c r="A96" s="198"/>
      <c r="B96" s="76" t="s">
        <v>231</v>
      </c>
      <c r="C96" s="40"/>
      <c r="D96" s="40"/>
      <c r="E96" s="40"/>
      <c r="F96" s="40"/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29"/>
      <c r="O96" s="129"/>
    </row>
    <row r="97" spans="1:15" ht="26.25" customHeight="1" x14ac:dyDescent="0.2">
      <c r="A97" s="150" t="s">
        <v>165</v>
      </c>
      <c r="B97" s="27" t="s">
        <v>11</v>
      </c>
      <c r="C97" s="25" t="s">
        <v>18</v>
      </c>
      <c r="D97" s="25" t="s">
        <v>38</v>
      </c>
      <c r="E97" s="25">
        <v>1</v>
      </c>
      <c r="F97" s="26" t="s">
        <v>67</v>
      </c>
      <c r="G97" s="17">
        <v>1101</v>
      </c>
      <c r="H97" s="17">
        <v>1355</v>
      </c>
      <c r="I97" s="17">
        <v>1355</v>
      </c>
      <c r="J97" s="17">
        <v>1355</v>
      </c>
      <c r="K97" s="17">
        <v>501</v>
      </c>
      <c r="L97" s="17">
        <v>501</v>
      </c>
      <c r="M97" s="17">
        <v>501</v>
      </c>
      <c r="N97" s="127" t="s">
        <v>95</v>
      </c>
      <c r="O97" s="127" t="s">
        <v>50</v>
      </c>
    </row>
    <row r="98" spans="1:15" x14ac:dyDescent="0.2">
      <c r="A98" s="150"/>
      <c r="B98" s="27" t="s">
        <v>9</v>
      </c>
      <c r="C98" s="18" t="s">
        <v>35</v>
      </c>
      <c r="D98" s="18" t="s">
        <v>35</v>
      </c>
      <c r="E98" s="18" t="s">
        <v>35</v>
      </c>
      <c r="F98" s="18" t="s">
        <v>35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28"/>
      <c r="O98" s="128"/>
    </row>
    <row r="99" spans="1:15" x14ac:dyDescent="0.2">
      <c r="A99" s="150"/>
      <c r="B99" s="20" t="s">
        <v>10</v>
      </c>
      <c r="C99" s="18" t="s">
        <v>35</v>
      </c>
      <c r="D99" s="19" t="s">
        <v>35</v>
      </c>
      <c r="E99" s="19" t="s">
        <v>35</v>
      </c>
      <c r="F99" s="19" t="s">
        <v>35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28"/>
      <c r="O99" s="128"/>
    </row>
    <row r="100" spans="1:15" ht="52.5" customHeight="1" x14ac:dyDescent="0.2">
      <c r="A100" s="150"/>
      <c r="B100" s="23" t="s">
        <v>7</v>
      </c>
      <c r="C100" s="28" t="s">
        <v>35</v>
      </c>
      <c r="D100" s="29" t="s">
        <v>35</v>
      </c>
      <c r="E100" s="29" t="s">
        <v>35</v>
      </c>
      <c r="F100" s="29" t="s">
        <v>35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128"/>
      <c r="O100" s="128"/>
    </row>
    <row r="101" spans="1:15" ht="52.5" customHeight="1" x14ac:dyDescent="0.2">
      <c r="A101" s="151"/>
      <c r="B101" s="23" t="s">
        <v>231</v>
      </c>
      <c r="C101" s="28"/>
      <c r="D101" s="29"/>
      <c r="E101" s="29"/>
      <c r="F101" s="29"/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29"/>
      <c r="O101" s="129"/>
    </row>
    <row r="102" spans="1:15" ht="39" customHeight="1" x14ac:dyDescent="0.2">
      <c r="A102" s="123" t="s">
        <v>166</v>
      </c>
      <c r="B102" s="23" t="s">
        <v>11</v>
      </c>
      <c r="C102" s="28" t="s">
        <v>35</v>
      </c>
      <c r="D102" s="28" t="s">
        <v>35</v>
      </c>
      <c r="E102" s="28" t="s">
        <v>35</v>
      </c>
      <c r="F102" s="28" t="s">
        <v>35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127" t="s">
        <v>167</v>
      </c>
      <c r="O102" s="108" t="s">
        <v>161</v>
      </c>
    </row>
    <row r="103" spans="1:15" ht="39" customHeight="1" x14ac:dyDescent="0.2">
      <c r="A103" s="123"/>
      <c r="B103" s="23" t="s">
        <v>9</v>
      </c>
      <c r="C103" s="28" t="s">
        <v>35</v>
      </c>
      <c r="D103" s="28" t="s">
        <v>35</v>
      </c>
      <c r="E103" s="28" t="s">
        <v>35</v>
      </c>
      <c r="F103" s="28" t="s">
        <v>35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128"/>
      <c r="O103" s="125"/>
    </row>
    <row r="104" spans="1:15" ht="39" customHeight="1" x14ac:dyDescent="0.2">
      <c r="A104" s="123"/>
      <c r="B104" s="23" t="s">
        <v>10</v>
      </c>
      <c r="C104" s="28" t="s">
        <v>35</v>
      </c>
      <c r="D104" s="29" t="s">
        <v>35</v>
      </c>
      <c r="E104" s="29" t="s">
        <v>35</v>
      </c>
      <c r="F104" s="29" t="s">
        <v>35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128"/>
      <c r="O104" s="125"/>
    </row>
    <row r="105" spans="1:15" ht="39" customHeight="1" x14ac:dyDescent="0.2">
      <c r="A105" s="123"/>
      <c r="B105" s="23" t="s">
        <v>7</v>
      </c>
      <c r="C105" s="28" t="s">
        <v>35</v>
      </c>
      <c r="D105" s="29" t="s">
        <v>35</v>
      </c>
      <c r="E105" s="29" t="s">
        <v>35</v>
      </c>
      <c r="F105" s="29" t="s">
        <v>35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128"/>
      <c r="O105" s="125"/>
    </row>
    <row r="106" spans="1:15" ht="39" customHeight="1" x14ac:dyDescent="0.2">
      <c r="A106" s="198"/>
      <c r="B106" s="23" t="s">
        <v>231</v>
      </c>
      <c r="C106" s="28"/>
      <c r="D106" s="29"/>
      <c r="E106" s="29"/>
      <c r="F106" s="29"/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29"/>
      <c r="O106" s="126"/>
    </row>
    <row r="107" spans="1:15" ht="39" customHeight="1" x14ac:dyDescent="0.2">
      <c r="A107" s="123" t="s">
        <v>168</v>
      </c>
      <c r="B107" s="23" t="s">
        <v>11</v>
      </c>
      <c r="C107" s="28" t="s">
        <v>35</v>
      </c>
      <c r="D107" s="29" t="s">
        <v>35</v>
      </c>
      <c r="E107" s="29" t="s">
        <v>35</v>
      </c>
      <c r="F107" s="29" t="s">
        <v>35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127" t="s">
        <v>169</v>
      </c>
      <c r="O107" s="108" t="s">
        <v>161</v>
      </c>
    </row>
    <row r="108" spans="1:15" ht="39" customHeight="1" x14ac:dyDescent="0.2">
      <c r="A108" s="123"/>
      <c r="B108" s="23" t="s">
        <v>9</v>
      </c>
      <c r="C108" s="28" t="s">
        <v>35</v>
      </c>
      <c r="D108" s="29" t="s">
        <v>35</v>
      </c>
      <c r="E108" s="29" t="s">
        <v>35</v>
      </c>
      <c r="F108" s="29" t="s">
        <v>35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128"/>
      <c r="O108" s="125"/>
    </row>
    <row r="109" spans="1:15" ht="39" customHeight="1" x14ac:dyDescent="0.2">
      <c r="A109" s="123"/>
      <c r="B109" s="23" t="s">
        <v>10</v>
      </c>
      <c r="C109" s="28" t="s">
        <v>35</v>
      </c>
      <c r="D109" s="29" t="s">
        <v>35</v>
      </c>
      <c r="E109" s="29" t="s">
        <v>35</v>
      </c>
      <c r="F109" s="29" t="s">
        <v>35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128"/>
      <c r="O109" s="125"/>
    </row>
    <row r="110" spans="1:15" ht="39" customHeight="1" x14ac:dyDescent="0.2">
      <c r="A110" s="123"/>
      <c r="B110" s="76" t="s">
        <v>7</v>
      </c>
      <c r="C110" s="90" t="s">
        <v>35</v>
      </c>
      <c r="D110" s="89" t="s">
        <v>35</v>
      </c>
      <c r="E110" s="89" t="s">
        <v>35</v>
      </c>
      <c r="F110" s="89" t="s">
        <v>35</v>
      </c>
      <c r="G110" s="91">
        <v>0</v>
      </c>
      <c r="H110" s="91">
        <v>0</v>
      </c>
      <c r="I110" s="91">
        <v>0</v>
      </c>
      <c r="J110" s="91">
        <v>0</v>
      </c>
      <c r="K110" s="91">
        <v>0</v>
      </c>
      <c r="L110" s="91">
        <v>0</v>
      </c>
      <c r="M110" s="91">
        <v>0</v>
      </c>
      <c r="N110" s="128"/>
      <c r="O110" s="125"/>
    </row>
    <row r="111" spans="1:15" s="87" customFormat="1" ht="39" customHeight="1" x14ac:dyDescent="0.2">
      <c r="A111" s="148"/>
      <c r="B111" s="23" t="s">
        <v>231</v>
      </c>
      <c r="C111" s="28"/>
      <c r="D111" s="29"/>
      <c r="E111" s="29"/>
      <c r="F111" s="29"/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29"/>
      <c r="O111" s="126"/>
    </row>
    <row r="112" spans="1:15" ht="21" customHeight="1" x14ac:dyDescent="0.2">
      <c r="A112" s="92" t="s">
        <v>106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4"/>
    </row>
    <row r="113" spans="1:15" ht="13.15" customHeight="1" x14ac:dyDescent="0.2">
      <c r="A113" s="122" t="s">
        <v>170</v>
      </c>
      <c r="B113" s="27" t="s">
        <v>11</v>
      </c>
      <c r="C113" s="18">
        <v>136</v>
      </c>
      <c r="D113" s="18" t="s">
        <v>38</v>
      </c>
      <c r="E113" s="18">
        <v>1</v>
      </c>
      <c r="F113" s="19" t="s">
        <v>68</v>
      </c>
      <c r="G113" s="17">
        <v>27816519.400000002</v>
      </c>
      <c r="H113" s="17">
        <v>30589418</v>
      </c>
      <c r="I113" s="17">
        <v>32092597.100000001</v>
      </c>
      <c r="J113" s="17">
        <v>33917561.400000006</v>
      </c>
      <c r="K113" s="17">
        <v>25736002.300000004</v>
      </c>
      <c r="L113" s="17">
        <v>25736002.300000004</v>
      </c>
      <c r="M113" s="17">
        <v>25736002.300000004</v>
      </c>
      <c r="N113" s="108" t="s">
        <v>96</v>
      </c>
      <c r="O113" s="127" t="s">
        <v>51</v>
      </c>
    </row>
    <row r="114" spans="1:15" ht="13.15" customHeight="1" x14ac:dyDescent="0.2">
      <c r="A114" s="123"/>
      <c r="B114" s="20" t="s">
        <v>9</v>
      </c>
      <c r="C114" s="18" t="s">
        <v>35</v>
      </c>
      <c r="D114" s="19" t="s">
        <v>35</v>
      </c>
      <c r="E114" s="19" t="s">
        <v>35</v>
      </c>
      <c r="F114" s="19" t="s">
        <v>35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25"/>
      <c r="O114" s="128"/>
    </row>
    <row r="115" spans="1:15" ht="13.15" customHeight="1" x14ac:dyDescent="0.2">
      <c r="A115" s="123"/>
      <c r="B115" s="20" t="s">
        <v>10</v>
      </c>
      <c r="C115" s="18" t="s">
        <v>35</v>
      </c>
      <c r="D115" s="19" t="s">
        <v>35</v>
      </c>
      <c r="E115" s="19" t="s">
        <v>35</v>
      </c>
      <c r="F115" s="19" t="s">
        <v>35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25"/>
      <c r="O115" s="128"/>
    </row>
    <row r="116" spans="1:15" ht="82.5" customHeight="1" x14ac:dyDescent="0.2">
      <c r="A116" s="123"/>
      <c r="B116" s="23" t="s">
        <v>7</v>
      </c>
      <c r="C116" s="28" t="s">
        <v>35</v>
      </c>
      <c r="D116" s="29" t="s">
        <v>35</v>
      </c>
      <c r="E116" s="29" t="s">
        <v>35</v>
      </c>
      <c r="F116" s="29" t="s">
        <v>35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125"/>
      <c r="O116" s="128"/>
    </row>
    <row r="117" spans="1:15" ht="24" customHeight="1" x14ac:dyDescent="0.2">
      <c r="A117" s="148"/>
      <c r="B117" s="76" t="s">
        <v>231</v>
      </c>
      <c r="C117" s="28"/>
      <c r="D117" s="29"/>
      <c r="E117" s="29"/>
      <c r="F117" s="29"/>
      <c r="G117" s="30">
        <v>0</v>
      </c>
      <c r="H117" s="30">
        <v>200</v>
      </c>
      <c r="I117" s="30">
        <v>200</v>
      </c>
      <c r="J117" s="30">
        <v>200</v>
      </c>
      <c r="K117" s="30">
        <v>200</v>
      </c>
      <c r="L117" s="30">
        <v>200</v>
      </c>
      <c r="M117" s="30">
        <v>200</v>
      </c>
      <c r="N117" s="126"/>
      <c r="O117" s="129"/>
    </row>
    <row r="118" spans="1:15" ht="13.15" customHeight="1" x14ac:dyDescent="0.2">
      <c r="A118" s="105" t="s">
        <v>171</v>
      </c>
      <c r="B118" s="27" t="s">
        <v>11</v>
      </c>
      <c r="C118" s="18">
        <v>136</v>
      </c>
      <c r="D118" s="18" t="s">
        <v>38</v>
      </c>
      <c r="E118" s="18">
        <v>1</v>
      </c>
      <c r="F118" s="19" t="s">
        <v>69</v>
      </c>
      <c r="G118" s="17">
        <v>225997.57949999999</v>
      </c>
      <c r="H118" s="17">
        <v>250383.59999999998</v>
      </c>
      <c r="I118" s="17">
        <v>276780.09999999998</v>
      </c>
      <c r="J118" s="17">
        <v>306497</v>
      </c>
      <c r="K118" s="17">
        <v>266613</v>
      </c>
      <c r="L118" s="17">
        <v>266613</v>
      </c>
      <c r="M118" s="17">
        <v>266613</v>
      </c>
      <c r="N118" s="127" t="s">
        <v>76</v>
      </c>
      <c r="O118" s="127" t="s">
        <v>52</v>
      </c>
    </row>
    <row r="119" spans="1:15" ht="13.15" customHeight="1" x14ac:dyDescent="0.2">
      <c r="A119" s="106"/>
      <c r="B119" s="20" t="s">
        <v>9</v>
      </c>
      <c r="C119" s="18" t="s">
        <v>35</v>
      </c>
      <c r="D119" s="19" t="s">
        <v>35</v>
      </c>
      <c r="E119" s="19" t="s">
        <v>35</v>
      </c>
      <c r="F119" s="19" t="s">
        <v>35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28"/>
      <c r="O119" s="128"/>
    </row>
    <row r="120" spans="1:15" x14ac:dyDescent="0.2">
      <c r="A120" s="106"/>
      <c r="B120" s="20" t="s">
        <v>10</v>
      </c>
      <c r="C120" s="18" t="s">
        <v>35</v>
      </c>
      <c r="D120" s="19" t="s">
        <v>35</v>
      </c>
      <c r="E120" s="19" t="s">
        <v>35</v>
      </c>
      <c r="F120" s="19" t="s">
        <v>35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28"/>
      <c r="O120" s="128"/>
    </row>
    <row r="121" spans="1:15" ht="42" customHeight="1" x14ac:dyDescent="0.2">
      <c r="A121" s="106"/>
      <c r="B121" s="41" t="s">
        <v>7</v>
      </c>
      <c r="C121" s="28" t="s">
        <v>35</v>
      </c>
      <c r="D121" s="29" t="s">
        <v>35</v>
      </c>
      <c r="E121" s="29" t="s">
        <v>35</v>
      </c>
      <c r="F121" s="29" t="s">
        <v>35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128"/>
      <c r="O121" s="128"/>
    </row>
    <row r="122" spans="1:15" ht="42" customHeight="1" x14ac:dyDescent="0.2">
      <c r="A122" s="114"/>
      <c r="B122" s="76" t="s">
        <v>231</v>
      </c>
      <c r="C122" s="28"/>
      <c r="D122" s="29"/>
      <c r="E122" s="29"/>
      <c r="F122" s="29"/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29"/>
      <c r="O122" s="129"/>
    </row>
    <row r="123" spans="1:15" x14ac:dyDescent="0.2">
      <c r="A123" s="122" t="s">
        <v>172</v>
      </c>
      <c r="B123" s="27" t="s">
        <v>3</v>
      </c>
      <c r="C123" s="25" t="s">
        <v>18</v>
      </c>
      <c r="D123" s="25" t="s">
        <v>38</v>
      </c>
      <c r="E123" s="25">
        <v>1</v>
      </c>
      <c r="F123" s="19" t="s">
        <v>70</v>
      </c>
      <c r="G123" s="30">
        <v>108500.7</v>
      </c>
      <c r="H123" s="17">
        <v>108500.7</v>
      </c>
      <c r="I123" s="17">
        <v>108500.7</v>
      </c>
      <c r="J123" s="17">
        <v>108500.7</v>
      </c>
      <c r="K123" s="17">
        <v>108500.7</v>
      </c>
      <c r="L123" s="66">
        <v>108500.7</v>
      </c>
      <c r="M123" s="66">
        <v>108500.7</v>
      </c>
      <c r="N123" s="127" t="s">
        <v>88</v>
      </c>
      <c r="O123" s="127" t="s">
        <v>191</v>
      </c>
    </row>
    <row r="124" spans="1:15" x14ac:dyDescent="0.2">
      <c r="A124" s="123"/>
      <c r="B124" s="20" t="s">
        <v>4</v>
      </c>
      <c r="C124" s="18" t="s">
        <v>35</v>
      </c>
      <c r="D124" s="19" t="s">
        <v>35</v>
      </c>
      <c r="E124" s="19" t="s">
        <v>35</v>
      </c>
      <c r="F124" s="19" t="s">
        <v>35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28"/>
      <c r="O124" s="128"/>
    </row>
    <row r="125" spans="1:15" x14ac:dyDescent="0.2">
      <c r="A125" s="123"/>
      <c r="B125" s="20" t="s">
        <v>5</v>
      </c>
      <c r="C125" s="18" t="s">
        <v>35</v>
      </c>
      <c r="D125" s="19" t="s">
        <v>35</v>
      </c>
      <c r="E125" s="19" t="s">
        <v>35</v>
      </c>
      <c r="F125" s="19" t="s">
        <v>35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28"/>
      <c r="O125" s="128"/>
    </row>
    <row r="126" spans="1:15" ht="62.25" customHeight="1" x14ac:dyDescent="0.2">
      <c r="A126" s="123"/>
      <c r="B126" s="23" t="s">
        <v>6</v>
      </c>
      <c r="C126" s="28" t="s">
        <v>35</v>
      </c>
      <c r="D126" s="29" t="s">
        <v>35</v>
      </c>
      <c r="E126" s="29" t="s">
        <v>35</v>
      </c>
      <c r="F126" s="29" t="s">
        <v>35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128"/>
      <c r="O126" s="128"/>
    </row>
    <row r="127" spans="1:15" ht="62.25" customHeight="1" x14ac:dyDescent="0.2">
      <c r="A127" s="148"/>
      <c r="B127" s="76" t="s">
        <v>231</v>
      </c>
      <c r="C127" s="28"/>
      <c r="D127" s="29"/>
      <c r="E127" s="29"/>
      <c r="F127" s="29"/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29"/>
      <c r="O127" s="129"/>
    </row>
    <row r="128" spans="1:15" ht="13.15" customHeight="1" x14ac:dyDescent="0.2">
      <c r="A128" s="149" t="s">
        <v>173</v>
      </c>
      <c r="B128" s="69" t="s">
        <v>3</v>
      </c>
      <c r="C128" s="18">
        <v>136</v>
      </c>
      <c r="D128" s="18" t="s">
        <v>38</v>
      </c>
      <c r="E128" s="18">
        <v>1</v>
      </c>
      <c r="F128" s="19" t="s">
        <v>38</v>
      </c>
      <c r="G128" s="17">
        <v>6886.1795000000002</v>
      </c>
      <c r="H128" s="17">
        <f>5200+2279.4</f>
        <v>7479.4</v>
      </c>
      <c r="I128" s="17">
        <v>5200</v>
      </c>
      <c r="J128" s="17">
        <v>5200</v>
      </c>
      <c r="K128" s="17">
        <f>5200+2373.3</f>
        <v>7573.3</v>
      </c>
      <c r="L128" s="17">
        <f>5200+2373.3</f>
        <v>7573.3</v>
      </c>
      <c r="M128" s="17">
        <f>5200+2373.3</f>
        <v>7573.3</v>
      </c>
      <c r="N128" s="127" t="s">
        <v>192</v>
      </c>
      <c r="O128" s="127" t="s">
        <v>53</v>
      </c>
    </row>
    <row r="129" spans="1:15" ht="13.15" customHeight="1" x14ac:dyDescent="0.2">
      <c r="A129" s="150"/>
      <c r="B129" s="27" t="s">
        <v>4</v>
      </c>
      <c r="C129" s="18">
        <v>136</v>
      </c>
      <c r="D129" s="18" t="s">
        <v>38</v>
      </c>
      <c r="E129" s="18">
        <v>1</v>
      </c>
      <c r="F129" s="19" t="s">
        <v>38</v>
      </c>
      <c r="G129" s="17">
        <v>7751</v>
      </c>
      <c r="H129" s="17">
        <v>8081.6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28"/>
      <c r="O129" s="128"/>
    </row>
    <row r="130" spans="1:15" x14ac:dyDescent="0.2">
      <c r="A130" s="150"/>
      <c r="B130" s="20" t="s">
        <v>5</v>
      </c>
      <c r="C130" s="18" t="s">
        <v>35</v>
      </c>
      <c r="D130" s="19" t="s">
        <v>35</v>
      </c>
      <c r="E130" s="19" t="s">
        <v>35</v>
      </c>
      <c r="F130" s="19" t="s">
        <v>35</v>
      </c>
      <c r="G130" s="17">
        <v>523.6</v>
      </c>
      <c r="H130" s="17">
        <v>518.1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28"/>
      <c r="O130" s="128"/>
    </row>
    <row r="131" spans="1:15" ht="72.75" customHeight="1" x14ac:dyDescent="0.2">
      <c r="A131" s="150"/>
      <c r="B131" s="23" t="s">
        <v>6</v>
      </c>
      <c r="C131" s="28" t="s">
        <v>35</v>
      </c>
      <c r="D131" s="29" t="s">
        <v>35</v>
      </c>
      <c r="E131" s="29" t="s">
        <v>35</v>
      </c>
      <c r="F131" s="29" t="s">
        <v>35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128"/>
      <c r="O131" s="128"/>
    </row>
    <row r="132" spans="1:15" ht="34.5" customHeight="1" x14ac:dyDescent="0.2">
      <c r="A132" s="199"/>
      <c r="B132" s="76" t="s">
        <v>231</v>
      </c>
      <c r="C132" s="28"/>
      <c r="D132" s="29"/>
      <c r="E132" s="29"/>
      <c r="F132" s="29"/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29"/>
      <c r="O132" s="129"/>
    </row>
    <row r="133" spans="1:15" x14ac:dyDescent="0.2">
      <c r="A133" s="105" t="s">
        <v>174</v>
      </c>
      <c r="B133" s="27" t="s">
        <v>11</v>
      </c>
      <c r="C133" s="67" t="s">
        <v>35</v>
      </c>
      <c r="D133" s="67" t="s">
        <v>35</v>
      </c>
      <c r="E133" s="67" t="s">
        <v>35</v>
      </c>
      <c r="F133" s="67" t="s">
        <v>35</v>
      </c>
      <c r="G133" s="17">
        <v>0</v>
      </c>
      <c r="H133" s="17">
        <f>'[3]ГП Образование (!)'!$H$568</f>
        <v>0</v>
      </c>
      <c r="I133" s="17">
        <f>'[3]ГП Образование (!)'!$M$568</f>
        <v>0</v>
      </c>
      <c r="J133" s="17">
        <f>'[3]ГП Образование (!)'!$N$568</f>
        <v>0</v>
      </c>
      <c r="K133" s="17">
        <v>0</v>
      </c>
      <c r="L133" s="17">
        <v>0</v>
      </c>
      <c r="M133" s="17">
        <v>0</v>
      </c>
      <c r="N133" s="127" t="s">
        <v>211</v>
      </c>
      <c r="O133" s="108" t="s">
        <v>161</v>
      </c>
    </row>
    <row r="134" spans="1:15" x14ac:dyDescent="0.2">
      <c r="A134" s="106"/>
      <c r="B134" s="20" t="s">
        <v>9</v>
      </c>
      <c r="C134" s="19" t="s">
        <v>35</v>
      </c>
      <c r="D134" s="19" t="s">
        <v>35</v>
      </c>
      <c r="E134" s="19" t="s">
        <v>35</v>
      </c>
      <c r="F134" s="19" t="s">
        <v>35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28"/>
      <c r="O134" s="125"/>
    </row>
    <row r="135" spans="1:15" x14ac:dyDescent="0.2">
      <c r="A135" s="106"/>
      <c r="B135" s="20" t="s">
        <v>10</v>
      </c>
      <c r="C135" s="18" t="s">
        <v>35</v>
      </c>
      <c r="D135" s="19" t="s">
        <v>35</v>
      </c>
      <c r="E135" s="19" t="s">
        <v>35</v>
      </c>
      <c r="F135" s="19" t="s">
        <v>35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28"/>
      <c r="O135" s="125"/>
    </row>
    <row r="136" spans="1:15" ht="123" customHeight="1" x14ac:dyDescent="0.2">
      <c r="A136" s="106"/>
      <c r="B136" s="20" t="s">
        <v>7</v>
      </c>
      <c r="C136" s="18" t="s">
        <v>35</v>
      </c>
      <c r="D136" s="19" t="s">
        <v>35</v>
      </c>
      <c r="E136" s="19" t="s">
        <v>35</v>
      </c>
      <c r="F136" s="19" t="s">
        <v>35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28"/>
      <c r="O136" s="125"/>
    </row>
    <row r="137" spans="1:15" ht="27" customHeight="1" x14ac:dyDescent="0.2">
      <c r="A137" s="114"/>
      <c r="B137" s="82" t="s">
        <v>231</v>
      </c>
      <c r="C137" s="18"/>
      <c r="D137" s="79"/>
      <c r="E137" s="79"/>
      <c r="F137" s="79"/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29"/>
      <c r="O137" s="126"/>
    </row>
    <row r="138" spans="1:15" x14ac:dyDescent="0.2">
      <c r="A138" s="122" t="s">
        <v>175</v>
      </c>
      <c r="B138" s="70" t="s">
        <v>11</v>
      </c>
      <c r="C138" s="18">
        <v>136</v>
      </c>
      <c r="D138" s="18" t="s">
        <v>38</v>
      </c>
      <c r="E138" s="18">
        <v>1</v>
      </c>
      <c r="F138" s="19" t="s">
        <v>40</v>
      </c>
      <c r="G138" s="17">
        <v>3059.7205200000003</v>
      </c>
      <c r="H138" s="17">
        <f>3010.4+722.49</f>
        <v>3732.8900000000003</v>
      </c>
      <c r="I138" s="17">
        <v>0</v>
      </c>
      <c r="J138" s="17">
        <v>0</v>
      </c>
      <c r="K138" s="17">
        <v>1130.0999999999999</v>
      </c>
      <c r="L138" s="17">
        <v>1130.0999999999999</v>
      </c>
      <c r="M138" s="17">
        <v>1130.0999999999999</v>
      </c>
      <c r="N138" s="127" t="s">
        <v>97</v>
      </c>
      <c r="O138" s="127" t="s">
        <v>71</v>
      </c>
    </row>
    <row r="139" spans="1:15" x14ac:dyDescent="0.2">
      <c r="A139" s="123"/>
      <c r="B139" s="70" t="s">
        <v>9</v>
      </c>
      <c r="C139" s="18">
        <v>136</v>
      </c>
      <c r="D139" s="18" t="s">
        <v>38</v>
      </c>
      <c r="E139" s="18">
        <v>1</v>
      </c>
      <c r="F139" s="19" t="s">
        <v>40</v>
      </c>
      <c r="G139" s="17">
        <v>10848.1</v>
      </c>
      <c r="H139" s="17">
        <f>2561.6+10673.2</f>
        <v>13234.800000000001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28"/>
      <c r="O139" s="128"/>
    </row>
    <row r="140" spans="1:15" x14ac:dyDescent="0.2">
      <c r="A140" s="123"/>
      <c r="B140" s="20" t="s">
        <v>10</v>
      </c>
      <c r="C140" s="18" t="s">
        <v>35</v>
      </c>
      <c r="D140" s="19" t="s">
        <v>35</v>
      </c>
      <c r="E140" s="19" t="s">
        <v>35</v>
      </c>
      <c r="F140" s="19" t="s">
        <v>35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28"/>
      <c r="O140" s="128"/>
    </row>
    <row r="141" spans="1:15" ht="72" customHeight="1" x14ac:dyDescent="0.2">
      <c r="A141" s="123"/>
      <c r="B141" s="23" t="s">
        <v>7</v>
      </c>
      <c r="C141" s="28" t="s">
        <v>35</v>
      </c>
      <c r="D141" s="29" t="s">
        <v>35</v>
      </c>
      <c r="E141" s="29" t="s">
        <v>35</v>
      </c>
      <c r="F141" s="29" t="s">
        <v>35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128"/>
      <c r="O141" s="128"/>
    </row>
    <row r="142" spans="1:15" ht="18.75" customHeight="1" x14ac:dyDescent="0.2">
      <c r="A142" s="148"/>
      <c r="B142" s="76" t="s">
        <v>231</v>
      </c>
      <c r="C142" s="28"/>
      <c r="D142" s="29"/>
      <c r="E142" s="29"/>
      <c r="F142" s="29"/>
      <c r="G142" s="17">
        <v>0</v>
      </c>
      <c r="H142" s="17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129"/>
      <c r="O142" s="129"/>
    </row>
    <row r="143" spans="1:15" x14ac:dyDescent="0.2">
      <c r="A143" s="105" t="s">
        <v>176</v>
      </c>
      <c r="B143" s="70" t="s">
        <v>11</v>
      </c>
      <c r="C143" s="18">
        <v>136</v>
      </c>
      <c r="D143" s="18" t="s">
        <v>38</v>
      </c>
      <c r="E143" s="18">
        <v>1</v>
      </c>
      <c r="F143" s="19" t="s">
        <v>39</v>
      </c>
      <c r="G143" s="17">
        <v>5650.1</v>
      </c>
      <c r="H143" s="17">
        <f>5716.25+2515</f>
        <v>8231.25</v>
      </c>
      <c r="I143" s="17">
        <v>0</v>
      </c>
      <c r="J143" s="17">
        <v>0</v>
      </c>
      <c r="K143" s="17">
        <v>2891</v>
      </c>
      <c r="L143" s="17">
        <v>2891</v>
      </c>
      <c r="M143" s="17">
        <v>2891</v>
      </c>
      <c r="N143" s="127" t="s">
        <v>97</v>
      </c>
      <c r="O143" s="127" t="s">
        <v>54</v>
      </c>
    </row>
    <row r="144" spans="1:15" x14ac:dyDescent="0.2">
      <c r="A144" s="106"/>
      <c r="B144" s="22" t="s">
        <v>9</v>
      </c>
      <c r="C144" s="18">
        <v>136</v>
      </c>
      <c r="D144" s="19" t="s">
        <v>38</v>
      </c>
      <c r="E144" s="18">
        <v>1</v>
      </c>
      <c r="F144" s="19" t="s">
        <v>39</v>
      </c>
      <c r="G144" s="17">
        <v>20032.199999999997</v>
      </c>
      <c r="H144" s="17">
        <v>20266.7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28"/>
      <c r="O144" s="128"/>
    </row>
    <row r="145" spans="1:15" x14ac:dyDescent="0.2">
      <c r="A145" s="106"/>
      <c r="B145" s="20" t="s">
        <v>10</v>
      </c>
      <c r="C145" s="18" t="s">
        <v>35</v>
      </c>
      <c r="D145" s="19" t="s">
        <v>35</v>
      </c>
      <c r="E145" s="19" t="s">
        <v>35</v>
      </c>
      <c r="F145" s="19" t="s">
        <v>35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28"/>
      <c r="O145" s="128"/>
    </row>
    <row r="146" spans="1:15" ht="87.75" customHeight="1" x14ac:dyDescent="0.2">
      <c r="A146" s="106"/>
      <c r="B146" s="20" t="s">
        <v>7</v>
      </c>
      <c r="C146" s="18" t="s">
        <v>35</v>
      </c>
      <c r="D146" s="19" t="s">
        <v>35</v>
      </c>
      <c r="E146" s="19" t="s">
        <v>35</v>
      </c>
      <c r="F146" s="19" t="s">
        <v>35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28"/>
      <c r="O146" s="128"/>
    </row>
    <row r="147" spans="1:15" ht="27" customHeight="1" x14ac:dyDescent="0.2">
      <c r="A147" s="114"/>
      <c r="B147" s="83" t="s">
        <v>231</v>
      </c>
      <c r="C147" s="18"/>
      <c r="D147" s="79"/>
      <c r="E147" s="79"/>
      <c r="F147" s="79"/>
      <c r="G147" s="17">
        <v>0</v>
      </c>
      <c r="H147" s="17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129"/>
      <c r="O147" s="129"/>
    </row>
    <row r="148" spans="1:15" x14ac:dyDescent="0.2">
      <c r="A148" s="200" t="s">
        <v>177</v>
      </c>
      <c r="B148" s="22" t="s">
        <v>11</v>
      </c>
      <c r="C148" s="32">
        <v>136</v>
      </c>
      <c r="D148" s="19" t="s">
        <v>38</v>
      </c>
      <c r="E148" s="19" t="s">
        <v>46</v>
      </c>
      <c r="F148" s="19" t="s">
        <v>148</v>
      </c>
      <c r="G148" s="17">
        <v>1733.4</v>
      </c>
      <c r="H148" s="17">
        <v>1837.4</v>
      </c>
      <c r="I148" s="31">
        <v>1947.6</v>
      </c>
      <c r="J148" s="31">
        <v>2084</v>
      </c>
      <c r="K148" s="17">
        <v>2084</v>
      </c>
      <c r="L148" s="17">
        <v>2084</v>
      </c>
      <c r="M148" s="17">
        <v>0</v>
      </c>
      <c r="N148" s="127" t="s">
        <v>227</v>
      </c>
      <c r="O148" s="127" t="s">
        <v>228</v>
      </c>
    </row>
    <row r="149" spans="1:15" x14ac:dyDescent="0.2">
      <c r="A149" s="201"/>
      <c r="B149" s="22" t="s">
        <v>9</v>
      </c>
      <c r="C149" s="18" t="s">
        <v>35</v>
      </c>
      <c r="D149" s="19" t="s">
        <v>35</v>
      </c>
      <c r="E149" s="19" t="s">
        <v>35</v>
      </c>
      <c r="F149" s="19" t="s">
        <v>35</v>
      </c>
      <c r="G149" s="30">
        <v>0</v>
      </c>
      <c r="H149" s="17">
        <f>'[3]ГП Образование (!)'!H745</f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128"/>
      <c r="O149" s="128"/>
    </row>
    <row r="150" spans="1:15" x14ac:dyDescent="0.2">
      <c r="A150" s="201"/>
      <c r="B150" s="20" t="s">
        <v>10</v>
      </c>
      <c r="C150" s="18" t="s">
        <v>35</v>
      </c>
      <c r="D150" s="19" t="s">
        <v>35</v>
      </c>
      <c r="E150" s="19" t="s">
        <v>35</v>
      </c>
      <c r="F150" s="19" t="s">
        <v>35</v>
      </c>
      <c r="G150" s="30">
        <v>0</v>
      </c>
      <c r="H150" s="17">
        <f>'[3]ГП Образование (!)'!H746</f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128"/>
      <c r="O150" s="128"/>
    </row>
    <row r="151" spans="1:15" ht="174" customHeight="1" x14ac:dyDescent="0.2">
      <c r="A151" s="201"/>
      <c r="B151" s="20" t="s">
        <v>7</v>
      </c>
      <c r="C151" s="18" t="s">
        <v>35</v>
      </c>
      <c r="D151" s="19" t="s">
        <v>35</v>
      </c>
      <c r="E151" s="19" t="s">
        <v>35</v>
      </c>
      <c r="F151" s="19" t="s">
        <v>35</v>
      </c>
      <c r="G151" s="17">
        <v>7804</v>
      </c>
      <c r="H151" s="17">
        <v>3919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28"/>
      <c r="O151" s="128"/>
    </row>
    <row r="152" spans="1:15" ht="21" customHeight="1" x14ac:dyDescent="0.2">
      <c r="A152" s="114"/>
      <c r="B152" s="83" t="s">
        <v>231</v>
      </c>
      <c r="C152" s="18"/>
      <c r="D152" s="79"/>
      <c r="E152" s="79"/>
      <c r="F152" s="79"/>
      <c r="G152" s="17">
        <v>0</v>
      </c>
      <c r="H152" s="17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129"/>
      <c r="O152" s="129"/>
    </row>
    <row r="153" spans="1:15" x14ac:dyDescent="0.2">
      <c r="A153" s="200" t="s">
        <v>178</v>
      </c>
      <c r="B153" s="22" t="s">
        <v>11</v>
      </c>
      <c r="C153" s="18">
        <v>136</v>
      </c>
      <c r="D153" s="19" t="s">
        <v>38</v>
      </c>
      <c r="E153" s="19" t="s">
        <v>46</v>
      </c>
      <c r="F153" s="19" t="s">
        <v>150</v>
      </c>
      <c r="G153" s="17">
        <v>19021.5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27" t="s">
        <v>149</v>
      </c>
      <c r="O153" s="127" t="s">
        <v>201</v>
      </c>
    </row>
    <row r="154" spans="1:15" x14ac:dyDescent="0.2">
      <c r="A154" s="201"/>
      <c r="B154" s="22" t="s">
        <v>9</v>
      </c>
      <c r="C154" s="18" t="s">
        <v>35</v>
      </c>
      <c r="D154" s="19" t="s">
        <v>35</v>
      </c>
      <c r="E154" s="19" t="s">
        <v>35</v>
      </c>
      <c r="F154" s="19" t="s">
        <v>35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128"/>
      <c r="O154" s="128"/>
    </row>
    <row r="155" spans="1:15" x14ac:dyDescent="0.2">
      <c r="A155" s="201"/>
      <c r="B155" s="20" t="s">
        <v>10</v>
      </c>
      <c r="C155" s="18" t="s">
        <v>35</v>
      </c>
      <c r="D155" s="19" t="s">
        <v>35</v>
      </c>
      <c r="E155" s="19" t="s">
        <v>35</v>
      </c>
      <c r="F155" s="19" t="s">
        <v>35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128"/>
      <c r="O155" s="128"/>
    </row>
    <row r="156" spans="1:15" ht="52.5" customHeight="1" x14ac:dyDescent="0.2">
      <c r="A156" s="201"/>
      <c r="B156" s="76" t="s">
        <v>7</v>
      </c>
      <c r="C156" s="90" t="s">
        <v>35</v>
      </c>
      <c r="D156" s="89" t="s">
        <v>35</v>
      </c>
      <c r="E156" s="89" t="s">
        <v>35</v>
      </c>
      <c r="F156" s="89" t="s">
        <v>35</v>
      </c>
      <c r="G156" s="91">
        <v>0</v>
      </c>
      <c r="H156" s="91">
        <v>0</v>
      </c>
      <c r="I156" s="91">
        <v>0</v>
      </c>
      <c r="J156" s="91">
        <v>0</v>
      </c>
      <c r="K156" s="91">
        <v>0</v>
      </c>
      <c r="L156" s="91">
        <v>0</v>
      </c>
      <c r="M156" s="91">
        <v>0</v>
      </c>
      <c r="N156" s="128"/>
      <c r="O156" s="128"/>
    </row>
    <row r="157" spans="1:15" s="87" customFormat="1" ht="29.25" customHeight="1" x14ac:dyDescent="0.2">
      <c r="A157" s="114"/>
      <c r="B157" s="23" t="s">
        <v>231</v>
      </c>
      <c r="C157" s="28"/>
      <c r="D157" s="29"/>
      <c r="E157" s="29"/>
      <c r="F157" s="29"/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29"/>
      <c r="O157" s="129"/>
    </row>
    <row r="158" spans="1:15" x14ac:dyDescent="0.2">
      <c r="A158" s="144" t="s">
        <v>108</v>
      </c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7"/>
    </row>
    <row r="159" spans="1:15" x14ac:dyDescent="0.2">
      <c r="A159" s="132" t="s">
        <v>107</v>
      </c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4"/>
    </row>
    <row r="160" spans="1:15" ht="33" customHeight="1" x14ac:dyDescent="0.2">
      <c r="A160" s="122" t="s">
        <v>179</v>
      </c>
      <c r="B160" s="23" t="s">
        <v>11</v>
      </c>
      <c r="C160" s="28" t="s">
        <v>35</v>
      </c>
      <c r="D160" s="29" t="s">
        <v>35</v>
      </c>
      <c r="E160" s="29" t="s">
        <v>35</v>
      </c>
      <c r="F160" s="29" t="s">
        <v>35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127" t="s">
        <v>180</v>
      </c>
      <c r="O160" s="108" t="s">
        <v>161</v>
      </c>
    </row>
    <row r="161" spans="1:18" ht="33" customHeight="1" x14ac:dyDescent="0.2">
      <c r="A161" s="123"/>
      <c r="B161" s="23" t="s">
        <v>9</v>
      </c>
      <c r="C161" s="28" t="s">
        <v>35</v>
      </c>
      <c r="D161" s="29" t="s">
        <v>35</v>
      </c>
      <c r="E161" s="29" t="s">
        <v>35</v>
      </c>
      <c r="F161" s="29" t="s">
        <v>35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128"/>
      <c r="O161" s="125"/>
    </row>
    <row r="162" spans="1:18" ht="33" customHeight="1" x14ac:dyDescent="0.2">
      <c r="A162" s="123"/>
      <c r="B162" s="23" t="s">
        <v>10</v>
      </c>
      <c r="C162" s="28" t="s">
        <v>35</v>
      </c>
      <c r="D162" s="29" t="s">
        <v>35</v>
      </c>
      <c r="E162" s="29" t="s">
        <v>35</v>
      </c>
      <c r="F162" s="29" t="s">
        <v>35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128"/>
      <c r="O162" s="125"/>
    </row>
    <row r="163" spans="1:18" ht="66" customHeight="1" x14ac:dyDescent="0.2">
      <c r="A163" s="123"/>
      <c r="B163" s="23" t="s">
        <v>7</v>
      </c>
      <c r="C163" s="28" t="s">
        <v>35</v>
      </c>
      <c r="D163" s="29" t="s">
        <v>35</v>
      </c>
      <c r="E163" s="29" t="s">
        <v>35</v>
      </c>
      <c r="F163" s="29" t="s">
        <v>35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128"/>
      <c r="O163" s="125"/>
    </row>
    <row r="164" spans="1:18" ht="44.25" customHeight="1" x14ac:dyDescent="0.2">
      <c r="A164" s="148"/>
      <c r="B164" s="76" t="s">
        <v>231</v>
      </c>
      <c r="C164" s="28"/>
      <c r="D164" s="29"/>
      <c r="E164" s="29"/>
      <c r="F164" s="29"/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76"/>
      <c r="O164" s="126"/>
    </row>
    <row r="165" spans="1:18" ht="13.15" customHeight="1" x14ac:dyDescent="0.2">
      <c r="A165" s="149" t="s">
        <v>181</v>
      </c>
      <c r="B165" s="27" t="s">
        <v>11</v>
      </c>
      <c r="C165" s="25" t="s">
        <v>18</v>
      </c>
      <c r="D165" s="19" t="s">
        <v>38</v>
      </c>
      <c r="E165" s="26" t="s">
        <v>46</v>
      </c>
      <c r="F165" s="18">
        <v>10</v>
      </c>
      <c r="G165" s="17">
        <v>1518</v>
      </c>
      <c r="H165" s="17">
        <v>1518</v>
      </c>
      <c r="I165" s="17">
        <v>1518</v>
      </c>
      <c r="J165" s="17">
        <v>1518</v>
      </c>
      <c r="K165" s="17">
        <v>1518</v>
      </c>
      <c r="L165" s="17">
        <v>1518</v>
      </c>
      <c r="M165" s="17">
        <v>1518</v>
      </c>
      <c r="N165" s="110" t="s">
        <v>98</v>
      </c>
      <c r="O165" s="127" t="s">
        <v>83</v>
      </c>
    </row>
    <row r="166" spans="1:18" ht="13.15" customHeight="1" x14ac:dyDescent="0.2">
      <c r="A166" s="150"/>
      <c r="B166" s="20" t="s">
        <v>9</v>
      </c>
      <c r="C166" s="18" t="s">
        <v>35</v>
      </c>
      <c r="D166" s="19" t="s">
        <v>35</v>
      </c>
      <c r="E166" s="19" t="s">
        <v>35</v>
      </c>
      <c r="F166" s="19" t="s">
        <v>35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10"/>
      <c r="O166" s="128"/>
    </row>
    <row r="167" spans="1:18" ht="13.15" customHeight="1" x14ac:dyDescent="0.2">
      <c r="A167" s="150"/>
      <c r="B167" s="20" t="s">
        <v>10</v>
      </c>
      <c r="C167" s="18" t="s">
        <v>35</v>
      </c>
      <c r="D167" s="19" t="s">
        <v>35</v>
      </c>
      <c r="E167" s="19" t="s">
        <v>35</v>
      </c>
      <c r="F167" s="19" t="s">
        <v>35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10"/>
      <c r="O167" s="128"/>
    </row>
    <row r="168" spans="1:18" ht="34.5" customHeight="1" x14ac:dyDescent="0.2">
      <c r="A168" s="150"/>
      <c r="B168" s="23" t="s">
        <v>7</v>
      </c>
      <c r="C168" s="28" t="s">
        <v>35</v>
      </c>
      <c r="D168" s="29" t="s">
        <v>35</v>
      </c>
      <c r="E168" s="29" t="s">
        <v>35</v>
      </c>
      <c r="F168" s="29" t="s">
        <v>35</v>
      </c>
      <c r="G168" s="30">
        <v>0</v>
      </c>
      <c r="H168" s="30"/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110"/>
      <c r="O168" s="128"/>
    </row>
    <row r="169" spans="1:18" ht="25.5" customHeight="1" x14ac:dyDescent="0.2">
      <c r="A169" s="151"/>
      <c r="B169" s="23" t="s">
        <v>231</v>
      </c>
      <c r="C169" s="28"/>
      <c r="D169" s="29"/>
      <c r="E169" s="29"/>
      <c r="F169" s="29"/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77"/>
      <c r="O169" s="129"/>
    </row>
    <row r="170" spans="1:18" x14ac:dyDescent="0.2">
      <c r="A170" s="167" t="s">
        <v>182</v>
      </c>
      <c r="B170" s="20" t="s">
        <v>11</v>
      </c>
      <c r="C170" s="18" t="s">
        <v>35</v>
      </c>
      <c r="D170" s="19" t="s">
        <v>35</v>
      </c>
      <c r="E170" s="19" t="s">
        <v>35</v>
      </c>
      <c r="F170" s="19" t="s">
        <v>35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27" t="s">
        <v>183</v>
      </c>
      <c r="O170" s="108" t="s">
        <v>161</v>
      </c>
    </row>
    <row r="171" spans="1:18" x14ac:dyDescent="0.2">
      <c r="A171" s="167"/>
      <c r="B171" s="20" t="s">
        <v>9</v>
      </c>
      <c r="C171" s="18" t="s">
        <v>35</v>
      </c>
      <c r="D171" s="19" t="s">
        <v>35</v>
      </c>
      <c r="E171" s="19" t="s">
        <v>35</v>
      </c>
      <c r="F171" s="19" t="s">
        <v>35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28"/>
      <c r="O171" s="125"/>
    </row>
    <row r="172" spans="1:18" ht="24.95" customHeight="1" x14ac:dyDescent="0.2">
      <c r="A172" s="167"/>
      <c r="B172" s="20" t="s">
        <v>10</v>
      </c>
      <c r="C172" s="18" t="s">
        <v>35</v>
      </c>
      <c r="D172" s="19" t="s">
        <v>35</v>
      </c>
      <c r="E172" s="19" t="s">
        <v>35</v>
      </c>
      <c r="F172" s="19" t="s">
        <v>35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28"/>
      <c r="O172" s="125"/>
    </row>
    <row r="173" spans="1:18" ht="91.5" customHeight="1" x14ac:dyDescent="0.2">
      <c r="A173" s="167"/>
      <c r="B173" s="23" t="s">
        <v>7</v>
      </c>
      <c r="C173" s="28" t="s">
        <v>35</v>
      </c>
      <c r="D173" s="29" t="s">
        <v>35</v>
      </c>
      <c r="E173" s="29" t="s">
        <v>35</v>
      </c>
      <c r="F173" s="29" t="s">
        <v>35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128"/>
      <c r="O173" s="125"/>
    </row>
    <row r="174" spans="1:18" ht="44.25" customHeight="1" x14ac:dyDescent="0.2">
      <c r="A174" s="168"/>
      <c r="B174" s="23" t="s">
        <v>231</v>
      </c>
      <c r="C174" s="28"/>
      <c r="D174" s="29"/>
      <c r="E174" s="29"/>
      <c r="F174" s="29"/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29"/>
      <c r="O174" s="126"/>
    </row>
    <row r="175" spans="1:18" x14ac:dyDescent="0.2">
      <c r="A175" s="105" t="s">
        <v>12</v>
      </c>
      <c r="B175" s="20" t="s">
        <v>8</v>
      </c>
      <c r="C175" s="18" t="s">
        <v>35</v>
      </c>
      <c r="D175" s="19" t="s">
        <v>35</v>
      </c>
      <c r="E175" s="19" t="s">
        <v>35</v>
      </c>
      <c r="F175" s="19" t="s">
        <v>35</v>
      </c>
      <c r="G175" s="17">
        <f t="shared" ref="G175:K175" si="1">G40+G41+G42+G48+G49+G56+G62+G63+G69+G74+G79+G87+G92+G97+G102+G107+G113+G118+G123+G128+G133+G138+G143+G148+G153+G160+G165+G170</f>
        <v>35128284.879519999</v>
      </c>
      <c r="H175" s="17">
        <f t="shared" si="1"/>
        <v>35453285.039999999</v>
      </c>
      <c r="I175" s="17">
        <f t="shared" si="1"/>
        <v>34798651.100000009</v>
      </c>
      <c r="J175" s="17">
        <f t="shared" si="1"/>
        <v>35938849.20000001</v>
      </c>
      <c r="K175" s="17">
        <f t="shared" si="1"/>
        <v>35668490.480000004</v>
      </c>
      <c r="L175" s="17">
        <f>L40+L41+L42+L48+L49+L56+L62+L63+L69+L74+L79+L87+L92+L97+L102+L107+L113+L118+L123+L128+L133+L138+L143+L148+L153+L160+L165+L170</f>
        <v>33363890.180000007</v>
      </c>
      <c r="M175" s="17">
        <f>M40+M41+M42+M48+M49+M56+M62+M63+M69+M74+M79+M87+M92+M97+M102+M107+M113+M118+M123+M128+M133+M138+M143+M148+M153+M160+M165+M170</f>
        <v>32601078.300000004</v>
      </c>
      <c r="N175" s="178"/>
      <c r="O175" s="182"/>
      <c r="R175" s="8"/>
    </row>
    <row r="176" spans="1:18" x14ac:dyDescent="0.2">
      <c r="A176" s="106"/>
      <c r="B176" s="20" t="s">
        <v>9</v>
      </c>
      <c r="C176" s="18" t="s">
        <v>35</v>
      </c>
      <c r="D176" s="19" t="s">
        <v>35</v>
      </c>
      <c r="E176" s="19" t="s">
        <v>35</v>
      </c>
      <c r="F176" s="19" t="s">
        <v>35</v>
      </c>
      <c r="G176" s="17">
        <f t="shared" ref="G176:K176" si="2">G43+G50+G51+G57+G64+G70+G75+G80+G88+G93+G98+G103+G108+G114+G119+G124+G129+G134+G144+G149+G154+G161+G166+G171+G139</f>
        <v>3657196.9000000008</v>
      </c>
      <c r="H176" s="17">
        <f t="shared" si="2"/>
        <v>1171846</v>
      </c>
      <c r="I176" s="17">
        <f t="shared" si="2"/>
        <v>754538.89999999991</v>
      </c>
      <c r="J176" s="17">
        <f t="shared" si="2"/>
        <v>0</v>
      </c>
      <c r="K176" s="17">
        <f t="shared" si="2"/>
        <v>0</v>
      </c>
      <c r="L176" s="17">
        <f t="shared" ref="L176" si="3">L43+L50+L51+L57+L64+L70+L75+L80+L88+L93+L98+L103+L108+L114+L119+L124+L129+L134+L144+L149+L154+L161+L166+L171+L139</f>
        <v>0</v>
      </c>
      <c r="M176" s="17">
        <f t="shared" ref="M176" si="4">M43+M50+M51+M57+M64+M70+M75+M80+M88+M93+M98+M103+M108+M114+M119+M124+M129+M134+M144+M149+M154+M161+M166+M171+M139</f>
        <v>0</v>
      </c>
      <c r="N176" s="179"/>
      <c r="O176" s="183"/>
      <c r="R176" s="8"/>
    </row>
    <row r="177" spans="1:18" x14ac:dyDescent="0.2">
      <c r="A177" s="106"/>
      <c r="B177" s="20" t="s">
        <v>10</v>
      </c>
      <c r="C177" s="18" t="s">
        <v>35</v>
      </c>
      <c r="D177" s="19" t="s">
        <v>35</v>
      </c>
      <c r="E177" s="19" t="s">
        <v>35</v>
      </c>
      <c r="F177" s="19" t="s">
        <v>35</v>
      </c>
      <c r="G177" s="88">
        <f t="shared" ref="G177:K177" si="5">G44+G45+G52+G53+G65+G66+G71+G76+G99+G115+G120+G125+G130+G140+G145+G167+G58+G81+G150+G155</f>
        <v>235349</v>
      </c>
      <c r="H177" s="88">
        <f t="shared" si="5"/>
        <v>65424.7</v>
      </c>
      <c r="I177" s="88">
        <f t="shared" si="5"/>
        <v>17439.599999999999</v>
      </c>
      <c r="J177" s="88">
        <f t="shared" si="5"/>
        <v>12430.3</v>
      </c>
      <c r="K177" s="88">
        <f t="shared" si="5"/>
        <v>56572</v>
      </c>
      <c r="L177" s="88">
        <f t="shared" ref="L177" si="6">L44+L45+L52+L53+L65+L66+L71+L76+L99+L115+L120+L125+L130+L140+L145+L167+L58+L81+L150+L155</f>
        <v>56572</v>
      </c>
      <c r="M177" s="88">
        <f t="shared" ref="M177" si="7">M44+M45+M52+M53+M65+M66+M71+M76+M99+M115+M120+M125+M130+M140+M145+M167+M58+M81+M150+M155</f>
        <v>56572</v>
      </c>
      <c r="N177" s="179"/>
      <c r="O177" s="183"/>
      <c r="R177" s="8"/>
    </row>
    <row r="178" spans="1:18" x14ac:dyDescent="0.2">
      <c r="A178" s="106"/>
      <c r="B178" s="82" t="s">
        <v>7</v>
      </c>
      <c r="C178" s="84" t="s">
        <v>35</v>
      </c>
      <c r="D178" s="78" t="s">
        <v>35</v>
      </c>
      <c r="E178" s="78" t="s">
        <v>35</v>
      </c>
      <c r="F178" s="102" t="s">
        <v>35</v>
      </c>
      <c r="G178" s="17">
        <f t="shared" ref="G178:K179" si="8">G168+G146+G141+G126+G121+G116+G77+G67+G46+G156+G151+G82+G72+G59</f>
        <v>7804</v>
      </c>
      <c r="H178" s="17">
        <f>H168+H146+H141+H126+H121+H116+H77+H67+H46+H156+H151+H82+H72+H59</f>
        <v>3919</v>
      </c>
      <c r="I178" s="17">
        <f t="shared" si="8"/>
        <v>0</v>
      </c>
      <c r="J178" s="17">
        <f t="shared" si="8"/>
        <v>0</v>
      </c>
      <c r="K178" s="17">
        <f t="shared" si="8"/>
        <v>0</v>
      </c>
      <c r="L178" s="17">
        <f t="shared" ref="L178:L179" si="9">L168+L146+L141+L126+L121+L116+L77+L67+L46+L156+L151+L82+L72+L59</f>
        <v>0</v>
      </c>
      <c r="M178" s="17">
        <f t="shared" ref="M178:M179" si="10">M168+M146+M141+M126+M121+M116+M77+M67+M46+M156+M151+M82+M72+M59</f>
        <v>0</v>
      </c>
      <c r="N178" s="180"/>
      <c r="O178" s="183"/>
      <c r="R178" s="8"/>
    </row>
    <row r="179" spans="1:18" s="87" customFormat="1" x14ac:dyDescent="0.2">
      <c r="A179" s="114"/>
      <c r="B179" s="83" t="s">
        <v>231</v>
      </c>
      <c r="C179" s="18"/>
      <c r="D179" s="79"/>
      <c r="E179" s="79"/>
      <c r="F179" s="103"/>
      <c r="G179" s="17">
        <f t="shared" si="8"/>
        <v>0</v>
      </c>
      <c r="H179" s="17">
        <f>H169+H147+H142+H127+H122+H117+H78+H68+H47+H157+H152+H83+H73+H60</f>
        <v>200</v>
      </c>
      <c r="I179" s="17">
        <f t="shared" si="8"/>
        <v>200</v>
      </c>
      <c r="J179" s="17">
        <f t="shared" si="8"/>
        <v>200</v>
      </c>
      <c r="K179" s="17">
        <f t="shared" si="8"/>
        <v>200</v>
      </c>
      <c r="L179" s="17">
        <f t="shared" si="9"/>
        <v>200</v>
      </c>
      <c r="M179" s="17">
        <f t="shared" si="10"/>
        <v>200</v>
      </c>
      <c r="N179" s="181"/>
      <c r="O179" s="126"/>
      <c r="R179" s="95"/>
    </row>
    <row r="180" spans="1:18" ht="27" customHeight="1" x14ac:dyDescent="0.2">
      <c r="A180" s="141" t="s">
        <v>109</v>
      </c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3"/>
    </row>
    <row r="181" spans="1:18" ht="27.75" customHeight="1" x14ac:dyDescent="0.2">
      <c r="A181" s="135" t="s">
        <v>84</v>
      </c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7"/>
    </row>
    <row r="182" spans="1:18" ht="26.25" customHeight="1" x14ac:dyDescent="0.2">
      <c r="A182" s="135" t="s">
        <v>110</v>
      </c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7"/>
    </row>
    <row r="183" spans="1:18" ht="24.75" customHeight="1" x14ac:dyDescent="0.2">
      <c r="A183" s="135" t="s">
        <v>111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7"/>
    </row>
    <row r="184" spans="1:18" ht="13.15" customHeight="1" x14ac:dyDescent="0.2">
      <c r="A184" s="184" t="s">
        <v>22</v>
      </c>
      <c r="B184" s="27" t="s">
        <v>11</v>
      </c>
      <c r="C184" s="18">
        <v>136</v>
      </c>
      <c r="D184" s="18" t="s">
        <v>38</v>
      </c>
      <c r="E184" s="18">
        <v>2</v>
      </c>
      <c r="F184" s="19" t="s">
        <v>65</v>
      </c>
      <c r="G184" s="17">
        <f>'[4]ГП Образование_new'!$G$151</f>
        <v>30847.9</v>
      </c>
      <c r="H184" s="11">
        <v>28093.200000000001</v>
      </c>
      <c r="I184" s="11">
        <v>29120.799999999999</v>
      </c>
      <c r="J184" s="11">
        <v>30169.3</v>
      </c>
      <c r="K184" s="11">
        <f>67077.1-39176.7</f>
        <v>27900.400000000009</v>
      </c>
      <c r="L184" s="11">
        <f>67077.1-39176.7</f>
        <v>27900.400000000009</v>
      </c>
      <c r="M184" s="11">
        <f>67077.1-39176.7</f>
        <v>27900.400000000009</v>
      </c>
      <c r="N184" s="127" t="s">
        <v>89</v>
      </c>
      <c r="O184" s="127" t="s">
        <v>55</v>
      </c>
    </row>
    <row r="185" spans="1:18" ht="13.15" customHeight="1" x14ac:dyDescent="0.2">
      <c r="A185" s="184"/>
      <c r="B185" s="20" t="s">
        <v>9</v>
      </c>
      <c r="C185" s="18"/>
      <c r="D185" s="19"/>
      <c r="E185" s="19"/>
      <c r="F185" s="19"/>
      <c r="G185" s="17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28"/>
      <c r="O185" s="128"/>
    </row>
    <row r="186" spans="1:18" ht="13.15" customHeight="1" x14ac:dyDescent="0.2">
      <c r="A186" s="184"/>
      <c r="B186" s="20" t="s">
        <v>10</v>
      </c>
      <c r="C186" s="18" t="s">
        <v>35</v>
      </c>
      <c r="D186" s="19" t="s">
        <v>35</v>
      </c>
      <c r="E186" s="19" t="s">
        <v>35</v>
      </c>
      <c r="F186" s="19" t="s">
        <v>35</v>
      </c>
      <c r="G186" s="17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28"/>
      <c r="O186" s="128"/>
    </row>
    <row r="187" spans="1:18" ht="55.5" customHeight="1" x14ac:dyDescent="0.2">
      <c r="A187" s="184"/>
      <c r="B187" s="23" t="s">
        <v>7</v>
      </c>
      <c r="C187" s="28" t="s">
        <v>35</v>
      </c>
      <c r="D187" s="29" t="s">
        <v>35</v>
      </c>
      <c r="E187" s="29" t="s">
        <v>35</v>
      </c>
      <c r="F187" s="29" t="s">
        <v>35</v>
      </c>
      <c r="G187" s="30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28"/>
      <c r="O187" s="128"/>
    </row>
    <row r="188" spans="1:18" ht="24" customHeight="1" x14ac:dyDescent="0.2">
      <c r="A188" s="185"/>
      <c r="B188" s="23" t="s">
        <v>231</v>
      </c>
      <c r="C188" s="28"/>
      <c r="D188" s="29"/>
      <c r="E188" s="29"/>
      <c r="F188" s="29"/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129"/>
      <c r="O188" s="129"/>
    </row>
    <row r="189" spans="1:18" ht="42.75" customHeight="1" x14ac:dyDescent="0.2">
      <c r="A189" s="122" t="s">
        <v>184</v>
      </c>
      <c r="B189" s="23" t="s">
        <v>11</v>
      </c>
      <c r="C189" s="28" t="s">
        <v>35</v>
      </c>
      <c r="D189" s="28" t="s">
        <v>35</v>
      </c>
      <c r="E189" s="28" t="s">
        <v>35</v>
      </c>
      <c r="F189" s="28" t="s">
        <v>35</v>
      </c>
      <c r="G189" s="138" t="s">
        <v>185</v>
      </c>
      <c r="H189" s="139"/>
      <c r="I189" s="139"/>
      <c r="J189" s="139"/>
      <c r="K189" s="139"/>
      <c r="L189" s="139"/>
      <c r="M189" s="140"/>
      <c r="N189" s="127" t="s">
        <v>186</v>
      </c>
      <c r="O189" s="127" t="s">
        <v>202</v>
      </c>
    </row>
    <row r="190" spans="1:18" ht="26.25" customHeight="1" x14ac:dyDescent="0.2">
      <c r="A190" s="123"/>
      <c r="B190" s="20" t="s">
        <v>9</v>
      </c>
      <c r="C190" s="18" t="s">
        <v>35</v>
      </c>
      <c r="D190" s="19" t="s">
        <v>35</v>
      </c>
      <c r="E190" s="19" t="s">
        <v>35</v>
      </c>
      <c r="F190" s="19" t="s">
        <v>35</v>
      </c>
      <c r="G190" s="17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28"/>
      <c r="O190" s="128"/>
    </row>
    <row r="191" spans="1:18" ht="20.25" customHeight="1" x14ac:dyDescent="0.2">
      <c r="A191" s="123"/>
      <c r="B191" s="20" t="s">
        <v>10</v>
      </c>
      <c r="C191" s="18" t="s">
        <v>35</v>
      </c>
      <c r="D191" s="19" t="s">
        <v>35</v>
      </c>
      <c r="E191" s="19" t="s">
        <v>35</v>
      </c>
      <c r="F191" s="19" t="s">
        <v>35</v>
      </c>
      <c r="G191" s="17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28"/>
      <c r="O191" s="128"/>
    </row>
    <row r="192" spans="1:18" ht="15.75" customHeight="1" x14ac:dyDescent="0.2">
      <c r="A192" s="123"/>
      <c r="B192" s="20" t="s">
        <v>7</v>
      </c>
      <c r="C192" s="18" t="s">
        <v>35</v>
      </c>
      <c r="D192" s="19" t="s">
        <v>35</v>
      </c>
      <c r="E192" s="19" t="s">
        <v>35</v>
      </c>
      <c r="F192" s="19" t="s">
        <v>35</v>
      </c>
      <c r="G192" s="17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28"/>
      <c r="O192" s="128"/>
    </row>
    <row r="193" spans="1:15" ht="15.75" customHeight="1" x14ac:dyDescent="0.2">
      <c r="A193" s="148"/>
      <c r="B193" s="83" t="s">
        <v>231</v>
      </c>
      <c r="C193" s="18"/>
      <c r="D193" s="79"/>
      <c r="E193" s="79"/>
      <c r="F193" s="79"/>
      <c r="G193" s="30">
        <v>0</v>
      </c>
      <c r="H193" s="30">
        <v>0</v>
      </c>
      <c r="I193" s="30">
        <v>0</v>
      </c>
      <c r="J193" s="30">
        <v>0</v>
      </c>
      <c r="K193" s="30">
        <v>0</v>
      </c>
      <c r="L193" s="30">
        <v>0</v>
      </c>
      <c r="M193" s="30">
        <v>0</v>
      </c>
      <c r="N193" s="129"/>
      <c r="O193" s="129"/>
    </row>
    <row r="194" spans="1:15" x14ac:dyDescent="0.2">
      <c r="A194" s="122" t="s">
        <v>187</v>
      </c>
      <c r="B194" s="20" t="s">
        <v>11</v>
      </c>
      <c r="C194" s="18">
        <v>136</v>
      </c>
      <c r="D194" s="19" t="s">
        <v>38</v>
      </c>
      <c r="E194" s="18">
        <v>2</v>
      </c>
      <c r="F194" s="19" t="s">
        <v>151</v>
      </c>
      <c r="G194" s="17">
        <f>'[4]ГП Образование_new'!$G$159</f>
        <v>39176.699999999997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27" t="s">
        <v>125</v>
      </c>
      <c r="O194" s="127" t="s">
        <v>124</v>
      </c>
    </row>
    <row r="195" spans="1:15" x14ac:dyDescent="0.2">
      <c r="A195" s="123"/>
      <c r="B195" s="20" t="s">
        <v>9</v>
      </c>
      <c r="C195" s="18" t="s">
        <v>35</v>
      </c>
      <c r="D195" s="19" t="s">
        <v>35</v>
      </c>
      <c r="E195" s="19" t="s">
        <v>35</v>
      </c>
      <c r="F195" s="19" t="s">
        <v>35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128"/>
      <c r="O195" s="128"/>
    </row>
    <row r="196" spans="1:15" x14ac:dyDescent="0.2">
      <c r="A196" s="123"/>
      <c r="B196" s="20" t="s">
        <v>10</v>
      </c>
      <c r="C196" s="18" t="s">
        <v>35</v>
      </c>
      <c r="D196" s="19" t="s">
        <v>35</v>
      </c>
      <c r="E196" s="19" t="s">
        <v>35</v>
      </c>
      <c r="F196" s="19" t="s">
        <v>35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128"/>
      <c r="O196" s="128"/>
    </row>
    <row r="197" spans="1:15" ht="134.25" customHeight="1" x14ac:dyDescent="0.2">
      <c r="A197" s="123"/>
      <c r="B197" s="76" t="s">
        <v>7</v>
      </c>
      <c r="C197" s="84" t="s">
        <v>35</v>
      </c>
      <c r="D197" s="78" t="s">
        <v>35</v>
      </c>
      <c r="E197" s="78" t="s">
        <v>35</v>
      </c>
      <c r="F197" s="78" t="s">
        <v>35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128"/>
      <c r="O197" s="128"/>
    </row>
    <row r="198" spans="1:15" s="87" customFormat="1" ht="32.25" customHeight="1" x14ac:dyDescent="0.2">
      <c r="A198" s="148"/>
      <c r="B198" s="23" t="s">
        <v>231</v>
      </c>
      <c r="C198" s="18"/>
      <c r="D198" s="79"/>
      <c r="E198" s="79"/>
      <c r="F198" s="79"/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129"/>
      <c r="O198" s="129"/>
    </row>
    <row r="199" spans="1:15" ht="24.75" customHeight="1" x14ac:dyDescent="0.2">
      <c r="A199" s="141" t="s">
        <v>112</v>
      </c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3"/>
    </row>
    <row r="200" spans="1:15" ht="15" customHeight="1" x14ac:dyDescent="0.2">
      <c r="A200" s="149" t="s">
        <v>188</v>
      </c>
      <c r="B200" s="70" t="s">
        <v>11</v>
      </c>
      <c r="C200" s="18">
        <v>136</v>
      </c>
      <c r="D200" s="19" t="s">
        <v>38</v>
      </c>
      <c r="E200" s="18">
        <v>2</v>
      </c>
      <c r="F200" s="19" t="s">
        <v>66</v>
      </c>
      <c r="G200" s="17">
        <v>111072.5</v>
      </c>
      <c r="H200" s="11">
        <f>88380</f>
        <v>88380</v>
      </c>
      <c r="I200" s="11">
        <f>86180</f>
        <v>86180</v>
      </c>
      <c r="J200" s="11">
        <f>85080</f>
        <v>85080</v>
      </c>
      <c r="K200" s="11">
        <v>62000</v>
      </c>
      <c r="L200" s="11">
        <v>62000</v>
      </c>
      <c r="M200" s="11">
        <v>62000</v>
      </c>
      <c r="N200" s="110" t="s">
        <v>77</v>
      </c>
      <c r="O200" s="202" t="s">
        <v>56</v>
      </c>
    </row>
    <row r="201" spans="1:15" x14ac:dyDescent="0.2">
      <c r="A201" s="150"/>
      <c r="B201" s="20" t="s">
        <v>9</v>
      </c>
      <c r="C201" s="18">
        <v>136</v>
      </c>
      <c r="D201" s="19" t="s">
        <v>38</v>
      </c>
      <c r="E201" s="19" t="s">
        <v>222</v>
      </c>
      <c r="F201" s="19" t="s">
        <v>66</v>
      </c>
      <c r="G201" s="17">
        <v>0</v>
      </c>
      <c r="H201" s="11">
        <v>61620</v>
      </c>
      <c r="I201" s="11">
        <v>53820</v>
      </c>
      <c r="J201" s="11">
        <v>49920</v>
      </c>
      <c r="K201" s="11">
        <v>0</v>
      </c>
      <c r="L201" s="11">
        <v>0</v>
      </c>
      <c r="M201" s="11">
        <v>0</v>
      </c>
      <c r="N201" s="110"/>
      <c r="O201" s="202"/>
    </row>
    <row r="202" spans="1:15" x14ac:dyDescent="0.2">
      <c r="A202" s="150"/>
      <c r="B202" s="20" t="s">
        <v>10</v>
      </c>
      <c r="C202" s="18" t="s">
        <v>35</v>
      </c>
      <c r="D202" s="19" t="s">
        <v>35</v>
      </c>
      <c r="E202" s="19" t="s">
        <v>35</v>
      </c>
      <c r="F202" s="19" t="s">
        <v>35</v>
      </c>
      <c r="G202" s="17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0"/>
      <c r="O202" s="202"/>
    </row>
    <row r="203" spans="1:15" ht="37.5" customHeight="1" x14ac:dyDescent="0.2">
      <c r="A203" s="150"/>
      <c r="B203" s="23" t="s">
        <v>7</v>
      </c>
      <c r="C203" s="28" t="s">
        <v>35</v>
      </c>
      <c r="D203" s="29" t="s">
        <v>35</v>
      </c>
      <c r="E203" s="29" t="s">
        <v>35</v>
      </c>
      <c r="F203" s="29" t="s">
        <v>35</v>
      </c>
      <c r="G203" s="30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10"/>
      <c r="O203" s="202"/>
    </row>
    <row r="204" spans="1:15" ht="37.5" customHeight="1" x14ac:dyDescent="0.2">
      <c r="A204" s="199"/>
      <c r="B204" s="76" t="s">
        <v>231</v>
      </c>
      <c r="C204" s="28"/>
      <c r="D204" s="29"/>
      <c r="E204" s="29"/>
      <c r="F204" s="29"/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177"/>
      <c r="O204" s="203"/>
    </row>
    <row r="205" spans="1:15" x14ac:dyDescent="0.2">
      <c r="A205" s="122" t="s">
        <v>189</v>
      </c>
      <c r="B205" s="27" t="s">
        <v>11</v>
      </c>
      <c r="C205" s="18">
        <v>136</v>
      </c>
      <c r="D205" s="18" t="s">
        <v>38</v>
      </c>
      <c r="E205" s="18">
        <v>2</v>
      </c>
      <c r="F205" s="19" t="s">
        <v>67</v>
      </c>
      <c r="G205" s="17">
        <v>150</v>
      </c>
      <c r="H205" s="11">
        <v>0</v>
      </c>
      <c r="I205" s="11">
        <v>0</v>
      </c>
      <c r="J205" s="11">
        <v>0</v>
      </c>
      <c r="K205" s="11">
        <v>150</v>
      </c>
      <c r="L205" s="11">
        <v>150</v>
      </c>
      <c r="M205" s="11">
        <v>150</v>
      </c>
      <c r="N205" s="110" t="s">
        <v>90</v>
      </c>
      <c r="O205" s="204" t="s">
        <v>57</v>
      </c>
    </row>
    <row r="206" spans="1:15" x14ac:dyDescent="0.2">
      <c r="A206" s="123"/>
      <c r="B206" s="20" t="s">
        <v>9</v>
      </c>
      <c r="C206" s="18" t="s">
        <v>35</v>
      </c>
      <c r="D206" s="18" t="s">
        <v>35</v>
      </c>
      <c r="E206" s="18" t="s">
        <v>35</v>
      </c>
      <c r="F206" s="18" t="s">
        <v>35</v>
      </c>
      <c r="G206" s="17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0"/>
      <c r="O206" s="204"/>
    </row>
    <row r="207" spans="1:15" ht="13.15" customHeight="1" x14ac:dyDescent="0.2">
      <c r="A207" s="123"/>
      <c r="B207" s="20" t="s">
        <v>10</v>
      </c>
      <c r="C207" s="18" t="s">
        <v>35</v>
      </c>
      <c r="D207" s="19" t="s">
        <v>35</v>
      </c>
      <c r="E207" s="19" t="s">
        <v>35</v>
      </c>
      <c r="F207" s="19" t="s">
        <v>35</v>
      </c>
      <c r="G207" s="17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0"/>
      <c r="O207" s="204"/>
    </row>
    <row r="208" spans="1:15" ht="50.25" customHeight="1" x14ac:dyDescent="0.2">
      <c r="A208" s="123"/>
      <c r="B208" s="23" t="s">
        <v>7</v>
      </c>
      <c r="C208" s="28" t="s">
        <v>35</v>
      </c>
      <c r="D208" s="29" t="s">
        <v>35</v>
      </c>
      <c r="E208" s="29" t="s">
        <v>35</v>
      </c>
      <c r="F208" s="29" t="s">
        <v>35</v>
      </c>
      <c r="G208" s="30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10"/>
      <c r="O208" s="204"/>
    </row>
    <row r="209" spans="1:15" ht="50.25" customHeight="1" x14ac:dyDescent="0.2">
      <c r="A209" s="148"/>
      <c r="B209" s="76" t="s">
        <v>231</v>
      </c>
      <c r="C209" s="28"/>
      <c r="D209" s="29"/>
      <c r="E209" s="29"/>
      <c r="F209" s="29"/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177"/>
      <c r="O209" s="177"/>
    </row>
    <row r="210" spans="1:15" x14ac:dyDescent="0.2">
      <c r="A210" s="122" t="s">
        <v>190</v>
      </c>
      <c r="B210" s="27" t="s">
        <v>11</v>
      </c>
      <c r="C210" s="18">
        <v>136</v>
      </c>
      <c r="D210" s="18" t="s">
        <v>38</v>
      </c>
      <c r="E210" s="18">
        <v>2</v>
      </c>
      <c r="F210" s="19" t="s">
        <v>151</v>
      </c>
      <c r="G210" s="17">
        <v>5870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27" t="s">
        <v>152</v>
      </c>
      <c r="O210" s="130" t="s">
        <v>203</v>
      </c>
    </row>
    <row r="211" spans="1:15" x14ac:dyDescent="0.2">
      <c r="A211" s="123"/>
      <c r="B211" s="20" t="s">
        <v>9</v>
      </c>
      <c r="C211" s="18" t="s">
        <v>35</v>
      </c>
      <c r="D211" s="18" t="s">
        <v>35</v>
      </c>
      <c r="E211" s="18" t="s">
        <v>35</v>
      </c>
      <c r="F211" s="18" t="s">
        <v>35</v>
      </c>
      <c r="G211" s="17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28"/>
      <c r="O211" s="131"/>
    </row>
    <row r="212" spans="1:15" x14ac:dyDescent="0.2">
      <c r="A212" s="123"/>
      <c r="B212" s="20" t="s">
        <v>10</v>
      </c>
      <c r="C212" s="18" t="s">
        <v>35</v>
      </c>
      <c r="D212" s="18" t="s">
        <v>35</v>
      </c>
      <c r="E212" s="18" t="s">
        <v>35</v>
      </c>
      <c r="F212" s="18" t="s">
        <v>35</v>
      </c>
      <c r="G212" s="17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28"/>
      <c r="O212" s="131"/>
    </row>
    <row r="213" spans="1:15" ht="47.25" customHeight="1" x14ac:dyDescent="0.2">
      <c r="A213" s="123"/>
      <c r="B213" s="23" t="s">
        <v>7</v>
      </c>
      <c r="C213" s="28" t="s">
        <v>35</v>
      </c>
      <c r="D213" s="28" t="s">
        <v>35</v>
      </c>
      <c r="E213" s="28" t="s">
        <v>35</v>
      </c>
      <c r="F213" s="28" t="s">
        <v>35</v>
      </c>
      <c r="G213" s="30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28"/>
      <c r="O213" s="131"/>
    </row>
    <row r="214" spans="1:15" ht="32.25" customHeight="1" x14ac:dyDescent="0.2">
      <c r="A214" s="148"/>
      <c r="B214" s="76" t="s">
        <v>231</v>
      </c>
      <c r="C214" s="28"/>
      <c r="D214" s="28"/>
      <c r="E214" s="28"/>
      <c r="F214" s="28"/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0">
        <v>0</v>
      </c>
      <c r="M214" s="30">
        <v>0</v>
      </c>
      <c r="N214" s="129"/>
      <c r="O214" s="129"/>
    </row>
    <row r="215" spans="1:15" x14ac:dyDescent="0.2">
      <c r="A215" s="122" t="s">
        <v>229</v>
      </c>
      <c r="B215" s="27" t="s">
        <v>11</v>
      </c>
      <c r="C215" s="18">
        <v>136</v>
      </c>
      <c r="D215" s="18" t="s">
        <v>38</v>
      </c>
      <c r="E215" s="18">
        <v>2</v>
      </c>
      <c r="F215" s="19" t="s">
        <v>68</v>
      </c>
      <c r="G215" s="30">
        <v>0</v>
      </c>
      <c r="H215" s="30">
        <v>2760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127" t="s">
        <v>76</v>
      </c>
      <c r="O215" s="130" t="s">
        <v>230</v>
      </c>
    </row>
    <row r="216" spans="1:15" x14ac:dyDescent="0.2">
      <c r="A216" s="123"/>
      <c r="B216" s="20" t="s">
        <v>9</v>
      </c>
      <c r="C216" s="18" t="s">
        <v>35</v>
      </c>
      <c r="D216" s="18" t="s">
        <v>35</v>
      </c>
      <c r="E216" s="18" t="s">
        <v>35</v>
      </c>
      <c r="F216" s="18" t="s">
        <v>35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28"/>
      <c r="O216" s="131"/>
    </row>
    <row r="217" spans="1:15" x14ac:dyDescent="0.2">
      <c r="A217" s="123"/>
      <c r="B217" s="20" t="s">
        <v>10</v>
      </c>
      <c r="C217" s="18" t="s">
        <v>35</v>
      </c>
      <c r="D217" s="18" t="s">
        <v>35</v>
      </c>
      <c r="E217" s="18" t="s">
        <v>35</v>
      </c>
      <c r="F217" s="18" t="s">
        <v>35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28"/>
      <c r="O217" s="131"/>
    </row>
    <row r="218" spans="1:15" ht="26.25" customHeight="1" x14ac:dyDescent="0.2">
      <c r="A218" s="123"/>
      <c r="B218" s="23" t="s">
        <v>7</v>
      </c>
      <c r="C218" s="28" t="s">
        <v>35</v>
      </c>
      <c r="D218" s="28" t="s">
        <v>35</v>
      </c>
      <c r="E218" s="28" t="s">
        <v>35</v>
      </c>
      <c r="F218" s="28" t="s">
        <v>35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128"/>
      <c r="O218" s="131"/>
    </row>
    <row r="219" spans="1:15" ht="18" customHeight="1" x14ac:dyDescent="0.2">
      <c r="A219" s="148"/>
      <c r="B219" s="23" t="s">
        <v>231</v>
      </c>
      <c r="C219" s="28"/>
      <c r="D219" s="28"/>
      <c r="E219" s="28"/>
      <c r="F219" s="28"/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129"/>
      <c r="O219" s="129"/>
    </row>
    <row r="220" spans="1:15" x14ac:dyDescent="0.2">
      <c r="A220" s="105" t="s">
        <v>13</v>
      </c>
      <c r="B220" s="20" t="s">
        <v>8</v>
      </c>
      <c r="C220" s="18"/>
      <c r="D220" s="19"/>
      <c r="E220" s="19"/>
      <c r="F220" s="19"/>
      <c r="G220" s="17">
        <v>187117.09999999998</v>
      </c>
      <c r="H220" s="11">
        <f t="shared" ref="H220:M223" si="11">H184+H200+H205+H210+H194+H215</f>
        <v>119233.2</v>
      </c>
      <c r="I220" s="11">
        <f t="shared" si="11"/>
        <v>115300.8</v>
      </c>
      <c r="J220" s="11">
        <f t="shared" si="11"/>
        <v>115249.3</v>
      </c>
      <c r="K220" s="11">
        <f t="shared" si="11"/>
        <v>90050.400000000009</v>
      </c>
      <c r="L220" s="11">
        <f t="shared" si="11"/>
        <v>90050.400000000009</v>
      </c>
      <c r="M220" s="11">
        <f t="shared" si="11"/>
        <v>90050.400000000009</v>
      </c>
      <c r="N220" s="173"/>
      <c r="O220" s="108"/>
    </row>
    <row r="221" spans="1:15" x14ac:dyDescent="0.2">
      <c r="A221" s="106"/>
      <c r="B221" s="20" t="s">
        <v>9</v>
      </c>
      <c r="C221" s="18"/>
      <c r="D221" s="19"/>
      <c r="E221" s="19"/>
      <c r="F221" s="19"/>
      <c r="G221" s="17">
        <f>G185+G201+G206+G211+G195+G216</f>
        <v>0</v>
      </c>
      <c r="H221" s="11">
        <f t="shared" si="11"/>
        <v>61620</v>
      </c>
      <c r="I221" s="11">
        <f t="shared" si="11"/>
        <v>53820</v>
      </c>
      <c r="J221" s="11">
        <f t="shared" si="11"/>
        <v>49920</v>
      </c>
      <c r="K221" s="11">
        <f t="shared" si="11"/>
        <v>0</v>
      </c>
      <c r="L221" s="11">
        <f t="shared" si="11"/>
        <v>0</v>
      </c>
      <c r="M221" s="11">
        <f t="shared" si="11"/>
        <v>0</v>
      </c>
      <c r="N221" s="174"/>
      <c r="O221" s="125"/>
    </row>
    <row r="222" spans="1:15" x14ac:dyDescent="0.2">
      <c r="A222" s="106"/>
      <c r="B222" s="20" t="s">
        <v>10</v>
      </c>
      <c r="C222" s="18"/>
      <c r="D222" s="19"/>
      <c r="E222" s="19"/>
      <c r="F222" s="19"/>
      <c r="G222" s="17">
        <f>G186+G202+G207+G212+G196+G217</f>
        <v>0</v>
      </c>
      <c r="H222" s="11">
        <f t="shared" si="11"/>
        <v>0</v>
      </c>
      <c r="I222" s="11">
        <f t="shared" si="11"/>
        <v>0</v>
      </c>
      <c r="J222" s="11">
        <f t="shared" si="11"/>
        <v>0</v>
      </c>
      <c r="K222" s="11">
        <f t="shared" si="11"/>
        <v>0</v>
      </c>
      <c r="L222" s="11">
        <f t="shared" si="11"/>
        <v>0</v>
      </c>
      <c r="M222" s="11">
        <f t="shared" si="11"/>
        <v>0</v>
      </c>
      <c r="N222" s="174"/>
      <c r="O222" s="125"/>
    </row>
    <row r="223" spans="1:15" x14ac:dyDescent="0.2">
      <c r="A223" s="106"/>
      <c r="B223" s="82" t="s">
        <v>7</v>
      </c>
      <c r="C223" s="84"/>
      <c r="D223" s="78"/>
      <c r="E223" s="78"/>
      <c r="F223" s="78"/>
      <c r="G223" s="88">
        <f>G187+G203+G208+G213+G197+G218</f>
        <v>0</v>
      </c>
      <c r="H223" s="97">
        <f t="shared" si="11"/>
        <v>0</v>
      </c>
      <c r="I223" s="97">
        <f t="shared" si="11"/>
        <v>0</v>
      </c>
      <c r="J223" s="97">
        <f t="shared" si="11"/>
        <v>0</v>
      </c>
      <c r="K223" s="97">
        <f t="shared" si="11"/>
        <v>0</v>
      </c>
      <c r="L223" s="97">
        <f t="shared" si="11"/>
        <v>0</v>
      </c>
      <c r="M223" s="97">
        <f t="shared" si="11"/>
        <v>0</v>
      </c>
      <c r="N223" s="174"/>
      <c r="O223" s="125"/>
    </row>
    <row r="224" spans="1:15" s="87" customFormat="1" x14ac:dyDescent="0.2">
      <c r="A224" s="114"/>
      <c r="B224" s="83" t="s">
        <v>231</v>
      </c>
      <c r="C224" s="18"/>
      <c r="D224" s="79"/>
      <c r="E224" s="79"/>
      <c r="F224" s="79"/>
      <c r="G224" s="17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75"/>
      <c r="O224" s="126"/>
    </row>
    <row r="225" spans="1:15" ht="25.5" customHeight="1" x14ac:dyDescent="0.2">
      <c r="A225" s="141" t="s">
        <v>113</v>
      </c>
      <c r="B225" s="142"/>
      <c r="C225" s="142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  <c r="N225" s="142"/>
      <c r="O225" s="143"/>
    </row>
    <row r="226" spans="1:15" ht="25.5" customHeight="1" x14ac:dyDescent="0.2">
      <c r="A226" s="135" t="s">
        <v>34</v>
      </c>
      <c r="B226" s="136"/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7"/>
    </row>
    <row r="227" spans="1:15" ht="25.5" customHeight="1" x14ac:dyDescent="0.2">
      <c r="A227" s="135" t="s">
        <v>115</v>
      </c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7"/>
    </row>
    <row r="228" spans="1:15" ht="25.5" customHeight="1" x14ac:dyDescent="0.2">
      <c r="A228" s="135" t="s">
        <v>114</v>
      </c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7"/>
    </row>
    <row r="229" spans="1:15" ht="13.15" customHeight="1" x14ac:dyDescent="0.2">
      <c r="A229" s="122" t="s">
        <v>61</v>
      </c>
      <c r="B229" s="105" t="s">
        <v>11</v>
      </c>
      <c r="C229" s="25" t="s">
        <v>18</v>
      </c>
      <c r="D229" s="25" t="s">
        <v>38</v>
      </c>
      <c r="E229" s="25">
        <v>3</v>
      </c>
      <c r="F229" s="19" t="s">
        <v>65</v>
      </c>
      <c r="G229" s="17">
        <v>2000</v>
      </c>
      <c r="H229" s="11">
        <v>26638.2</v>
      </c>
      <c r="I229" s="11">
        <v>23452.6</v>
      </c>
      <c r="J229" s="11">
        <v>23452.6</v>
      </c>
      <c r="K229" s="11">
        <f t="shared" ref="K229:M229" si="12">33860.6-500</f>
        <v>33360.6</v>
      </c>
      <c r="L229" s="11">
        <f t="shared" si="12"/>
        <v>33360.6</v>
      </c>
      <c r="M229" s="11">
        <f t="shared" si="12"/>
        <v>33360.6</v>
      </c>
      <c r="N229" s="127" t="s">
        <v>85</v>
      </c>
      <c r="O229" s="127" t="s">
        <v>29</v>
      </c>
    </row>
    <row r="230" spans="1:15" ht="13.15" customHeight="1" x14ac:dyDescent="0.2">
      <c r="A230" s="123"/>
      <c r="B230" s="124"/>
      <c r="C230" s="25">
        <v>131</v>
      </c>
      <c r="D230" s="26" t="s">
        <v>38</v>
      </c>
      <c r="E230" s="25">
        <v>3</v>
      </c>
      <c r="F230" s="19" t="s">
        <v>65</v>
      </c>
      <c r="G230" s="17">
        <v>500</v>
      </c>
      <c r="H230" s="11">
        <v>500</v>
      </c>
      <c r="I230" s="11">
        <v>500</v>
      </c>
      <c r="J230" s="11">
        <v>500</v>
      </c>
      <c r="K230" s="11">
        <v>1500</v>
      </c>
      <c r="L230" s="11">
        <v>1500</v>
      </c>
      <c r="M230" s="11">
        <v>1500</v>
      </c>
      <c r="N230" s="128"/>
      <c r="O230" s="128"/>
    </row>
    <row r="231" spans="1:15" x14ac:dyDescent="0.2">
      <c r="A231" s="123"/>
      <c r="B231" s="20" t="s">
        <v>9</v>
      </c>
      <c r="C231" s="18" t="s">
        <v>35</v>
      </c>
      <c r="D231" s="18" t="s">
        <v>35</v>
      </c>
      <c r="E231" s="18" t="s">
        <v>35</v>
      </c>
      <c r="F231" s="18" t="s">
        <v>35</v>
      </c>
      <c r="G231" s="17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28"/>
      <c r="O231" s="128"/>
    </row>
    <row r="232" spans="1:15" x14ac:dyDescent="0.2">
      <c r="A232" s="123"/>
      <c r="B232" s="20" t="s">
        <v>10</v>
      </c>
      <c r="C232" s="18" t="s">
        <v>35</v>
      </c>
      <c r="D232" s="19" t="s">
        <v>35</v>
      </c>
      <c r="E232" s="19" t="s">
        <v>35</v>
      </c>
      <c r="F232" s="19" t="s">
        <v>35</v>
      </c>
      <c r="G232" s="17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28"/>
      <c r="O232" s="128"/>
    </row>
    <row r="233" spans="1:15" ht="129" customHeight="1" x14ac:dyDescent="0.2">
      <c r="A233" s="123"/>
      <c r="B233" s="23" t="s">
        <v>7</v>
      </c>
      <c r="C233" s="28" t="s">
        <v>35</v>
      </c>
      <c r="D233" s="29" t="s">
        <v>35</v>
      </c>
      <c r="E233" s="29" t="s">
        <v>35</v>
      </c>
      <c r="F233" s="29" t="s">
        <v>35</v>
      </c>
      <c r="G233" s="30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28"/>
      <c r="O233" s="128"/>
    </row>
    <row r="234" spans="1:15" ht="24" customHeight="1" x14ac:dyDescent="0.2">
      <c r="A234" s="148"/>
      <c r="B234" s="23" t="s">
        <v>231</v>
      </c>
      <c r="C234" s="28"/>
      <c r="D234" s="29"/>
      <c r="E234" s="29"/>
      <c r="F234" s="29"/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129"/>
      <c r="O234" s="129"/>
    </row>
    <row r="235" spans="1:15" ht="15" customHeight="1" x14ac:dyDescent="0.2">
      <c r="A235" s="149" t="s">
        <v>23</v>
      </c>
      <c r="B235" s="22" t="s">
        <v>11</v>
      </c>
      <c r="C235" s="25" t="s">
        <v>18</v>
      </c>
      <c r="D235" s="25" t="s">
        <v>38</v>
      </c>
      <c r="E235" s="25">
        <v>3</v>
      </c>
      <c r="F235" s="19" t="s">
        <v>66</v>
      </c>
      <c r="G235" s="17">
        <f>5000+300</f>
        <v>5300</v>
      </c>
      <c r="H235" s="11">
        <v>2300</v>
      </c>
      <c r="I235" s="11">
        <v>300</v>
      </c>
      <c r="J235" s="11">
        <v>300</v>
      </c>
      <c r="K235" s="11">
        <f>5000+300</f>
        <v>5300</v>
      </c>
      <c r="L235" s="11">
        <f>5000+300</f>
        <v>5300</v>
      </c>
      <c r="M235" s="11">
        <f>5000+300</f>
        <v>5300</v>
      </c>
      <c r="N235" s="127" t="s">
        <v>99</v>
      </c>
      <c r="O235" s="127" t="s">
        <v>30</v>
      </c>
    </row>
    <row r="236" spans="1:15" ht="18.600000000000001" customHeight="1" x14ac:dyDescent="0.2">
      <c r="A236" s="150"/>
      <c r="B236" s="20" t="s">
        <v>9</v>
      </c>
      <c r="C236" s="18" t="s">
        <v>35</v>
      </c>
      <c r="D236" s="19" t="s">
        <v>35</v>
      </c>
      <c r="E236" s="19" t="s">
        <v>35</v>
      </c>
      <c r="F236" s="19" t="s">
        <v>35</v>
      </c>
      <c r="G236" s="17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28"/>
      <c r="O236" s="128"/>
    </row>
    <row r="237" spans="1:15" x14ac:dyDescent="0.2">
      <c r="A237" s="150"/>
      <c r="B237" s="20" t="s">
        <v>10</v>
      </c>
      <c r="C237" s="39" t="s">
        <v>35</v>
      </c>
      <c r="D237" s="19" t="s">
        <v>35</v>
      </c>
      <c r="E237" s="19" t="s">
        <v>35</v>
      </c>
      <c r="F237" s="19" t="s">
        <v>35</v>
      </c>
      <c r="G237" s="17">
        <v>250</v>
      </c>
      <c r="H237" s="11">
        <v>100</v>
      </c>
      <c r="I237" s="11">
        <v>0</v>
      </c>
      <c r="J237" s="11">
        <v>0</v>
      </c>
      <c r="K237" s="11">
        <v>250</v>
      </c>
      <c r="L237" s="11">
        <v>250</v>
      </c>
      <c r="M237" s="11">
        <v>250</v>
      </c>
      <c r="N237" s="128"/>
      <c r="O237" s="128"/>
    </row>
    <row r="238" spans="1:15" ht="78.75" customHeight="1" x14ac:dyDescent="0.2">
      <c r="A238" s="150"/>
      <c r="B238" s="76" t="s">
        <v>7</v>
      </c>
      <c r="C238" s="98"/>
      <c r="D238" s="89"/>
      <c r="E238" s="89"/>
      <c r="F238" s="89"/>
      <c r="G238" s="30">
        <v>0</v>
      </c>
      <c r="H238" s="30">
        <v>0</v>
      </c>
      <c r="I238" s="30">
        <v>0</v>
      </c>
      <c r="J238" s="30">
        <v>0</v>
      </c>
      <c r="K238" s="30">
        <v>0</v>
      </c>
      <c r="L238" s="30">
        <v>0</v>
      </c>
      <c r="M238" s="30">
        <v>0</v>
      </c>
      <c r="N238" s="128"/>
      <c r="O238" s="128"/>
    </row>
    <row r="239" spans="1:15" s="87" customFormat="1" ht="43.5" customHeight="1" x14ac:dyDescent="0.2">
      <c r="A239" s="199"/>
      <c r="B239" s="23" t="s">
        <v>231</v>
      </c>
      <c r="C239" s="40"/>
      <c r="D239" s="29"/>
      <c r="E239" s="29"/>
      <c r="F239" s="29"/>
      <c r="G239" s="30">
        <v>0</v>
      </c>
      <c r="H239" s="30">
        <v>0</v>
      </c>
      <c r="I239" s="30">
        <v>0</v>
      </c>
      <c r="J239" s="30">
        <v>0</v>
      </c>
      <c r="K239" s="30">
        <v>0</v>
      </c>
      <c r="L239" s="30">
        <v>0</v>
      </c>
      <c r="M239" s="30">
        <v>0</v>
      </c>
      <c r="N239" s="129"/>
      <c r="O239" s="129"/>
    </row>
    <row r="240" spans="1:15" ht="25.5" customHeight="1" x14ac:dyDescent="0.2">
      <c r="A240" s="141" t="s">
        <v>116</v>
      </c>
      <c r="B240" s="142"/>
      <c r="C240" s="142"/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  <c r="N240" s="142"/>
      <c r="O240" s="143"/>
    </row>
    <row r="241" spans="1:15" ht="13.15" customHeight="1" x14ac:dyDescent="0.2">
      <c r="A241" s="205" t="s">
        <v>24</v>
      </c>
      <c r="B241" s="205" t="s">
        <v>11</v>
      </c>
      <c r="C241" s="25" t="s">
        <v>18</v>
      </c>
      <c r="D241" s="25" t="s">
        <v>38</v>
      </c>
      <c r="E241" s="25">
        <v>3</v>
      </c>
      <c r="F241" s="19" t="s">
        <v>67</v>
      </c>
      <c r="G241" s="17">
        <f>'[4]ГП Образование_new'!$G$194</f>
        <v>30009.1</v>
      </c>
      <c r="H241" s="17">
        <v>23997</v>
      </c>
      <c r="I241" s="17">
        <v>23997</v>
      </c>
      <c r="J241" s="17">
        <v>23997</v>
      </c>
      <c r="K241" s="11">
        <v>0</v>
      </c>
      <c r="L241" s="11">
        <v>0</v>
      </c>
      <c r="M241" s="11">
        <v>0</v>
      </c>
      <c r="N241" s="127" t="s">
        <v>78</v>
      </c>
      <c r="O241" s="127" t="s">
        <v>31</v>
      </c>
    </row>
    <row r="242" spans="1:15" x14ac:dyDescent="0.2">
      <c r="A242" s="205"/>
      <c r="B242" s="205"/>
      <c r="C242" s="25" t="s">
        <v>19</v>
      </c>
      <c r="D242" s="25" t="s">
        <v>38</v>
      </c>
      <c r="E242" s="25">
        <v>3</v>
      </c>
      <c r="F242" s="19" t="s">
        <v>67</v>
      </c>
      <c r="G242" s="17">
        <v>770</v>
      </c>
      <c r="H242" s="17">
        <v>770</v>
      </c>
      <c r="I242" s="17">
        <v>770</v>
      </c>
      <c r="J242" s="17">
        <v>770</v>
      </c>
      <c r="K242" s="11">
        <v>770</v>
      </c>
      <c r="L242" s="11">
        <v>770</v>
      </c>
      <c r="M242" s="11">
        <v>770</v>
      </c>
      <c r="N242" s="128"/>
      <c r="O242" s="128"/>
    </row>
    <row r="243" spans="1:15" ht="13.15" customHeight="1" x14ac:dyDescent="0.2">
      <c r="A243" s="205"/>
      <c r="B243" s="20" t="s">
        <v>9</v>
      </c>
      <c r="C243" s="18" t="s">
        <v>35</v>
      </c>
      <c r="D243" s="18" t="s">
        <v>35</v>
      </c>
      <c r="E243" s="18" t="s">
        <v>35</v>
      </c>
      <c r="F243" s="18" t="s">
        <v>35</v>
      </c>
      <c r="G243" s="17">
        <v>0</v>
      </c>
      <c r="H243" s="17">
        <v>0</v>
      </c>
      <c r="I243" s="17">
        <v>0</v>
      </c>
      <c r="J243" s="17">
        <v>0</v>
      </c>
      <c r="K243" s="11">
        <v>0</v>
      </c>
      <c r="L243" s="11">
        <v>0</v>
      </c>
      <c r="M243" s="11">
        <v>0</v>
      </c>
      <c r="N243" s="128"/>
      <c r="O243" s="128"/>
    </row>
    <row r="244" spans="1:15" x14ac:dyDescent="0.2">
      <c r="A244" s="205"/>
      <c r="B244" s="20" t="s">
        <v>10</v>
      </c>
      <c r="C244" s="18" t="s">
        <v>35</v>
      </c>
      <c r="D244" s="18" t="s">
        <v>35</v>
      </c>
      <c r="E244" s="18" t="s">
        <v>35</v>
      </c>
      <c r="F244" s="19" t="s">
        <v>35</v>
      </c>
      <c r="G244" s="17">
        <v>0</v>
      </c>
      <c r="H244" s="17">
        <v>0</v>
      </c>
      <c r="I244" s="17">
        <v>0</v>
      </c>
      <c r="J244" s="17">
        <v>0</v>
      </c>
      <c r="K244" s="11">
        <v>0</v>
      </c>
      <c r="L244" s="11">
        <v>0</v>
      </c>
      <c r="M244" s="11">
        <v>0</v>
      </c>
      <c r="N244" s="128"/>
      <c r="O244" s="128"/>
    </row>
    <row r="245" spans="1:15" ht="47.25" customHeight="1" x14ac:dyDescent="0.2">
      <c r="A245" s="205"/>
      <c r="B245" s="20" t="s">
        <v>7</v>
      </c>
      <c r="C245" s="18" t="s">
        <v>35</v>
      </c>
      <c r="D245" s="19" t="s">
        <v>35</v>
      </c>
      <c r="E245" s="19" t="s">
        <v>35</v>
      </c>
      <c r="F245" s="19" t="s">
        <v>35</v>
      </c>
      <c r="G245" s="17">
        <v>0</v>
      </c>
      <c r="H245" s="17">
        <v>0</v>
      </c>
      <c r="I245" s="17">
        <v>0</v>
      </c>
      <c r="J245" s="17">
        <v>0</v>
      </c>
      <c r="K245" s="11">
        <v>0</v>
      </c>
      <c r="L245" s="11">
        <v>0</v>
      </c>
      <c r="M245" s="11">
        <v>0</v>
      </c>
      <c r="N245" s="128"/>
      <c r="O245" s="128"/>
    </row>
    <row r="246" spans="1:15" ht="24" customHeight="1" x14ac:dyDescent="0.2">
      <c r="A246" s="206"/>
      <c r="B246" s="82" t="s">
        <v>231</v>
      </c>
      <c r="C246" s="18"/>
      <c r="D246" s="79"/>
      <c r="E246" s="79"/>
      <c r="F246" s="79"/>
      <c r="G246" s="30">
        <v>0</v>
      </c>
      <c r="H246" s="30">
        <v>0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129"/>
      <c r="O246" s="129"/>
    </row>
    <row r="247" spans="1:15" ht="13.15" customHeight="1" x14ac:dyDescent="0.2">
      <c r="A247" s="106" t="s">
        <v>60</v>
      </c>
      <c r="B247" s="105" t="s">
        <v>11</v>
      </c>
      <c r="C247" s="25" t="s">
        <v>18</v>
      </c>
      <c r="D247" s="25" t="s">
        <v>38</v>
      </c>
      <c r="E247" s="25">
        <v>3</v>
      </c>
      <c r="F247" s="19" t="s">
        <v>68</v>
      </c>
      <c r="G247" s="17">
        <f>'[4]ГП Образование_new'!$G$199</f>
        <v>33056.300000000003</v>
      </c>
      <c r="H247" s="17">
        <v>32114.7</v>
      </c>
      <c r="I247" s="17">
        <v>32114.7</v>
      </c>
      <c r="J247" s="17">
        <v>32114.7</v>
      </c>
      <c r="K247" s="11">
        <f>5764.5+1130</f>
        <v>6894.5</v>
      </c>
      <c r="L247" s="11">
        <f>5764.5+1130</f>
        <v>6894.5</v>
      </c>
      <c r="M247" s="11">
        <f>5764.5+1130</f>
        <v>6894.5</v>
      </c>
      <c r="N247" s="127" t="s">
        <v>91</v>
      </c>
      <c r="O247" s="127" t="s">
        <v>117</v>
      </c>
    </row>
    <row r="248" spans="1:15" x14ac:dyDescent="0.2">
      <c r="A248" s="106"/>
      <c r="B248" s="106"/>
      <c r="C248" s="25" t="s">
        <v>19</v>
      </c>
      <c r="D248" s="26" t="s">
        <v>38</v>
      </c>
      <c r="E248" s="25">
        <v>3</v>
      </c>
      <c r="F248" s="19" t="s">
        <v>68</v>
      </c>
      <c r="G248" s="17">
        <v>630</v>
      </c>
      <c r="H248" s="17">
        <v>630</v>
      </c>
      <c r="I248" s="17">
        <v>630</v>
      </c>
      <c r="J248" s="17">
        <v>630</v>
      </c>
      <c r="K248" s="11">
        <v>0</v>
      </c>
      <c r="L248" s="11">
        <v>0</v>
      </c>
      <c r="M248" s="11">
        <v>0</v>
      </c>
      <c r="N248" s="128"/>
      <c r="O248" s="128"/>
    </row>
    <row r="249" spans="1:15" x14ac:dyDescent="0.2">
      <c r="A249" s="106"/>
      <c r="B249" s="33" t="s">
        <v>9</v>
      </c>
      <c r="C249" s="18" t="s">
        <v>35</v>
      </c>
      <c r="D249" s="18" t="s">
        <v>35</v>
      </c>
      <c r="E249" s="18" t="s">
        <v>35</v>
      </c>
      <c r="F249" s="18" t="s">
        <v>35</v>
      </c>
      <c r="G249" s="17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28"/>
      <c r="O249" s="128"/>
    </row>
    <row r="250" spans="1:15" ht="13.15" customHeight="1" x14ac:dyDescent="0.2">
      <c r="A250" s="106"/>
      <c r="B250" s="33" t="s">
        <v>10</v>
      </c>
      <c r="C250" s="18" t="s">
        <v>35</v>
      </c>
      <c r="D250" s="19" t="s">
        <v>35</v>
      </c>
      <c r="E250" s="19" t="s">
        <v>35</v>
      </c>
      <c r="F250" s="19" t="s">
        <v>35</v>
      </c>
      <c r="G250" s="17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28"/>
      <c r="O250" s="128"/>
    </row>
    <row r="251" spans="1:15" ht="37.5" customHeight="1" x14ac:dyDescent="0.2">
      <c r="A251" s="106"/>
      <c r="B251" s="33" t="s">
        <v>7</v>
      </c>
      <c r="C251" s="18" t="s">
        <v>35</v>
      </c>
      <c r="D251" s="19" t="s">
        <v>35</v>
      </c>
      <c r="E251" s="19" t="s">
        <v>35</v>
      </c>
      <c r="F251" s="19" t="s">
        <v>35</v>
      </c>
      <c r="G251" s="17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28"/>
      <c r="O251" s="128"/>
    </row>
    <row r="252" spans="1:15" ht="26.25" customHeight="1" x14ac:dyDescent="0.2">
      <c r="A252" s="114"/>
      <c r="B252" s="33" t="s">
        <v>231</v>
      </c>
      <c r="C252" s="18"/>
      <c r="D252" s="79"/>
      <c r="E252" s="79"/>
      <c r="F252" s="79"/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129"/>
      <c r="O252" s="129"/>
    </row>
    <row r="253" spans="1:15" x14ac:dyDescent="0.2">
      <c r="A253" s="105" t="s">
        <v>74</v>
      </c>
      <c r="B253" s="20" t="s">
        <v>11</v>
      </c>
      <c r="C253" s="25" t="s">
        <v>18</v>
      </c>
      <c r="D253" s="25" t="s">
        <v>38</v>
      </c>
      <c r="E253" s="25">
        <v>3</v>
      </c>
      <c r="F253" s="19" t="s">
        <v>150</v>
      </c>
      <c r="G253" s="17">
        <f>'[4]ГП Образование_new'!$G$204</f>
        <v>27249.15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27" t="s">
        <v>92</v>
      </c>
      <c r="O253" s="127" t="s">
        <v>204</v>
      </c>
    </row>
    <row r="254" spans="1:15" x14ac:dyDescent="0.2">
      <c r="A254" s="106"/>
      <c r="B254" s="33" t="s">
        <v>9</v>
      </c>
      <c r="C254" s="18" t="s">
        <v>35</v>
      </c>
      <c r="D254" s="18" t="s">
        <v>35</v>
      </c>
      <c r="E254" s="18" t="s">
        <v>35</v>
      </c>
      <c r="F254" s="18" t="s">
        <v>35</v>
      </c>
      <c r="G254" s="17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28"/>
      <c r="O254" s="128"/>
    </row>
    <row r="255" spans="1:15" x14ac:dyDescent="0.2">
      <c r="A255" s="106"/>
      <c r="B255" s="33" t="s">
        <v>10</v>
      </c>
      <c r="C255" s="18" t="s">
        <v>35</v>
      </c>
      <c r="D255" s="18" t="s">
        <v>35</v>
      </c>
      <c r="E255" s="18" t="s">
        <v>35</v>
      </c>
      <c r="F255" s="18" t="s">
        <v>35</v>
      </c>
      <c r="G255" s="17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28"/>
      <c r="O255" s="128"/>
    </row>
    <row r="256" spans="1:15" ht="27" customHeight="1" x14ac:dyDescent="0.2">
      <c r="A256" s="106"/>
      <c r="B256" s="99" t="s">
        <v>7</v>
      </c>
      <c r="C256" s="84" t="s">
        <v>35</v>
      </c>
      <c r="D256" s="84" t="s">
        <v>35</v>
      </c>
      <c r="E256" s="84" t="s">
        <v>35</v>
      </c>
      <c r="F256" s="84" t="s">
        <v>35</v>
      </c>
      <c r="G256" s="88">
        <v>0</v>
      </c>
      <c r="H256" s="97">
        <v>0</v>
      </c>
      <c r="I256" s="97">
        <v>0</v>
      </c>
      <c r="J256" s="97">
        <v>0</v>
      </c>
      <c r="K256" s="97">
        <v>0</v>
      </c>
      <c r="L256" s="97">
        <v>0</v>
      </c>
      <c r="M256" s="97">
        <v>0</v>
      </c>
      <c r="N256" s="128"/>
      <c r="O256" s="128"/>
    </row>
    <row r="257" spans="1:15" s="87" customFormat="1" ht="34.5" customHeight="1" x14ac:dyDescent="0.2">
      <c r="A257" s="114"/>
      <c r="B257" s="83" t="s">
        <v>231</v>
      </c>
      <c r="C257" s="18"/>
      <c r="D257" s="18"/>
      <c r="E257" s="18"/>
      <c r="F257" s="18"/>
      <c r="G257" s="30">
        <v>0</v>
      </c>
      <c r="H257" s="30">
        <v>0</v>
      </c>
      <c r="I257" s="30">
        <v>0</v>
      </c>
      <c r="J257" s="30">
        <v>0</v>
      </c>
      <c r="K257" s="30">
        <v>0</v>
      </c>
      <c r="L257" s="30">
        <v>0</v>
      </c>
      <c r="M257" s="30">
        <v>0</v>
      </c>
      <c r="N257" s="129"/>
      <c r="O257" s="129"/>
    </row>
    <row r="258" spans="1:15" ht="21" customHeight="1" x14ac:dyDescent="0.2">
      <c r="A258" s="141" t="s">
        <v>118</v>
      </c>
      <c r="B258" s="142"/>
      <c r="C258" s="142"/>
      <c r="D258" s="142"/>
      <c r="E258" s="142"/>
      <c r="F258" s="142"/>
      <c r="G258" s="142"/>
      <c r="H258" s="142"/>
      <c r="I258" s="142"/>
      <c r="J258" s="142"/>
      <c r="K258" s="142"/>
      <c r="L258" s="142"/>
      <c r="M258" s="142"/>
      <c r="N258" s="142"/>
      <c r="O258" s="143"/>
    </row>
    <row r="259" spans="1:15" ht="13.15" customHeight="1" x14ac:dyDescent="0.2">
      <c r="A259" s="205" t="s">
        <v>58</v>
      </c>
      <c r="B259" s="27" t="s">
        <v>11</v>
      </c>
      <c r="C259" s="25" t="s">
        <v>18</v>
      </c>
      <c r="D259" s="25" t="s">
        <v>38</v>
      </c>
      <c r="E259" s="25">
        <v>3</v>
      </c>
      <c r="F259" s="19" t="s">
        <v>69</v>
      </c>
      <c r="G259" s="17">
        <f>'[4]ГП Образование_new'!$G$209</f>
        <v>3330</v>
      </c>
      <c r="H259" s="11">
        <v>3330</v>
      </c>
      <c r="I259" s="11">
        <v>3330</v>
      </c>
      <c r="J259" s="11">
        <v>3330</v>
      </c>
      <c r="K259" s="11">
        <v>3330</v>
      </c>
      <c r="L259" s="11">
        <v>3330</v>
      </c>
      <c r="M259" s="11">
        <v>3330</v>
      </c>
      <c r="N259" s="127" t="s">
        <v>79</v>
      </c>
      <c r="O259" s="127" t="s">
        <v>32</v>
      </c>
    </row>
    <row r="260" spans="1:15" ht="13.15" customHeight="1" x14ac:dyDescent="0.2">
      <c r="A260" s="205"/>
      <c r="B260" s="20" t="s">
        <v>9</v>
      </c>
      <c r="C260" s="18" t="s">
        <v>35</v>
      </c>
      <c r="D260" s="19" t="s">
        <v>35</v>
      </c>
      <c r="E260" s="19" t="s">
        <v>35</v>
      </c>
      <c r="F260" s="19" t="s">
        <v>35</v>
      </c>
      <c r="G260" s="17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28"/>
      <c r="O260" s="128"/>
    </row>
    <row r="261" spans="1:15" ht="13.15" customHeight="1" x14ac:dyDescent="0.2">
      <c r="A261" s="205"/>
      <c r="B261" s="20" t="s">
        <v>10</v>
      </c>
      <c r="C261" s="18" t="s">
        <v>35</v>
      </c>
      <c r="D261" s="19" t="s">
        <v>35</v>
      </c>
      <c r="E261" s="19" t="s">
        <v>35</v>
      </c>
      <c r="F261" s="19" t="s">
        <v>35</v>
      </c>
      <c r="G261" s="17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28"/>
      <c r="O261" s="128"/>
    </row>
    <row r="262" spans="1:15" ht="33" customHeight="1" x14ac:dyDescent="0.2">
      <c r="A262" s="205"/>
      <c r="B262" s="20" t="s">
        <v>7</v>
      </c>
      <c r="C262" s="18" t="s">
        <v>35</v>
      </c>
      <c r="D262" s="19" t="s">
        <v>35</v>
      </c>
      <c r="E262" s="19" t="s">
        <v>35</v>
      </c>
      <c r="F262" s="19" t="s">
        <v>35</v>
      </c>
      <c r="G262" s="17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28"/>
      <c r="O262" s="128"/>
    </row>
    <row r="263" spans="1:15" ht="33" customHeight="1" x14ac:dyDescent="0.2">
      <c r="A263" s="206"/>
      <c r="B263" s="82" t="s">
        <v>231</v>
      </c>
      <c r="C263" s="18"/>
      <c r="D263" s="79"/>
      <c r="E263" s="79"/>
      <c r="F263" s="79"/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129"/>
      <c r="O263" s="129"/>
    </row>
    <row r="264" spans="1:15" ht="16.5" customHeight="1" x14ac:dyDescent="0.2">
      <c r="A264" s="106" t="s">
        <v>59</v>
      </c>
      <c r="B264" s="149" t="s">
        <v>11</v>
      </c>
      <c r="C264" s="19" t="s">
        <v>19</v>
      </c>
      <c r="D264" s="39" t="s">
        <v>38</v>
      </c>
      <c r="E264" s="19" t="s">
        <v>47</v>
      </c>
      <c r="F264" s="19" t="s">
        <v>70</v>
      </c>
      <c r="G264" s="17">
        <f>'[4]ГП Образование_new'!$G$213</f>
        <v>100</v>
      </c>
      <c r="H264" s="11">
        <v>100</v>
      </c>
      <c r="I264" s="11">
        <v>100</v>
      </c>
      <c r="J264" s="11">
        <v>100</v>
      </c>
      <c r="K264" s="11">
        <v>100</v>
      </c>
      <c r="L264" s="11">
        <v>100</v>
      </c>
      <c r="M264" s="11">
        <v>100</v>
      </c>
      <c r="N264" s="127" t="s">
        <v>158</v>
      </c>
      <c r="O264" s="127" t="s">
        <v>33</v>
      </c>
    </row>
    <row r="265" spans="1:15" x14ac:dyDescent="0.2">
      <c r="A265" s="106"/>
      <c r="B265" s="150"/>
      <c r="C265" s="19" t="s">
        <v>18</v>
      </c>
      <c r="D265" s="39" t="s">
        <v>38</v>
      </c>
      <c r="E265" s="19" t="s">
        <v>47</v>
      </c>
      <c r="F265" s="19" t="s">
        <v>70</v>
      </c>
      <c r="G265" s="17">
        <v>4770</v>
      </c>
      <c r="H265" s="11">
        <v>3680</v>
      </c>
      <c r="I265" s="11">
        <v>3680</v>
      </c>
      <c r="J265" s="11">
        <v>3680</v>
      </c>
      <c r="K265" s="11">
        <f t="shared" ref="K265:M265" si="13">300+2070</f>
        <v>2370</v>
      </c>
      <c r="L265" s="11">
        <f t="shared" si="13"/>
        <v>2370</v>
      </c>
      <c r="M265" s="11">
        <f t="shared" si="13"/>
        <v>2370</v>
      </c>
      <c r="N265" s="128"/>
      <c r="O265" s="128"/>
    </row>
    <row r="266" spans="1:15" x14ac:dyDescent="0.2">
      <c r="A266" s="106"/>
      <c r="B266" s="20" t="s">
        <v>9</v>
      </c>
      <c r="C266" s="19" t="s">
        <v>35</v>
      </c>
      <c r="D266" s="19" t="s">
        <v>35</v>
      </c>
      <c r="E266" s="19" t="s">
        <v>35</v>
      </c>
      <c r="F266" s="19" t="s">
        <v>35</v>
      </c>
      <c r="G266" s="17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28"/>
      <c r="O266" s="128"/>
    </row>
    <row r="267" spans="1:15" x14ac:dyDescent="0.2">
      <c r="A267" s="106"/>
      <c r="B267" s="20" t="s">
        <v>10</v>
      </c>
      <c r="C267" s="19" t="s">
        <v>35</v>
      </c>
      <c r="D267" s="19" t="s">
        <v>35</v>
      </c>
      <c r="E267" s="19" t="s">
        <v>35</v>
      </c>
      <c r="F267" s="19" t="s">
        <v>35</v>
      </c>
      <c r="G267" s="17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28"/>
      <c r="O267" s="128"/>
    </row>
    <row r="268" spans="1:15" ht="45.75" customHeight="1" x14ac:dyDescent="0.2">
      <c r="A268" s="106"/>
      <c r="B268" s="23" t="s">
        <v>7</v>
      </c>
      <c r="C268" s="29" t="s">
        <v>35</v>
      </c>
      <c r="D268" s="29" t="s">
        <v>35</v>
      </c>
      <c r="E268" s="29" t="s">
        <v>35</v>
      </c>
      <c r="F268" s="29" t="s">
        <v>35</v>
      </c>
      <c r="G268" s="30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28"/>
      <c r="O268" s="128"/>
    </row>
    <row r="269" spans="1:15" ht="35.25" customHeight="1" x14ac:dyDescent="0.2">
      <c r="A269" s="114"/>
      <c r="B269" s="76" t="s">
        <v>231</v>
      </c>
      <c r="C269" s="29"/>
      <c r="D269" s="29"/>
      <c r="E269" s="29"/>
      <c r="F269" s="29"/>
      <c r="G269" s="30">
        <v>0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129"/>
      <c r="O269" s="129"/>
    </row>
    <row r="270" spans="1:15" ht="21" customHeight="1" x14ac:dyDescent="0.2">
      <c r="A270" s="122" t="s">
        <v>153</v>
      </c>
      <c r="B270" s="27" t="s">
        <v>11</v>
      </c>
      <c r="C270" s="25" t="s">
        <v>18</v>
      </c>
      <c r="D270" s="25" t="s">
        <v>38</v>
      </c>
      <c r="E270" s="25">
        <v>3</v>
      </c>
      <c r="F270" s="25" t="s">
        <v>119</v>
      </c>
      <c r="G270" s="17">
        <v>350</v>
      </c>
      <c r="H270" s="11">
        <v>350</v>
      </c>
      <c r="I270" s="11">
        <v>350</v>
      </c>
      <c r="J270" s="11">
        <v>350</v>
      </c>
      <c r="K270" s="11">
        <v>350</v>
      </c>
      <c r="L270" s="11">
        <v>350</v>
      </c>
      <c r="M270" s="11">
        <v>0</v>
      </c>
      <c r="N270" s="207" t="s">
        <v>76</v>
      </c>
      <c r="O270" s="127" t="s">
        <v>157</v>
      </c>
    </row>
    <row r="271" spans="1:15" ht="21" customHeight="1" x14ac:dyDescent="0.2">
      <c r="A271" s="123"/>
      <c r="B271" s="20" t="s">
        <v>9</v>
      </c>
      <c r="C271" s="19" t="s">
        <v>18</v>
      </c>
      <c r="D271" s="19" t="s">
        <v>35</v>
      </c>
      <c r="E271" s="19" t="s">
        <v>35</v>
      </c>
      <c r="F271" s="19" t="s">
        <v>35</v>
      </c>
      <c r="G271" s="17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350</v>
      </c>
      <c r="M271" s="11">
        <v>0</v>
      </c>
      <c r="N271" s="128"/>
      <c r="O271" s="128"/>
    </row>
    <row r="272" spans="1:15" ht="21" customHeight="1" x14ac:dyDescent="0.2">
      <c r="A272" s="123"/>
      <c r="B272" s="20" t="s">
        <v>10</v>
      </c>
      <c r="C272" s="19" t="s">
        <v>35</v>
      </c>
      <c r="D272" s="19" t="s">
        <v>35</v>
      </c>
      <c r="E272" s="19" t="s">
        <v>35</v>
      </c>
      <c r="F272" s="19" t="s">
        <v>35</v>
      </c>
      <c r="G272" s="17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28"/>
      <c r="O272" s="128"/>
    </row>
    <row r="273" spans="1:15" ht="21" customHeight="1" x14ac:dyDescent="0.2">
      <c r="A273" s="123"/>
      <c r="B273" s="20" t="s">
        <v>7</v>
      </c>
      <c r="C273" s="19" t="s">
        <v>35</v>
      </c>
      <c r="D273" s="19" t="s">
        <v>35</v>
      </c>
      <c r="E273" s="19" t="s">
        <v>35</v>
      </c>
      <c r="F273" s="19" t="s">
        <v>35</v>
      </c>
      <c r="G273" s="17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1">
        <v>0</v>
      </c>
      <c r="N273" s="128"/>
      <c r="O273" s="128"/>
    </row>
    <row r="274" spans="1:15" ht="21" customHeight="1" x14ac:dyDescent="0.2">
      <c r="A274" s="148"/>
      <c r="B274" s="83" t="s">
        <v>231</v>
      </c>
      <c r="C274" s="79"/>
      <c r="D274" s="79"/>
      <c r="E274" s="79"/>
      <c r="F274" s="79"/>
      <c r="G274" s="30">
        <v>0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129"/>
      <c r="O274" s="129"/>
    </row>
    <row r="275" spans="1:15" x14ac:dyDescent="0.2">
      <c r="A275" s="105" t="s">
        <v>14</v>
      </c>
      <c r="B275" s="20" t="s">
        <v>8</v>
      </c>
      <c r="C275" s="18"/>
      <c r="D275" s="19"/>
      <c r="E275" s="19"/>
      <c r="F275" s="19"/>
      <c r="G275" s="63">
        <f t="shared" ref="G275:M275" si="14">G229+G241+G242+G259+G264+G265+G247+G248+G235+G230+G270+G253</f>
        <v>108064.54999999999</v>
      </c>
      <c r="H275" s="12">
        <f t="shared" si="14"/>
        <v>94409.9</v>
      </c>
      <c r="I275" s="12">
        <f t="shared" si="14"/>
        <v>89224.3</v>
      </c>
      <c r="J275" s="12">
        <f t="shared" si="14"/>
        <v>89224.3</v>
      </c>
      <c r="K275" s="12">
        <f t="shared" si="14"/>
        <v>53975.1</v>
      </c>
      <c r="L275" s="12">
        <f t="shared" si="14"/>
        <v>53975.1</v>
      </c>
      <c r="M275" s="12">
        <f t="shared" si="14"/>
        <v>53625.1</v>
      </c>
      <c r="N275" s="173"/>
      <c r="O275" s="108"/>
    </row>
    <row r="276" spans="1:15" x14ac:dyDescent="0.2">
      <c r="A276" s="106"/>
      <c r="B276" s="20" t="s">
        <v>9</v>
      </c>
      <c r="C276" s="18"/>
      <c r="D276" s="19"/>
      <c r="E276" s="19"/>
      <c r="F276" s="19"/>
      <c r="G276" s="31">
        <f t="shared" ref="G276:M276" si="15">G231+G236+G243+G249+G260+G266+G271+G254</f>
        <v>0</v>
      </c>
      <c r="H276" s="12">
        <f t="shared" si="15"/>
        <v>0</v>
      </c>
      <c r="I276" s="12">
        <f t="shared" si="15"/>
        <v>0</v>
      </c>
      <c r="J276" s="12">
        <f t="shared" si="15"/>
        <v>0</v>
      </c>
      <c r="K276" s="12">
        <f t="shared" si="15"/>
        <v>0</v>
      </c>
      <c r="L276" s="12">
        <f t="shared" si="15"/>
        <v>350</v>
      </c>
      <c r="M276" s="12">
        <f t="shared" si="15"/>
        <v>0</v>
      </c>
      <c r="N276" s="174"/>
      <c r="O276" s="125"/>
    </row>
    <row r="277" spans="1:15" x14ac:dyDescent="0.2">
      <c r="A277" s="106"/>
      <c r="B277" s="20" t="s">
        <v>10</v>
      </c>
      <c r="C277" s="18"/>
      <c r="D277" s="19"/>
      <c r="E277" s="19"/>
      <c r="F277" s="19"/>
      <c r="G277" s="31">
        <f t="shared" ref="G277:M277" si="16">G232+G237+G244+G250+G261+G267</f>
        <v>250</v>
      </c>
      <c r="H277" s="12">
        <f t="shared" si="16"/>
        <v>100</v>
      </c>
      <c r="I277" s="12">
        <f t="shared" si="16"/>
        <v>0</v>
      </c>
      <c r="J277" s="12">
        <f t="shared" si="16"/>
        <v>0</v>
      </c>
      <c r="K277" s="12">
        <f t="shared" si="16"/>
        <v>250</v>
      </c>
      <c r="L277" s="12">
        <f t="shared" si="16"/>
        <v>250</v>
      </c>
      <c r="M277" s="12">
        <f t="shared" si="16"/>
        <v>250</v>
      </c>
      <c r="N277" s="174"/>
      <c r="O277" s="125"/>
    </row>
    <row r="278" spans="1:15" ht="21" customHeight="1" x14ac:dyDescent="0.2">
      <c r="A278" s="106"/>
      <c r="B278" s="82" t="s">
        <v>7</v>
      </c>
      <c r="C278" s="84"/>
      <c r="D278" s="78"/>
      <c r="E278" s="78"/>
      <c r="F278" s="78"/>
      <c r="G278" s="31">
        <f t="shared" ref="G278:M278" si="17">G233+G240+G245+G251+G262+G268</f>
        <v>0</v>
      </c>
      <c r="H278" s="12">
        <f t="shared" si="17"/>
        <v>0</v>
      </c>
      <c r="I278" s="12">
        <f t="shared" si="17"/>
        <v>0</v>
      </c>
      <c r="J278" s="12">
        <f t="shared" si="17"/>
        <v>0</v>
      </c>
      <c r="K278" s="12">
        <f t="shared" si="17"/>
        <v>0</v>
      </c>
      <c r="L278" s="12">
        <f t="shared" si="17"/>
        <v>0</v>
      </c>
      <c r="M278" s="12">
        <f t="shared" si="17"/>
        <v>0</v>
      </c>
      <c r="N278" s="174"/>
      <c r="O278" s="125"/>
    </row>
    <row r="279" spans="1:15" s="87" customFormat="1" ht="21" customHeight="1" x14ac:dyDescent="0.2">
      <c r="A279" s="114"/>
      <c r="B279" s="83" t="s">
        <v>231</v>
      </c>
      <c r="C279" s="18"/>
      <c r="D279" s="79"/>
      <c r="E279" s="79"/>
      <c r="F279" s="79"/>
      <c r="G279" s="31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75"/>
      <c r="O279" s="126"/>
    </row>
    <row r="280" spans="1:15" ht="24" customHeight="1" x14ac:dyDescent="0.2">
      <c r="A280" s="155" t="s">
        <v>122</v>
      </c>
      <c r="B280" s="156"/>
      <c r="C280" s="156"/>
      <c r="D280" s="156"/>
      <c r="E280" s="156"/>
      <c r="F280" s="156"/>
      <c r="G280" s="156"/>
      <c r="H280" s="156"/>
      <c r="I280" s="156"/>
      <c r="J280" s="156"/>
      <c r="K280" s="156"/>
      <c r="L280" s="156"/>
      <c r="M280" s="156"/>
      <c r="N280" s="156"/>
      <c r="O280" s="157"/>
    </row>
    <row r="281" spans="1:15" ht="24" customHeight="1" x14ac:dyDescent="0.2">
      <c r="A281" s="158" t="s">
        <v>25</v>
      </c>
      <c r="B281" s="159"/>
      <c r="C281" s="159"/>
      <c r="D281" s="15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60"/>
    </row>
    <row r="282" spans="1:15" ht="24" customHeight="1" x14ac:dyDescent="0.2">
      <c r="A282" s="158" t="s">
        <v>121</v>
      </c>
      <c r="B282" s="159"/>
      <c r="C282" s="159"/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60"/>
    </row>
    <row r="283" spans="1:15" ht="29.25" customHeight="1" x14ac:dyDescent="0.2">
      <c r="A283" s="158" t="s">
        <v>120</v>
      </c>
      <c r="B283" s="159"/>
      <c r="C283" s="159"/>
      <c r="D283" s="15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60"/>
    </row>
    <row r="284" spans="1:15" ht="20.25" customHeight="1" x14ac:dyDescent="0.2">
      <c r="A284" s="105" t="s">
        <v>26</v>
      </c>
      <c r="B284" s="27" t="s">
        <v>3</v>
      </c>
      <c r="C284" s="18">
        <v>136</v>
      </c>
      <c r="D284" s="18" t="s">
        <v>38</v>
      </c>
      <c r="E284" s="18">
        <v>4</v>
      </c>
      <c r="F284" s="19" t="s">
        <v>65</v>
      </c>
      <c r="G284" s="17">
        <v>296</v>
      </c>
      <c r="H284" s="11">
        <v>6000</v>
      </c>
      <c r="I284" s="11">
        <v>6000</v>
      </c>
      <c r="J284" s="11">
        <v>6000</v>
      </c>
      <c r="K284" s="11">
        <v>0</v>
      </c>
      <c r="L284" s="11">
        <v>0</v>
      </c>
      <c r="M284" s="11">
        <v>0</v>
      </c>
      <c r="N284" s="127" t="s">
        <v>80</v>
      </c>
      <c r="O284" s="127" t="s">
        <v>86</v>
      </c>
    </row>
    <row r="285" spans="1:15" x14ac:dyDescent="0.2">
      <c r="A285" s="106"/>
      <c r="B285" s="20" t="s">
        <v>4</v>
      </c>
      <c r="C285" s="18" t="s">
        <v>35</v>
      </c>
      <c r="D285" s="18" t="s">
        <v>35</v>
      </c>
      <c r="E285" s="18" t="s">
        <v>35</v>
      </c>
      <c r="F285" s="18" t="s">
        <v>35</v>
      </c>
      <c r="G285" s="17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28"/>
      <c r="O285" s="128"/>
    </row>
    <row r="286" spans="1:15" ht="15.75" customHeight="1" x14ac:dyDescent="0.2">
      <c r="A286" s="106"/>
      <c r="B286" s="20" t="s">
        <v>5</v>
      </c>
      <c r="C286" s="18" t="s">
        <v>35</v>
      </c>
      <c r="D286" s="19" t="s">
        <v>35</v>
      </c>
      <c r="E286" s="19" t="s">
        <v>35</v>
      </c>
      <c r="F286" s="19" t="s">
        <v>35</v>
      </c>
      <c r="G286" s="17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28"/>
      <c r="O286" s="128"/>
    </row>
    <row r="287" spans="1:15" ht="84" customHeight="1" x14ac:dyDescent="0.2">
      <c r="A287" s="106"/>
      <c r="B287" s="76" t="s">
        <v>6</v>
      </c>
      <c r="C287" s="90" t="s">
        <v>35</v>
      </c>
      <c r="D287" s="89" t="s">
        <v>35</v>
      </c>
      <c r="E287" s="89" t="s">
        <v>35</v>
      </c>
      <c r="F287" s="89" t="s">
        <v>35</v>
      </c>
      <c r="G287" s="91">
        <v>0</v>
      </c>
      <c r="H287" s="96">
        <v>0</v>
      </c>
      <c r="I287" s="96">
        <v>0</v>
      </c>
      <c r="J287" s="96">
        <v>0</v>
      </c>
      <c r="K287" s="96">
        <v>0</v>
      </c>
      <c r="L287" s="96">
        <v>0</v>
      </c>
      <c r="M287" s="96">
        <v>0</v>
      </c>
      <c r="N287" s="128"/>
      <c r="O287" s="128"/>
    </row>
    <row r="288" spans="1:15" s="87" customFormat="1" ht="29.25" customHeight="1" x14ac:dyDescent="0.2">
      <c r="A288" s="114"/>
      <c r="B288" s="23" t="s">
        <v>231</v>
      </c>
      <c r="C288" s="28"/>
      <c r="D288" s="29"/>
      <c r="E288" s="29"/>
      <c r="F288" s="29"/>
      <c r="G288" s="30">
        <v>0</v>
      </c>
      <c r="H288" s="30">
        <v>0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129"/>
      <c r="O288" s="129"/>
    </row>
    <row r="289" spans="1:15" ht="27" customHeight="1" x14ac:dyDescent="0.2">
      <c r="A289" s="141" t="s">
        <v>123</v>
      </c>
      <c r="B289" s="142"/>
      <c r="C289" s="142"/>
      <c r="D289" s="142"/>
      <c r="E289" s="142"/>
      <c r="F289" s="142"/>
      <c r="G289" s="142"/>
      <c r="H289" s="142"/>
      <c r="I289" s="142"/>
      <c r="J289" s="142"/>
      <c r="K289" s="142"/>
      <c r="L289" s="142"/>
      <c r="M289" s="142"/>
      <c r="N289" s="142"/>
      <c r="O289" s="143"/>
    </row>
    <row r="290" spans="1:15" x14ac:dyDescent="0.2">
      <c r="A290" s="105" t="s">
        <v>27</v>
      </c>
      <c r="B290" s="27" t="s">
        <v>3</v>
      </c>
      <c r="C290" s="39">
        <v>136</v>
      </c>
      <c r="D290" s="39" t="s">
        <v>38</v>
      </c>
      <c r="E290" s="18">
        <v>4</v>
      </c>
      <c r="F290" s="19" t="s">
        <v>66</v>
      </c>
      <c r="G290" s="17">
        <v>30444.799999999999</v>
      </c>
      <c r="H290" s="17">
        <f>53688.3+2195.9</f>
        <v>55884.200000000004</v>
      </c>
      <c r="I290" s="17">
        <f>53873.7+2195.9</f>
        <v>56069.599999999999</v>
      </c>
      <c r="J290" s="17">
        <f>54062.8+2195.9</f>
        <v>56258.700000000004</v>
      </c>
      <c r="K290" s="11">
        <v>31441</v>
      </c>
      <c r="L290" s="11">
        <v>31441</v>
      </c>
      <c r="M290" s="11">
        <v>31441</v>
      </c>
      <c r="N290" s="127" t="s">
        <v>81</v>
      </c>
      <c r="O290" s="127" t="s">
        <v>87</v>
      </c>
    </row>
    <row r="291" spans="1:15" x14ac:dyDescent="0.2">
      <c r="A291" s="106"/>
      <c r="B291" s="20" t="s">
        <v>4</v>
      </c>
      <c r="C291" s="18">
        <v>136</v>
      </c>
      <c r="D291" s="18" t="s">
        <v>38</v>
      </c>
      <c r="E291" s="18">
        <v>4</v>
      </c>
      <c r="F291" s="19" t="s">
        <v>66</v>
      </c>
      <c r="G291" s="17">
        <v>2727</v>
      </c>
      <c r="H291" s="11">
        <v>2577.6999999999998</v>
      </c>
      <c r="I291" s="11">
        <v>2577.6999999999998</v>
      </c>
      <c r="J291" s="11">
        <v>2577.6999999999998</v>
      </c>
      <c r="K291" s="11">
        <v>0</v>
      </c>
      <c r="L291" s="11">
        <v>0</v>
      </c>
      <c r="M291" s="11">
        <v>0</v>
      </c>
      <c r="N291" s="128"/>
      <c r="O291" s="128"/>
    </row>
    <row r="292" spans="1:15" x14ac:dyDescent="0.2">
      <c r="A292" s="106"/>
      <c r="B292" s="20" t="s">
        <v>5</v>
      </c>
      <c r="C292" s="18" t="s">
        <v>35</v>
      </c>
      <c r="D292" s="19" t="s">
        <v>35</v>
      </c>
      <c r="E292" s="19" t="s">
        <v>35</v>
      </c>
      <c r="F292" s="19" t="s">
        <v>35</v>
      </c>
      <c r="G292" s="17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28"/>
      <c r="O292" s="128"/>
    </row>
    <row r="293" spans="1:15" ht="96" customHeight="1" x14ac:dyDescent="0.2">
      <c r="A293" s="106"/>
      <c r="B293" s="23" t="s">
        <v>6</v>
      </c>
      <c r="C293" s="28" t="s">
        <v>35</v>
      </c>
      <c r="D293" s="29" t="s">
        <v>35</v>
      </c>
      <c r="E293" s="29" t="s">
        <v>35</v>
      </c>
      <c r="F293" s="29" t="s">
        <v>35</v>
      </c>
      <c r="G293" s="30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28"/>
      <c r="O293" s="128"/>
    </row>
    <row r="294" spans="1:15" ht="28.5" customHeight="1" x14ac:dyDescent="0.2">
      <c r="A294" s="114"/>
      <c r="B294" s="76" t="s">
        <v>231</v>
      </c>
      <c r="C294" s="28"/>
      <c r="D294" s="29"/>
      <c r="E294" s="29"/>
      <c r="F294" s="29"/>
      <c r="G294" s="30">
        <v>0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129"/>
      <c r="O294" s="129"/>
    </row>
    <row r="295" spans="1:15" x14ac:dyDescent="0.2">
      <c r="A295" s="122" t="s">
        <v>206</v>
      </c>
      <c r="B295" s="27" t="s">
        <v>3</v>
      </c>
      <c r="C295" s="18">
        <v>136</v>
      </c>
      <c r="D295" s="19" t="s">
        <v>38</v>
      </c>
      <c r="E295" s="19" t="s">
        <v>154</v>
      </c>
      <c r="F295" s="19" t="s">
        <v>151</v>
      </c>
      <c r="G295" s="17">
        <v>2740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27" t="s">
        <v>155</v>
      </c>
      <c r="O295" s="127" t="s">
        <v>156</v>
      </c>
    </row>
    <row r="296" spans="1:15" x14ac:dyDescent="0.2">
      <c r="A296" s="123"/>
      <c r="B296" s="20" t="s">
        <v>4</v>
      </c>
      <c r="C296" s="18" t="s">
        <v>35</v>
      </c>
      <c r="D296" s="19" t="s">
        <v>35</v>
      </c>
      <c r="E296" s="19" t="s">
        <v>35</v>
      </c>
      <c r="F296" s="19" t="s">
        <v>35</v>
      </c>
      <c r="G296" s="17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28"/>
      <c r="O296" s="128"/>
    </row>
    <row r="297" spans="1:15" x14ac:dyDescent="0.2">
      <c r="A297" s="123"/>
      <c r="B297" s="20" t="s">
        <v>5</v>
      </c>
      <c r="C297" s="18" t="s">
        <v>35</v>
      </c>
      <c r="D297" s="19" t="s">
        <v>35</v>
      </c>
      <c r="E297" s="19" t="s">
        <v>35</v>
      </c>
      <c r="F297" s="19" t="s">
        <v>35</v>
      </c>
      <c r="G297" s="17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28"/>
      <c r="O297" s="128"/>
    </row>
    <row r="298" spans="1:15" ht="21.75" customHeight="1" x14ac:dyDescent="0.2">
      <c r="A298" s="123"/>
      <c r="B298" s="82" t="s">
        <v>6</v>
      </c>
      <c r="C298" s="84" t="s">
        <v>35</v>
      </c>
      <c r="D298" s="78" t="s">
        <v>35</v>
      </c>
      <c r="E298" s="78" t="s">
        <v>35</v>
      </c>
      <c r="F298" s="78" t="s">
        <v>35</v>
      </c>
      <c r="G298" s="88">
        <v>0</v>
      </c>
      <c r="H298" s="97">
        <v>0</v>
      </c>
      <c r="I298" s="97">
        <v>0</v>
      </c>
      <c r="J298" s="97">
        <v>0</v>
      </c>
      <c r="K298" s="97">
        <v>0</v>
      </c>
      <c r="L298" s="97">
        <v>0</v>
      </c>
      <c r="M298" s="97">
        <v>0</v>
      </c>
      <c r="N298" s="128"/>
      <c r="O298" s="128"/>
    </row>
    <row r="299" spans="1:15" s="87" customFormat="1" ht="21.75" customHeight="1" x14ac:dyDescent="0.2">
      <c r="A299" s="148"/>
      <c r="B299" s="83" t="s">
        <v>231</v>
      </c>
      <c r="C299" s="18"/>
      <c r="D299" s="79"/>
      <c r="E299" s="79"/>
      <c r="F299" s="79"/>
      <c r="G299" s="30">
        <v>0</v>
      </c>
      <c r="H299" s="30">
        <v>0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129"/>
      <c r="O299" s="129"/>
    </row>
    <row r="300" spans="1:15" ht="24" customHeight="1" x14ac:dyDescent="0.2">
      <c r="A300" s="141" t="s">
        <v>205</v>
      </c>
      <c r="B300" s="142"/>
      <c r="C300" s="142"/>
      <c r="D300" s="142"/>
      <c r="E300" s="142"/>
      <c r="F300" s="142"/>
      <c r="G300" s="142"/>
      <c r="H300" s="142"/>
      <c r="I300" s="142"/>
      <c r="J300" s="142"/>
      <c r="K300" s="142"/>
      <c r="L300" s="142"/>
      <c r="M300" s="142"/>
      <c r="N300" s="142"/>
      <c r="O300" s="143"/>
    </row>
    <row r="301" spans="1:15" x14ac:dyDescent="0.2">
      <c r="A301" s="167" t="s">
        <v>207</v>
      </c>
      <c r="B301" s="27" t="s">
        <v>3</v>
      </c>
      <c r="C301" s="18"/>
      <c r="D301" s="19" t="s">
        <v>38</v>
      </c>
      <c r="E301" s="19" t="s">
        <v>154</v>
      </c>
      <c r="F301" s="19" t="s">
        <v>67</v>
      </c>
      <c r="G301" s="17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0" t="s">
        <v>194</v>
      </c>
      <c r="O301" s="110" t="s">
        <v>195</v>
      </c>
    </row>
    <row r="302" spans="1:15" x14ac:dyDescent="0.2">
      <c r="A302" s="167"/>
      <c r="B302" s="20" t="s">
        <v>4</v>
      </c>
      <c r="C302" s="18"/>
      <c r="D302" s="19" t="s">
        <v>35</v>
      </c>
      <c r="E302" s="19" t="s">
        <v>35</v>
      </c>
      <c r="F302" s="19" t="s">
        <v>35</v>
      </c>
      <c r="G302" s="17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0"/>
      <c r="O302" s="110"/>
    </row>
    <row r="303" spans="1:15" x14ac:dyDescent="0.2">
      <c r="A303" s="167"/>
      <c r="B303" s="20" t="s">
        <v>5</v>
      </c>
      <c r="C303" s="18"/>
      <c r="D303" s="19" t="s">
        <v>35</v>
      </c>
      <c r="E303" s="19" t="s">
        <v>35</v>
      </c>
      <c r="F303" s="19" t="s">
        <v>35</v>
      </c>
      <c r="G303" s="17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0"/>
      <c r="O303" s="110"/>
    </row>
    <row r="304" spans="1:15" ht="81" customHeight="1" x14ac:dyDescent="0.2">
      <c r="A304" s="167"/>
      <c r="B304" s="23" t="s">
        <v>6</v>
      </c>
      <c r="C304" s="28"/>
      <c r="D304" s="29" t="s">
        <v>35</v>
      </c>
      <c r="E304" s="29" t="s">
        <v>35</v>
      </c>
      <c r="F304" s="29" t="s">
        <v>35</v>
      </c>
      <c r="G304" s="30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10"/>
      <c r="O304" s="110"/>
    </row>
    <row r="305" spans="1:21" ht="48" customHeight="1" x14ac:dyDescent="0.2">
      <c r="A305" s="168"/>
      <c r="B305" s="77" t="s">
        <v>231</v>
      </c>
      <c r="C305" s="100"/>
      <c r="D305" s="101"/>
      <c r="E305" s="101"/>
      <c r="F305" s="101"/>
      <c r="G305" s="30">
        <v>0</v>
      </c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177"/>
      <c r="O305" s="177"/>
    </row>
    <row r="306" spans="1:21" ht="13.15" customHeight="1" x14ac:dyDescent="0.2">
      <c r="A306" s="106" t="s">
        <v>15</v>
      </c>
      <c r="B306" s="21" t="s">
        <v>8</v>
      </c>
      <c r="C306" s="42"/>
      <c r="D306" s="43"/>
      <c r="E306" s="43"/>
      <c r="F306" s="43"/>
      <c r="G306" s="64">
        <f>G284+G290+G295+G301</f>
        <v>33480.800000000003</v>
      </c>
      <c r="H306" s="13">
        <f>H284+H290+H295+H301</f>
        <v>61884.200000000004</v>
      </c>
      <c r="I306" s="13">
        <f t="shared" ref="I306:M306" si="18">I284+I290+I295+I301</f>
        <v>62069.599999999999</v>
      </c>
      <c r="J306" s="13">
        <f t="shared" si="18"/>
        <v>62258.700000000004</v>
      </c>
      <c r="K306" s="13">
        <f t="shared" si="18"/>
        <v>31441</v>
      </c>
      <c r="L306" s="13">
        <f t="shared" si="18"/>
        <v>31441</v>
      </c>
      <c r="M306" s="13">
        <f t="shared" si="18"/>
        <v>31441</v>
      </c>
      <c r="N306" s="173"/>
      <c r="O306" s="108"/>
    </row>
    <row r="307" spans="1:21" ht="13.15" customHeight="1" x14ac:dyDescent="0.2">
      <c r="A307" s="106"/>
      <c r="B307" s="20" t="s">
        <v>9</v>
      </c>
      <c r="C307" s="18"/>
      <c r="D307" s="19"/>
      <c r="E307" s="19"/>
      <c r="F307" s="19"/>
      <c r="G307" s="64">
        <f>G285+G291+G296+G302</f>
        <v>2727</v>
      </c>
      <c r="H307" s="13">
        <f>H291</f>
        <v>2577.6999999999998</v>
      </c>
      <c r="I307" s="13">
        <f t="shared" ref="I307:M307" si="19">I291</f>
        <v>2577.6999999999998</v>
      </c>
      <c r="J307" s="13">
        <f t="shared" si="19"/>
        <v>2577.6999999999998</v>
      </c>
      <c r="K307" s="13">
        <f t="shared" si="19"/>
        <v>0</v>
      </c>
      <c r="L307" s="13">
        <f t="shared" si="19"/>
        <v>0</v>
      </c>
      <c r="M307" s="13">
        <f t="shared" si="19"/>
        <v>0</v>
      </c>
      <c r="N307" s="174"/>
      <c r="O307" s="125"/>
    </row>
    <row r="308" spans="1:21" ht="13.15" customHeight="1" x14ac:dyDescent="0.2">
      <c r="A308" s="106"/>
      <c r="B308" s="20" t="s">
        <v>10</v>
      </c>
      <c r="C308" s="18"/>
      <c r="D308" s="19"/>
      <c r="E308" s="19"/>
      <c r="F308" s="19"/>
      <c r="G308" s="64">
        <f>G286+G292+G297+G303</f>
        <v>0</v>
      </c>
      <c r="H308" s="13">
        <f t="shared" ref="H308:M308" si="20">H286+H292+H303</f>
        <v>0</v>
      </c>
      <c r="I308" s="13">
        <f t="shared" si="20"/>
        <v>0</v>
      </c>
      <c r="J308" s="13">
        <f t="shared" si="20"/>
        <v>0</v>
      </c>
      <c r="K308" s="13">
        <f t="shared" si="20"/>
        <v>0</v>
      </c>
      <c r="L308" s="13">
        <f t="shared" si="20"/>
        <v>0</v>
      </c>
      <c r="M308" s="13">
        <f t="shared" si="20"/>
        <v>0</v>
      </c>
      <c r="N308" s="174"/>
      <c r="O308" s="125"/>
    </row>
    <row r="309" spans="1:21" ht="13.15" customHeight="1" x14ac:dyDescent="0.2">
      <c r="A309" s="106"/>
      <c r="B309" s="20" t="s">
        <v>7</v>
      </c>
      <c r="C309" s="18"/>
      <c r="D309" s="19"/>
      <c r="E309" s="19"/>
      <c r="F309" s="19"/>
      <c r="G309" s="64">
        <f>G287+G293+G298+G304</f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74"/>
      <c r="O309" s="125"/>
    </row>
    <row r="310" spans="1:21" ht="13.15" customHeight="1" x14ac:dyDescent="0.2">
      <c r="A310" s="114"/>
      <c r="B310" s="83" t="s">
        <v>231</v>
      </c>
      <c r="C310" s="18"/>
      <c r="D310" s="79"/>
      <c r="E310" s="79"/>
      <c r="F310" s="79"/>
      <c r="G310" s="64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75"/>
      <c r="O310" s="126"/>
    </row>
    <row r="311" spans="1:21" ht="13.15" customHeight="1" x14ac:dyDescent="0.2">
      <c r="A311" s="169" t="s">
        <v>17</v>
      </c>
      <c r="B311" s="20" t="s">
        <v>8</v>
      </c>
      <c r="C311" s="18"/>
      <c r="D311" s="19"/>
      <c r="E311" s="19"/>
      <c r="F311" s="19"/>
      <c r="G311" s="31">
        <f>G175+G220+G275+G306</f>
        <v>35456947.329519995</v>
      </c>
      <c r="H311" s="12">
        <f t="shared" ref="H311:M311" si="21">H175+H220+H275+H306+H10+H11+H17+H22+H27+H32</f>
        <v>36644372.940000005</v>
      </c>
      <c r="I311" s="12">
        <f t="shared" si="21"/>
        <v>35924499.800000004</v>
      </c>
      <c r="J311" s="12">
        <f t="shared" si="21"/>
        <v>37307493.300000012</v>
      </c>
      <c r="K311" s="12">
        <f t="shared" si="21"/>
        <v>36180206.580000006</v>
      </c>
      <c r="L311" s="12">
        <f t="shared" si="21"/>
        <v>33886589.580000006</v>
      </c>
      <c r="M311" s="12">
        <f t="shared" si="21"/>
        <v>32776194.800000004</v>
      </c>
      <c r="N311" s="161"/>
      <c r="O311" s="154"/>
      <c r="R311" s="8"/>
      <c r="T311" s="8"/>
      <c r="U311" s="8"/>
    </row>
    <row r="312" spans="1:21" ht="13.15" customHeight="1" x14ac:dyDescent="0.2">
      <c r="A312" s="170"/>
      <c r="B312" s="20" t="s">
        <v>9</v>
      </c>
      <c r="C312" s="18"/>
      <c r="D312" s="19"/>
      <c r="E312" s="19"/>
      <c r="F312" s="44"/>
      <c r="G312" s="31">
        <f>G176+G221+G276+G307</f>
        <v>3659923.9000000008</v>
      </c>
      <c r="H312" s="12">
        <f t="shared" ref="H312:M312" si="22">H176+H221+H276+H307+H12+H13+H18+H23+H28+H33</f>
        <v>3061081.8000000003</v>
      </c>
      <c r="I312" s="12">
        <f t="shared" si="22"/>
        <v>2225527.1</v>
      </c>
      <c r="J312" s="12">
        <f t="shared" si="22"/>
        <v>1048918.2</v>
      </c>
      <c r="K312" s="12">
        <f t="shared" si="22"/>
        <v>660634.1</v>
      </c>
      <c r="L312" s="12">
        <f t="shared" si="22"/>
        <v>930533.8</v>
      </c>
      <c r="M312" s="12">
        <f t="shared" si="22"/>
        <v>0</v>
      </c>
      <c r="N312" s="162"/>
      <c r="O312" s="111"/>
      <c r="R312" s="8"/>
      <c r="T312" s="8"/>
      <c r="U312" s="8"/>
    </row>
    <row r="313" spans="1:21" ht="15" customHeight="1" x14ac:dyDescent="0.2">
      <c r="A313" s="170"/>
      <c r="B313" s="20" t="s">
        <v>10</v>
      </c>
      <c r="C313" s="18"/>
      <c r="D313" s="19"/>
      <c r="E313" s="19"/>
      <c r="F313" s="19"/>
      <c r="G313" s="31">
        <f>G177+G222+G277+G308</f>
        <v>235599</v>
      </c>
      <c r="H313" s="12">
        <f t="shared" ref="H313:M313" si="23">H177+H222+H277+H308+H14+H19+H24+H29+H34</f>
        <v>129812</v>
      </c>
      <c r="I313" s="12">
        <f t="shared" si="23"/>
        <v>35518.199999999997</v>
      </c>
      <c r="J313" s="12">
        <f t="shared" si="23"/>
        <v>51262.3</v>
      </c>
      <c r="K313" s="12">
        <f t="shared" si="23"/>
        <v>65555.7</v>
      </c>
      <c r="L313" s="12">
        <f t="shared" si="23"/>
        <v>66636.899999999994</v>
      </c>
      <c r="M313" s="12">
        <f t="shared" si="23"/>
        <v>56822</v>
      </c>
      <c r="N313" s="162"/>
      <c r="O313" s="111"/>
      <c r="R313" s="8"/>
      <c r="S313" s="8"/>
      <c r="T313" s="8"/>
      <c r="U313" s="8"/>
    </row>
    <row r="314" spans="1:21" ht="16.5" customHeight="1" x14ac:dyDescent="0.2">
      <c r="A314" s="170"/>
      <c r="B314" s="20" t="s">
        <v>7</v>
      </c>
      <c r="C314" s="18"/>
      <c r="D314" s="19"/>
      <c r="E314" s="19"/>
      <c r="F314" s="19"/>
      <c r="G314" s="31">
        <f>G178+G223+G278+G309</f>
        <v>7804</v>
      </c>
      <c r="H314" s="31">
        <f>H151</f>
        <v>3919</v>
      </c>
      <c r="I314" s="31">
        <f t="shared" ref="I314:M314" si="24">I178+I223+I278+I309</f>
        <v>0</v>
      </c>
      <c r="J314" s="31">
        <f t="shared" si="24"/>
        <v>0</v>
      </c>
      <c r="K314" s="31">
        <f t="shared" si="24"/>
        <v>0</v>
      </c>
      <c r="L314" s="31">
        <f t="shared" si="24"/>
        <v>0</v>
      </c>
      <c r="M314" s="31">
        <f t="shared" si="24"/>
        <v>0</v>
      </c>
      <c r="N314" s="162"/>
      <c r="O314" s="111"/>
      <c r="P314" s="5"/>
      <c r="Q314" s="5"/>
      <c r="R314" s="8"/>
    </row>
    <row r="315" spans="1:21" ht="12.75" hidden="1" customHeight="1" x14ac:dyDescent="0.2">
      <c r="A315" s="171"/>
      <c r="B315" s="45"/>
      <c r="C315" s="46"/>
      <c r="D315" s="47"/>
      <c r="E315" s="47"/>
      <c r="F315" s="47"/>
      <c r="G315" s="31">
        <f t="shared" ref="G315:M366" si="25">G179+G224+G279+G310</f>
        <v>0</v>
      </c>
      <c r="H315" s="31">
        <f t="shared" si="25"/>
        <v>200</v>
      </c>
      <c r="I315" s="31">
        <f t="shared" si="25"/>
        <v>200</v>
      </c>
      <c r="J315" s="31">
        <f t="shared" si="25"/>
        <v>200</v>
      </c>
      <c r="K315" s="31">
        <f t="shared" si="25"/>
        <v>200</v>
      </c>
      <c r="L315" s="31">
        <f t="shared" si="25"/>
        <v>200</v>
      </c>
      <c r="M315" s="31">
        <f t="shared" si="25"/>
        <v>200</v>
      </c>
      <c r="N315" s="57"/>
      <c r="O315" s="58"/>
      <c r="P315" s="5"/>
      <c r="Q315" s="5"/>
      <c r="R315" s="8"/>
    </row>
    <row r="316" spans="1:21" ht="12.75" hidden="1" customHeight="1" x14ac:dyDescent="0.2">
      <c r="A316" s="171"/>
      <c r="B316" s="45"/>
      <c r="C316" s="46"/>
      <c r="D316" s="47"/>
      <c r="E316" s="47"/>
      <c r="F316" s="47"/>
      <c r="G316" s="31">
        <f t="shared" si="25"/>
        <v>35456947.329519995</v>
      </c>
      <c r="H316" s="31">
        <f t="shared" si="25"/>
        <v>36644372.940000005</v>
      </c>
      <c r="I316" s="31">
        <f t="shared" si="25"/>
        <v>35924499.800000004</v>
      </c>
      <c r="J316" s="31">
        <f t="shared" si="25"/>
        <v>37307493.300000012</v>
      </c>
      <c r="K316" s="31">
        <f t="shared" si="25"/>
        <v>36180206.580000006</v>
      </c>
      <c r="L316" s="31">
        <f t="shared" si="25"/>
        <v>33886589.580000006</v>
      </c>
      <c r="M316" s="31">
        <f t="shared" si="25"/>
        <v>32776194.800000004</v>
      </c>
      <c r="N316" s="57"/>
      <c r="O316" s="58"/>
      <c r="P316" s="5"/>
      <c r="Q316" s="5"/>
      <c r="R316" s="8"/>
    </row>
    <row r="317" spans="1:21" ht="12.75" hidden="1" customHeight="1" x14ac:dyDescent="0.2">
      <c r="A317" s="171"/>
      <c r="B317" s="45"/>
      <c r="C317" s="46"/>
      <c r="D317" s="47"/>
      <c r="E317" s="47"/>
      <c r="F317" s="47"/>
      <c r="G317" s="31">
        <f t="shared" si="25"/>
        <v>3659923.9000000008</v>
      </c>
      <c r="H317" s="31">
        <f t="shared" si="25"/>
        <v>3061081.8000000003</v>
      </c>
      <c r="I317" s="31">
        <f t="shared" si="25"/>
        <v>2225527.1</v>
      </c>
      <c r="J317" s="31">
        <f t="shared" si="25"/>
        <v>1048918.2</v>
      </c>
      <c r="K317" s="31">
        <f t="shared" si="25"/>
        <v>660634.1</v>
      </c>
      <c r="L317" s="31">
        <f t="shared" si="25"/>
        <v>930533.8</v>
      </c>
      <c r="M317" s="31">
        <f t="shared" si="25"/>
        <v>0</v>
      </c>
      <c r="N317" s="57"/>
      <c r="O317" s="58"/>
      <c r="P317" s="5"/>
      <c r="Q317" s="5"/>
      <c r="R317" s="8"/>
    </row>
    <row r="318" spans="1:21" ht="12.75" hidden="1" customHeight="1" x14ac:dyDescent="0.2">
      <c r="A318" s="171"/>
      <c r="B318" s="45"/>
      <c r="C318" s="46"/>
      <c r="D318" s="47"/>
      <c r="E318" s="47"/>
      <c r="F318" s="47"/>
      <c r="G318" s="31">
        <f t="shared" si="25"/>
        <v>235599</v>
      </c>
      <c r="H318" s="31">
        <f t="shared" si="25"/>
        <v>129812</v>
      </c>
      <c r="I318" s="31">
        <f t="shared" si="25"/>
        <v>35518.199999999997</v>
      </c>
      <c r="J318" s="31">
        <f t="shared" si="25"/>
        <v>51262.3</v>
      </c>
      <c r="K318" s="31">
        <f t="shared" si="25"/>
        <v>65555.7</v>
      </c>
      <c r="L318" s="31">
        <f t="shared" si="25"/>
        <v>66636.899999999994</v>
      </c>
      <c r="M318" s="31">
        <f t="shared" si="25"/>
        <v>56822</v>
      </c>
      <c r="N318" s="57"/>
      <c r="O318" s="58"/>
      <c r="P318" s="5"/>
      <c r="Q318" s="5"/>
      <c r="R318" s="8"/>
    </row>
    <row r="319" spans="1:21" ht="12.75" hidden="1" customHeight="1" x14ac:dyDescent="0.2">
      <c r="A319" s="171"/>
      <c r="B319" s="45"/>
      <c r="C319" s="46"/>
      <c r="D319" s="47"/>
      <c r="E319" s="47"/>
      <c r="F319" s="47"/>
      <c r="G319" s="31">
        <f t="shared" si="25"/>
        <v>7804</v>
      </c>
      <c r="H319" s="31">
        <f t="shared" si="25"/>
        <v>3919</v>
      </c>
      <c r="I319" s="31">
        <f t="shared" si="25"/>
        <v>0</v>
      </c>
      <c r="J319" s="31">
        <f t="shared" si="25"/>
        <v>0</v>
      </c>
      <c r="K319" s="31">
        <f t="shared" si="25"/>
        <v>0</v>
      </c>
      <c r="L319" s="31">
        <f t="shared" si="25"/>
        <v>0</v>
      </c>
      <c r="M319" s="31">
        <f t="shared" si="25"/>
        <v>0</v>
      </c>
      <c r="N319" s="57"/>
      <c r="O319" s="58"/>
      <c r="P319" s="5"/>
      <c r="Q319" s="5"/>
      <c r="R319" s="8"/>
    </row>
    <row r="320" spans="1:21" ht="12.75" hidden="1" customHeight="1" x14ac:dyDescent="0.2">
      <c r="A320" s="171"/>
      <c r="B320" s="45"/>
      <c r="C320" s="46"/>
      <c r="D320" s="47"/>
      <c r="E320" s="47"/>
      <c r="F320" s="47"/>
      <c r="G320" s="31">
        <f t="shared" si="25"/>
        <v>33143.9</v>
      </c>
      <c r="H320" s="31">
        <f t="shared" si="25"/>
        <v>60931.4</v>
      </c>
      <c r="I320" s="31">
        <f t="shared" si="25"/>
        <v>58773.399999999994</v>
      </c>
      <c r="J320" s="31">
        <f t="shared" si="25"/>
        <v>59821.899999999994</v>
      </c>
      <c r="K320" s="31">
        <f t="shared" si="25"/>
        <v>61461.000000000007</v>
      </c>
      <c r="L320" s="31">
        <f t="shared" si="25"/>
        <v>61461.000000000007</v>
      </c>
      <c r="M320" s="31">
        <f t="shared" si="25"/>
        <v>61461.000000000007</v>
      </c>
      <c r="N320" s="57"/>
      <c r="O320" s="58"/>
      <c r="P320" s="5"/>
      <c r="Q320" s="5"/>
      <c r="R320" s="8"/>
    </row>
    <row r="321" spans="1:18" ht="12.75" hidden="1" customHeight="1" x14ac:dyDescent="0.2">
      <c r="A321" s="171"/>
      <c r="B321" s="45"/>
      <c r="C321" s="46"/>
      <c r="D321" s="47"/>
      <c r="E321" s="47"/>
      <c r="F321" s="47"/>
      <c r="G321" s="31">
        <f t="shared" si="25"/>
        <v>35457447.329519995</v>
      </c>
      <c r="H321" s="31">
        <f t="shared" si="25"/>
        <v>36644872.940000005</v>
      </c>
      <c r="I321" s="31">
        <f t="shared" si="25"/>
        <v>35924999.800000004</v>
      </c>
      <c r="J321" s="31">
        <f t="shared" si="25"/>
        <v>37307993.300000012</v>
      </c>
      <c r="K321" s="31">
        <f t="shared" si="25"/>
        <v>36181706.580000006</v>
      </c>
      <c r="L321" s="31">
        <f t="shared" si="25"/>
        <v>33888089.580000006</v>
      </c>
      <c r="M321" s="31">
        <f t="shared" si="25"/>
        <v>32777694.800000004</v>
      </c>
      <c r="N321" s="57"/>
      <c r="O321" s="58"/>
      <c r="P321" s="5"/>
      <c r="Q321" s="5"/>
      <c r="R321" s="8"/>
    </row>
    <row r="322" spans="1:18" ht="12.75" hidden="1" customHeight="1" x14ac:dyDescent="0.2">
      <c r="A322" s="171"/>
      <c r="B322" s="45"/>
      <c r="C322" s="46"/>
      <c r="D322" s="189" t="s">
        <v>126</v>
      </c>
      <c r="E322" s="165" t="s">
        <v>127</v>
      </c>
      <c r="F322" s="19" t="s">
        <v>128</v>
      </c>
      <c r="G322" s="31">
        <f t="shared" si="25"/>
        <v>3659923.9000000008</v>
      </c>
      <c r="H322" s="31">
        <f t="shared" si="25"/>
        <v>3061081.8000000003</v>
      </c>
      <c r="I322" s="31">
        <f t="shared" si="25"/>
        <v>2225527.1</v>
      </c>
      <c r="J322" s="31">
        <f t="shared" si="25"/>
        <v>1048918.2</v>
      </c>
      <c r="K322" s="31">
        <f t="shared" si="25"/>
        <v>660634.1</v>
      </c>
      <c r="L322" s="31">
        <f t="shared" si="25"/>
        <v>930533.8</v>
      </c>
      <c r="M322" s="31">
        <f t="shared" si="25"/>
        <v>0</v>
      </c>
      <c r="N322" s="59">
        <f>G322+H322+I322+J322+K322+L322+M322</f>
        <v>11586618.9</v>
      </c>
      <c r="O322" s="58"/>
      <c r="P322" s="5"/>
      <c r="Q322" s="5"/>
      <c r="R322" s="8"/>
    </row>
    <row r="323" spans="1:18" ht="12.75" hidden="1" customHeight="1" x14ac:dyDescent="0.2">
      <c r="A323" s="171"/>
      <c r="B323" s="45"/>
      <c r="C323" s="46"/>
      <c r="D323" s="189"/>
      <c r="E323" s="165"/>
      <c r="F323" s="19" t="s">
        <v>129</v>
      </c>
      <c r="G323" s="31">
        <f t="shared" si="25"/>
        <v>235599</v>
      </c>
      <c r="H323" s="31">
        <f t="shared" si="25"/>
        <v>129812</v>
      </c>
      <c r="I323" s="31">
        <f t="shared" si="25"/>
        <v>35518.199999999997</v>
      </c>
      <c r="J323" s="31">
        <f t="shared" si="25"/>
        <v>51262.3</v>
      </c>
      <c r="K323" s="31">
        <f t="shared" si="25"/>
        <v>65555.7</v>
      </c>
      <c r="L323" s="31">
        <f t="shared" si="25"/>
        <v>66636.899999999994</v>
      </c>
      <c r="M323" s="31">
        <f t="shared" si="25"/>
        <v>56822</v>
      </c>
      <c r="N323" s="59">
        <f t="shared" ref="N323:N365" si="26">G323+H323+I323+J323+K323+L323+M323</f>
        <v>641206.1</v>
      </c>
      <c r="O323" s="58"/>
      <c r="P323" s="5"/>
      <c r="Q323" s="5"/>
      <c r="R323" s="8"/>
    </row>
    <row r="324" spans="1:18" ht="12.75" hidden="1" customHeight="1" x14ac:dyDescent="0.2">
      <c r="A324" s="171"/>
      <c r="B324" s="45"/>
      <c r="C324" s="46"/>
      <c r="D324" s="189"/>
      <c r="E324" s="165" t="s">
        <v>130</v>
      </c>
      <c r="F324" s="26" t="s">
        <v>128</v>
      </c>
      <c r="G324" s="31">
        <f t="shared" si="25"/>
        <v>7804</v>
      </c>
      <c r="H324" s="31">
        <f t="shared" si="25"/>
        <v>3919</v>
      </c>
      <c r="I324" s="31">
        <f t="shared" si="25"/>
        <v>0</v>
      </c>
      <c r="J324" s="31">
        <f t="shared" si="25"/>
        <v>0</v>
      </c>
      <c r="K324" s="31">
        <f t="shared" si="25"/>
        <v>0</v>
      </c>
      <c r="L324" s="31">
        <f t="shared" si="25"/>
        <v>0</v>
      </c>
      <c r="M324" s="31">
        <f t="shared" si="25"/>
        <v>0</v>
      </c>
      <c r="N324" s="59">
        <f t="shared" si="26"/>
        <v>11723</v>
      </c>
      <c r="O324" s="58"/>
      <c r="P324" s="5"/>
      <c r="Q324" s="5"/>
      <c r="R324" s="8"/>
    </row>
    <row r="325" spans="1:18" ht="12.75" hidden="1" customHeight="1" x14ac:dyDescent="0.2">
      <c r="A325" s="171"/>
      <c r="B325" s="45"/>
      <c r="C325" s="46"/>
      <c r="D325" s="189"/>
      <c r="E325" s="165"/>
      <c r="F325" s="26" t="s">
        <v>129</v>
      </c>
      <c r="G325" s="31" t="e">
        <f t="shared" si="25"/>
        <v>#VALUE!</v>
      </c>
      <c r="H325" s="31">
        <f t="shared" si="25"/>
        <v>60931.4</v>
      </c>
      <c r="I325" s="31">
        <f t="shared" si="25"/>
        <v>58773.399999999994</v>
      </c>
      <c r="J325" s="31">
        <f t="shared" si="25"/>
        <v>59821.899999999994</v>
      </c>
      <c r="K325" s="31">
        <f t="shared" si="25"/>
        <v>61461.000000000007</v>
      </c>
      <c r="L325" s="31">
        <f t="shared" si="25"/>
        <v>61461.000000000007</v>
      </c>
      <c r="M325" s="31">
        <f t="shared" si="25"/>
        <v>61461.000000000007</v>
      </c>
      <c r="N325" s="59" t="e">
        <f t="shared" si="26"/>
        <v>#VALUE!</v>
      </c>
      <c r="O325" s="58"/>
      <c r="P325" s="5"/>
      <c r="Q325" s="5"/>
      <c r="R325" s="8"/>
    </row>
    <row r="326" spans="1:18" ht="12.75" hidden="1" customHeight="1" x14ac:dyDescent="0.2">
      <c r="A326" s="171"/>
      <c r="B326" s="45"/>
      <c r="C326" s="46"/>
      <c r="D326" s="189"/>
      <c r="E326" s="165" t="s">
        <v>131</v>
      </c>
      <c r="F326" s="26" t="s">
        <v>128</v>
      </c>
      <c r="G326" s="31">
        <f t="shared" si="25"/>
        <v>35493192.129519992</v>
      </c>
      <c r="H326" s="31">
        <f t="shared" si="25"/>
        <v>36703057.140000008</v>
      </c>
      <c r="I326" s="31">
        <f t="shared" si="25"/>
        <v>35981369.400000006</v>
      </c>
      <c r="J326" s="31">
        <f t="shared" si="25"/>
        <v>37364552.000000015</v>
      </c>
      <c r="K326" s="31">
        <f t="shared" si="25"/>
        <v>36218447.580000006</v>
      </c>
      <c r="L326" s="31">
        <f t="shared" si="25"/>
        <v>33924830.580000006</v>
      </c>
      <c r="M326" s="31">
        <f t="shared" si="25"/>
        <v>32814435.800000004</v>
      </c>
      <c r="N326" s="59">
        <f t="shared" si="26"/>
        <v>248499884.62952006</v>
      </c>
      <c r="O326" s="58"/>
      <c r="P326" s="5"/>
      <c r="Q326" s="5"/>
      <c r="R326" s="8"/>
    </row>
    <row r="327" spans="1:18" ht="12.75" hidden="1" customHeight="1" x14ac:dyDescent="0.2">
      <c r="A327" s="171"/>
      <c r="B327" s="45"/>
      <c r="C327" s="46"/>
      <c r="D327" s="189"/>
      <c r="E327" s="165"/>
      <c r="F327" s="26" t="s">
        <v>129</v>
      </c>
      <c r="G327" s="31">
        <f t="shared" si="25"/>
        <v>3662650.9000000008</v>
      </c>
      <c r="H327" s="31">
        <f t="shared" si="25"/>
        <v>3063659.5000000005</v>
      </c>
      <c r="I327" s="31">
        <f t="shared" si="25"/>
        <v>2228104.8000000003</v>
      </c>
      <c r="J327" s="31">
        <f t="shared" si="25"/>
        <v>1051495.8999999999</v>
      </c>
      <c r="K327" s="31">
        <f t="shared" si="25"/>
        <v>660634.1</v>
      </c>
      <c r="L327" s="31">
        <f t="shared" si="25"/>
        <v>930533.8</v>
      </c>
      <c r="M327" s="31">
        <f t="shared" si="25"/>
        <v>0</v>
      </c>
      <c r="N327" s="59">
        <f t="shared" si="26"/>
        <v>11597079.000000002</v>
      </c>
      <c r="O327" s="58"/>
      <c r="P327" s="5"/>
      <c r="Q327" s="5"/>
      <c r="R327" s="8"/>
    </row>
    <row r="328" spans="1:18" ht="12.75" hidden="1" customHeight="1" x14ac:dyDescent="0.2">
      <c r="A328" s="171"/>
      <c r="B328" s="45"/>
      <c r="C328" s="46"/>
      <c r="D328" s="189"/>
      <c r="E328" s="163" t="s">
        <v>133</v>
      </c>
      <c r="F328" s="164"/>
      <c r="G328" s="31">
        <f t="shared" si="25"/>
        <v>235849</v>
      </c>
      <c r="H328" s="31">
        <f t="shared" si="25"/>
        <v>129912</v>
      </c>
      <c r="I328" s="31">
        <f t="shared" si="25"/>
        <v>35518.199999999997</v>
      </c>
      <c r="J328" s="31">
        <f t="shared" si="25"/>
        <v>51262.3</v>
      </c>
      <c r="K328" s="31">
        <f t="shared" si="25"/>
        <v>65805.7</v>
      </c>
      <c r="L328" s="31">
        <f t="shared" si="25"/>
        <v>66886.899999999994</v>
      </c>
      <c r="M328" s="31">
        <f t="shared" si="25"/>
        <v>57072</v>
      </c>
      <c r="N328" s="59">
        <f t="shared" si="26"/>
        <v>642306.1</v>
      </c>
      <c r="O328" s="58"/>
      <c r="P328" s="5"/>
      <c r="Q328" s="5"/>
      <c r="R328" s="8"/>
    </row>
    <row r="329" spans="1:18" ht="12.75" hidden="1" customHeight="1" x14ac:dyDescent="0.2">
      <c r="A329" s="171"/>
      <c r="B329" s="45"/>
      <c r="C329" s="46"/>
      <c r="D329" s="166" t="s">
        <v>134</v>
      </c>
      <c r="E329" s="165" t="s">
        <v>127</v>
      </c>
      <c r="F329" s="26" t="s">
        <v>128</v>
      </c>
      <c r="G329" s="31">
        <f t="shared" si="25"/>
        <v>7804</v>
      </c>
      <c r="H329" s="31">
        <f t="shared" si="25"/>
        <v>3919</v>
      </c>
      <c r="I329" s="31">
        <f t="shared" si="25"/>
        <v>0</v>
      </c>
      <c r="J329" s="31">
        <f t="shared" si="25"/>
        <v>0</v>
      </c>
      <c r="K329" s="31">
        <f t="shared" si="25"/>
        <v>0</v>
      </c>
      <c r="L329" s="31">
        <f t="shared" si="25"/>
        <v>0</v>
      </c>
      <c r="M329" s="31">
        <f t="shared" si="25"/>
        <v>0</v>
      </c>
      <c r="N329" s="59">
        <f t="shared" si="26"/>
        <v>11723</v>
      </c>
      <c r="O329" s="58"/>
      <c r="P329" s="5"/>
      <c r="Q329" s="5"/>
      <c r="R329" s="8"/>
    </row>
    <row r="330" spans="1:18" ht="12.75" hidden="1" customHeight="1" x14ac:dyDescent="0.2">
      <c r="A330" s="171"/>
      <c r="B330" s="45"/>
      <c r="C330" s="46"/>
      <c r="D330" s="166"/>
      <c r="E330" s="165"/>
      <c r="F330" s="26" t="s">
        <v>129</v>
      </c>
      <c r="G330" s="31" t="e">
        <f t="shared" si="25"/>
        <v>#VALUE!</v>
      </c>
      <c r="H330" s="31">
        <f t="shared" si="25"/>
        <v>60931.4</v>
      </c>
      <c r="I330" s="31">
        <f t="shared" si="25"/>
        <v>58773.399999999994</v>
      </c>
      <c r="J330" s="31">
        <f t="shared" si="25"/>
        <v>59821.899999999994</v>
      </c>
      <c r="K330" s="31">
        <f t="shared" si="25"/>
        <v>61461.000000000007</v>
      </c>
      <c r="L330" s="31">
        <f t="shared" si="25"/>
        <v>61461.000000000007</v>
      </c>
      <c r="M330" s="31">
        <f t="shared" si="25"/>
        <v>61461.000000000007</v>
      </c>
      <c r="N330" s="59" t="e">
        <f t="shared" si="26"/>
        <v>#VALUE!</v>
      </c>
      <c r="O330" s="58"/>
      <c r="P330" s="5"/>
      <c r="Q330" s="5"/>
      <c r="R330" s="8"/>
    </row>
    <row r="331" spans="1:18" ht="12.75" hidden="1" customHeight="1" x14ac:dyDescent="0.2">
      <c r="A331" s="171"/>
      <c r="B331" s="45"/>
      <c r="C331" s="46"/>
      <c r="D331" s="166"/>
      <c r="E331" s="165" t="s">
        <v>130</v>
      </c>
      <c r="F331" s="26" t="s">
        <v>128</v>
      </c>
      <c r="G331" s="31">
        <f t="shared" si="25"/>
        <v>35495932.129519992</v>
      </c>
      <c r="H331" s="31">
        <f t="shared" si="25"/>
        <v>36703057.140000008</v>
      </c>
      <c r="I331" s="31">
        <f t="shared" si="25"/>
        <v>35981369.400000006</v>
      </c>
      <c r="J331" s="31">
        <f t="shared" si="25"/>
        <v>37364552.000000015</v>
      </c>
      <c r="K331" s="31">
        <f t="shared" si="25"/>
        <v>36218447.580000006</v>
      </c>
      <c r="L331" s="31">
        <f t="shared" si="25"/>
        <v>33924830.580000006</v>
      </c>
      <c r="M331" s="31">
        <f t="shared" si="25"/>
        <v>32814435.800000004</v>
      </c>
      <c r="N331" s="59">
        <f t="shared" si="26"/>
        <v>248502624.62952006</v>
      </c>
      <c r="O331" s="58"/>
      <c r="P331" s="5"/>
      <c r="Q331" s="5"/>
      <c r="R331" s="8"/>
    </row>
    <row r="332" spans="1:18" ht="12.75" hidden="1" customHeight="1" x14ac:dyDescent="0.2">
      <c r="A332" s="171"/>
      <c r="B332" s="45"/>
      <c r="C332" s="46"/>
      <c r="D332" s="166"/>
      <c r="E332" s="165"/>
      <c r="F332" s="26" t="s">
        <v>129</v>
      </c>
      <c r="G332" s="31">
        <f t="shared" si="25"/>
        <v>3692660.0000000009</v>
      </c>
      <c r="H332" s="31">
        <f t="shared" si="25"/>
        <v>3087656.5000000005</v>
      </c>
      <c r="I332" s="31">
        <f t="shared" si="25"/>
        <v>2252101.8000000003</v>
      </c>
      <c r="J332" s="31">
        <f t="shared" si="25"/>
        <v>1075492.8999999999</v>
      </c>
      <c r="K332" s="31">
        <f t="shared" si="25"/>
        <v>660634.1</v>
      </c>
      <c r="L332" s="31">
        <f t="shared" si="25"/>
        <v>930533.8</v>
      </c>
      <c r="M332" s="31">
        <f t="shared" si="25"/>
        <v>0</v>
      </c>
      <c r="N332" s="59">
        <f t="shared" si="26"/>
        <v>11699079.100000003</v>
      </c>
      <c r="O332" s="58"/>
      <c r="P332" s="5"/>
      <c r="Q332" s="5"/>
      <c r="R332" s="8"/>
    </row>
    <row r="333" spans="1:18" ht="12.75" hidden="1" customHeight="1" x14ac:dyDescent="0.2">
      <c r="A333" s="171"/>
      <c r="B333" s="45"/>
      <c r="C333" s="46"/>
      <c r="D333" s="166"/>
      <c r="E333" s="165" t="s">
        <v>131</v>
      </c>
      <c r="F333" s="26" t="s">
        <v>128</v>
      </c>
      <c r="G333" s="31">
        <f t="shared" si="25"/>
        <v>236619</v>
      </c>
      <c r="H333" s="31">
        <f t="shared" si="25"/>
        <v>130682</v>
      </c>
      <c r="I333" s="31">
        <f t="shared" si="25"/>
        <v>36288.199999999997</v>
      </c>
      <c r="J333" s="31">
        <f t="shared" si="25"/>
        <v>52032.3</v>
      </c>
      <c r="K333" s="31">
        <f t="shared" si="25"/>
        <v>66575.7</v>
      </c>
      <c r="L333" s="31">
        <f t="shared" si="25"/>
        <v>67656.899999999994</v>
      </c>
      <c r="M333" s="31">
        <f t="shared" si="25"/>
        <v>57842</v>
      </c>
      <c r="N333" s="59">
        <f t="shared" si="26"/>
        <v>647696.1</v>
      </c>
      <c r="O333" s="58"/>
      <c r="P333" s="5"/>
      <c r="Q333" s="5"/>
      <c r="R333" s="8"/>
    </row>
    <row r="334" spans="1:18" ht="12.75" hidden="1" customHeight="1" x14ac:dyDescent="0.2">
      <c r="A334" s="171"/>
      <c r="B334" s="45"/>
      <c r="C334" s="46"/>
      <c r="D334" s="166"/>
      <c r="E334" s="165"/>
      <c r="F334" s="26" t="s">
        <v>129</v>
      </c>
      <c r="G334" s="31">
        <f t="shared" si="25"/>
        <v>7804</v>
      </c>
      <c r="H334" s="31">
        <f t="shared" si="25"/>
        <v>3919</v>
      </c>
      <c r="I334" s="31">
        <f t="shared" si="25"/>
        <v>0</v>
      </c>
      <c r="J334" s="31">
        <f t="shared" si="25"/>
        <v>0</v>
      </c>
      <c r="K334" s="31">
        <f t="shared" si="25"/>
        <v>0</v>
      </c>
      <c r="L334" s="31">
        <f t="shared" si="25"/>
        <v>0</v>
      </c>
      <c r="M334" s="31">
        <f t="shared" si="25"/>
        <v>0</v>
      </c>
      <c r="N334" s="59">
        <f t="shared" si="26"/>
        <v>11723</v>
      </c>
      <c r="O334" s="58"/>
      <c r="P334" s="5"/>
      <c r="Q334" s="5"/>
      <c r="R334" s="8"/>
    </row>
    <row r="335" spans="1:18" ht="12.75" hidden="1" customHeight="1" x14ac:dyDescent="0.2">
      <c r="A335" s="171"/>
      <c r="B335" s="45"/>
      <c r="C335" s="46"/>
      <c r="D335" s="166"/>
      <c r="E335" s="163" t="s">
        <v>133</v>
      </c>
      <c r="F335" s="164"/>
      <c r="G335" s="31" t="e">
        <f t="shared" si="25"/>
        <v>#VALUE!</v>
      </c>
      <c r="H335" s="31">
        <f t="shared" si="25"/>
        <v>60931.4</v>
      </c>
      <c r="I335" s="31">
        <f t="shared" si="25"/>
        <v>58773.399999999994</v>
      </c>
      <c r="J335" s="31">
        <f t="shared" si="25"/>
        <v>59821.899999999994</v>
      </c>
      <c r="K335" s="31">
        <f t="shared" si="25"/>
        <v>61461.000000000007</v>
      </c>
      <c r="L335" s="31">
        <f t="shared" si="25"/>
        <v>61461.000000000007</v>
      </c>
      <c r="M335" s="31">
        <f t="shared" si="25"/>
        <v>61461.000000000007</v>
      </c>
      <c r="N335" s="59" t="e">
        <f t="shared" si="26"/>
        <v>#VALUE!</v>
      </c>
      <c r="O335" s="58"/>
      <c r="P335" s="5"/>
      <c r="Q335" s="5"/>
      <c r="R335" s="8"/>
    </row>
    <row r="336" spans="1:18" ht="12.75" hidden="1" customHeight="1" x14ac:dyDescent="0.2">
      <c r="A336" s="171"/>
      <c r="B336" s="45"/>
      <c r="C336" s="46"/>
      <c r="D336" s="166" t="s">
        <v>136</v>
      </c>
      <c r="E336" s="48" t="s">
        <v>127</v>
      </c>
      <c r="F336" s="26" t="s">
        <v>128</v>
      </c>
      <c r="G336" s="31">
        <f t="shared" si="25"/>
        <v>35607004.629519992</v>
      </c>
      <c r="H336" s="31">
        <f t="shared" si="25"/>
        <v>36791437.140000008</v>
      </c>
      <c r="I336" s="31">
        <f t="shared" si="25"/>
        <v>36067549.400000006</v>
      </c>
      <c r="J336" s="31">
        <f t="shared" si="25"/>
        <v>37449632.000000015</v>
      </c>
      <c r="K336" s="31">
        <f t="shared" si="25"/>
        <v>36280447.580000006</v>
      </c>
      <c r="L336" s="31">
        <f t="shared" si="25"/>
        <v>33986830.580000006</v>
      </c>
      <c r="M336" s="31">
        <f t="shared" si="25"/>
        <v>32876435.800000004</v>
      </c>
      <c r="N336" s="59">
        <f t="shared" si="26"/>
        <v>249059337.12952006</v>
      </c>
      <c r="O336" s="58"/>
      <c r="P336" s="5"/>
      <c r="Q336" s="5"/>
      <c r="R336" s="8"/>
    </row>
    <row r="337" spans="1:18" ht="12.75" hidden="1" customHeight="1" x14ac:dyDescent="0.2">
      <c r="A337" s="171"/>
      <c r="B337" s="45"/>
      <c r="C337" s="46"/>
      <c r="D337" s="166"/>
      <c r="E337" s="48" t="s">
        <v>130</v>
      </c>
      <c r="F337" s="26" t="s">
        <v>128</v>
      </c>
      <c r="G337" s="31">
        <f t="shared" si="25"/>
        <v>3692660.0000000009</v>
      </c>
      <c r="H337" s="31">
        <f t="shared" si="25"/>
        <v>3149276.5000000005</v>
      </c>
      <c r="I337" s="31">
        <f t="shared" si="25"/>
        <v>2305921.8000000003</v>
      </c>
      <c r="J337" s="31">
        <f t="shared" si="25"/>
        <v>1125412.8999999999</v>
      </c>
      <c r="K337" s="31">
        <f t="shared" si="25"/>
        <v>660634.1</v>
      </c>
      <c r="L337" s="31">
        <f t="shared" si="25"/>
        <v>930533.8</v>
      </c>
      <c r="M337" s="31">
        <f t="shared" si="25"/>
        <v>0</v>
      </c>
      <c r="N337" s="59">
        <f t="shared" si="26"/>
        <v>11864439.100000003</v>
      </c>
      <c r="O337" s="58"/>
      <c r="P337" s="5"/>
      <c r="Q337" s="5"/>
      <c r="R337" s="8"/>
    </row>
    <row r="338" spans="1:18" ht="12.75" hidden="1" customHeight="1" x14ac:dyDescent="0.2">
      <c r="A338" s="171"/>
      <c r="B338" s="45"/>
      <c r="C338" s="46"/>
      <c r="D338" s="166"/>
      <c r="E338" s="48" t="s">
        <v>131</v>
      </c>
      <c r="F338" s="26" t="s">
        <v>128</v>
      </c>
      <c r="G338" s="31">
        <f t="shared" si="25"/>
        <v>269675.3</v>
      </c>
      <c r="H338" s="31">
        <f t="shared" si="25"/>
        <v>162796.70000000001</v>
      </c>
      <c r="I338" s="31">
        <f t="shared" si="25"/>
        <v>68402.899999999994</v>
      </c>
      <c r="J338" s="31">
        <f t="shared" si="25"/>
        <v>84147</v>
      </c>
      <c r="K338" s="31">
        <f t="shared" si="25"/>
        <v>73470.2</v>
      </c>
      <c r="L338" s="31">
        <f t="shared" si="25"/>
        <v>74551.399999999994</v>
      </c>
      <c r="M338" s="31">
        <f t="shared" si="25"/>
        <v>64736.5</v>
      </c>
      <c r="N338" s="59">
        <f t="shared" si="26"/>
        <v>797780</v>
      </c>
      <c r="O338" s="58"/>
      <c r="P338" s="5"/>
      <c r="Q338" s="5"/>
      <c r="R338" s="8"/>
    </row>
    <row r="339" spans="1:18" ht="12.75" hidden="1" customHeight="1" x14ac:dyDescent="0.2">
      <c r="A339" s="171"/>
      <c r="B339" s="45"/>
      <c r="C339" s="46"/>
      <c r="D339" s="166"/>
      <c r="E339" s="163" t="s">
        <v>133</v>
      </c>
      <c r="F339" s="164"/>
      <c r="G339" s="31">
        <f t="shared" si="25"/>
        <v>8434</v>
      </c>
      <c r="H339" s="31">
        <f t="shared" si="25"/>
        <v>4549</v>
      </c>
      <c r="I339" s="31">
        <f t="shared" si="25"/>
        <v>630</v>
      </c>
      <c r="J339" s="31">
        <f t="shared" si="25"/>
        <v>630</v>
      </c>
      <c r="K339" s="31">
        <f t="shared" si="25"/>
        <v>0</v>
      </c>
      <c r="L339" s="31">
        <f t="shared" si="25"/>
        <v>0</v>
      </c>
      <c r="M339" s="31">
        <f t="shared" si="25"/>
        <v>0</v>
      </c>
      <c r="N339" s="59">
        <f t="shared" si="26"/>
        <v>14243</v>
      </c>
      <c r="O339" s="58"/>
      <c r="P339" s="5"/>
      <c r="Q339" s="5"/>
      <c r="R339" s="8"/>
    </row>
    <row r="340" spans="1:18" ht="12.75" hidden="1" customHeight="1" x14ac:dyDescent="0.2">
      <c r="A340" s="171"/>
      <c r="B340" s="45"/>
      <c r="C340" s="46"/>
      <c r="D340" s="166" t="s">
        <v>137</v>
      </c>
      <c r="E340" s="165" t="s">
        <v>127</v>
      </c>
      <c r="F340" s="26" t="s">
        <v>128</v>
      </c>
      <c r="G340" s="31" t="e">
        <f t="shared" si="25"/>
        <v>#VALUE!</v>
      </c>
      <c r="H340" s="31">
        <f t="shared" si="25"/>
        <v>60931.4</v>
      </c>
      <c r="I340" s="31">
        <f t="shared" si="25"/>
        <v>58773.399999999994</v>
      </c>
      <c r="J340" s="31">
        <f t="shared" si="25"/>
        <v>59821.899999999994</v>
      </c>
      <c r="K340" s="31">
        <f t="shared" si="25"/>
        <v>61461.000000000007</v>
      </c>
      <c r="L340" s="31">
        <f t="shared" si="25"/>
        <v>61461.000000000007</v>
      </c>
      <c r="M340" s="31">
        <f t="shared" si="25"/>
        <v>61461.000000000007</v>
      </c>
      <c r="N340" s="59" t="e">
        <f t="shared" si="26"/>
        <v>#VALUE!</v>
      </c>
      <c r="O340" s="58"/>
      <c r="P340" s="5"/>
      <c r="Q340" s="5"/>
      <c r="R340" s="8"/>
    </row>
    <row r="341" spans="1:18" ht="12.75" hidden="1" customHeight="1" x14ac:dyDescent="0.2">
      <c r="A341" s="171"/>
      <c r="B341" s="45"/>
      <c r="C341" s="46"/>
      <c r="D341" s="166"/>
      <c r="E341" s="165"/>
      <c r="F341" s="26" t="s">
        <v>135</v>
      </c>
      <c r="G341" s="31">
        <f t="shared" si="25"/>
        <v>35607154.629519992</v>
      </c>
      <c r="H341" s="31">
        <f t="shared" si="25"/>
        <v>36791437.140000008</v>
      </c>
      <c r="I341" s="31">
        <f t="shared" si="25"/>
        <v>36067549.400000006</v>
      </c>
      <c r="J341" s="31">
        <f t="shared" si="25"/>
        <v>37449632.000000015</v>
      </c>
      <c r="K341" s="31">
        <f t="shared" si="25"/>
        <v>36280597.580000006</v>
      </c>
      <c r="L341" s="31">
        <f t="shared" si="25"/>
        <v>33986980.580000006</v>
      </c>
      <c r="M341" s="31">
        <f t="shared" si="25"/>
        <v>32876585.800000004</v>
      </c>
      <c r="N341" s="59">
        <f t="shared" si="26"/>
        <v>249059937.12952006</v>
      </c>
      <c r="O341" s="58"/>
      <c r="P341" s="5"/>
      <c r="Q341" s="5"/>
      <c r="R341" s="8"/>
    </row>
    <row r="342" spans="1:18" ht="12.75" hidden="1" customHeight="1" x14ac:dyDescent="0.2">
      <c r="A342" s="171"/>
      <c r="B342" s="45"/>
      <c r="C342" s="46"/>
      <c r="D342" s="166"/>
      <c r="E342" s="165" t="s">
        <v>130</v>
      </c>
      <c r="F342" s="26" t="s">
        <v>128</v>
      </c>
      <c r="G342" s="31">
        <f t="shared" si="25"/>
        <v>3726140.8000000007</v>
      </c>
      <c r="H342" s="31">
        <f t="shared" si="25"/>
        <v>3211160.7000000007</v>
      </c>
      <c r="I342" s="31">
        <f t="shared" si="25"/>
        <v>2367991.4000000004</v>
      </c>
      <c r="J342" s="31">
        <f t="shared" si="25"/>
        <v>1187671.5999999999</v>
      </c>
      <c r="K342" s="31">
        <f t="shared" si="25"/>
        <v>692075.1</v>
      </c>
      <c r="L342" s="31">
        <f t="shared" si="25"/>
        <v>961974.8</v>
      </c>
      <c r="M342" s="31">
        <f t="shared" si="25"/>
        <v>31441</v>
      </c>
      <c r="N342" s="59">
        <f t="shared" si="26"/>
        <v>12178455.400000002</v>
      </c>
      <c r="O342" s="58"/>
      <c r="P342" s="5"/>
      <c r="Q342" s="5"/>
      <c r="R342" s="8"/>
    </row>
    <row r="343" spans="1:18" ht="12.75" hidden="1" customHeight="1" x14ac:dyDescent="0.2">
      <c r="A343" s="171"/>
      <c r="B343" s="45"/>
      <c r="C343" s="46"/>
      <c r="D343" s="166"/>
      <c r="E343" s="165"/>
      <c r="F343" s="26" t="s">
        <v>135</v>
      </c>
      <c r="G343" s="31">
        <f t="shared" si="25"/>
        <v>272402.3</v>
      </c>
      <c r="H343" s="31">
        <f t="shared" si="25"/>
        <v>165374.40000000002</v>
      </c>
      <c r="I343" s="31">
        <f t="shared" si="25"/>
        <v>70980.599999999991</v>
      </c>
      <c r="J343" s="31">
        <f t="shared" si="25"/>
        <v>86724.7</v>
      </c>
      <c r="K343" s="31">
        <f t="shared" si="25"/>
        <v>73470.2</v>
      </c>
      <c r="L343" s="31">
        <f t="shared" si="25"/>
        <v>74551.399999999994</v>
      </c>
      <c r="M343" s="31">
        <f t="shared" si="25"/>
        <v>64736.5</v>
      </c>
      <c r="N343" s="59">
        <f t="shared" si="26"/>
        <v>808240.1</v>
      </c>
      <c r="O343" s="58"/>
      <c r="P343" s="5"/>
      <c r="Q343" s="5"/>
      <c r="R343" s="8"/>
    </row>
    <row r="344" spans="1:18" ht="12.75" hidden="1" customHeight="1" x14ac:dyDescent="0.2">
      <c r="A344" s="171"/>
      <c r="B344" s="45"/>
      <c r="C344" s="46"/>
      <c r="D344" s="166"/>
      <c r="E344" s="165" t="s">
        <v>131</v>
      </c>
      <c r="F344" s="26" t="s">
        <v>128</v>
      </c>
      <c r="G344" s="31">
        <f t="shared" si="25"/>
        <v>35683.15</v>
      </c>
      <c r="H344" s="31">
        <f t="shared" si="25"/>
        <v>4549</v>
      </c>
      <c r="I344" s="31">
        <f t="shared" si="25"/>
        <v>630</v>
      </c>
      <c r="J344" s="31">
        <f t="shared" si="25"/>
        <v>630</v>
      </c>
      <c r="K344" s="31">
        <f t="shared" si="25"/>
        <v>0</v>
      </c>
      <c r="L344" s="31">
        <f t="shared" si="25"/>
        <v>0</v>
      </c>
      <c r="M344" s="31">
        <f t="shared" si="25"/>
        <v>0</v>
      </c>
      <c r="N344" s="59">
        <f t="shared" si="26"/>
        <v>41492.15</v>
      </c>
      <c r="O344" s="58"/>
      <c r="P344" s="5"/>
      <c r="Q344" s="5"/>
      <c r="R344" s="8"/>
    </row>
    <row r="345" spans="1:18" ht="12.75" hidden="1" customHeight="1" x14ac:dyDescent="0.2">
      <c r="A345" s="171"/>
      <c r="B345" s="45"/>
      <c r="C345" s="46"/>
      <c r="D345" s="166"/>
      <c r="E345" s="165"/>
      <c r="F345" s="26" t="s">
        <v>135</v>
      </c>
      <c r="G345" s="31" t="e">
        <f t="shared" si="25"/>
        <v>#VALUE!</v>
      </c>
      <c r="H345" s="31">
        <f t="shared" si="25"/>
        <v>60931.4</v>
      </c>
      <c r="I345" s="31">
        <f t="shared" si="25"/>
        <v>58773.399999999994</v>
      </c>
      <c r="J345" s="31">
        <f t="shared" si="25"/>
        <v>59821.899999999994</v>
      </c>
      <c r="K345" s="31">
        <f t="shared" si="25"/>
        <v>61461.000000000007</v>
      </c>
      <c r="L345" s="31">
        <f t="shared" si="25"/>
        <v>61461.000000000007</v>
      </c>
      <c r="M345" s="31">
        <f t="shared" si="25"/>
        <v>61461.000000000007</v>
      </c>
      <c r="N345" s="59" t="e">
        <f t="shared" si="26"/>
        <v>#VALUE!</v>
      </c>
      <c r="O345" s="58"/>
      <c r="P345" s="5"/>
      <c r="Q345" s="5"/>
      <c r="R345" s="8"/>
    </row>
    <row r="346" spans="1:18" ht="12.75" hidden="1" customHeight="1" x14ac:dyDescent="0.2">
      <c r="A346" s="171"/>
      <c r="B346" s="45"/>
      <c r="C346" s="46"/>
      <c r="D346" s="166"/>
      <c r="E346" s="163" t="s">
        <v>133</v>
      </c>
      <c r="F346" s="164"/>
      <c r="G346" s="31">
        <f t="shared" si="25"/>
        <v>35613024.629519992</v>
      </c>
      <c r="H346" s="31">
        <f t="shared" si="25"/>
        <v>36791437.140000008</v>
      </c>
      <c r="I346" s="31">
        <f t="shared" si="25"/>
        <v>36067549.400000006</v>
      </c>
      <c r="J346" s="31">
        <f t="shared" si="25"/>
        <v>37449632.000000015</v>
      </c>
      <c r="K346" s="31">
        <f t="shared" si="25"/>
        <v>36280597.580000006</v>
      </c>
      <c r="L346" s="31">
        <f t="shared" si="25"/>
        <v>33986980.580000006</v>
      </c>
      <c r="M346" s="31">
        <f t="shared" si="25"/>
        <v>32876585.800000004</v>
      </c>
      <c r="N346" s="59">
        <f t="shared" si="26"/>
        <v>249065807.12952006</v>
      </c>
      <c r="O346" s="58"/>
      <c r="P346" s="5"/>
      <c r="Q346" s="5"/>
      <c r="R346" s="8"/>
    </row>
    <row r="347" spans="1:18" ht="12.75" hidden="1" customHeight="1" x14ac:dyDescent="0.2">
      <c r="A347" s="171"/>
      <c r="B347" s="45"/>
      <c r="C347" s="46"/>
      <c r="D347" s="166" t="s">
        <v>138</v>
      </c>
      <c r="E347" s="48" t="s">
        <v>127</v>
      </c>
      <c r="F347" s="26" t="s">
        <v>128</v>
      </c>
      <c r="G347" s="31">
        <f t="shared" si="25"/>
        <v>39183088.129519999</v>
      </c>
      <c r="H347" s="31">
        <f t="shared" si="25"/>
        <v>39855533.640000008</v>
      </c>
      <c r="I347" s="31">
        <f t="shared" si="25"/>
        <v>38292491.200000003</v>
      </c>
      <c r="J347" s="31">
        <f t="shared" si="25"/>
        <v>38495164.900000013</v>
      </c>
      <c r="K347" s="31">
        <f t="shared" si="25"/>
        <v>36872281.680000007</v>
      </c>
      <c r="L347" s="31">
        <f t="shared" si="25"/>
        <v>34848564.380000003</v>
      </c>
      <c r="M347" s="31">
        <f t="shared" si="25"/>
        <v>32807635.800000004</v>
      </c>
      <c r="N347" s="59">
        <f t="shared" si="26"/>
        <v>260354759.72952005</v>
      </c>
      <c r="O347" s="58"/>
      <c r="P347" s="5"/>
      <c r="Q347" s="5"/>
      <c r="R347" s="8"/>
    </row>
    <row r="348" spans="1:18" ht="12.75" hidden="1" customHeight="1" x14ac:dyDescent="0.2">
      <c r="A348" s="171"/>
      <c r="B348" s="45"/>
      <c r="C348" s="46"/>
      <c r="D348" s="166"/>
      <c r="E348" s="48" t="s">
        <v>130</v>
      </c>
      <c r="F348" s="26" t="s">
        <v>128</v>
      </c>
      <c r="G348" s="31">
        <f t="shared" si="25"/>
        <v>3932326.2000000007</v>
      </c>
      <c r="H348" s="31">
        <f t="shared" si="25"/>
        <v>3226456.2</v>
      </c>
      <c r="I348" s="31">
        <f t="shared" si="25"/>
        <v>2296507.7000000002</v>
      </c>
      <c r="J348" s="31">
        <f t="shared" si="25"/>
        <v>1135642.8999999999</v>
      </c>
      <c r="K348" s="31">
        <f t="shared" si="25"/>
        <v>734104.29999999993</v>
      </c>
      <c r="L348" s="31">
        <f t="shared" ref="H348:M363" si="27">L212+L257+L312+L343</f>
        <v>1005085.2000000001</v>
      </c>
      <c r="M348" s="31">
        <f t="shared" si="27"/>
        <v>64736.5</v>
      </c>
      <c r="N348" s="59">
        <f t="shared" si="26"/>
        <v>12394859.000000002</v>
      </c>
      <c r="O348" s="58"/>
      <c r="P348" s="5"/>
      <c r="Q348" s="5"/>
      <c r="R348" s="8"/>
    </row>
    <row r="349" spans="1:18" ht="12.75" hidden="1" customHeight="1" x14ac:dyDescent="0.2">
      <c r="A349" s="171"/>
      <c r="B349" s="45"/>
      <c r="C349" s="46"/>
      <c r="D349" s="166"/>
      <c r="E349" s="48" t="s">
        <v>131</v>
      </c>
      <c r="F349" s="26" t="s">
        <v>128</v>
      </c>
      <c r="G349" s="31">
        <f t="shared" si="25"/>
        <v>271282.15000000002</v>
      </c>
      <c r="H349" s="31">
        <f t="shared" si="27"/>
        <v>134361</v>
      </c>
      <c r="I349" s="31">
        <f t="shared" si="27"/>
        <v>36148.199999999997</v>
      </c>
      <c r="J349" s="31">
        <f t="shared" si="27"/>
        <v>51892.3</v>
      </c>
      <c r="K349" s="31">
        <f t="shared" si="27"/>
        <v>65555.7</v>
      </c>
      <c r="L349" s="31">
        <f t="shared" si="27"/>
        <v>66636.899999999994</v>
      </c>
      <c r="M349" s="31">
        <f t="shared" si="27"/>
        <v>56822</v>
      </c>
      <c r="N349" s="59">
        <f t="shared" si="26"/>
        <v>682698.25</v>
      </c>
      <c r="O349" s="58"/>
      <c r="P349" s="5"/>
      <c r="Q349" s="5"/>
      <c r="R349" s="8"/>
    </row>
    <row r="350" spans="1:18" ht="12.75" hidden="1" customHeight="1" x14ac:dyDescent="0.2">
      <c r="A350" s="171"/>
      <c r="B350" s="45"/>
      <c r="C350" s="46"/>
      <c r="D350" s="166"/>
      <c r="E350" s="163" t="s">
        <v>133</v>
      </c>
      <c r="F350" s="164"/>
      <c r="G350" s="31" t="e">
        <f t="shared" si="25"/>
        <v>#VALUE!</v>
      </c>
      <c r="H350" s="31">
        <f t="shared" si="27"/>
        <v>68180.399999999994</v>
      </c>
      <c r="I350" s="31">
        <f t="shared" si="27"/>
        <v>62103.399999999994</v>
      </c>
      <c r="J350" s="31">
        <f t="shared" si="27"/>
        <v>63151.899999999994</v>
      </c>
      <c r="K350" s="31">
        <f t="shared" si="27"/>
        <v>64791.000000000007</v>
      </c>
      <c r="L350" s="31">
        <f t="shared" si="27"/>
        <v>64791.000000000007</v>
      </c>
      <c r="M350" s="31">
        <f t="shared" si="27"/>
        <v>64791.000000000007</v>
      </c>
      <c r="N350" s="59" t="e">
        <f t="shared" si="26"/>
        <v>#VALUE!</v>
      </c>
      <c r="O350" s="58"/>
      <c r="P350" s="5"/>
      <c r="Q350" s="5"/>
      <c r="R350" s="8"/>
    </row>
    <row r="351" spans="1:18" ht="12.75" hidden="1" customHeight="1" x14ac:dyDescent="0.2">
      <c r="A351" s="171"/>
      <c r="B351" s="45"/>
      <c r="C351" s="46"/>
      <c r="D351" s="190" t="s">
        <v>139</v>
      </c>
      <c r="E351" s="186" t="s">
        <v>127</v>
      </c>
      <c r="F351" s="26" t="s">
        <v>128</v>
      </c>
      <c r="G351" s="31">
        <f t="shared" si="25"/>
        <v>35613024.629519992</v>
      </c>
      <c r="H351" s="31">
        <f t="shared" si="27"/>
        <v>36794397.140000008</v>
      </c>
      <c r="I351" s="31">
        <f t="shared" si="27"/>
        <v>36067749.400000006</v>
      </c>
      <c r="J351" s="31">
        <f t="shared" si="27"/>
        <v>37449832.000000015</v>
      </c>
      <c r="K351" s="31">
        <f t="shared" si="27"/>
        <v>36280797.580000006</v>
      </c>
      <c r="L351" s="31">
        <f t="shared" si="27"/>
        <v>33987180.580000006</v>
      </c>
      <c r="M351" s="31">
        <f t="shared" si="27"/>
        <v>32876785.800000004</v>
      </c>
      <c r="N351" s="59">
        <f t="shared" si="26"/>
        <v>249069767.12952006</v>
      </c>
      <c r="O351" s="58"/>
      <c r="P351" s="5"/>
      <c r="Q351" s="5"/>
      <c r="R351" s="8"/>
    </row>
    <row r="352" spans="1:18" ht="12.75" hidden="1" customHeight="1" x14ac:dyDescent="0.2">
      <c r="A352" s="171"/>
      <c r="B352" s="45"/>
      <c r="C352" s="46"/>
      <c r="D352" s="191"/>
      <c r="E352" s="187"/>
      <c r="F352" s="26" t="s">
        <v>129</v>
      </c>
      <c r="G352" s="31">
        <f t="shared" si="25"/>
        <v>74640035.459039986</v>
      </c>
      <c r="H352" s="31">
        <f t="shared" si="27"/>
        <v>76499906.580000013</v>
      </c>
      <c r="I352" s="31">
        <f t="shared" si="27"/>
        <v>74216991</v>
      </c>
      <c r="J352" s="31">
        <f t="shared" si="27"/>
        <v>75802658.200000018</v>
      </c>
      <c r="K352" s="31">
        <f t="shared" si="27"/>
        <v>73052488.26000002</v>
      </c>
      <c r="L352" s="31">
        <f t="shared" si="27"/>
        <v>68735153.960000008</v>
      </c>
      <c r="M352" s="31">
        <f t="shared" si="27"/>
        <v>65583830.600000009</v>
      </c>
      <c r="N352" s="59">
        <f t="shared" si="26"/>
        <v>508531064.05904007</v>
      </c>
      <c r="O352" s="58"/>
      <c r="P352" s="5"/>
      <c r="Q352" s="5"/>
      <c r="R352" s="8"/>
    </row>
    <row r="353" spans="1:18" ht="12.75" hidden="1" customHeight="1" x14ac:dyDescent="0.2">
      <c r="A353" s="171"/>
      <c r="B353" s="45"/>
      <c r="C353" s="46"/>
      <c r="D353" s="191"/>
      <c r="E353" s="188"/>
      <c r="F353" s="26" t="s">
        <v>135</v>
      </c>
      <c r="G353" s="31">
        <f t="shared" si="25"/>
        <v>7592250.1000000015</v>
      </c>
      <c r="H353" s="31">
        <f t="shared" si="27"/>
        <v>6287538</v>
      </c>
      <c r="I353" s="31">
        <f t="shared" si="27"/>
        <v>4522034.8000000007</v>
      </c>
      <c r="J353" s="31">
        <f t="shared" si="27"/>
        <v>2184561.0999999996</v>
      </c>
      <c r="K353" s="31">
        <f t="shared" si="27"/>
        <v>1394738.4</v>
      </c>
      <c r="L353" s="31">
        <f t="shared" si="27"/>
        <v>1935619</v>
      </c>
      <c r="M353" s="31">
        <f t="shared" si="27"/>
        <v>64736.5</v>
      </c>
      <c r="N353" s="59">
        <f t="shared" si="26"/>
        <v>23981477.899999999</v>
      </c>
      <c r="O353" s="58"/>
      <c r="P353" s="5"/>
      <c r="Q353" s="5"/>
      <c r="R353" s="8"/>
    </row>
    <row r="354" spans="1:18" ht="12.75" hidden="1" customHeight="1" x14ac:dyDescent="0.2">
      <c r="A354" s="171"/>
      <c r="B354" s="45"/>
      <c r="C354" s="46"/>
      <c r="D354" s="191"/>
      <c r="E354" s="186" t="s">
        <v>130</v>
      </c>
      <c r="F354" s="26" t="s">
        <v>128</v>
      </c>
      <c r="G354" s="31">
        <f t="shared" si="25"/>
        <v>506881.15</v>
      </c>
      <c r="H354" s="31">
        <f t="shared" si="27"/>
        <v>264173</v>
      </c>
      <c r="I354" s="31">
        <f t="shared" si="27"/>
        <v>71666.399999999994</v>
      </c>
      <c r="J354" s="31">
        <f t="shared" si="27"/>
        <v>103154.6</v>
      </c>
      <c r="K354" s="31">
        <f t="shared" si="27"/>
        <v>131111.4</v>
      </c>
      <c r="L354" s="31">
        <f t="shared" si="27"/>
        <v>133273.79999999999</v>
      </c>
      <c r="M354" s="31">
        <f t="shared" si="27"/>
        <v>113644</v>
      </c>
      <c r="N354" s="59">
        <f t="shared" si="26"/>
        <v>1323904.3500000001</v>
      </c>
      <c r="O354" s="58"/>
      <c r="P354" s="5"/>
      <c r="Q354" s="5"/>
      <c r="R354" s="8"/>
    </row>
    <row r="355" spans="1:18" ht="12.75" hidden="1" customHeight="1" x14ac:dyDescent="0.2">
      <c r="A355" s="171"/>
      <c r="B355" s="45"/>
      <c r="C355" s="46"/>
      <c r="D355" s="191"/>
      <c r="E355" s="187"/>
      <c r="F355" s="26" t="s">
        <v>129</v>
      </c>
      <c r="G355" s="31" t="e">
        <f t="shared" si="25"/>
        <v>#VALUE!</v>
      </c>
      <c r="H355" s="31">
        <f t="shared" si="27"/>
        <v>72199.399999999994</v>
      </c>
      <c r="I355" s="31">
        <f t="shared" si="27"/>
        <v>62203.399999999994</v>
      </c>
      <c r="J355" s="31">
        <f t="shared" si="27"/>
        <v>63251.899999999994</v>
      </c>
      <c r="K355" s="31">
        <f t="shared" si="27"/>
        <v>64891.000000000007</v>
      </c>
      <c r="L355" s="31">
        <f t="shared" si="27"/>
        <v>64891.000000000007</v>
      </c>
      <c r="M355" s="31">
        <f t="shared" si="27"/>
        <v>64891.000000000007</v>
      </c>
      <c r="N355" s="59" t="e">
        <f t="shared" si="26"/>
        <v>#VALUE!</v>
      </c>
      <c r="O355" s="58"/>
      <c r="P355" s="5"/>
      <c r="Q355" s="5"/>
      <c r="R355" s="8"/>
    </row>
    <row r="356" spans="1:18" ht="12.75" hidden="1" customHeight="1" x14ac:dyDescent="0.2">
      <c r="A356" s="171"/>
      <c r="B356" s="45"/>
      <c r="C356" s="46"/>
      <c r="D356" s="191"/>
      <c r="E356" s="188"/>
      <c r="F356" s="26" t="s">
        <v>135</v>
      </c>
      <c r="G356" s="31">
        <f t="shared" si="25"/>
        <v>35838055.629519992</v>
      </c>
      <c r="H356" s="31">
        <f t="shared" si="27"/>
        <v>36978241.74000001</v>
      </c>
      <c r="I356" s="31">
        <f t="shared" si="27"/>
        <v>36245503.600000009</v>
      </c>
      <c r="J356" s="31">
        <f t="shared" si="27"/>
        <v>37628583.200000018</v>
      </c>
      <c r="K356" s="31">
        <f t="shared" si="27"/>
        <v>36434678.980000004</v>
      </c>
      <c r="L356" s="31">
        <f t="shared" si="27"/>
        <v>34141061.980000004</v>
      </c>
      <c r="M356" s="31">
        <f t="shared" si="27"/>
        <v>33030667.200000003</v>
      </c>
      <c r="N356" s="59">
        <f t="shared" si="26"/>
        <v>250296792.32952005</v>
      </c>
      <c r="O356" s="58"/>
      <c r="P356" s="5"/>
      <c r="Q356" s="5"/>
      <c r="R356" s="8"/>
    </row>
    <row r="357" spans="1:18" ht="12.75" hidden="1" customHeight="1" x14ac:dyDescent="0.2">
      <c r="A357" s="171"/>
      <c r="B357" s="45"/>
      <c r="C357" s="46"/>
      <c r="D357" s="191"/>
      <c r="E357" s="189" t="s">
        <v>131</v>
      </c>
      <c r="F357" s="26" t="s">
        <v>128</v>
      </c>
      <c r="G357" s="31">
        <f t="shared" si="25"/>
        <v>110097482.78855997</v>
      </c>
      <c r="H357" s="31">
        <f t="shared" si="27"/>
        <v>113206399.52000001</v>
      </c>
      <c r="I357" s="31">
        <f t="shared" si="27"/>
        <v>110195810.80000001</v>
      </c>
      <c r="J357" s="31">
        <f t="shared" si="27"/>
        <v>113160571.50000003</v>
      </c>
      <c r="K357" s="31">
        <f t="shared" si="27"/>
        <v>109234194.84000003</v>
      </c>
      <c r="L357" s="31">
        <f t="shared" si="27"/>
        <v>102623243.54000002</v>
      </c>
      <c r="M357" s="31">
        <f t="shared" si="27"/>
        <v>98361525.400000006</v>
      </c>
      <c r="N357" s="59">
        <f t="shared" si="26"/>
        <v>756879228.38855994</v>
      </c>
      <c r="O357" s="58"/>
      <c r="P357" s="5"/>
      <c r="Q357" s="5"/>
      <c r="R357" s="8"/>
    </row>
    <row r="358" spans="1:18" ht="12.75" hidden="1" customHeight="1" x14ac:dyDescent="0.2">
      <c r="A358" s="171"/>
      <c r="B358" s="45"/>
      <c r="C358" s="46"/>
      <c r="D358" s="191"/>
      <c r="E358" s="189"/>
      <c r="F358" s="26" t="s">
        <v>129</v>
      </c>
      <c r="G358" s="31">
        <f t="shared" si="25"/>
        <v>11252174.000000002</v>
      </c>
      <c r="H358" s="31">
        <f t="shared" si="27"/>
        <v>9348619.8000000007</v>
      </c>
      <c r="I358" s="31">
        <f t="shared" si="27"/>
        <v>6747561.9000000004</v>
      </c>
      <c r="J358" s="31">
        <f t="shared" si="27"/>
        <v>3233479.3</v>
      </c>
      <c r="K358" s="31">
        <f t="shared" si="27"/>
        <v>2055372.5</v>
      </c>
      <c r="L358" s="31">
        <f t="shared" si="27"/>
        <v>2866152.8</v>
      </c>
      <c r="M358" s="31">
        <f t="shared" si="27"/>
        <v>64736.5</v>
      </c>
      <c r="N358" s="59">
        <f t="shared" si="26"/>
        <v>35568096.800000004</v>
      </c>
      <c r="O358" s="58"/>
      <c r="P358" s="5"/>
      <c r="Q358" s="5"/>
      <c r="R358" s="8"/>
    </row>
    <row r="359" spans="1:18" ht="12.75" hidden="1" customHeight="1" x14ac:dyDescent="0.2">
      <c r="A359" s="171"/>
      <c r="B359" s="45"/>
      <c r="C359" s="46"/>
      <c r="D359" s="191"/>
      <c r="E359" s="189"/>
      <c r="F359" s="26" t="s">
        <v>135</v>
      </c>
      <c r="G359" s="31">
        <f t="shared" si="25"/>
        <v>742480.15</v>
      </c>
      <c r="H359" s="31">
        <f t="shared" si="27"/>
        <v>393985</v>
      </c>
      <c r="I359" s="31">
        <f t="shared" si="27"/>
        <v>107184.59999999999</v>
      </c>
      <c r="J359" s="31">
        <f t="shared" si="27"/>
        <v>154416.90000000002</v>
      </c>
      <c r="K359" s="31">
        <f t="shared" si="27"/>
        <v>196667.09999999998</v>
      </c>
      <c r="L359" s="31">
        <f t="shared" si="27"/>
        <v>199910.69999999998</v>
      </c>
      <c r="M359" s="31">
        <f t="shared" si="27"/>
        <v>170466</v>
      </c>
      <c r="N359" s="59">
        <f t="shared" si="26"/>
        <v>1965110.45</v>
      </c>
      <c r="O359" s="58"/>
      <c r="P359" s="5"/>
      <c r="Q359" s="5"/>
      <c r="R359" s="8"/>
    </row>
    <row r="360" spans="1:18" ht="12.75" hidden="1" customHeight="1" x14ac:dyDescent="0.2">
      <c r="A360" s="171"/>
      <c r="B360" s="45"/>
      <c r="C360" s="46"/>
      <c r="D360" s="192"/>
      <c r="E360" s="166" t="s">
        <v>133</v>
      </c>
      <c r="F360" s="166"/>
      <c r="G360" s="31" t="e">
        <f t="shared" si="25"/>
        <v>#VALUE!</v>
      </c>
      <c r="H360" s="31">
        <f t="shared" si="27"/>
        <v>76118.399999999994</v>
      </c>
      <c r="I360" s="31">
        <f t="shared" si="27"/>
        <v>62203.399999999994</v>
      </c>
      <c r="J360" s="31">
        <f t="shared" si="27"/>
        <v>63251.899999999994</v>
      </c>
      <c r="K360" s="31">
        <f t="shared" si="27"/>
        <v>64891.000000000007</v>
      </c>
      <c r="L360" s="31">
        <f t="shared" si="27"/>
        <v>64891.000000000007</v>
      </c>
      <c r="M360" s="31">
        <f t="shared" si="27"/>
        <v>64891.000000000007</v>
      </c>
      <c r="N360" s="59" t="e">
        <f t="shared" si="26"/>
        <v>#VALUE!</v>
      </c>
      <c r="O360" s="58"/>
      <c r="P360" s="5"/>
      <c r="Q360" s="5"/>
      <c r="R360" s="8"/>
    </row>
    <row r="361" spans="1:18" ht="12.75" hidden="1" customHeight="1" x14ac:dyDescent="0.2">
      <c r="A361" s="171"/>
      <c r="B361" s="45"/>
      <c r="C361" s="46"/>
      <c r="D361" s="47"/>
      <c r="E361" s="47"/>
      <c r="F361" s="47" t="s">
        <v>127</v>
      </c>
      <c r="G361" s="31" t="e">
        <f t="shared" si="25"/>
        <v>#VALUE!</v>
      </c>
      <c r="H361" s="31">
        <f t="shared" si="27"/>
        <v>37039523.140000008</v>
      </c>
      <c r="I361" s="31">
        <f t="shared" si="27"/>
        <v>36304627.000000007</v>
      </c>
      <c r="J361" s="31">
        <f t="shared" si="27"/>
        <v>37688755.100000016</v>
      </c>
      <c r="K361" s="31">
        <f t="shared" si="27"/>
        <v>36496489.980000004</v>
      </c>
      <c r="L361" s="31">
        <f t="shared" si="27"/>
        <v>34202872.980000004</v>
      </c>
      <c r="M361" s="31">
        <f t="shared" si="27"/>
        <v>33092128.200000003</v>
      </c>
      <c r="N361" s="59" t="e">
        <f t="shared" si="26"/>
        <v>#VALUE!</v>
      </c>
      <c r="O361" s="71">
        <f>L361-L311</f>
        <v>316283.39999999851</v>
      </c>
      <c r="P361" s="5"/>
      <c r="Q361" s="5"/>
      <c r="R361" s="8"/>
    </row>
    <row r="362" spans="1:18" ht="12.75" hidden="1" customHeight="1" x14ac:dyDescent="0.2">
      <c r="A362" s="171"/>
      <c r="B362" s="45"/>
      <c r="C362" s="46"/>
      <c r="D362" s="47"/>
      <c r="E362" s="47"/>
      <c r="F362" s="47" t="s">
        <v>130</v>
      </c>
      <c r="G362" s="31">
        <f t="shared" si="25"/>
        <v>145590674.91807997</v>
      </c>
      <c r="H362" s="31">
        <f t="shared" si="27"/>
        <v>149909456.66000003</v>
      </c>
      <c r="I362" s="31">
        <f t="shared" si="27"/>
        <v>146177180.20000002</v>
      </c>
      <c r="J362" s="31">
        <f t="shared" si="27"/>
        <v>150525123.50000006</v>
      </c>
      <c r="K362" s="31">
        <f t="shared" si="27"/>
        <v>145452642.42000005</v>
      </c>
      <c r="L362" s="31">
        <f t="shared" si="27"/>
        <v>136548424.12000003</v>
      </c>
      <c r="M362" s="31">
        <f t="shared" si="27"/>
        <v>131175961.20000002</v>
      </c>
      <c r="N362" s="59">
        <f t="shared" si="26"/>
        <v>1005379463.0180801</v>
      </c>
      <c r="O362" s="58"/>
      <c r="P362" s="5"/>
      <c r="Q362" s="5"/>
      <c r="R362" s="8"/>
    </row>
    <row r="363" spans="1:18" ht="12.75" hidden="1" customHeight="1" x14ac:dyDescent="0.2">
      <c r="A363" s="171"/>
      <c r="B363" s="45"/>
      <c r="C363" s="46"/>
      <c r="D363" s="47"/>
      <c r="E363" s="47"/>
      <c r="F363" s="47" t="s">
        <v>140</v>
      </c>
      <c r="G363" s="31">
        <f t="shared" si="25"/>
        <v>14914824.900000002</v>
      </c>
      <c r="H363" s="31">
        <f t="shared" si="27"/>
        <v>12412279.300000001</v>
      </c>
      <c r="I363" s="31">
        <f t="shared" si="27"/>
        <v>8975666.7000000011</v>
      </c>
      <c r="J363" s="31">
        <f t="shared" si="27"/>
        <v>4284975.1999999993</v>
      </c>
      <c r="K363" s="31">
        <f t="shared" si="27"/>
        <v>2716006.6</v>
      </c>
      <c r="L363" s="31">
        <f t="shared" si="27"/>
        <v>3796686.5999999996</v>
      </c>
      <c r="M363" s="31">
        <f t="shared" si="27"/>
        <v>64736.5</v>
      </c>
      <c r="N363" s="59">
        <f t="shared" si="26"/>
        <v>47165175.800000012</v>
      </c>
      <c r="O363" s="58"/>
      <c r="P363" s="5"/>
      <c r="Q363" s="5"/>
      <c r="R363" s="8"/>
    </row>
    <row r="364" spans="1:18" ht="12.75" hidden="1" customHeight="1" x14ac:dyDescent="0.2">
      <c r="A364" s="171"/>
      <c r="B364" s="45"/>
      <c r="C364" s="46"/>
      <c r="D364" s="47"/>
      <c r="E364" s="47"/>
      <c r="F364" s="47" t="s">
        <v>132</v>
      </c>
      <c r="G364" s="31">
        <f t="shared" si="25"/>
        <v>978329.15</v>
      </c>
      <c r="H364" s="31">
        <f t="shared" ref="H364:M366" si="28">H228+H273+H328+H359</f>
        <v>523897</v>
      </c>
      <c r="I364" s="31">
        <f t="shared" si="28"/>
        <v>142702.79999999999</v>
      </c>
      <c r="J364" s="31">
        <f t="shared" si="28"/>
        <v>205679.2</v>
      </c>
      <c r="K364" s="31">
        <f t="shared" si="28"/>
        <v>262472.8</v>
      </c>
      <c r="L364" s="31">
        <f t="shared" si="28"/>
        <v>266797.59999999998</v>
      </c>
      <c r="M364" s="31">
        <f t="shared" si="28"/>
        <v>227538</v>
      </c>
      <c r="N364" s="59">
        <f t="shared" si="26"/>
        <v>2607416.5499999998</v>
      </c>
      <c r="O364" s="58"/>
      <c r="P364" s="5"/>
      <c r="Q364" s="5"/>
      <c r="R364" s="8"/>
    </row>
    <row r="365" spans="1:18" ht="12.75" hidden="1" customHeight="1" x14ac:dyDescent="0.2">
      <c r="A365" s="171"/>
      <c r="B365" s="45"/>
      <c r="C365" s="46"/>
      <c r="D365" s="47"/>
      <c r="E365" s="47"/>
      <c r="F365" s="47"/>
      <c r="G365" s="31" t="e">
        <f t="shared" si="25"/>
        <v>#VALUE!</v>
      </c>
      <c r="H365" s="31">
        <f t="shared" si="28"/>
        <v>106675.59999999999</v>
      </c>
      <c r="I365" s="31">
        <f t="shared" si="28"/>
        <v>85656</v>
      </c>
      <c r="J365" s="31">
        <f t="shared" si="28"/>
        <v>86704.5</v>
      </c>
      <c r="K365" s="31">
        <f t="shared" si="28"/>
        <v>98251.6</v>
      </c>
      <c r="L365" s="31">
        <f t="shared" si="28"/>
        <v>98251.6</v>
      </c>
      <c r="M365" s="31">
        <f t="shared" si="28"/>
        <v>98251.6</v>
      </c>
      <c r="N365" s="59" t="e">
        <f t="shared" si="26"/>
        <v>#VALUE!</v>
      </c>
      <c r="O365" s="58"/>
      <c r="P365" s="5"/>
      <c r="Q365" s="5"/>
      <c r="R365" s="8"/>
    </row>
    <row r="366" spans="1:18" ht="12.75" hidden="1" customHeight="1" x14ac:dyDescent="0.2">
      <c r="A366" s="171"/>
      <c r="B366" s="45"/>
      <c r="C366" s="46"/>
      <c r="D366" s="47"/>
      <c r="E366" s="47"/>
      <c r="F366" s="47"/>
      <c r="G366" s="31" t="e">
        <f t="shared" si="25"/>
        <v>#VALUE!</v>
      </c>
      <c r="H366" s="31">
        <f t="shared" si="28"/>
        <v>37195364.440000005</v>
      </c>
      <c r="I366" s="31">
        <f t="shared" si="28"/>
        <v>36453124.70000001</v>
      </c>
      <c r="J366" s="31">
        <f t="shared" si="28"/>
        <v>37838301.300000019</v>
      </c>
      <c r="K366" s="31">
        <f t="shared" si="28"/>
        <v>36613426.080000006</v>
      </c>
      <c r="L366" s="31">
        <f t="shared" si="28"/>
        <v>34319809.080000006</v>
      </c>
      <c r="M366" s="31">
        <f t="shared" si="28"/>
        <v>33208714.300000004</v>
      </c>
      <c r="N366" s="57"/>
      <c r="O366" s="58"/>
      <c r="P366" s="5"/>
      <c r="Q366" s="5"/>
      <c r="R366" s="8"/>
    </row>
    <row r="367" spans="1:18" ht="12.75" customHeight="1" x14ac:dyDescent="0.2">
      <c r="A367" s="172"/>
      <c r="B367" s="83" t="s">
        <v>231</v>
      </c>
      <c r="C367" s="18"/>
      <c r="D367" s="79"/>
      <c r="E367" s="79"/>
      <c r="F367" s="79"/>
      <c r="G367" s="31">
        <v>0</v>
      </c>
      <c r="H367" s="31">
        <f>H179</f>
        <v>200</v>
      </c>
      <c r="I367" s="31">
        <f t="shared" ref="I367:M367" si="29">I179</f>
        <v>200</v>
      </c>
      <c r="J367" s="31">
        <f t="shared" si="29"/>
        <v>200</v>
      </c>
      <c r="K367" s="31">
        <f t="shared" si="29"/>
        <v>200</v>
      </c>
      <c r="L367" s="31">
        <f t="shared" si="29"/>
        <v>200</v>
      </c>
      <c r="M367" s="31">
        <f t="shared" si="29"/>
        <v>200</v>
      </c>
      <c r="N367" s="80"/>
      <c r="O367" s="72"/>
      <c r="P367" s="5"/>
      <c r="Q367" s="5"/>
      <c r="R367" s="8"/>
    </row>
    <row r="368" spans="1:18" ht="24.75" customHeight="1" x14ac:dyDescent="0.2">
      <c r="A368" s="153" t="s">
        <v>223</v>
      </c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4" t="s">
        <v>93</v>
      </c>
    </row>
    <row r="369" spans="1:15" ht="12.75" customHeight="1" x14ac:dyDescent="0.2">
      <c r="A369" s="153"/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</row>
    <row r="370" spans="1:15" ht="12.75" customHeight="1" x14ac:dyDescent="0.2">
      <c r="A370" s="153"/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</row>
    <row r="371" spans="1:15" ht="31.5" customHeight="1" x14ac:dyDescent="0.2">
      <c r="A371" s="153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</row>
    <row r="372" spans="1:15" x14ac:dyDescent="0.2">
      <c r="A372" s="153"/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  <c r="M372" s="153"/>
      <c r="N372" s="153"/>
      <c r="O372" s="153"/>
    </row>
    <row r="373" spans="1:15" x14ac:dyDescent="0.2">
      <c r="A373" s="153"/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  <c r="M373" s="153"/>
      <c r="N373" s="153"/>
      <c r="O373" s="153"/>
    </row>
    <row r="374" spans="1:15" x14ac:dyDescent="0.2">
      <c r="A374" s="153"/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</row>
    <row r="375" spans="1:15" x14ac:dyDescent="0.2">
      <c r="A375" s="153"/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  <c r="O375" s="153"/>
    </row>
    <row r="376" spans="1:15" x14ac:dyDescent="0.2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  <c r="M376" s="153"/>
      <c r="N376" s="153"/>
      <c r="O376" s="153"/>
    </row>
    <row r="377" spans="1:15" x14ac:dyDescent="0.2">
      <c r="A377" s="153"/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153"/>
      <c r="O377" s="153"/>
    </row>
    <row r="378" spans="1:15" x14ac:dyDescent="0.2">
      <c r="A378" s="153"/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  <c r="O378" s="153"/>
    </row>
    <row r="379" spans="1:15" x14ac:dyDescent="0.2">
      <c r="A379" s="153"/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  <c r="M379" s="153"/>
      <c r="N379" s="153"/>
      <c r="O379" s="153"/>
    </row>
    <row r="380" spans="1:15" ht="408.75" customHeight="1" x14ac:dyDescent="0.2">
      <c r="A380" s="153"/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153"/>
      <c r="O380" s="153"/>
    </row>
    <row r="384" spans="1:15" ht="15.75" x14ac:dyDescent="0.2">
      <c r="A384" s="152"/>
      <c r="B384" s="152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</row>
  </sheetData>
  <sheetProtection formatCells="0" autoFilter="0"/>
  <autoFilter ref="A8:U320"/>
  <customSheetViews>
    <customSheetView guid="{0E0215E5-F0B2-4B17-BE02-E752E00D9CAF}" scale="70" showPageBreaks="1" fitToPage="1" printArea="1" showAutoFilter="1" hiddenRows="1" hiddenColumns="1">
      <pane xSplit="2" ySplit="7" topLeftCell="C11" activePane="bottomRight" state="frozen"/>
      <selection pane="bottomRight" activeCell="J21" sqref="J2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1"/>
      <autoFilter ref="A8:AE1361"/>
    </customSheetView>
    <customSheetView guid="{3286A53C-0615-444B-B55A-DAE8F927C48A}" scale="70" showPageBreaks="1" fitToPage="1" printArea="1" showAutoFilter="1" hiddenRows="1" hiddenColumns="1">
      <pane xSplit="2" ySplit="7" topLeftCell="C379" activePane="bottomRight" state="frozen"/>
      <selection pane="bottomRight" activeCell="B401" sqref="B401:S403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2"/>
      <autoFilter ref="A8:AK1479"/>
    </customSheetView>
    <customSheetView guid="{A44072AE-9766-4B3A-BC71-00C511450946}" scale="70" showPageBreaks="1" fitToPage="1" printArea="1" showAutoFilter="1" hiddenColumns="1">
      <pane xSplit="2" ySplit="7" topLeftCell="C467" activePane="bottomRight" state="frozen"/>
      <selection pane="bottomRight" activeCell="H481" sqref="H48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3"/>
      <autoFilter ref="A8:AK1479"/>
    </customSheetView>
    <customSheetView guid="{BEB9E14A-E859-4B4A-9CE1-B3AD3F1D73D1}" scale="70" fitToPage="1" showAutoFilter="1" hiddenColumns="1">
      <pane xSplit="2" ySplit="7" topLeftCell="C326" activePane="bottomRight" state="frozen"/>
      <selection pane="bottomRight" activeCell="S348" sqref="S348"/>
      <pageMargins left="0.19685039370078741" right="0.19685039370078741" top="0.19685039370078741" bottom="0.19685039370078741" header="0" footer="0"/>
      <printOptions horizontalCentered="1"/>
      <pageSetup paperSize="9" scale="48" fitToHeight="0" orientation="landscape" r:id="rId4"/>
      <autoFilter ref="A8:AK1504"/>
    </customSheetView>
    <customSheetView guid="{775A62AC-AFCC-49E9-8344-B4555EA5A1F7}" scale="70" fitToPage="1" showAutoFilter="1" hiddenColumns="1">
      <pane xSplit="2" ySplit="7" topLeftCell="C869" activePane="bottomRight" state="frozen"/>
      <selection pane="bottomRight" activeCell="S375" sqref="S375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5"/>
      <autoFilter ref="A8:AK1503"/>
    </customSheetView>
    <customSheetView guid="{72153250-B1EB-403D-B5A9-8C27BB31089C}" scale="55" showPageBreaks="1" fitToPage="1" printArea="1" showAutoFilter="1" hiddenRows="1" hiddenColumns="1" view="pageBreakPreview" topLeftCell="A12">
      <pane xSplit="6" ySplit="6" topLeftCell="G241" activePane="bottomRight" state="frozen"/>
      <selection pane="bottomRight" activeCell="I248" sqref="I248"/>
      <rowBreaks count="1" manualBreakCount="1">
        <brk id="121" max="14" man="1"/>
      </rowBreaks>
      <pageMargins left="0" right="0" top="0.98425196850393704" bottom="0.39370078740157483" header="0" footer="0"/>
      <printOptions horizontalCentered="1"/>
      <pageSetup paperSize="9" scale="48" fitToHeight="0" orientation="landscape" r:id="rId6"/>
      <autoFilter ref="A16:AE268"/>
    </customSheetView>
    <customSheetView guid="{B3A33B6C-9BCC-4FE8-B107-2E3384F26C45}" scale="70" showPageBreaks="1" fitToPage="1" printArea="1" showAutoFilter="1" hiddenRows="1" hiddenColumns="1" view="pageBreakPreview" topLeftCell="A12">
      <pane xSplit="6" ySplit="6" topLeftCell="G210" activePane="bottomRight" state="frozen"/>
      <selection pane="bottomRight" activeCell="C228" sqref="C228"/>
      <rowBreaks count="1" manualBreakCount="1">
        <brk id="121" max="14" man="1"/>
      </rowBreaks>
      <pageMargins left="0" right="0" top="0.98425196850393704" bottom="0.39370078740157483" header="0" footer="0"/>
      <printOptions horizontalCentered="1"/>
      <pageSetup paperSize="9" scale="48" fitToHeight="0" orientation="landscape" r:id="rId7"/>
      <autoFilter ref="A16:AE268"/>
    </customSheetView>
  </customSheetViews>
  <mergeCells count="236">
    <mergeCell ref="O290:O294"/>
    <mergeCell ref="N295:N299"/>
    <mergeCell ref="O295:O299"/>
    <mergeCell ref="N301:N305"/>
    <mergeCell ref="O301:O305"/>
    <mergeCell ref="N306:N310"/>
    <mergeCell ref="O306:O310"/>
    <mergeCell ref="A259:A263"/>
    <mergeCell ref="A264:A269"/>
    <mergeCell ref="A270:A274"/>
    <mergeCell ref="A275:A279"/>
    <mergeCell ref="N259:N263"/>
    <mergeCell ref="O259:O263"/>
    <mergeCell ref="N264:N269"/>
    <mergeCell ref="O264:O269"/>
    <mergeCell ref="N270:N274"/>
    <mergeCell ref="O270:O274"/>
    <mergeCell ref="N275:N279"/>
    <mergeCell ref="O275:O279"/>
    <mergeCell ref="A229:A234"/>
    <mergeCell ref="A235:A239"/>
    <mergeCell ref="A241:A246"/>
    <mergeCell ref="A247:A252"/>
    <mergeCell ref="A253:A257"/>
    <mergeCell ref="N229:N234"/>
    <mergeCell ref="O229:O234"/>
    <mergeCell ref="N235:N239"/>
    <mergeCell ref="O235:O239"/>
    <mergeCell ref="N241:N246"/>
    <mergeCell ref="O241:O246"/>
    <mergeCell ref="N247:N252"/>
    <mergeCell ref="O247:O252"/>
    <mergeCell ref="N253:N257"/>
    <mergeCell ref="O253:O257"/>
    <mergeCell ref="A240:O240"/>
    <mergeCell ref="B229:B230"/>
    <mergeCell ref="B241:B242"/>
    <mergeCell ref="A194:A198"/>
    <mergeCell ref="N194:N198"/>
    <mergeCell ref="O194:O198"/>
    <mergeCell ref="A200:A204"/>
    <mergeCell ref="A205:A209"/>
    <mergeCell ref="A210:A214"/>
    <mergeCell ref="N200:N204"/>
    <mergeCell ref="O200:O204"/>
    <mergeCell ref="N205:N209"/>
    <mergeCell ref="O205:O209"/>
    <mergeCell ref="N210:N214"/>
    <mergeCell ref="O210:O214"/>
    <mergeCell ref="N113:N117"/>
    <mergeCell ref="O113:O117"/>
    <mergeCell ref="N118:N122"/>
    <mergeCell ref="O118:O122"/>
    <mergeCell ref="N123:N127"/>
    <mergeCell ref="O123:O127"/>
    <mergeCell ref="N128:N132"/>
    <mergeCell ref="O128:O132"/>
    <mergeCell ref="N133:N137"/>
    <mergeCell ref="O133:O137"/>
    <mergeCell ref="A113:A117"/>
    <mergeCell ref="A118:A122"/>
    <mergeCell ref="A123:A127"/>
    <mergeCell ref="A128:A132"/>
    <mergeCell ref="A133:A137"/>
    <mergeCell ref="A138:A142"/>
    <mergeCell ref="A143:A147"/>
    <mergeCell ref="A148:A152"/>
    <mergeCell ref="A153:A157"/>
    <mergeCell ref="A87:A91"/>
    <mergeCell ref="A92:A96"/>
    <mergeCell ref="A97:A101"/>
    <mergeCell ref="A102:A106"/>
    <mergeCell ref="A107:A111"/>
    <mergeCell ref="N87:N91"/>
    <mergeCell ref="O87:O91"/>
    <mergeCell ref="N92:N96"/>
    <mergeCell ref="O92:O96"/>
    <mergeCell ref="N97:N101"/>
    <mergeCell ref="O97:O101"/>
    <mergeCell ref="N102:N106"/>
    <mergeCell ref="O102:O106"/>
    <mergeCell ref="N107:N111"/>
    <mergeCell ref="O107:O111"/>
    <mergeCell ref="A74:A78"/>
    <mergeCell ref="A79:A83"/>
    <mergeCell ref="N62:N68"/>
    <mergeCell ref="O62:O68"/>
    <mergeCell ref="N69:N73"/>
    <mergeCell ref="N74:N78"/>
    <mergeCell ref="O74:O78"/>
    <mergeCell ref="N79:N83"/>
    <mergeCell ref="O79:O83"/>
    <mergeCell ref="A56:A60"/>
    <mergeCell ref="N40:N47"/>
    <mergeCell ref="O40:O47"/>
    <mergeCell ref="N48:N55"/>
    <mergeCell ref="O48:O55"/>
    <mergeCell ref="N56:N60"/>
    <mergeCell ref="O56:O60"/>
    <mergeCell ref="A62:A68"/>
    <mergeCell ref="A69:A73"/>
    <mergeCell ref="B50:B51"/>
    <mergeCell ref="O69:O72"/>
    <mergeCell ref="B44:B45"/>
    <mergeCell ref="B40:B42"/>
    <mergeCell ref="B52:B53"/>
    <mergeCell ref="B48:B49"/>
    <mergeCell ref="A158:O158"/>
    <mergeCell ref="A258:O258"/>
    <mergeCell ref="B264:B265"/>
    <mergeCell ref="B247:B248"/>
    <mergeCell ref="A228:O228"/>
    <mergeCell ref="D336:D339"/>
    <mergeCell ref="E360:F360"/>
    <mergeCell ref="E351:E353"/>
    <mergeCell ref="E354:E356"/>
    <mergeCell ref="E357:E359"/>
    <mergeCell ref="D351:D360"/>
    <mergeCell ref="D340:D346"/>
    <mergeCell ref="E340:E341"/>
    <mergeCell ref="E342:E343"/>
    <mergeCell ref="E344:E345"/>
    <mergeCell ref="D347:D350"/>
    <mergeCell ref="E346:F346"/>
    <mergeCell ref="E350:F350"/>
    <mergeCell ref="E339:F339"/>
    <mergeCell ref="E322:E323"/>
    <mergeCell ref="E324:E325"/>
    <mergeCell ref="E326:E327"/>
    <mergeCell ref="D322:D328"/>
    <mergeCell ref="E329:E330"/>
    <mergeCell ref="A170:A174"/>
    <mergeCell ref="A175:A179"/>
    <mergeCell ref="A215:A219"/>
    <mergeCell ref="A220:A224"/>
    <mergeCell ref="N215:N219"/>
    <mergeCell ref="O215:O219"/>
    <mergeCell ref="N220:N224"/>
    <mergeCell ref="O220:O224"/>
    <mergeCell ref="A159:O159"/>
    <mergeCell ref="A180:O180"/>
    <mergeCell ref="N160:N164"/>
    <mergeCell ref="O160:O164"/>
    <mergeCell ref="N165:N169"/>
    <mergeCell ref="O165:O169"/>
    <mergeCell ref="N170:N174"/>
    <mergeCell ref="O170:O174"/>
    <mergeCell ref="N175:N179"/>
    <mergeCell ref="O175:O179"/>
    <mergeCell ref="A184:A188"/>
    <mergeCell ref="N184:N188"/>
    <mergeCell ref="O184:O188"/>
    <mergeCell ref="A189:A193"/>
    <mergeCell ref="N189:N193"/>
    <mergeCell ref="O189:O193"/>
    <mergeCell ref="A384:O384"/>
    <mergeCell ref="A368:O380"/>
    <mergeCell ref="O311:O314"/>
    <mergeCell ref="A280:O280"/>
    <mergeCell ref="A282:O282"/>
    <mergeCell ref="A283:O283"/>
    <mergeCell ref="A281:O281"/>
    <mergeCell ref="A289:O289"/>
    <mergeCell ref="N311:N314"/>
    <mergeCell ref="E335:F335"/>
    <mergeCell ref="E328:F328"/>
    <mergeCell ref="E331:E332"/>
    <mergeCell ref="E333:E334"/>
    <mergeCell ref="D329:D335"/>
    <mergeCell ref="A300:O300"/>
    <mergeCell ref="A284:A288"/>
    <mergeCell ref="A290:A294"/>
    <mergeCell ref="A295:A299"/>
    <mergeCell ref="A301:A305"/>
    <mergeCell ref="A306:A310"/>
    <mergeCell ref="A311:A367"/>
    <mergeCell ref="N284:N288"/>
    <mergeCell ref="O284:O288"/>
    <mergeCell ref="N290:N294"/>
    <mergeCell ref="A86:O86"/>
    <mergeCell ref="A85:O85"/>
    <mergeCell ref="A183:O183"/>
    <mergeCell ref="G189:M189"/>
    <mergeCell ref="A227:O227"/>
    <mergeCell ref="A199:O199"/>
    <mergeCell ref="A181:O181"/>
    <mergeCell ref="A182:O182"/>
    <mergeCell ref="A61:O61"/>
    <mergeCell ref="B65:B66"/>
    <mergeCell ref="B62:B63"/>
    <mergeCell ref="A84:O84"/>
    <mergeCell ref="A225:O225"/>
    <mergeCell ref="A226:O226"/>
    <mergeCell ref="N138:N142"/>
    <mergeCell ref="O138:O142"/>
    <mergeCell ref="N143:N147"/>
    <mergeCell ref="O143:O147"/>
    <mergeCell ref="N148:N152"/>
    <mergeCell ref="O148:O152"/>
    <mergeCell ref="N153:N157"/>
    <mergeCell ref="O153:O157"/>
    <mergeCell ref="A160:A164"/>
    <mergeCell ref="A165:A169"/>
    <mergeCell ref="O27:O31"/>
    <mergeCell ref="A32:A36"/>
    <mergeCell ref="N32:N36"/>
    <mergeCell ref="O32:O36"/>
    <mergeCell ref="O10:O16"/>
    <mergeCell ref="N17:N21"/>
    <mergeCell ref="O17:O21"/>
    <mergeCell ref="N22:N26"/>
    <mergeCell ref="O22:O26"/>
    <mergeCell ref="A2:O4"/>
    <mergeCell ref="A27:A30"/>
    <mergeCell ref="R1:S1"/>
    <mergeCell ref="A6:A7"/>
    <mergeCell ref="B6:B7"/>
    <mergeCell ref="C6:F6"/>
    <mergeCell ref="P6:Q7"/>
    <mergeCell ref="A40:A47"/>
    <mergeCell ref="A48:A55"/>
    <mergeCell ref="A37:O37"/>
    <mergeCell ref="A38:O38"/>
    <mergeCell ref="A39:O39"/>
    <mergeCell ref="G5:M5"/>
    <mergeCell ref="A9:O9"/>
    <mergeCell ref="G6:M6"/>
    <mergeCell ref="N6:N7"/>
    <mergeCell ref="O6:O7"/>
    <mergeCell ref="A22:A25"/>
    <mergeCell ref="B10:B11"/>
    <mergeCell ref="A10:A15"/>
    <mergeCell ref="A17:A20"/>
    <mergeCell ref="B12:B13"/>
    <mergeCell ref="N10:N16"/>
    <mergeCell ref="N27:N31"/>
  </mergeCells>
  <printOptions horizontalCentered="1"/>
  <pageMargins left="0" right="0" top="0.98425196850393704" bottom="0.39370078740157483" header="0" footer="0"/>
  <pageSetup paperSize="9" scale="33" fitToHeight="0" orientation="portrait" r:id="rId8"/>
  <rowBreaks count="1" manualBreakCount="1">
    <brk id="1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Образование_new</vt:lpstr>
      <vt:lpstr>'ГП Образование_new'!Заголовки_для_печати</vt:lpstr>
      <vt:lpstr>'ГП Образование_new'!Область_печати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Новикова Анна Петровна</cp:lastModifiedBy>
  <cp:lastPrinted>2020-03-03T04:49:09Z</cp:lastPrinted>
  <dcterms:created xsi:type="dcterms:W3CDTF">2015-04-09T06:00:42Z</dcterms:created>
  <dcterms:modified xsi:type="dcterms:W3CDTF">2020-03-12T07:21:01Z</dcterms:modified>
</cp:coreProperties>
</file>