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225" yWindow="330" windowWidth="16485" windowHeight="11940"/>
  </bookViews>
  <sheets>
    <sheet name="Мероприятия" sheetId="1" r:id="rId1"/>
    <sheet name="Сводные затраты" sheetId="4" r:id="rId2"/>
    <sheet name="Итоги" sheetId="2" r:id="rId3"/>
    <sheet name="Площади" sheetId="3" r:id="rId4"/>
  </sheets>
  <definedNames>
    <definedName name="_xlnm._FilterDatabase" localSheetId="0" hidden="1">Мероприятия!$A$8:$AM$629</definedName>
    <definedName name="_xlnm.Print_Area" localSheetId="0">Мероприятия!$A$1:$O$639</definedName>
    <definedName name="_xlnm.Print_Area" localSheetId="1">'Сводные затраты'!$A$2:$P$112</definedName>
  </definedNames>
  <calcPr calcId="145621"/>
</workbook>
</file>

<file path=xl/calcChain.xml><?xml version="1.0" encoding="utf-8"?>
<calcChain xmlns="http://schemas.openxmlformats.org/spreadsheetml/2006/main">
  <c r="K465" i="1" l="1"/>
  <c r="L465" i="1"/>
  <c r="G465" i="1"/>
  <c r="M444" i="1"/>
  <c r="L444" i="1"/>
  <c r="M381" i="1"/>
  <c r="K381" i="1"/>
  <c r="G381" i="1"/>
  <c r="L290" i="1"/>
  <c r="K220" i="1" l="1"/>
  <c r="L220" i="1"/>
  <c r="G220" i="1"/>
  <c r="L143" i="1"/>
  <c r="M143" i="1"/>
  <c r="K544" i="1" l="1"/>
  <c r="K543" i="1" s="1"/>
  <c r="L60" i="4" l="1"/>
  <c r="K60" i="4"/>
  <c r="J60" i="4"/>
  <c r="L59" i="4"/>
  <c r="K59" i="4"/>
  <c r="J59" i="4"/>
  <c r="L58" i="4"/>
  <c r="K58" i="4"/>
  <c r="J58" i="4"/>
  <c r="L57" i="4"/>
  <c r="K57" i="4"/>
  <c r="J57" i="4"/>
  <c r="L68" i="4"/>
  <c r="K68" i="4"/>
  <c r="M56" i="4"/>
  <c r="N56" i="4"/>
  <c r="O56" i="4"/>
  <c r="L67" i="4"/>
  <c r="L69" i="4"/>
  <c r="M66" i="4"/>
  <c r="K67" i="4"/>
  <c r="K69" i="4"/>
  <c r="K56" i="4" l="1"/>
  <c r="L56" i="4"/>
  <c r="J56" i="4"/>
  <c r="L66" i="4"/>
  <c r="L292" i="1" l="1"/>
  <c r="M292" i="1"/>
  <c r="H293" i="1"/>
  <c r="I293" i="1"/>
  <c r="J293" i="1"/>
  <c r="K293" i="1"/>
  <c r="L293" i="1"/>
  <c r="M293" i="1"/>
  <c r="H296" i="1"/>
  <c r="I296" i="1"/>
  <c r="J296" i="1"/>
  <c r="K296" i="1"/>
  <c r="L296" i="1"/>
  <c r="M296" i="1"/>
  <c r="H295" i="1"/>
  <c r="I295" i="1"/>
  <c r="J295" i="1"/>
  <c r="K295" i="1"/>
  <c r="L295" i="1"/>
  <c r="M295" i="1"/>
  <c r="M294" i="1"/>
  <c r="L294" i="1"/>
  <c r="K294" i="1"/>
  <c r="J294" i="1"/>
  <c r="I294" i="1"/>
  <c r="H294" i="1"/>
  <c r="G294" i="1"/>
  <c r="G295" i="1"/>
  <c r="G296" i="1"/>
  <c r="H356" i="1"/>
  <c r="I356" i="1"/>
  <c r="J356" i="1"/>
  <c r="K356" i="1"/>
  <c r="L356" i="1"/>
  <c r="M356" i="1"/>
  <c r="H357" i="1"/>
  <c r="I357" i="1"/>
  <c r="J357" i="1"/>
  <c r="K357" i="1"/>
  <c r="L357" i="1"/>
  <c r="M357" i="1"/>
  <c r="H358" i="1"/>
  <c r="I358" i="1"/>
  <c r="J358" i="1"/>
  <c r="K358" i="1"/>
  <c r="L358" i="1"/>
  <c r="M358" i="1"/>
  <c r="G356" i="1"/>
  <c r="G357" i="1"/>
  <c r="G358" i="1"/>
  <c r="H359" i="1"/>
  <c r="I359" i="1"/>
  <c r="J359" i="1"/>
  <c r="K359" i="1"/>
  <c r="L359" i="1"/>
  <c r="M359" i="1"/>
  <c r="G359" i="1"/>
  <c r="G335" i="1"/>
  <c r="G334" i="1" s="1"/>
  <c r="K334" i="1"/>
  <c r="J334" i="1"/>
  <c r="I334" i="1"/>
  <c r="M264" i="1" l="1"/>
  <c r="H208" i="1" l="1"/>
  <c r="I208" i="1"/>
  <c r="K208" i="1"/>
  <c r="G208" i="1"/>
  <c r="K529" i="1" l="1"/>
  <c r="J453" i="1" l="1"/>
  <c r="G461" i="1"/>
  <c r="I159" i="1"/>
  <c r="J159" i="1"/>
  <c r="K159" i="1"/>
  <c r="G159" i="1"/>
  <c r="I201" i="1"/>
  <c r="J201" i="1"/>
  <c r="K201" i="1"/>
  <c r="G201" i="1"/>
  <c r="H313" i="1"/>
  <c r="H292" i="1" s="1"/>
  <c r="I313" i="1"/>
  <c r="I292" i="1" s="1"/>
  <c r="J313" i="1"/>
  <c r="J292" i="1" s="1"/>
  <c r="K313" i="1"/>
  <c r="H194" i="1"/>
  <c r="I194" i="1"/>
  <c r="J194" i="1"/>
  <c r="K194" i="1"/>
  <c r="I180" i="1"/>
  <c r="J180" i="1"/>
  <c r="K180" i="1"/>
  <c r="I138" i="1"/>
  <c r="J138" i="1"/>
  <c r="K138" i="1"/>
  <c r="G138" i="1"/>
  <c r="I131" i="1"/>
  <c r="J131" i="1"/>
  <c r="K131" i="1"/>
  <c r="G131" i="1"/>
  <c r="H376" i="1"/>
  <c r="J376" i="1"/>
  <c r="G376" i="1"/>
  <c r="H362" i="1"/>
  <c r="I362" i="1"/>
  <c r="J362" i="1"/>
  <c r="K362" i="1"/>
  <c r="G362" i="1"/>
  <c r="I117" i="1"/>
  <c r="J117" i="1"/>
  <c r="K117" i="1"/>
  <c r="G117" i="1"/>
  <c r="K124" i="1"/>
  <c r="G124" i="1"/>
  <c r="H243" i="1"/>
  <c r="I243" i="1"/>
  <c r="J243" i="1"/>
  <c r="K243" i="1"/>
  <c r="K299" i="1"/>
  <c r="G299" i="1"/>
  <c r="H229" i="1"/>
  <c r="J229" i="1"/>
  <c r="G229" i="1"/>
  <c r="G355" i="1" l="1"/>
  <c r="K292" i="1"/>
  <c r="H453" i="1"/>
  <c r="I453" i="1"/>
  <c r="I152" i="1"/>
  <c r="J152" i="1"/>
  <c r="K152" i="1"/>
  <c r="G152" i="1"/>
  <c r="G167" i="1"/>
  <c r="G166" i="1" s="1"/>
  <c r="I166" i="1"/>
  <c r="J166" i="1"/>
  <c r="K166" i="1"/>
  <c r="I173" i="1"/>
  <c r="J173" i="1"/>
  <c r="K173" i="1"/>
  <c r="G384" i="1" l="1"/>
  <c r="L529" i="1" l="1"/>
  <c r="M52" i="4" l="1"/>
  <c r="M54" i="4" l="1"/>
  <c r="N66" i="4"/>
  <c r="N52" i="4"/>
  <c r="N54" i="4"/>
  <c r="N55" i="4"/>
  <c r="N61" i="4"/>
  <c r="O66" i="4"/>
  <c r="O61" i="4"/>
  <c r="M61" i="4"/>
  <c r="O55" i="4"/>
  <c r="M55" i="4"/>
  <c r="O54" i="4"/>
  <c r="O53" i="4"/>
  <c r="M53" i="4"/>
  <c r="O52" i="4"/>
  <c r="O51" i="4" l="1"/>
  <c r="N53" i="4"/>
  <c r="N51" i="4" s="1"/>
  <c r="M51" i="4"/>
  <c r="K411" i="1" l="1"/>
  <c r="K410" i="1" s="1"/>
  <c r="G411" i="1"/>
  <c r="G410" i="1" s="1"/>
  <c r="H384" i="1"/>
  <c r="I384" i="1"/>
  <c r="K384" i="1"/>
  <c r="L384" i="1"/>
  <c r="M384" i="1"/>
  <c r="H468" i="1"/>
  <c r="I468" i="1"/>
  <c r="J468" i="1"/>
  <c r="K468" i="1"/>
  <c r="K477" i="1"/>
  <c r="K484" i="1"/>
  <c r="K491" i="1"/>
  <c r="H470" i="1"/>
  <c r="I470" i="1"/>
  <c r="J470" i="1"/>
  <c r="G469" i="1"/>
  <c r="G471" i="1"/>
  <c r="G468" i="1"/>
  <c r="K481" i="1"/>
  <c r="M471" i="1"/>
  <c r="L471" i="1"/>
  <c r="K471" i="1"/>
  <c r="J471" i="1"/>
  <c r="I471" i="1"/>
  <c r="H471" i="1"/>
  <c r="M470" i="1"/>
  <c r="L470" i="1"/>
  <c r="M469" i="1"/>
  <c r="L469" i="1"/>
  <c r="K469" i="1"/>
  <c r="J469" i="1"/>
  <c r="I469" i="1"/>
  <c r="H469" i="1"/>
  <c r="M468" i="1"/>
  <c r="L468" i="1"/>
  <c r="L467" i="1" l="1"/>
  <c r="M467" i="1"/>
  <c r="J467" i="1"/>
  <c r="I467" i="1"/>
  <c r="H467" i="1"/>
  <c r="K470" i="1"/>
  <c r="G491" i="1"/>
  <c r="K488" i="1"/>
  <c r="K487" i="1" s="1"/>
  <c r="K474" i="1"/>
  <c r="K467" i="1"/>
  <c r="G488" i="1" l="1"/>
  <c r="G484" i="1"/>
  <c r="G481" i="1" s="1"/>
  <c r="G477" i="1"/>
  <c r="K530" i="1"/>
  <c r="K580" i="1"/>
  <c r="G580" i="1" s="1"/>
  <c r="K594" i="1"/>
  <c r="G470" i="1" l="1"/>
  <c r="G487" i="1"/>
  <c r="G474" i="1"/>
  <c r="G174" i="1"/>
  <c r="G173" i="1" s="1"/>
  <c r="G467" i="1" l="1"/>
  <c r="G314" i="1"/>
  <c r="G293" i="1" s="1"/>
  <c r="G181" i="1"/>
  <c r="G180" i="1" s="1"/>
  <c r="G453" i="1" l="1"/>
  <c r="K453" i="1"/>
  <c r="G313" i="1"/>
  <c r="G292" i="1" s="1"/>
  <c r="G91" i="1" l="1"/>
  <c r="K565" i="1"/>
  <c r="K564" i="1" s="1"/>
  <c r="G426" i="1"/>
  <c r="J391" i="1"/>
  <c r="J384" i="1" s="1"/>
  <c r="H390" i="1" l="1"/>
  <c r="J390" i="1"/>
  <c r="G390" i="1" l="1"/>
  <c r="K439" i="1"/>
  <c r="K438" i="1" s="1"/>
  <c r="G439" i="1"/>
  <c r="G438" i="1" s="1"/>
  <c r="AW49" i="4" l="1"/>
  <c r="AV49" i="4"/>
  <c r="AU49" i="4"/>
  <c r="AT49" i="4"/>
  <c r="AS49" i="4"/>
  <c r="AR49" i="4"/>
  <c r="AQ49" i="4"/>
  <c r="AP49" i="4"/>
  <c r="AO49" i="4"/>
  <c r="AN49" i="4"/>
  <c r="AM49" i="4"/>
  <c r="AW48" i="4"/>
  <c r="AV48" i="4"/>
  <c r="AU48" i="4"/>
  <c r="AT48" i="4"/>
  <c r="AS48" i="4"/>
  <c r="AR48" i="4"/>
  <c r="AQ48" i="4"/>
  <c r="AP48" i="4"/>
  <c r="AO48" i="4"/>
  <c r="AN48" i="4"/>
  <c r="AM48" i="4"/>
  <c r="AW47" i="4"/>
  <c r="AV47" i="4"/>
  <c r="AU47" i="4"/>
  <c r="AT47" i="4"/>
  <c r="AS47" i="4"/>
  <c r="AR47" i="4"/>
  <c r="AQ47" i="4"/>
  <c r="AP47" i="4"/>
  <c r="AO47" i="4"/>
  <c r="AN47" i="4"/>
  <c r="AM47" i="4"/>
  <c r="AW46" i="4"/>
  <c r="AV46" i="4"/>
  <c r="AU46" i="4"/>
  <c r="AT46" i="4"/>
  <c r="AS46" i="4"/>
  <c r="AR46" i="4"/>
  <c r="AQ46" i="4"/>
  <c r="AP46" i="4"/>
  <c r="AO46" i="4"/>
  <c r="AN46" i="4"/>
  <c r="AM46" i="4"/>
  <c r="AQ45" i="4"/>
  <c r="AW44" i="4"/>
  <c r="AV44" i="4"/>
  <c r="AU44" i="4"/>
  <c r="AT44" i="4"/>
  <c r="AS44" i="4"/>
  <c r="AR44" i="4"/>
  <c r="AQ44" i="4"/>
  <c r="AP44" i="4"/>
  <c r="AO44" i="4"/>
  <c r="AN44" i="4"/>
  <c r="AM44" i="4"/>
  <c r="AW43" i="4"/>
  <c r="AV43" i="4"/>
  <c r="AU43" i="4"/>
  <c r="AT43" i="4"/>
  <c r="AS43" i="4"/>
  <c r="AR43" i="4"/>
  <c r="AQ43" i="4"/>
  <c r="AP43" i="4"/>
  <c r="AO43" i="4"/>
  <c r="AN43" i="4"/>
  <c r="AM43" i="4"/>
  <c r="AW42" i="4"/>
  <c r="AV42" i="4"/>
  <c r="AU42" i="4"/>
  <c r="AT42" i="4"/>
  <c r="AS42" i="4"/>
  <c r="AR42" i="4"/>
  <c r="AQ42" i="4"/>
  <c r="AP42" i="4"/>
  <c r="AO42" i="4"/>
  <c r="AN42" i="4"/>
  <c r="AM42" i="4"/>
  <c r="AW41" i="4"/>
  <c r="AV41" i="4"/>
  <c r="AU41" i="4"/>
  <c r="AT41" i="4"/>
  <c r="AS41" i="4"/>
  <c r="AR41" i="4"/>
  <c r="AQ41" i="4"/>
  <c r="AP41" i="4"/>
  <c r="AO41" i="4"/>
  <c r="AN41" i="4"/>
  <c r="AM41" i="4"/>
  <c r="AQ40" i="4"/>
  <c r="AW39" i="4"/>
  <c r="AV39" i="4"/>
  <c r="AU39" i="4"/>
  <c r="AQ39" i="4"/>
  <c r="AP39" i="4"/>
  <c r="AO39" i="4"/>
  <c r="AN39" i="4"/>
  <c r="AM39" i="4"/>
  <c r="AU38" i="4"/>
  <c r="AQ38" i="4"/>
  <c r="AP38" i="4"/>
  <c r="AO38" i="4"/>
  <c r="AN38" i="4"/>
  <c r="AM38" i="4"/>
  <c r="AV37" i="4"/>
  <c r="AU37" i="4"/>
  <c r="AQ37" i="4"/>
  <c r="AP37" i="4"/>
  <c r="AO37" i="4"/>
  <c r="AN37" i="4"/>
  <c r="AM37" i="4"/>
  <c r="AV36" i="4"/>
  <c r="AU36" i="4"/>
  <c r="AQ36" i="4"/>
  <c r="AP36" i="4"/>
  <c r="AO36" i="4"/>
  <c r="AN36" i="4"/>
  <c r="AM36" i="4"/>
  <c r="AQ35" i="4"/>
  <c r="AQ34" i="4"/>
  <c r="AQ33" i="4"/>
  <c r="AQ32" i="4"/>
  <c r="AQ31" i="4"/>
  <c r="AQ30" i="4"/>
  <c r="AW70" i="4"/>
  <c r="AV70" i="4"/>
  <c r="AU70" i="4"/>
  <c r="AT70" i="4"/>
  <c r="AS70" i="4"/>
  <c r="AR70" i="4"/>
  <c r="AQ70" i="4"/>
  <c r="AP70" i="4"/>
  <c r="AO70" i="4"/>
  <c r="AN70" i="4"/>
  <c r="AM70" i="4"/>
  <c r="AW69" i="4"/>
  <c r="AV69" i="4"/>
  <c r="AU69" i="4"/>
  <c r="AQ69" i="4"/>
  <c r="AP69" i="4"/>
  <c r="AO69" i="4"/>
  <c r="AN69" i="4"/>
  <c r="AM69" i="4"/>
  <c r="AW68" i="4"/>
  <c r="AV68" i="4"/>
  <c r="AU68" i="4"/>
  <c r="AQ68" i="4"/>
  <c r="AP68" i="4"/>
  <c r="AO68" i="4"/>
  <c r="AN68" i="4"/>
  <c r="AM68" i="4"/>
  <c r="AW67" i="4"/>
  <c r="AV67" i="4"/>
  <c r="AU67" i="4"/>
  <c r="AQ67" i="4"/>
  <c r="AP67" i="4"/>
  <c r="AO67" i="4"/>
  <c r="AN67" i="4"/>
  <c r="AM67" i="4"/>
  <c r="AQ66" i="4"/>
  <c r="AW65" i="4"/>
  <c r="AV65" i="4"/>
  <c r="AU65" i="4"/>
  <c r="AT65" i="4"/>
  <c r="AS65" i="4"/>
  <c r="AR65" i="4"/>
  <c r="AQ65" i="4"/>
  <c r="AP65" i="4"/>
  <c r="AO65" i="4"/>
  <c r="AN65" i="4"/>
  <c r="AM65" i="4"/>
  <c r="AW64" i="4"/>
  <c r="AV64" i="4"/>
  <c r="AU64" i="4"/>
  <c r="AT64" i="4"/>
  <c r="AS64" i="4"/>
  <c r="AR64" i="4"/>
  <c r="AQ64" i="4"/>
  <c r="AP64" i="4"/>
  <c r="AO64" i="4"/>
  <c r="AN64" i="4"/>
  <c r="AM64" i="4"/>
  <c r="AW63" i="4"/>
  <c r="AV63" i="4"/>
  <c r="AU63" i="4"/>
  <c r="AT63" i="4"/>
  <c r="AS63" i="4"/>
  <c r="AR63" i="4"/>
  <c r="AQ63" i="4"/>
  <c r="AP63" i="4"/>
  <c r="AO63" i="4"/>
  <c r="AN63" i="4"/>
  <c r="AM63" i="4"/>
  <c r="AW62" i="4"/>
  <c r="AV62" i="4"/>
  <c r="AU62" i="4"/>
  <c r="AT62" i="4"/>
  <c r="AS62" i="4"/>
  <c r="AR62" i="4"/>
  <c r="AQ62" i="4"/>
  <c r="AP62" i="4"/>
  <c r="AO62" i="4"/>
  <c r="AN62" i="4"/>
  <c r="AM62" i="4"/>
  <c r="AQ61" i="4"/>
  <c r="AW60" i="4"/>
  <c r="AV60" i="4"/>
  <c r="AU60" i="4"/>
  <c r="AT60" i="4"/>
  <c r="AS60" i="4"/>
  <c r="AR60" i="4"/>
  <c r="AQ60" i="4"/>
  <c r="AP60" i="4"/>
  <c r="AO60" i="4"/>
  <c r="AN60" i="4"/>
  <c r="AM60" i="4"/>
  <c r="AW59" i="4"/>
  <c r="AV59" i="4"/>
  <c r="AU59" i="4"/>
  <c r="AT59" i="4"/>
  <c r="AS59" i="4"/>
  <c r="AR59" i="4"/>
  <c r="AQ59" i="4"/>
  <c r="AP59" i="4"/>
  <c r="AO59" i="4"/>
  <c r="AN59" i="4"/>
  <c r="AM59" i="4"/>
  <c r="AW58" i="4"/>
  <c r="AV58" i="4"/>
  <c r="AU58" i="4"/>
  <c r="AR58" i="4"/>
  <c r="AQ58" i="4"/>
  <c r="AP58" i="4"/>
  <c r="AO58" i="4"/>
  <c r="AN58" i="4"/>
  <c r="AM58" i="4"/>
  <c r="AW57" i="4"/>
  <c r="AV57" i="4"/>
  <c r="AU57" i="4"/>
  <c r="AT57" i="4"/>
  <c r="AS57" i="4"/>
  <c r="AR57" i="4"/>
  <c r="AQ57" i="4"/>
  <c r="AP57" i="4"/>
  <c r="AO57" i="4"/>
  <c r="AN57" i="4"/>
  <c r="AM57" i="4"/>
  <c r="AQ56" i="4"/>
  <c r="AQ55" i="4"/>
  <c r="AQ54" i="4"/>
  <c r="AQ53" i="4"/>
  <c r="AQ52" i="4"/>
  <c r="AQ51" i="4"/>
  <c r="AQ112" i="4"/>
  <c r="AQ111" i="4"/>
  <c r="AQ110" i="4"/>
  <c r="AQ109" i="4"/>
  <c r="AQ108" i="4"/>
  <c r="AQ107" i="4"/>
  <c r="AQ106" i="4"/>
  <c r="AQ105" i="4"/>
  <c r="AQ104" i="4"/>
  <c r="AQ103" i="4"/>
  <c r="AQ102" i="4"/>
  <c r="AQ101" i="4"/>
  <c r="AQ100" i="4"/>
  <c r="AQ99" i="4"/>
  <c r="AQ98" i="4"/>
  <c r="AQ97" i="4"/>
  <c r="AQ96" i="4"/>
  <c r="AQ95" i="4"/>
  <c r="AQ94" i="4"/>
  <c r="AQ93" i="4"/>
  <c r="AW91" i="4"/>
  <c r="AV91" i="4"/>
  <c r="AU91" i="4"/>
  <c r="AT91" i="4"/>
  <c r="AS91" i="4"/>
  <c r="AR91" i="4"/>
  <c r="AQ91" i="4"/>
  <c r="AP91" i="4"/>
  <c r="AO91" i="4"/>
  <c r="AN91" i="4"/>
  <c r="AM91" i="4"/>
  <c r="AW90" i="4"/>
  <c r="AV90" i="4"/>
  <c r="AU90" i="4"/>
  <c r="AT90" i="4"/>
  <c r="AS90" i="4"/>
  <c r="AR90" i="4"/>
  <c r="AQ90" i="4"/>
  <c r="AP90" i="4"/>
  <c r="AO90" i="4"/>
  <c r="AN90" i="4"/>
  <c r="AM90" i="4"/>
  <c r="AW89" i="4"/>
  <c r="AV89" i="4"/>
  <c r="AU89" i="4"/>
  <c r="AT89" i="4"/>
  <c r="AS89" i="4"/>
  <c r="AR89" i="4"/>
  <c r="AQ89" i="4"/>
  <c r="AP89" i="4"/>
  <c r="AO89" i="4"/>
  <c r="AN89" i="4"/>
  <c r="AM89" i="4"/>
  <c r="AW88" i="4"/>
  <c r="AV88" i="4"/>
  <c r="AU88" i="4"/>
  <c r="AT88" i="4"/>
  <c r="AS88" i="4"/>
  <c r="AR88" i="4"/>
  <c r="AQ88" i="4"/>
  <c r="AP88" i="4"/>
  <c r="AO88" i="4"/>
  <c r="AN88" i="4"/>
  <c r="AM88" i="4"/>
  <c r="AQ87" i="4"/>
  <c r="AP87" i="4"/>
  <c r="AO87" i="4"/>
  <c r="AN87" i="4"/>
  <c r="AM87" i="4"/>
  <c r="AW86" i="4"/>
  <c r="AV86" i="4"/>
  <c r="AU86" i="4"/>
  <c r="AT86" i="4"/>
  <c r="AS86" i="4"/>
  <c r="AR86" i="4"/>
  <c r="AQ86" i="4"/>
  <c r="AP86" i="4"/>
  <c r="AO86" i="4"/>
  <c r="AN86" i="4"/>
  <c r="AM86" i="4"/>
  <c r="AW85" i="4"/>
  <c r="AV85" i="4"/>
  <c r="AU85" i="4"/>
  <c r="AT85" i="4"/>
  <c r="AS85" i="4"/>
  <c r="AR85" i="4"/>
  <c r="AQ85" i="4"/>
  <c r="AP85" i="4"/>
  <c r="AO85" i="4"/>
  <c r="AN85" i="4"/>
  <c r="AM85" i="4"/>
  <c r="AW84" i="4"/>
  <c r="AV84" i="4"/>
  <c r="AU84" i="4"/>
  <c r="AT84" i="4"/>
  <c r="AS84" i="4"/>
  <c r="AR84" i="4"/>
  <c r="AQ84" i="4"/>
  <c r="AP84" i="4"/>
  <c r="AO84" i="4"/>
  <c r="AN84" i="4"/>
  <c r="AM84" i="4"/>
  <c r="AW83" i="4"/>
  <c r="AV83" i="4"/>
  <c r="AU83" i="4"/>
  <c r="AT83" i="4"/>
  <c r="AS83" i="4"/>
  <c r="AR83" i="4"/>
  <c r="AQ83" i="4"/>
  <c r="AP83" i="4"/>
  <c r="AO83" i="4"/>
  <c r="AN83" i="4"/>
  <c r="AM83" i="4"/>
  <c r="AQ82" i="4"/>
  <c r="AP82" i="4"/>
  <c r="AO82" i="4"/>
  <c r="AN82" i="4"/>
  <c r="AM82" i="4"/>
  <c r="AW81" i="4"/>
  <c r="AV81" i="4"/>
  <c r="AU81" i="4"/>
  <c r="AQ81" i="4"/>
  <c r="AP81" i="4"/>
  <c r="AO81" i="4"/>
  <c r="AN81" i="4"/>
  <c r="AM81" i="4"/>
  <c r="AW80" i="4"/>
  <c r="AV80" i="4"/>
  <c r="AU80" i="4"/>
  <c r="AQ80" i="4"/>
  <c r="AP80" i="4"/>
  <c r="AO80" i="4"/>
  <c r="AN80" i="4"/>
  <c r="AM80" i="4"/>
  <c r="AW79" i="4"/>
  <c r="AV79" i="4"/>
  <c r="AU79" i="4"/>
  <c r="AQ79" i="4"/>
  <c r="AP79" i="4"/>
  <c r="AO79" i="4"/>
  <c r="AN79" i="4"/>
  <c r="AM79" i="4"/>
  <c r="AW78" i="4"/>
  <c r="AV78" i="4"/>
  <c r="AU78" i="4"/>
  <c r="AQ78" i="4"/>
  <c r="AP78" i="4"/>
  <c r="AO78" i="4"/>
  <c r="AN78" i="4"/>
  <c r="AM78" i="4"/>
  <c r="AQ77" i="4"/>
  <c r="AP77" i="4"/>
  <c r="AO77" i="4"/>
  <c r="AN77" i="4"/>
  <c r="AM77" i="4"/>
  <c r="AQ76" i="4"/>
  <c r="AP76" i="4"/>
  <c r="AO76" i="4"/>
  <c r="AN76" i="4"/>
  <c r="AM76" i="4"/>
  <c r="AQ75" i="4"/>
  <c r="AP75" i="4"/>
  <c r="AO75" i="4"/>
  <c r="AN75" i="4"/>
  <c r="AM75" i="4"/>
  <c r="AQ74" i="4"/>
  <c r="AP74" i="4"/>
  <c r="AO74" i="4"/>
  <c r="AN74" i="4"/>
  <c r="AM74" i="4"/>
  <c r="AQ73" i="4"/>
  <c r="AP73" i="4"/>
  <c r="AO73" i="4"/>
  <c r="AN73" i="4"/>
  <c r="AM73" i="4"/>
  <c r="AQ72" i="4"/>
  <c r="AP72" i="4"/>
  <c r="AO72" i="4"/>
  <c r="AN72" i="4"/>
  <c r="AM72" i="4"/>
  <c r="AW28" i="4"/>
  <c r="AV28" i="4"/>
  <c r="AU28" i="4"/>
  <c r="AQ28" i="4"/>
  <c r="AP28" i="4"/>
  <c r="AO28" i="4"/>
  <c r="AN28" i="4"/>
  <c r="AM28" i="4"/>
  <c r="AW27" i="4"/>
  <c r="AV27" i="4"/>
  <c r="AU27" i="4"/>
  <c r="AQ27" i="4"/>
  <c r="AP27" i="4"/>
  <c r="AO27" i="4"/>
  <c r="AN27" i="4"/>
  <c r="AM27" i="4"/>
  <c r="AW26" i="4"/>
  <c r="AV26" i="4"/>
  <c r="AU26" i="4"/>
  <c r="AQ26" i="4"/>
  <c r="AP26" i="4"/>
  <c r="AO26" i="4"/>
  <c r="AN26" i="4"/>
  <c r="AM26" i="4"/>
  <c r="AW25" i="4"/>
  <c r="AV25" i="4"/>
  <c r="AU25" i="4"/>
  <c r="AQ25" i="4"/>
  <c r="AP25" i="4"/>
  <c r="AO25" i="4"/>
  <c r="AN25" i="4"/>
  <c r="AM25" i="4"/>
  <c r="AQ24" i="4"/>
  <c r="AW23" i="4"/>
  <c r="AV23" i="4"/>
  <c r="AU23" i="4"/>
  <c r="AT23" i="4"/>
  <c r="AS23" i="4"/>
  <c r="AR23" i="4"/>
  <c r="AQ23" i="4"/>
  <c r="AP23" i="4"/>
  <c r="AO23" i="4"/>
  <c r="AN23" i="4"/>
  <c r="AM23" i="4"/>
  <c r="AW22" i="4"/>
  <c r="AV22" i="4"/>
  <c r="AU22" i="4"/>
  <c r="AT22" i="4"/>
  <c r="AS22" i="4"/>
  <c r="AR22" i="4"/>
  <c r="AQ22" i="4"/>
  <c r="AP22" i="4"/>
  <c r="AO22" i="4"/>
  <c r="AN22" i="4"/>
  <c r="AM22" i="4"/>
  <c r="AW21" i="4"/>
  <c r="AV21" i="4"/>
  <c r="AU21" i="4"/>
  <c r="AT21" i="4"/>
  <c r="AS21" i="4"/>
  <c r="AR21" i="4"/>
  <c r="AQ21" i="4"/>
  <c r="AP21" i="4"/>
  <c r="AO21" i="4"/>
  <c r="AN21" i="4"/>
  <c r="AM21" i="4"/>
  <c r="AW20" i="4"/>
  <c r="AV20" i="4"/>
  <c r="AU20" i="4"/>
  <c r="AT20" i="4"/>
  <c r="AS20" i="4"/>
  <c r="AR20" i="4"/>
  <c r="AQ20" i="4"/>
  <c r="AP20" i="4"/>
  <c r="AO20" i="4"/>
  <c r="AN20" i="4"/>
  <c r="AM20" i="4"/>
  <c r="AQ19" i="4"/>
  <c r="AW18" i="4"/>
  <c r="AV18" i="4"/>
  <c r="AU18" i="4"/>
  <c r="AT18" i="4"/>
  <c r="AS18" i="4"/>
  <c r="AR18" i="4"/>
  <c r="AQ18" i="4"/>
  <c r="AP18" i="4"/>
  <c r="AO18" i="4"/>
  <c r="AN18" i="4"/>
  <c r="AM18" i="4"/>
  <c r="AW17" i="4"/>
  <c r="AV17" i="4"/>
  <c r="AU17" i="4"/>
  <c r="AT17" i="4"/>
  <c r="AS17" i="4"/>
  <c r="AR17" i="4"/>
  <c r="AQ17" i="4"/>
  <c r="AP17" i="4"/>
  <c r="AO17" i="4"/>
  <c r="AN17" i="4"/>
  <c r="AM17" i="4"/>
  <c r="AW16" i="4"/>
  <c r="AV16" i="4"/>
  <c r="AU16" i="4"/>
  <c r="AT16" i="4"/>
  <c r="AS16" i="4"/>
  <c r="AR16" i="4"/>
  <c r="AQ16" i="4"/>
  <c r="AP16" i="4"/>
  <c r="AO16" i="4"/>
  <c r="AN16" i="4"/>
  <c r="AM16" i="4"/>
  <c r="AW15" i="4"/>
  <c r="AV15" i="4"/>
  <c r="AU15" i="4"/>
  <c r="AT15" i="4"/>
  <c r="AS15" i="4"/>
  <c r="AR15" i="4"/>
  <c r="AQ15" i="4"/>
  <c r="AP15" i="4"/>
  <c r="AO15" i="4"/>
  <c r="AN15" i="4"/>
  <c r="AM15" i="4"/>
  <c r="AQ14" i="4"/>
  <c r="AQ13" i="4"/>
  <c r="AQ12" i="4"/>
  <c r="AQ11" i="4"/>
  <c r="AQ10" i="4"/>
  <c r="AQ9" i="4"/>
  <c r="H84" i="1" l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G86" i="1"/>
  <c r="G87" i="1"/>
  <c r="G244" i="1"/>
  <c r="G243" i="1" s="1"/>
  <c r="G195" i="1"/>
  <c r="G194" i="1" s="1"/>
  <c r="J76" i="1" l="1"/>
  <c r="J75" i="1" s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G57" i="1"/>
  <c r="G58" i="1"/>
  <c r="G59" i="1"/>
  <c r="G56" i="1"/>
  <c r="I76" i="1"/>
  <c r="I75" i="1" s="1"/>
  <c r="G76" i="1"/>
  <c r="G75" i="1" s="1"/>
  <c r="G601" i="1"/>
  <c r="G594" i="1"/>
  <c r="K573" i="1"/>
  <c r="G573" i="1" s="1"/>
  <c r="K536" i="1"/>
  <c r="K535" i="1" s="1"/>
  <c r="G529" i="1"/>
  <c r="G530" i="1"/>
  <c r="G516" i="1"/>
  <c r="G508" i="1"/>
  <c r="G509" i="1"/>
  <c r="J432" i="1"/>
  <c r="J431" i="1" s="1"/>
  <c r="J609" i="1"/>
  <c r="G609" i="1"/>
  <c r="J90" i="1"/>
  <c r="J89" i="1" s="1"/>
  <c r="G84" i="1"/>
  <c r="G92" i="1"/>
  <c r="G545" i="1"/>
  <c r="G85" i="1" l="1"/>
  <c r="G90" i="1"/>
  <c r="G89" i="1" s="1"/>
  <c r="L84" i="1" l="1"/>
  <c r="M84" i="1"/>
  <c r="L85" i="1"/>
  <c r="M85" i="1"/>
  <c r="L86" i="1"/>
  <c r="M86" i="1"/>
  <c r="L87" i="1"/>
  <c r="M87" i="1"/>
  <c r="H28" i="1"/>
  <c r="I28" i="1"/>
  <c r="J28" i="1"/>
  <c r="K28" i="1"/>
  <c r="L28" i="1"/>
  <c r="M28" i="1"/>
  <c r="H29" i="1"/>
  <c r="H104" i="1" s="1"/>
  <c r="I29" i="1"/>
  <c r="I104" i="1" s="1"/>
  <c r="J29" i="1"/>
  <c r="J104" i="1" s="1"/>
  <c r="K29" i="1"/>
  <c r="K104" i="1" s="1"/>
  <c r="L29" i="1"/>
  <c r="M29" i="1"/>
  <c r="H30" i="1"/>
  <c r="H105" i="1" s="1"/>
  <c r="I30" i="1"/>
  <c r="I105" i="1" s="1"/>
  <c r="J30" i="1"/>
  <c r="J105" i="1" s="1"/>
  <c r="K30" i="1"/>
  <c r="K105" i="1" s="1"/>
  <c r="L30" i="1"/>
  <c r="M30" i="1"/>
  <c r="H31" i="1"/>
  <c r="H106" i="1" s="1"/>
  <c r="I31" i="1"/>
  <c r="I106" i="1" s="1"/>
  <c r="J31" i="1"/>
  <c r="J106" i="1" s="1"/>
  <c r="K31" i="1"/>
  <c r="K106" i="1" s="1"/>
  <c r="L31" i="1"/>
  <c r="M31" i="1"/>
  <c r="G31" i="1"/>
  <c r="G29" i="1"/>
  <c r="G30" i="1"/>
  <c r="M96" i="1" l="1"/>
  <c r="K97" i="1"/>
  <c r="K96" i="1" s="1"/>
  <c r="G97" i="1"/>
  <c r="G96" i="1" s="1"/>
  <c r="L96" i="1"/>
  <c r="M83" i="1" l="1"/>
  <c r="K83" i="1"/>
  <c r="I83" i="1"/>
  <c r="G83" i="1"/>
  <c r="L83" i="1"/>
  <c r="J83" i="1"/>
  <c r="H83" i="1"/>
  <c r="G610" i="1" l="1"/>
  <c r="J610" i="1"/>
  <c r="G611" i="1"/>
  <c r="J611" i="1"/>
  <c r="G608" i="1"/>
  <c r="J608" i="1"/>
  <c r="J614" i="1"/>
  <c r="J613" i="1" s="1"/>
  <c r="G614" i="1"/>
  <c r="G613" i="1" s="1"/>
  <c r="J607" i="1" l="1"/>
  <c r="J606" i="1" s="1"/>
  <c r="G607" i="1"/>
  <c r="G606" i="1" s="1"/>
  <c r="M45" i="4"/>
  <c r="AU45" i="4" s="1"/>
  <c r="M40" i="4"/>
  <c r="AU40" i="4" s="1"/>
  <c r="M34" i="4"/>
  <c r="AU34" i="4" s="1"/>
  <c r="M32" i="4"/>
  <c r="AU32" i="4" s="1"/>
  <c r="M31" i="4"/>
  <c r="AU31" i="4" s="1"/>
  <c r="G386" i="1"/>
  <c r="D83" i="4" l="1"/>
  <c r="AL83" i="4" s="1"/>
  <c r="D84" i="4"/>
  <c r="AL84" i="4" s="1"/>
  <c r="D85" i="4"/>
  <c r="AL85" i="4" s="1"/>
  <c r="D86" i="4"/>
  <c r="AL86" i="4" s="1"/>
  <c r="D88" i="4"/>
  <c r="AL88" i="4" s="1"/>
  <c r="D89" i="4"/>
  <c r="AL89" i="4" s="1"/>
  <c r="D90" i="4"/>
  <c r="AL90" i="4" s="1"/>
  <c r="D91" i="4"/>
  <c r="AL91" i="4" s="1"/>
  <c r="D57" i="4"/>
  <c r="AL57" i="4" s="1"/>
  <c r="D59" i="4"/>
  <c r="AL59" i="4" s="1"/>
  <c r="D60" i="4"/>
  <c r="AL60" i="4" s="1"/>
  <c r="D62" i="4"/>
  <c r="AL62" i="4" s="1"/>
  <c r="D63" i="4"/>
  <c r="AL63" i="4" s="1"/>
  <c r="D64" i="4"/>
  <c r="AL64" i="4" s="1"/>
  <c r="D65" i="4"/>
  <c r="AL65" i="4" s="1"/>
  <c r="D41" i="4"/>
  <c r="AL41" i="4" s="1"/>
  <c r="D42" i="4"/>
  <c r="AL42" i="4" s="1"/>
  <c r="D43" i="4"/>
  <c r="AL43" i="4" s="1"/>
  <c r="D44" i="4"/>
  <c r="AL44" i="4" s="1"/>
  <c r="D46" i="4"/>
  <c r="AL46" i="4" s="1"/>
  <c r="D47" i="4"/>
  <c r="AL47" i="4" s="1"/>
  <c r="D48" i="4"/>
  <c r="AL48" i="4" s="1"/>
  <c r="D49" i="4"/>
  <c r="AL49" i="4" s="1"/>
  <c r="D15" i="4"/>
  <c r="AL15" i="4" s="1"/>
  <c r="D16" i="4"/>
  <c r="AL16" i="4" s="1"/>
  <c r="D17" i="4"/>
  <c r="AL17" i="4" s="1"/>
  <c r="D18" i="4"/>
  <c r="AL18" i="4" s="1"/>
  <c r="D20" i="4"/>
  <c r="AL20" i="4" s="1"/>
  <c r="D21" i="4"/>
  <c r="AL21" i="4" s="1"/>
  <c r="D22" i="4"/>
  <c r="AL22" i="4" s="1"/>
  <c r="D23" i="4"/>
  <c r="AL23" i="4" s="1"/>
  <c r="J69" i="4"/>
  <c r="AR69" i="4" s="1"/>
  <c r="K26" i="4"/>
  <c r="AS26" i="4" s="1"/>
  <c r="J26" i="4"/>
  <c r="H524" i="1"/>
  <c r="I524" i="1"/>
  <c r="J524" i="1"/>
  <c r="K524" i="1"/>
  <c r="G524" i="1"/>
  <c r="G544" i="1"/>
  <c r="G543" i="1" s="1"/>
  <c r="H544" i="1"/>
  <c r="H543" i="1" s="1"/>
  <c r="I544" i="1"/>
  <c r="I543" i="1" s="1"/>
  <c r="J544" i="1"/>
  <c r="J543" i="1" s="1"/>
  <c r="I536" i="1"/>
  <c r="I535" i="1" s="1"/>
  <c r="G536" i="1"/>
  <c r="I528" i="1"/>
  <c r="J528" i="1"/>
  <c r="K528" i="1"/>
  <c r="H34" i="1"/>
  <c r="H33" i="1" s="1"/>
  <c r="J11" i="4" l="1"/>
  <c r="AR11" i="4" s="1"/>
  <c r="AR26" i="4"/>
  <c r="I20" i="1" l="1"/>
  <c r="I19" i="1" s="1"/>
  <c r="I432" i="1"/>
  <c r="I431" i="1" s="1"/>
  <c r="M507" i="1" l="1"/>
  <c r="L507" i="1"/>
  <c r="G507" i="1"/>
  <c r="K226" i="1" l="1"/>
  <c r="K225" i="1"/>
  <c r="K224" i="1"/>
  <c r="K223" i="1"/>
  <c r="G223" i="1"/>
  <c r="M191" i="1"/>
  <c r="M190" i="1"/>
  <c r="M189" i="1"/>
  <c r="M188" i="1"/>
  <c r="L191" i="1"/>
  <c r="L190" i="1"/>
  <c r="L189" i="1"/>
  <c r="L188" i="1"/>
  <c r="K191" i="1"/>
  <c r="K190" i="1"/>
  <c r="K189" i="1"/>
  <c r="K188" i="1"/>
  <c r="J191" i="1"/>
  <c r="J190" i="1"/>
  <c r="J189" i="1"/>
  <c r="J188" i="1"/>
  <c r="I191" i="1"/>
  <c r="I190" i="1"/>
  <c r="I189" i="1"/>
  <c r="I188" i="1"/>
  <c r="H191" i="1"/>
  <c r="H190" i="1"/>
  <c r="H189" i="1"/>
  <c r="H188" i="1"/>
  <c r="G189" i="1"/>
  <c r="G190" i="1"/>
  <c r="G191" i="1"/>
  <c r="I41" i="1" l="1"/>
  <c r="I40" i="1" s="1"/>
  <c r="K460" i="1" l="1"/>
  <c r="I426" i="1" l="1"/>
  <c r="J426" i="1"/>
  <c r="K426" i="1"/>
  <c r="I427" i="1"/>
  <c r="J427" i="1"/>
  <c r="K427" i="1"/>
  <c r="I428" i="1"/>
  <c r="J428" i="1"/>
  <c r="K428" i="1"/>
  <c r="I429" i="1"/>
  <c r="J429" i="1"/>
  <c r="K429" i="1"/>
  <c r="H427" i="1"/>
  <c r="H428" i="1"/>
  <c r="H429" i="1"/>
  <c r="H426" i="1"/>
  <c r="I223" i="1"/>
  <c r="J223" i="1"/>
  <c r="I224" i="1"/>
  <c r="J224" i="1"/>
  <c r="I225" i="1"/>
  <c r="J225" i="1"/>
  <c r="I226" i="1"/>
  <c r="J226" i="1"/>
  <c r="H224" i="1"/>
  <c r="H225" i="1"/>
  <c r="H226" i="1"/>
  <c r="H223" i="1"/>
  <c r="H148" i="1"/>
  <c r="I148" i="1"/>
  <c r="J148" i="1"/>
  <c r="K148" i="1"/>
  <c r="H149" i="1"/>
  <c r="I149" i="1"/>
  <c r="J149" i="1"/>
  <c r="K149" i="1"/>
  <c r="I146" i="1"/>
  <c r="J146" i="1"/>
  <c r="K146" i="1"/>
  <c r="I147" i="1"/>
  <c r="J147" i="1"/>
  <c r="K147" i="1"/>
  <c r="H146" i="1"/>
  <c r="H147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H112" i="1"/>
  <c r="H113" i="1"/>
  <c r="H114" i="1"/>
  <c r="H111" i="1"/>
  <c r="K34" i="1"/>
  <c r="K33" i="1" s="1"/>
  <c r="H110" i="1" l="1"/>
  <c r="M460" i="1"/>
  <c r="M429" i="1" l="1"/>
  <c r="M428" i="1"/>
  <c r="M427" i="1"/>
  <c r="M426" i="1"/>
  <c r="L429" i="1"/>
  <c r="L428" i="1"/>
  <c r="L427" i="1"/>
  <c r="L426" i="1"/>
  <c r="G427" i="1"/>
  <c r="G428" i="1"/>
  <c r="G429" i="1"/>
  <c r="M226" i="1"/>
  <c r="M225" i="1"/>
  <c r="M224" i="1"/>
  <c r="M223" i="1"/>
  <c r="L226" i="1"/>
  <c r="L225" i="1"/>
  <c r="L224" i="1"/>
  <c r="L223" i="1"/>
  <c r="G224" i="1"/>
  <c r="G225" i="1"/>
  <c r="G226" i="1"/>
  <c r="M149" i="1"/>
  <c r="M148" i="1"/>
  <c r="M147" i="1"/>
  <c r="M146" i="1"/>
  <c r="L149" i="1"/>
  <c r="L148" i="1"/>
  <c r="L147" i="1"/>
  <c r="L146" i="1"/>
  <c r="G147" i="1"/>
  <c r="G148" i="1"/>
  <c r="G149" i="1"/>
  <c r="G146" i="1"/>
  <c r="M114" i="1"/>
  <c r="M113" i="1"/>
  <c r="M112" i="1"/>
  <c r="M111" i="1"/>
  <c r="L114" i="1"/>
  <c r="L113" i="1"/>
  <c r="L112" i="1"/>
  <c r="L111" i="1"/>
  <c r="G112" i="1"/>
  <c r="G113" i="1"/>
  <c r="G114" i="1"/>
  <c r="G111" i="1"/>
  <c r="G460" i="1" l="1"/>
  <c r="M27" i="1" l="1"/>
  <c r="L27" i="1"/>
  <c r="M387" i="1" l="1"/>
  <c r="M386" i="1"/>
  <c r="M385" i="1"/>
  <c r="L387" i="1"/>
  <c r="L386" i="1"/>
  <c r="L385" i="1"/>
  <c r="K387" i="1"/>
  <c r="K386" i="1"/>
  <c r="K385" i="1"/>
  <c r="J387" i="1"/>
  <c r="J386" i="1"/>
  <c r="J385" i="1"/>
  <c r="I387" i="1"/>
  <c r="I386" i="1"/>
  <c r="I385" i="1"/>
  <c r="H387" i="1"/>
  <c r="H386" i="1"/>
  <c r="H385" i="1"/>
  <c r="G385" i="1"/>
  <c r="G387" i="1"/>
  <c r="M526" i="1"/>
  <c r="M525" i="1"/>
  <c r="M524" i="1"/>
  <c r="M523" i="1"/>
  <c r="L526" i="1"/>
  <c r="L525" i="1"/>
  <c r="L524" i="1"/>
  <c r="L523" i="1"/>
  <c r="K526" i="1"/>
  <c r="K525" i="1"/>
  <c r="K523" i="1"/>
  <c r="J526" i="1"/>
  <c r="J525" i="1"/>
  <c r="J523" i="1"/>
  <c r="I526" i="1"/>
  <c r="I525" i="1"/>
  <c r="I523" i="1"/>
  <c r="H526" i="1"/>
  <c r="H525" i="1"/>
  <c r="H523" i="1"/>
  <c r="G525" i="1"/>
  <c r="G526" i="1"/>
  <c r="L37" i="4" l="1"/>
  <c r="AT37" i="4" s="1"/>
  <c r="L39" i="4"/>
  <c r="AT39" i="4" s="1"/>
  <c r="K39" i="4"/>
  <c r="AS39" i="4" s="1"/>
  <c r="M450" i="1"/>
  <c r="M449" i="1"/>
  <c r="M448" i="1"/>
  <c r="M447" i="1"/>
  <c r="L450" i="1"/>
  <c r="L449" i="1"/>
  <c r="L448" i="1"/>
  <c r="L447" i="1"/>
  <c r="K450" i="1"/>
  <c r="K449" i="1"/>
  <c r="K448" i="1"/>
  <c r="K447" i="1"/>
  <c r="J450" i="1"/>
  <c r="J449" i="1"/>
  <c r="J448" i="1"/>
  <c r="J447" i="1"/>
  <c r="I450" i="1"/>
  <c r="I449" i="1"/>
  <c r="I448" i="1"/>
  <c r="I447" i="1"/>
  <c r="H450" i="1"/>
  <c r="H449" i="1"/>
  <c r="H448" i="1"/>
  <c r="H447" i="1"/>
  <c r="G448" i="1"/>
  <c r="G449" i="1"/>
  <c r="G450" i="1"/>
  <c r="G447" i="1"/>
  <c r="K34" i="4" l="1"/>
  <c r="AS34" i="4" s="1"/>
  <c r="H446" i="1"/>
  <c r="I446" i="1"/>
  <c r="J446" i="1"/>
  <c r="K446" i="1"/>
  <c r="L446" i="1"/>
  <c r="M446" i="1"/>
  <c r="G446" i="1"/>
  <c r="AU53" i="4"/>
  <c r="AU54" i="4"/>
  <c r="AV53" i="4"/>
  <c r="G15" i="3" l="1"/>
  <c r="H15" i="3"/>
  <c r="F15" i="3"/>
  <c r="E15" i="3"/>
  <c r="C15" i="3"/>
  <c r="D15" i="3"/>
  <c r="B15" i="3"/>
  <c r="B16" i="3" s="1"/>
  <c r="C16" i="3" s="1"/>
  <c r="B3" i="3"/>
  <c r="B4" i="3"/>
  <c r="D16" i="3" l="1"/>
  <c r="E16" i="3" s="1"/>
  <c r="F16" i="3" s="1"/>
  <c r="G16" i="3" s="1"/>
  <c r="H16" i="3" s="1"/>
  <c r="T256" i="1"/>
  <c r="J36" i="4" l="1"/>
  <c r="AR36" i="4" s="1"/>
  <c r="M432" i="1" l="1"/>
  <c r="M431" i="1" s="1"/>
  <c r="L432" i="1"/>
  <c r="L431" i="1" s="1"/>
  <c r="M20" i="1"/>
  <c r="M19" i="1" s="1"/>
  <c r="L20" i="1"/>
  <c r="L19" i="1" s="1"/>
  <c r="M578" i="1" l="1"/>
  <c r="M565" i="1"/>
  <c r="M564" i="1" s="1"/>
  <c r="L565" i="1"/>
  <c r="L564" i="1" s="1"/>
  <c r="M544" i="1"/>
  <c r="M543" i="1" s="1"/>
  <c r="L544" i="1"/>
  <c r="L543" i="1" s="1"/>
  <c r="M536" i="1"/>
  <c r="M535" i="1" s="1"/>
  <c r="L536" i="1"/>
  <c r="L535" i="1" s="1"/>
  <c r="M529" i="1"/>
  <c r="M528" i="1" s="1"/>
  <c r="M404" i="1"/>
  <c r="M69" i="1"/>
  <c r="M68" i="1" s="1"/>
  <c r="L69" i="1"/>
  <c r="L68" i="1" s="1"/>
  <c r="M48" i="1"/>
  <c r="M47" i="1" s="1"/>
  <c r="L48" i="1"/>
  <c r="L47" i="1" s="1"/>
  <c r="M41" i="1" l="1"/>
  <c r="M40" i="1" s="1"/>
  <c r="L41" i="1"/>
  <c r="L40" i="1" s="1"/>
  <c r="M34" i="1"/>
  <c r="M33" i="1" s="1"/>
  <c r="L34" i="1"/>
  <c r="L33" i="1" s="1"/>
  <c r="L552" i="1" l="1"/>
  <c r="K552" i="1"/>
  <c r="J552" i="1"/>
  <c r="I552" i="1"/>
  <c r="H552" i="1"/>
  <c r="M555" i="1"/>
  <c r="M554" i="1"/>
  <c r="M553" i="1"/>
  <c r="M552" i="1"/>
  <c r="L555" i="1"/>
  <c r="L554" i="1"/>
  <c r="L553" i="1"/>
  <c r="K555" i="1"/>
  <c r="K554" i="1"/>
  <c r="K553" i="1"/>
  <c r="J555" i="1"/>
  <c r="J554" i="1"/>
  <c r="J553" i="1"/>
  <c r="I555" i="1"/>
  <c r="I554" i="1"/>
  <c r="I553" i="1"/>
  <c r="H555" i="1"/>
  <c r="H554" i="1"/>
  <c r="H553" i="1"/>
  <c r="G553" i="1"/>
  <c r="G554" i="1"/>
  <c r="G555" i="1"/>
  <c r="K579" i="1"/>
  <c r="K578" i="1" s="1"/>
  <c r="J579" i="1"/>
  <c r="J578" i="1" s="1"/>
  <c r="I579" i="1"/>
  <c r="I578" i="1" s="1"/>
  <c r="H579" i="1"/>
  <c r="G42" i="1"/>
  <c r="G49" i="1"/>
  <c r="J68" i="4" l="1"/>
  <c r="H578" i="1"/>
  <c r="G579" i="1"/>
  <c r="G28" i="1"/>
  <c r="G552" i="1"/>
  <c r="G383" i="1" l="1"/>
  <c r="AU52" i="4"/>
  <c r="AV52" i="4"/>
  <c r="AW52" i="4"/>
  <c r="L504" i="1" l="1"/>
  <c r="I588" i="1"/>
  <c r="I622" i="1" s="1"/>
  <c r="M590" i="1" l="1"/>
  <c r="M589" i="1"/>
  <c r="M588" i="1"/>
  <c r="M587" i="1"/>
  <c r="L590" i="1"/>
  <c r="L589" i="1"/>
  <c r="L623" i="1" s="1"/>
  <c r="L588" i="1"/>
  <c r="L587" i="1"/>
  <c r="K590" i="1"/>
  <c r="K624" i="1" s="1"/>
  <c r="K589" i="1"/>
  <c r="K623" i="1" s="1"/>
  <c r="K588" i="1"/>
  <c r="K622" i="1" s="1"/>
  <c r="K587" i="1"/>
  <c r="J590" i="1"/>
  <c r="J624" i="1" s="1"/>
  <c r="J589" i="1"/>
  <c r="J623" i="1" s="1"/>
  <c r="J588" i="1"/>
  <c r="J622" i="1" s="1"/>
  <c r="J587" i="1"/>
  <c r="I590" i="1"/>
  <c r="I624" i="1" s="1"/>
  <c r="I589" i="1"/>
  <c r="I623" i="1" s="1"/>
  <c r="I587" i="1"/>
  <c r="H590" i="1"/>
  <c r="H624" i="1" s="1"/>
  <c r="H589" i="1"/>
  <c r="H623" i="1" s="1"/>
  <c r="H588" i="1"/>
  <c r="H622" i="1" s="1"/>
  <c r="H587" i="1"/>
  <c r="G588" i="1"/>
  <c r="G589" i="1"/>
  <c r="G590" i="1"/>
  <c r="G587" i="1"/>
  <c r="M571" i="1"/>
  <c r="K572" i="1"/>
  <c r="K571" i="1" s="1"/>
  <c r="J572" i="1"/>
  <c r="J571" i="1" s="1"/>
  <c r="I572" i="1"/>
  <c r="I571" i="1" s="1"/>
  <c r="H572" i="1"/>
  <c r="H571" i="1" l="1"/>
  <c r="G571" i="1" s="1"/>
  <c r="G572" i="1"/>
  <c r="M599" i="1"/>
  <c r="K600" i="1"/>
  <c r="K599" i="1" s="1"/>
  <c r="J600" i="1"/>
  <c r="J599" i="1" s="1"/>
  <c r="I600" i="1"/>
  <c r="I599" i="1" s="1"/>
  <c r="H600" i="1"/>
  <c r="M592" i="1"/>
  <c r="K593" i="1"/>
  <c r="K592" i="1" s="1"/>
  <c r="J593" i="1"/>
  <c r="J592" i="1" s="1"/>
  <c r="I593" i="1"/>
  <c r="I592" i="1" s="1"/>
  <c r="H593" i="1"/>
  <c r="H599" i="1" l="1"/>
  <c r="G600" i="1"/>
  <c r="G599" i="1" s="1"/>
  <c r="H592" i="1"/>
  <c r="G592" i="1" s="1"/>
  <c r="G593" i="1"/>
  <c r="J67" i="4"/>
  <c r="AR67" i="4" s="1"/>
  <c r="L499" i="1" l="1"/>
  <c r="M499" i="1"/>
  <c r="L586" i="1" l="1"/>
  <c r="L585" i="1" s="1"/>
  <c r="J586" i="1"/>
  <c r="J585" i="1" s="1"/>
  <c r="H586" i="1" l="1"/>
  <c r="H585" i="1" s="1"/>
  <c r="G586" i="1"/>
  <c r="G585" i="1" s="1"/>
  <c r="I586" i="1"/>
  <c r="I585" i="1" s="1"/>
  <c r="K586" i="1"/>
  <c r="K585" i="1" s="1"/>
  <c r="M586" i="1"/>
  <c r="M585" i="1" s="1"/>
  <c r="E10" i="4" l="1"/>
  <c r="AM10" i="4" s="1"/>
  <c r="F10" i="4"/>
  <c r="AN10" i="4" s="1"/>
  <c r="G10" i="4"/>
  <c r="AO10" i="4" s="1"/>
  <c r="H10" i="4"/>
  <c r="AP10" i="4" s="1"/>
  <c r="M10" i="4"/>
  <c r="AU10" i="4" s="1"/>
  <c r="N10" i="4"/>
  <c r="AV10" i="4" s="1"/>
  <c r="O10" i="4"/>
  <c r="AW10" i="4" s="1"/>
  <c r="E11" i="4"/>
  <c r="AM11" i="4" s="1"/>
  <c r="F11" i="4"/>
  <c r="AN11" i="4" s="1"/>
  <c r="G11" i="4"/>
  <c r="AO11" i="4" s="1"/>
  <c r="H11" i="4"/>
  <c r="AP11" i="4" s="1"/>
  <c r="M11" i="4"/>
  <c r="AU11" i="4" s="1"/>
  <c r="N11" i="4"/>
  <c r="AV11" i="4" s="1"/>
  <c r="O11" i="4"/>
  <c r="AW11" i="4" s="1"/>
  <c r="E12" i="4"/>
  <c r="AM12" i="4" s="1"/>
  <c r="F12" i="4"/>
  <c r="AN12" i="4" s="1"/>
  <c r="G12" i="4"/>
  <c r="AO12" i="4" s="1"/>
  <c r="H12" i="4"/>
  <c r="AP12" i="4" s="1"/>
  <c r="M12" i="4"/>
  <c r="AU12" i="4" s="1"/>
  <c r="N12" i="4"/>
  <c r="AV12" i="4" s="1"/>
  <c r="O12" i="4"/>
  <c r="AW12" i="4" s="1"/>
  <c r="E13" i="4"/>
  <c r="AM13" i="4" s="1"/>
  <c r="F13" i="4"/>
  <c r="AN13" i="4" s="1"/>
  <c r="G13" i="4"/>
  <c r="AO13" i="4" s="1"/>
  <c r="H13" i="4"/>
  <c r="AP13" i="4" s="1"/>
  <c r="M13" i="4"/>
  <c r="AU13" i="4" s="1"/>
  <c r="N13" i="4"/>
  <c r="AV13" i="4" s="1"/>
  <c r="O13" i="4"/>
  <c r="AW13" i="4" s="1"/>
  <c r="E14" i="4"/>
  <c r="AM14" i="4" s="1"/>
  <c r="F14" i="4"/>
  <c r="AN14" i="4" s="1"/>
  <c r="G14" i="4"/>
  <c r="AO14" i="4" s="1"/>
  <c r="H14" i="4"/>
  <c r="AP14" i="4" s="1"/>
  <c r="J14" i="4"/>
  <c r="AR14" i="4" s="1"/>
  <c r="K14" i="4"/>
  <c r="AS14" i="4" s="1"/>
  <c r="L14" i="4"/>
  <c r="AT14" i="4" s="1"/>
  <c r="M14" i="4"/>
  <c r="AU14" i="4" s="1"/>
  <c r="N14" i="4"/>
  <c r="AV14" i="4" s="1"/>
  <c r="O14" i="4"/>
  <c r="AW14" i="4" s="1"/>
  <c r="E19" i="4"/>
  <c r="AM19" i="4" s="1"/>
  <c r="F19" i="4"/>
  <c r="AN19" i="4" s="1"/>
  <c r="G19" i="4"/>
  <c r="AO19" i="4" s="1"/>
  <c r="H19" i="4"/>
  <c r="AP19" i="4" s="1"/>
  <c r="J19" i="4"/>
  <c r="AR19" i="4" s="1"/>
  <c r="K19" i="4"/>
  <c r="AS19" i="4" s="1"/>
  <c r="L19" i="4"/>
  <c r="AT19" i="4" s="1"/>
  <c r="M19" i="4"/>
  <c r="AU19" i="4" s="1"/>
  <c r="N19" i="4"/>
  <c r="AV19" i="4" s="1"/>
  <c r="O19" i="4"/>
  <c r="AW19" i="4" s="1"/>
  <c r="E24" i="4"/>
  <c r="AM24" i="4" s="1"/>
  <c r="F24" i="4"/>
  <c r="AN24" i="4" s="1"/>
  <c r="G24" i="4"/>
  <c r="AO24" i="4" s="1"/>
  <c r="H24" i="4"/>
  <c r="AP24" i="4" s="1"/>
  <c r="M24" i="4"/>
  <c r="AU24" i="4" s="1"/>
  <c r="N24" i="4"/>
  <c r="AV24" i="4" s="1"/>
  <c r="O24" i="4"/>
  <c r="AW24" i="4" s="1"/>
  <c r="J25" i="4"/>
  <c r="AR25" i="4" s="1"/>
  <c r="K25" i="4"/>
  <c r="L25" i="4"/>
  <c r="K11" i="4"/>
  <c r="AS11" i="4" s="1"/>
  <c r="L26" i="4"/>
  <c r="AT26" i="4" s="1"/>
  <c r="J27" i="4"/>
  <c r="AR27" i="4" s="1"/>
  <c r="K27" i="4"/>
  <c r="L27" i="4"/>
  <c r="J28" i="4"/>
  <c r="AR28" i="4" s="1"/>
  <c r="K28" i="4"/>
  <c r="L28" i="4"/>
  <c r="AV54" i="4"/>
  <c r="AW54" i="4"/>
  <c r="K13" i="4" l="1"/>
  <c r="AS13" i="4" s="1"/>
  <c r="AS28" i="4"/>
  <c r="K10" i="4"/>
  <c r="AS10" i="4" s="1"/>
  <c r="AS25" i="4"/>
  <c r="L12" i="4"/>
  <c r="AT12" i="4" s="1"/>
  <c r="AT27" i="4"/>
  <c r="L13" i="4"/>
  <c r="AT13" i="4" s="1"/>
  <c r="AT28" i="4"/>
  <c r="K12" i="4"/>
  <c r="AS12" i="4" s="1"/>
  <c r="AS27" i="4"/>
  <c r="L10" i="4"/>
  <c r="AT10" i="4" s="1"/>
  <c r="AT25" i="4"/>
  <c r="D19" i="4"/>
  <c r="AL19" i="4" s="1"/>
  <c r="D14" i="4"/>
  <c r="AL14" i="4" s="1"/>
  <c r="D28" i="4"/>
  <c r="AL28" i="4" s="1"/>
  <c r="L11" i="4"/>
  <c r="D26" i="4"/>
  <c r="AL26" i="4" s="1"/>
  <c r="D25" i="4"/>
  <c r="AL25" i="4" s="1"/>
  <c r="D27" i="4"/>
  <c r="AL27" i="4" s="1"/>
  <c r="N9" i="4"/>
  <c r="AV9" i="4" s="1"/>
  <c r="H9" i="4"/>
  <c r="AP9" i="4" s="1"/>
  <c r="F9" i="4"/>
  <c r="AN9" i="4" s="1"/>
  <c r="O9" i="4"/>
  <c r="AW9" i="4" s="1"/>
  <c r="M9" i="4"/>
  <c r="AU9" i="4" s="1"/>
  <c r="G9" i="4"/>
  <c r="AO9" i="4" s="1"/>
  <c r="E9" i="4"/>
  <c r="AM9" i="4" s="1"/>
  <c r="L24" i="4"/>
  <c r="AT24" i="4" s="1"/>
  <c r="J24" i="4"/>
  <c r="AR24" i="4" s="1"/>
  <c r="J13" i="4"/>
  <c r="J12" i="4"/>
  <c r="J10" i="4"/>
  <c r="K24" i="4"/>
  <c r="AS24" i="4" s="1"/>
  <c r="K9" i="4" l="1"/>
  <c r="AS9" i="4" s="1"/>
  <c r="D10" i="4"/>
  <c r="AL10" i="4" s="1"/>
  <c r="AR10" i="4"/>
  <c r="L9" i="4"/>
  <c r="AT9" i="4" s="1"/>
  <c r="AT11" i="4"/>
  <c r="D12" i="4"/>
  <c r="AL12" i="4" s="1"/>
  <c r="AR12" i="4"/>
  <c r="D13" i="4"/>
  <c r="AL13" i="4" s="1"/>
  <c r="AR13" i="4"/>
  <c r="D11" i="4"/>
  <c r="AL11" i="4" s="1"/>
  <c r="D24" i="4"/>
  <c r="AL24" i="4" s="1"/>
  <c r="J9" i="4"/>
  <c r="D9" i="4" l="1"/>
  <c r="AL9" i="4" s="1"/>
  <c r="AR9" i="4"/>
  <c r="G523" i="1"/>
  <c r="G344" i="1"/>
  <c r="G496" i="1" s="1"/>
  <c r="I110" i="1" l="1"/>
  <c r="J110" i="1"/>
  <c r="K110" i="1"/>
  <c r="L110" i="1"/>
  <c r="M110" i="1"/>
  <c r="G110" i="1"/>
  <c r="G145" i="1"/>
  <c r="H558" i="1"/>
  <c r="H557" i="1" s="1"/>
  <c r="H502" i="1" l="1"/>
  <c r="I502" i="1"/>
  <c r="I621" i="1" s="1"/>
  <c r="J502" i="1"/>
  <c r="J621" i="1" s="1"/>
  <c r="K502" i="1"/>
  <c r="K621" i="1" s="1"/>
  <c r="H621" i="1" l="1"/>
  <c r="H620" i="1" s="1"/>
  <c r="K48" i="1"/>
  <c r="K47" i="1" s="1"/>
  <c r="J48" i="1"/>
  <c r="J47" i="1" s="1"/>
  <c r="I48" i="1"/>
  <c r="I47" i="1" s="1"/>
  <c r="H48" i="1"/>
  <c r="H47" i="1" s="1"/>
  <c r="K69" i="1"/>
  <c r="K68" i="1" s="1"/>
  <c r="I69" i="1"/>
  <c r="I68" i="1" s="1"/>
  <c r="H69" i="1"/>
  <c r="H68" i="1" s="1"/>
  <c r="AR68" i="4"/>
  <c r="G513" i="1"/>
  <c r="G499" i="1" s="1"/>
  <c r="H528" i="1"/>
  <c r="J515" i="1"/>
  <c r="J514" i="1" s="1"/>
  <c r="I515" i="1"/>
  <c r="I514" i="1" s="1"/>
  <c r="H515" i="1"/>
  <c r="H514" i="1" s="1"/>
  <c r="J110" i="4" l="1"/>
  <c r="AR110" i="4" s="1"/>
  <c r="G515" i="1"/>
  <c r="G514" i="1" s="1"/>
  <c r="M502" i="1"/>
  <c r="M621" i="1" s="1"/>
  <c r="M504" i="1"/>
  <c r="M623" i="1" s="1"/>
  <c r="M505" i="1"/>
  <c r="M624" i="1" s="1"/>
  <c r="M503" i="1"/>
  <c r="M622" i="1" s="1"/>
  <c r="L502" i="1"/>
  <c r="L621" i="1" s="1"/>
  <c r="G502" i="1"/>
  <c r="G621" i="1" s="1"/>
  <c r="L503" i="1"/>
  <c r="L622" i="1" s="1"/>
  <c r="G504" i="1"/>
  <c r="G623" i="1" s="1"/>
  <c r="G505" i="1"/>
  <c r="G624" i="1" s="1"/>
  <c r="G503" i="1"/>
  <c r="G622" i="1" s="1"/>
  <c r="M515" i="1"/>
  <c r="M514" i="1" s="1"/>
  <c r="L515" i="1"/>
  <c r="L514" i="1" s="1"/>
  <c r="G501" i="1" l="1"/>
  <c r="G500" i="1" s="1"/>
  <c r="M522" i="1"/>
  <c r="L522" i="1"/>
  <c r="G14" i="1" l="1"/>
  <c r="G103" i="1" s="1"/>
  <c r="AW53" i="4" l="1"/>
  <c r="O36" i="4"/>
  <c r="AW36" i="4" s="1"/>
  <c r="AS68" i="4"/>
  <c r="M558" i="1"/>
  <c r="M557" i="1" s="1"/>
  <c r="L558" i="1"/>
  <c r="L557" i="1" s="1"/>
  <c r="AT68" i="4"/>
  <c r="D68" i="4" l="1"/>
  <c r="AL68" i="4" s="1"/>
  <c r="K355" i="1" l="1"/>
  <c r="H355" i="1"/>
  <c r="I355" i="1"/>
  <c r="J355" i="1"/>
  <c r="L355" i="1"/>
  <c r="M355" i="1"/>
  <c r="K522" i="1" l="1"/>
  <c r="J522" i="1"/>
  <c r="I522" i="1"/>
  <c r="H522" i="1"/>
  <c r="G535" i="1" l="1"/>
  <c r="G522" i="1"/>
  <c r="G343" i="1"/>
  <c r="G495" i="1" s="1"/>
  <c r="H343" i="1"/>
  <c r="H495" i="1" s="1"/>
  <c r="I343" i="1"/>
  <c r="I495" i="1" s="1"/>
  <c r="J343" i="1"/>
  <c r="J495" i="1" s="1"/>
  <c r="K343" i="1"/>
  <c r="K495" i="1" s="1"/>
  <c r="L343" i="1"/>
  <c r="L495" i="1" s="1"/>
  <c r="M343" i="1"/>
  <c r="M495" i="1" s="1"/>
  <c r="H344" i="1"/>
  <c r="H496" i="1" s="1"/>
  <c r="I344" i="1"/>
  <c r="I496" i="1" s="1"/>
  <c r="J344" i="1"/>
  <c r="J496" i="1" s="1"/>
  <c r="K344" i="1"/>
  <c r="K496" i="1" s="1"/>
  <c r="L344" i="1"/>
  <c r="L496" i="1" s="1"/>
  <c r="M344" i="1"/>
  <c r="M496" i="1" s="1"/>
  <c r="G345" i="1"/>
  <c r="G497" i="1" s="1"/>
  <c r="H345" i="1"/>
  <c r="H497" i="1" s="1"/>
  <c r="I345" i="1"/>
  <c r="I497" i="1" s="1"/>
  <c r="J345" i="1"/>
  <c r="J497" i="1" s="1"/>
  <c r="K345" i="1"/>
  <c r="K497" i="1" s="1"/>
  <c r="L345" i="1"/>
  <c r="L497" i="1" s="1"/>
  <c r="M345" i="1"/>
  <c r="M497" i="1" s="1"/>
  <c r="H342" i="1"/>
  <c r="I342" i="1"/>
  <c r="J342" i="1"/>
  <c r="K342" i="1"/>
  <c r="L342" i="1"/>
  <c r="L494" i="1" s="1"/>
  <c r="M342" i="1"/>
  <c r="M494" i="1" s="1"/>
  <c r="G342" i="1"/>
  <c r="L14" i="1"/>
  <c r="J494" i="1" l="1"/>
  <c r="J341" i="1"/>
  <c r="H494" i="1"/>
  <c r="H341" i="1"/>
  <c r="K494" i="1"/>
  <c r="K341" i="1"/>
  <c r="I494" i="1"/>
  <c r="I341" i="1"/>
  <c r="K222" i="1"/>
  <c r="I222" i="1"/>
  <c r="G222" i="1"/>
  <c r="J222" i="1"/>
  <c r="H222" i="1"/>
  <c r="G341" i="1"/>
  <c r="L341" i="1"/>
  <c r="M145" i="1"/>
  <c r="M144" i="1" s="1"/>
  <c r="M222" i="1"/>
  <c r="L145" i="1"/>
  <c r="L144" i="1" s="1"/>
  <c r="L222" i="1"/>
  <c r="L221" i="1" s="1"/>
  <c r="M341" i="1"/>
  <c r="T151" i="1"/>
  <c r="T158" i="1"/>
  <c r="T165" i="1"/>
  <c r="T179" i="1"/>
  <c r="T172" i="1"/>
  <c r="G432" i="1" l="1"/>
  <c r="G431" i="1" l="1"/>
  <c r="L425" i="1"/>
  <c r="G425" i="1"/>
  <c r="L56" i="1"/>
  <c r="L103" i="1" s="1"/>
  <c r="M56" i="1"/>
  <c r="L57" i="1"/>
  <c r="M57" i="1"/>
  <c r="L59" i="1"/>
  <c r="M59" i="1"/>
  <c r="B13" i="3" l="1"/>
  <c r="E3" i="3"/>
  <c r="K620" i="1"/>
  <c r="G620" i="1"/>
  <c r="K629" i="1" l="1"/>
  <c r="M187" i="1" l="1"/>
  <c r="L187" i="1"/>
  <c r="G48" i="1" l="1"/>
  <c r="G47" i="1" s="1"/>
  <c r="L58" i="1" l="1"/>
  <c r="G27" i="1"/>
  <c r="G41" i="1"/>
  <c r="G40" i="1" s="1"/>
  <c r="G34" i="1"/>
  <c r="G33" i="1" s="1"/>
  <c r="H425" i="1" l="1"/>
  <c r="I425" i="1"/>
  <c r="J425" i="1"/>
  <c r="K425" i="1"/>
  <c r="I501" i="1"/>
  <c r="J501" i="1"/>
  <c r="K501" i="1"/>
  <c r="L505" i="1"/>
  <c r="L624" i="1" s="1"/>
  <c r="H55" i="1"/>
  <c r="K55" i="1"/>
  <c r="H27" i="1"/>
  <c r="I27" i="1"/>
  <c r="J27" i="1"/>
  <c r="K27" i="1"/>
  <c r="G15" i="1"/>
  <c r="G104" i="1" s="1"/>
  <c r="G16" i="1"/>
  <c r="G105" i="1" s="1"/>
  <c r="G17" i="1"/>
  <c r="M15" i="1"/>
  <c r="M104" i="1" s="1"/>
  <c r="M16" i="1"/>
  <c r="M17" i="1"/>
  <c r="M106" i="1" s="1"/>
  <c r="L15" i="1"/>
  <c r="L104" i="1" s="1"/>
  <c r="L16" i="1"/>
  <c r="L105" i="1" s="1"/>
  <c r="L17" i="1"/>
  <c r="L106" i="1" s="1"/>
  <c r="H14" i="1"/>
  <c r="H103" i="1" s="1"/>
  <c r="I14" i="1"/>
  <c r="I103" i="1" s="1"/>
  <c r="J14" i="1"/>
  <c r="J103" i="1" s="1"/>
  <c r="K14" i="1"/>
  <c r="K103" i="1" s="1"/>
  <c r="M14" i="1"/>
  <c r="M103" i="1" s="1"/>
  <c r="G106" i="1" l="1"/>
  <c r="G629" i="1" s="1"/>
  <c r="K13" i="1"/>
  <c r="I13" i="1"/>
  <c r="I12" i="1" s="1"/>
  <c r="J13" i="1"/>
  <c r="H13" i="1"/>
  <c r="H501" i="1"/>
  <c r="L501" i="1"/>
  <c r="L500" i="1" s="1"/>
  <c r="G13" i="1"/>
  <c r="G12" i="1" s="1"/>
  <c r="M501" i="1"/>
  <c r="M500" i="1" s="1"/>
  <c r="M425" i="1"/>
  <c r="L628" i="1"/>
  <c r="J55" i="1"/>
  <c r="L55" i="1"/>
  <c r="L13" i="1"/>
  <c r="L12" i="1" s="1"/>
  <c r="I55" i="1"/>
  <c r="M13" i="1"/>
  <c r="M12" i="1" s="1"/>
  <c r="M110" i="4" l="1"/>
  <c r="AU110" i="4" s="1"/>
  <c r="N110" i="4"/>
  <c r="AV110" i="4" s="1"/>
  <c r="O110" i="4"/>
  <c r="AW110" i="4" s="1"/>
  <c r="M111" i="4"/>
  <c r="AU111" i="4" s="1"/>
  <c r="N111" i="4"/>
  <c r="AV111" i="4" s="1"/>
  <c r="O111" i="4"/>
  <c r="AW111" i="4" s="1"/>
  <c r="M112" i="4"/>
  <c r="AU112" i="4" s="1"/>
  <c r="N112" i="4"/>
  <c r="AV112" i="4" s="1"/>
  <c r="O112" i="4"/>
  <c r="AW112" i="4" s="1"/>
  <c r="M109" i="4"/>
  <c r="AU109" i="4" s="1"/>
  <c r="N109" i="4"/>
  <c r="AV109" i="4" s="1"/>
  <c r="O109" i="4"/>
  <c r="AW109" i="4" s="1"/>
  <c r="K107" i="4"/>
  <c r="AS107" i="4" s="1"/>
  <c r="L107" i="4"/>
  <c r="AT107" i="4" s="1"/>
  <c r="M107" i="4"/>
  <c r="AU107" i="4" s="1"/>
  <c r="N107" i="4"/>
  <c r="AV107" i="4" s="1"/>
  <c r="O107" i="4"/>
  <c r="AW107" i="4" s="1"/>
  <c r="K106" i="4"/>
  <c r="AS106" i="4" s="1"/>
  <c r="L106" i="4"/>
  <c r="AT106" i="4" s="1"/>
  <c r="M106" i="4"/>
  <c r="AU106" i="4" s="1"/>
  <c r="N106" i="4"/>
  <c r="AV106" i="4" s="1"/>
  <c r="O106" i="4"/>
  <c r="AW106" i="4" s="1"/>
  <c r="K105" i="4"/>
  <c r="AS105" i="4" s="1"/>
  <c r="L105" i="4"/>
  <c r="AT105" i="4" s="1"/>
  <c r="M105" i="4"/>
  <c r="AU105" i="4" s="1"/>
  <c r="N105" i="4"/>
  <c r="AV105" i="4" s="1"/>
  <c r="O105" i="4"/>
  <c r="AW105" i="4" s="1"/>
  <c r="J105" i="4"/>
  <c r="AR105" i="4" s="1"/>
  <c r="J106" i="4"/>
  <c r="AR106" i="4" s="1"/>
  <c r="J107" i="4"/>
  <c r="AR107" i="4" s="1"/>
  <c r="O104" i="4"/>
  <c r="AW104" i="4" s="1"/>
  <c r="N104" i="4"/>
  <c r="AV104" i="4" s="1"/>
  <c r="M104" i="4"/>
  <c r="AU104" i="4" s="1"/>
  <c r="L104" i="4"/>
  <c r="AT104" i="4" s="1"/>
  <c r="K104" i="4"/>
  <c r="AS104" i="4" s="1"/>
  <c r="J104" i="4"/>
  <c r="AR104" i="4" s="1"/>
  <c r="O102" i="4"/>
  <c r="AW102" i="4" s="1"/>
  <c r="N102" i="4"/>
  <c r="AV102" i="4" s="1"/>
  <c r="M102" i="4"/>
  <c r="AU102" i="4" s="1"/>
  <c r="M99" i="4"/>
  <c r="AU99" i="4" s="1"/>
  <c r="N99" i="4"/>
  <c r="AV99" i="4" s="1"/>
  <c r="O99" i="4"/>
  <c r="AW99" i="4" s="1"/>
  <c r="J87" i="4"/>
  <c r="AR87" i="4" s="1"/>
  <c r="O87" i="4"/>
  <c r="AW87" i="4" s="1"/>
  <c r="N87" i="4"/>
  <c r="AV87" i="4" s="1"/>
  <c r="M87" i="4"/>
  <c r="AU87" i="4" s="1"/>
  <c r="L87" i="4"/>
  <c r="AT87" i="4" s="1"/>
  <c r="K87" i="4"/>
  <c r="AS87" i="4" s="1"/>
  <c r="O82" i="4"/>
  <c r="AW82" i="4" s="1"/>
  <c r="N82" i="4"/>
  <c r="AV82" i="4" s="1"/>
  <c r="M82" i="4"/>
  <c r="AU82" i="4" s="1"/>
  <c r="L82" i="4"/>
  <c r="AT82" i="4" s="1"/>
  <c r="K82" i="4"/>
  <c r="AS82" i="4" s="1"/>
  <c r="J82" i="4"/>
  <c r="AR82" i="4" s="1"/>
  <c r="O77" i="4"/>
  <c r="AW77" i="4" s="1"/>
  <c r="N77" i="4"/>
  <c r="AV77" i="4" s="1"/>
  <c r="M77" i="4"/>
  <c r="AU77" i="4" s="1"/>
  <c r="L81" i="4"/>
  <c r="K81" i="4"/>
  <c r="AS81" i="4" s="1"/>
  <c r="L80" i="4"/>
  <c r="K80" i="4"/>
  <c r="L79" i="4"/>
  <c r="K79" i="4"/>
  <c r="L78" i="4"/>
  <c r="AT78" i="4" s="1"/>
  <c r="K78" i="4"/>
  <c r="AS78" i="4" s="1"/>
  <c r="J81" i="4"/>
  <c r="AR81" i="4" s="1"/>
  <c r="J80" i="4"/>
  <c r="AR80" i="4" s="1"/>
  <c r="J78" i="4"/>
  <c r="AR78" i="4" s="1"/>
  <c r="O76" i="4"/>
  <c r="AW76" i="4" s="1"/>
  <c r="N76" i="4"/>
  <c r="AV76" i="4" s="1"/>
  <c r="M76" i="4"/>
  <c r="AU76" i="4" s="1"/>
  <c r="O75" i="4"/>
  <c r="AW75" i="4" s="1"/>
  <c r="N75" i="4"/>
  <c r="AV75" i="4" s="1"/>
  <c r="M75" i="4"/>
  <c r="AU75" i="4" s="1"/>
  <c r="O74" i="4"/>
  <c r="AW74" i="4" s="1"/>
  <c r="N74" i="4"/>
  <c r="AV74" i="4" s="1"/>
  <c r="M74" i="4"/>
  <c r="AU74" i="4" s="1"/>
  <c r="O73" i="4"/>
  <c r="N73" i="4"/>
  <c r="AV73" i="4" s="1"/>
  <c r="M73" i="4"/>
  <c r="M72" i="4" l="1"/>
  <c r="AU72" i="4" s="1"/>
  <c r="AU73" i="4"/>
  <c r="O72" i="4"/>
  <c r="AW72" i="4" s="1"/>
  <c r="AW73" i="4"/>
  <c r="L75" i="4"/>
  <c r="AT75" i="4" s="1"/>
  <c r="AT80" i="4"/>
  <c r="K74" i="4"/>
  <c r="AS74" i="4" s="1"/>
  <c r="AS79" i="4"/>
  <c r="K75" i="4"/>
  <c r="AS75" i="4" s="1"/>
  <c r="AS80" i="4"/>
  <c r="L74" i="4"/>
  <c r="AT74" i="4" s="1"/>
  <c r="AT79" i="4"/>
  <c r="L76" i="4"/>
  <c r="AT76" i="4" s="1"/>
  <c r="AT81" i="4"/>
  <c r="K76" i="4"/>
  <c r="AS76" i="4" s="1"/>
  <c r="K102" i="4"/>
  <c r="AS102" i="4" s="1"/>
  <c r="D82" i="4"/>
  <c r="AL82" i="4" s="1"/>
  <c r="D106" i="4"/>
  <c r="AL106" i="4" s="1"/>
  <c r="D87" i="4"/>
  <c r="AL87" i="4" s="1"/>
  <c r="D104" i="4"/>
  <c r="AL104" i="4" s="1"/>
  <c r="D105" i="4"/>
  <c r="AL105" i="4" s="1"/>
  <c r="D107" i="4"/>
  <c r="AL107" i="4" s="1"/>
  <c r="D78" i="4"/>
  <c r="AL78" i="4" s="1"/>
  <c r="J76" i="4"/>
  <c r="AR76" i="4" s="1"/>
  <c r="D81" i="4"/>
  <c r="AL81" i="4" s="1"/>
  <c r="J75" i="4"/>
  <c r="D80" i="4"/>
  <c r="AL80" i="4" s="1"/>
  <c r="N72" i="4"/>
  <c r="AV72" i="4" s="1"/>
  <c r="K77" i="4"/>
  <c r="AS77" i="4" s="1"/>
  <c r="L77" i="4"/>
  <c r="AT77" i="4" s="1"/>
  <c r="L73" i="4"/>
  <c r="K73" i="4"/>
  <c r="AS73" i="4" s="1"/>
  <c r="J73" i="4"/>
  <c r="AR73" i="4" s="1"/>
  <c r="E6" i="2"/>
  <c r="F6" i="2"/>
  <c r="G6" i="2"/>
  <c r="L72" i="4" l="1"/>
  <c r="AT72" i="4" s="1"/>
  <c r="AT73" i="4"/>
  <c r="D75" i="4"/>
  <c r="AL75" i="4" s="1"/>
  <c r="AR75" i="4"/>
  <c r="K72" i="4"/>
  <c r="AS72" i="4" s="1"/>
  <c r="D76" i="4"/>
  <c r="AL76" i="4" s="1"/>
  <c r="D73" i="4"/>
  <c r="AL73" i="4" s="1"/>
  <c r="D70" i="4"/>
  <c r="AL70" i="4" s="1"/>
  <c r="AT67" i="4"/>
  <c r="AS67" i="4"/>
  <c r="J99" i="4"/>
  <c r="AR99" i="4" s="1"/>
  <c r="D67" i="4" l="1"/>
  <c r="AL67" i="4" s="1"/>
  <c r="J79" i="4"/>
  <c r="AR79" i="4" s="1"/>
  <c r="J109" i="4"/>
  <c r="AR109" i="4" s="1"/>
  <c r="L109" i="4"/>
  <c r="AT109" i="4" s="1"/>
  <c r="K110" i="4"/>
  <c r="K112" i="4"/>
  <c r="AS112" i="4" s="1"/>
  <c r="K109" i="4"/>
  <c r="AS109" i="4" s="1"/>
  <c r="L110" i="4"/>
  <c r="J112" i="4"/>
  <c r="AR112" i="4" s="1"/>
  <c r="L112" i="4"/>
  <c r="AT112" i="4" s="1"/>
  <c r="AT110" i="4" l="1"/>
  <c r="AS110" i="4"/>
  <c r="D110" i="4"/>
  <c r="AL110" i="4" s="1"/>
  <c r="D112" i="4"/>
  <c r="AL112" i="4" s="1"/>
  <c r="J94" i="4"/>
  <c r="AR94" i="4" s="1"/>
  <c r="D109" i="4"/>
  <c r="AL109" i="4" s="1"/>
  <c r="J77" i="4"/>
  <c r="D79" i="4"/>
  <c r="AL79" i="4" s="1"/>
  <c r="J74" i="4"/>
  <c r="D77" i="4" l="1"/>
  <c r="AL77" i="4" s="1"/>
  <c r="AR77" i="4"/>
  <c r="D74" i="4"/>
  <c r="AL74" i="4" s="1"/>
  <c r="AR74" i="4"/>
  <c r="J72" i="4"/>
  <c r="D72" i="4" l="1"/>
  <c r="AL72" i="4" s="1"/>
  <c r="AR72" i="4"/>
  <c r="L38" i="4"/>
  <c r="AT38" i="4" s="1"/>
  <c r="L36" i="4"/>
  <c r="K38" i="4"/>
  <c r="K37" i="4"/>
  <c r="K36" i="4"/>
  <c r="AS36" i="4" s="1"/>
  <c r="J39" i="4"/>
  <c r="J38" i="4"/>
  <c r="H112" i="4"/>
  <c r="AP112" i="4" s="1"/>
  <c r="G112" i="4"/>
  <c r="AO112" i="4" s="1"/>
  <c r="F112" i="4"/>
  <c r="AN112" i="4" s="1"/>
  <c r="E112" i="4"/>
  <c r="AM112" i="4" s="1"/>
  <c r="H111" i="4"/>
  <c r="AP111" i="4" s="1"/>
  <c r="G111" i="4"/>
  <c r="AO111" i="4" s="1"/>
  <c r="F111" i="4"/>
  <c r="AN111" i="4" s="1"/>
  <c r="E111" i="4"/>
  <c r="AM111" i="4" s="1"/>
  <c r="H110" i="4"/>
  <c r="AP110" i="4" s="1"/>
  <c r="G110" i="4"/>
  <c r="AO110" i="4" s="1"/>
  <c r="F110" i="4"/>
  <c r="AN110" i="4" s="1"/>
  <c r="E110" i="4"/>
  <c r="AM110" i="4" s="1"/>
  <c r="H109" i="4"/>
  <c r="G109" i="4"/>
  <c r="AO109" i="4" s="1"/>
  <c r="F109" i="4"/>
  <c r="AN109" i="4" s="1"/>
  <c r="E109" i="4"/>
  <c r="O108" i="4"/>
  <c r="AW108" i="4" s="1"/>
  <c r="N108" i="4"/>
  <c r="AV108" i="4" s="1"/>
  <c r="M108" i="4"/>
  <c r="AU108" i="4" s="1"/>
  <c r="G108" i="4"/>
  <c r="AO108" i="4" s="1"/>
  <c r="H107" i="4"/>
  <c r="AP107" i="4" s="1"/>
  <c r="G107" i="4"/>
  <c r="AO107" i="4" s="1"/>
  <c r="F107" i="4"/>
  <c r="AN107" i="4" s="1"/>
  <c r="E107" i="4"/>
  <c r="AM107" i="4" s="1"/>
  <c r="H106" i="4"/>
  <c r="AP106" i="4" s="1"/>
  <c r="G106" i="4"/>
  <c r="AO106" i="4" s="1"/>
  <c r="F106" i="4"/>
  <c r="AN106" i="4" s="1"/>
  <c r="E106" i="4"/>
  <c r="AM106" i="4" s="1"/>
  <c r="H105" i="4"/>
  <c r="AP105" i="4" s="1"/>
  <c r="G105" i="4"/>
  <c r="AO105" i="4" s="1"/>
  <c r="F105" i="4"/>
  <c r="AN105" i="4" s="1"/>
  <c r="E105" i="4"/>
  <c r="AM105" i="4" s="1"/>
  <c r="H104" i="4"/>
  <c r="AP104" i="4" s="1"/>
  <c r="G104" i="4"/>
  <c r="AO104" i="4" s="1"/>
  <c r="F104" i="4"/>
  <c r="AN104" i="4" s="1"/>
  <c r="E104" i="4"/>
  <c r="AM104" i="4" s="1"/>
  <c r="O103" i="4"/>
  <c r="AW103" i="4" s="1"/>
  <c r="N103" i="4"/>
  <c r="AV103" i="4" s="1"/>
  <c r="M103" i="4"/>
  <c r="AU103" i="4" s="1"/>
  <c r="L103" i="4"/>
  <c r="AT103" i="4" s="1"/>
  <c r="K103" i="4"/>
  <c r="AS103" i="4" s="1"/>
  <c r="J103" i="4"/>
  <c r="AR103" i="4" s="1"/>
  <c r="H102" i="4"/>
  <c r="AP102" i="4" s="1"/>
  <c r="G102" i="4"/>
  <c r="AO102" i="4" s="1"/>
  <c r="F102" i="4"/>
  <c r="AN102" i="4" s="1"/>
  <c r="E102" i="4"/>
  <c r="AM102" i="4" s="1"/>
  <c r="H101" i="4"/>
  <c r="AP101" i="4" s="1"/>
  <c r="G101" i="4"/>
  <c r="AO101" i="4" s="1"/>
  <c r="F101" i="4"/>
  <c r="AN101" i="4" s="1"/>
  <c r="E101" i="4"/>
  <c r="AM101" i="4" s="1"/>
  <c r="H100" i="4"/>
  <c r="AP100" i="4" s="1"/>
  <c r="G100" i="4"/>
  <c r="AO100" i="4" s="1"/>
  <c r="F100" i="4"/>
  <c r="AN100" i="4" s="1"/>
  <c r="E100" i="4"/>
  <c r="AM100" i="4" s="1"/>
  <c r="H99" i="4"/>
  <c r="AP99" i="4" s="1"/>
  <c r="G99" i="4"/>
  <c r="AO99" i="4" s="1"/>
  <c r="F99" i="4"/>
  <c r="E99" i="4"/>
  <c r="H98" i="4"/>
  <c r="AP98" i="4" s="1"/>
  <c r="G98" i="4"/>
  <c r="AO98" i="4" s="1"/>
  <c r="O97" i="4"/>
  <c r="AW97" i="4" s="1"/>
  <c r="N97" i="4"/>
  <c r="AV97" i="4" s="1"/>
  <c r="M97" i="4"/>
  <c r="AU97" i="4" s="1"/>
  <c r="O94" i="4"/>
  <c r="AW94" i="4" s="1"/>
  <c r="N94" i="4"/>
  <c r="AV94" i="4" s="1"/>
  <c r="M94" i="4"/>
  <c r="AU94" i="4" s="1"/>
  <c r="AW66" i="4"/>
  <c r="AV66" i="4"/>
  <c r="AU66" i="4"/>
  <c r="H66" i="4"/>
  <c r="AP66" i="4" s="1"/>
  <c r="G66" i="4"/>
  <c r="AO66" i="4" s="1"/>
  <c r="F66" i="4"/>
  <c r="AN66" i="4" s="1"/>
  <c r="E66" i="4"/>
  <c r="AM66" i="4" s="1"/>
  <c r="AW61" i="4"/>
  <c r="AV61" i="4"/>
  <c r="AU61" i="4"/>
  <c r="L61" i="4"/>
  <c r="AT61" i="4" s="1"/>
  <c r="K61" i="4"/>
  <c r="AS61" i="4" s="1"/>
  <c r="J61" i="4"/>
  <c r="AR61" i="4" s="1"/>
  <c r="H61" i="4"/>
  <c r="AP61" i="4" s="1"/>
  <c r="G61" i="4"/>
  <c r="AO61" i="4" s="1"/>
  <c r="F61" i="4"/>
  <c r="AN61" i="4" s="1"/>
  <c r="E61" i="4"/>
  <c r="AM61" i="4" s="1"/>
  <c r="AW56" i="4"/>
  <c r="AV56" i="4"/>
  <c r="AU56" i="4"/>
  <c r="AR56" i="4"/>
  <c r="H56" i="4"/>
  <c r="AP56" i="4" s="1"/>
  <c r="G56" i="4"/>
  <c r="AO56" i="4" s="1"/>
  <c r="F56" i="4"/>
  <c r="AN56" i="4" s="1"/>
  <c r="E56" i="4"/>
  <c r="AM56" i="4" s="1"/>
  <c r="AW55" i="4"/>
  <c r="AV55" i="4"/>
  <c r="AU55" i="4"/>
  <c r="L55" i="4"/>
  <c r="AT55" i="4" s="1"/>
  <c r="K55" i="4"/>
  <c r="AS55" i="4" s="1"/>
  <c r="J55" i="4"/>
  <c r="AR55" i="4" s="1"/>
  <c r="H55" i="4"/>
  <c r="AP55" i="4" s="1"/>
  <c r="G55" i="4"/>
  <c r="AO55" i="4" s="1"/>
  <c r="F55" i="4"/>
  <c r="AN55" i="4" s="1"/>
  <c r="E55" i="4"/>
  <c r="AM55" i="4" s="1"/>
  <c r="H54" i="4"/>
  <c r="AP54" i="4" s="1"/>
  <c r="G54" i="4"/>
  <c r="AO54" i="4" s="1"/>
  <c r="F54" i="4"/>
  <c r="AN54" i="4" s="1"/>
  <c r="E54" i="4"/>
  <c r="AM54" i="4" s="1"/>
  <c r="H53" i="4"/>
  <c r="AP53" i="4" s="1"/>
  <c r="G53" i="4"/>
  <c r="AO53" i="4" s="1"/>
  <c r="F53" i="4"/>
  <c r="AN53" i="4" s="1"/>
  <c r="E53" i="4"/>
  <c r="AM53" i="4" s="1"/>
  <c r="L52" i="4"/>
  <c r="AT52" i="4" s="1"/>
  <c r="K52" i="4"/>
  <c r="AS52" i="4" s="1"/>
  <c r="J52" i="4"/>
  <c r="AR52" i="4" s="1"/>
  <c r="H52" i="4"/>
  <c r="AP52" i="4" s="1"/>
  <c r="G52" i="4"/>
  <c r="AO52" i="4" s="1"/>
  <c r="F52" i="4"/>
  <c r="AN52" i="4" s="1"/>
  <c r="E52" i="4"/>
  <c r="AM52" i="4" s="1"/>
  <c r="O45" i="4"/>
  <c r="AW45" i="4" s="1"/>
  <c r="N45" i="4"/>
  <c r="AV45" i="4" s="1"/>
  <c r="L45" i="4"/>
  <c r="AT45" i="4" s="1"/>
  <c r="K45" i="4"/>
  <c r="AS45" i="4" s="1"/>
  <c r="J45" i="4"/>
  <c r="AR45" i="4" s="1"/>
  <c r="H45" i="4"/>
  <c r="AP45" i="4" s="1"/>
  <c r="G45" i="4"/>
  <c r="AO45" i="4" s="1"/>
  <c r="F45" i="4"/>
  <c r="AN45" i="4" s="1"/>
  <c r="E45" i="4"/>
  <c r="AM45" i="4" s="1"/>
  <c r="O40" i="4"/>
  <c r="AW40" i="4" s="1"/>
  <c r="N40" i="4"/>
  <c r="AV40" i="4" s="1"/>
  <c r="L40" i="4"/>
  <c r="AT40" i="4" s="1"/>
  <c r="K40" i="4"/>
  <c r="AS40" i="4" s="1"/>
  <c r="J40" i="4"/>
  <c r="AR40" i="4" s="1"/>
  <c r="H40" i="4"/>
  <c r="AP40" i="4" s="1"/>
  <c r="G40" i="4"/>
  <c r="AO40" i="4" s="1"/>
  <c r="F40" i="4"/>
  <c r="AN40" i="4" s="1"/>
  <c r="E40" i="4"/>
  <c r="AM40" i="4" s="1"/>
  <c r="H35" i="4"/>
  <c r="AP35" i="4" s="1"/>
  <c r="G35" i="4"/>
  <c r="AO35" i="4" s="1"/>
  <c r="F35" i="4"/>
  <c r="AN35" i="4" s="1"/>
  <c r="E35" i="4"/>
  <c r="AM35" i="4" s="1"/>
  <c r="O34" i="4"/>
  <c r="AW34" i="4" s="1"/>
  <c r="N34" i="4"/>
  <c r="AV34" i="4" s="1"/>
  <c r="H34" i="4"/>
  <c r="AP34" i="4" s="1"/>
  <c r="G34" i="4"/>
  <c r="AO34" i="4" s="1"/>
  <c r="F34" i="4"/>
  <c r="AN34" i="4" s="1"/>
  <c r="E34" i="4"/>
  <c r="AM34" i="4" s="1"/>
  <c r="H33" i="4"/>
  <c r="AP33" i="4" s="1"/>
  <c r="G33" i="4"/>
  <c r="AO33" i="4" s="1"/>
  <c r="F33" i="4"/>
  <c r="AN33" i="4" s="1"/>
  <c r="E33" i="4"/>
  <c r="AM33" i="4" s="1"/>
  <c r="H32" i="4"/>
  <c r="AP32" i="4" s="1"/>
  <c r="G32" i="4"/>
  <c r="AO32" i="4" s="1"/>
  <c r="F32" i="4"/>
  <c r="AN32" i="4" s="1"/>
  <c r="E32" i="4"/>
  <c r="AM32" i="4" s="1"/>
  <c r="O31" i="4"/>
  <c r="AW31" i="4" s="1"/>
  <c r="N31" i="4"/>
  <c r="AV31" i="4" s="1"/>
  <c r="H31" i="4"/>
  <c r="AP31" i="4" s="1"/>
  <c r="G31" i="4"/>
  <c r="AO31" i="4" s="1"/>
  <c r="F31" i="4"/>
  <c r="AN31" i="4" s="1"/>
  <c r="E31" i="4"/>
  <c r="AM31" i="4" s="1"/>
  <c r="E98" i="4" l="1"/>
  <c r="AM98" i="4" s="1"/>
  <c r="AM99" i="4"/>
  <c r="E108" i="4"/>
  <c r="AM108" i="4" s="1"/>
  <c r="AM109" i="4"/>
  <c r="F98" i="4"/>
  <c r="AN98" i="4" s="1"/>
  <c r="AN99" i="4"/>
  <c r="H108" i="4"/>
  <c r="AP108" i="4" s="1"/>
  <c r="AP109" i="4"/>
  <c r="J101" i="4"/>
  <c r="AR101" i="4" s="1"/>
  <c r="AR38" i="4"/>
  <c r="L99" i="4"/>
  <c r="AT99" i="4" s="1"/>
  <c r="AT36" i="4"/>
  <c r="K101" i="4"/>
  <c r="AS101" i="4" s="1"/>
  <c r="AS38" i="4"/>
  <c r="D39" i="4"/>
  <c r="AL39" i="4" s="1"/>
  <c r="AR39" i="4"/>
  <c r="AS37" i="4"/>
  <c r="D45" i="4"/>
  <c r="AL45" i="4" s="1"/>
  <c r="D61" i="4"/>
  <c r="AL61" i="4" s="1"/>
  <c r="D103" i="4"/>
  <c r="AL103" i="4" s="1"/>
  <c r="D40" i="4"/>
  <c r="AL40" i="4" s="1"/>
  <c r="D55" i="4"/>
  <c r="AL55" i="4" s="1"/>
  <c r="K99" i="4"/>
  <c r="D36" i="4"/>
  <c r="AL36" i="4" s="1"/>
  <c r="D52" i="4"/>
  <c r="AL52" i="4" s="1"/>
  <c r="M35" i="4"/>
  <c r="AU35" i="4" s="1"/>
  <c r="M33" i="4"/>
  <c r="E51" i="4"/>
  <c r="AM51" i="4" s="1"/>
  <c r="H30" i="4"/>
  <c r="AP30" i="4" s="1"/>
  <c r="F30" i="4"/>
  <c r="AN30" i="4" s="1"/>
  <c r="E30" i="4"/>
  <c r="AM30" i="4" s="1"/>
  <c r="G30" i="4"/>
  <c r="AO30" i="4" s="1"/>
  <c r="H94" i="4"/>
  <c r="AP94" i="4" s="1"/>
  <c r="F96" i="4"/>
  <c r="AN96" i="4" s="1"/>
  <c r="E103" i="4"/>
  <c r="AM103" i="4" s="1"/>
  <c r="F108" i="4"/>
  <c r="AN108" i="4" s="1"/>
  <c r="F94" i="4"/>
  <c r="AN94" i="4" s="1"/>
  <c r="H96" i="4"/>
  <c r="AP96" i="4" s="1"/>
  <c r="F103" i="4"/>
  <c r="AN103" i="4" s="1"/>
  <c r="H103" i="4"/>
  <c r="AP103" i="4" s="1"/>
  <c r="G97" i="4"/>
  <c r="AO97" i="4" s="1"/>
  <c r="F95" i="4"/>
  <c r="AN95" i="4" s="1"/>
  <c r="H95" i="4"/>
  <c r="AP95" i="4" s="1"/>
  <c r="F97" i="4"/>
  <c r="AN97" i="4" s="1"/>
  <c r="H97" i="4"/>
  <c r="AP97" i="4" s="1"/>
  <c r="M100" i="4"/>
  <c r="AU100" i="4" s="1"/>
  <c r="L101" i="4"/>
  <c r="AT101" i="4" s="1"/>
  <c r="J102" i="4"/>
  <c r="E95" i="4"/>
  <c r="AM95" i="4" s="1"/>
  <c r="G103" i="4"/>
  <c r="AO103" i="4" s="1"/>
  <c r="G95" i="4"/>
  <c r="AO95" i="4" s="1"/>
  <c r="E97" i="4"/>
  <c r="AM97" i="4" s="1"/>
  <c r="H51" i="4"/>
  <c r="AP51" i="4" s="1"/>
  <c r="AW51" i="4"/>
  <c r="E94" i="4"/>
  <c r="AM94" i="4" s="1"/>
  <c r="G96" i="4"/>
  <c r="AO96" i="4" s="1"/>
  <c r="F51" i="4"/>
  <c r="AN51" i="4" s="1"/>
  <c r="G94" i="4"/>
  <c r="AO94" i="4" s="1"/>
  <c r="E96" i="4"/>
  <c r="AM96" i="4" s="1"/>
  <c r="L32" i="4"/>
  <c r="AT32" i="4" s="1"/>
  <c r="L34" i="4"/>
  <c r="AT34" i="4" s="1"/>
  <c r="L102" i="4"/>
  <c r="AU51" i="4"/>
  <c r="G51" i="4"/>
  <c r="AO51" i="4" s="1"/>
  <c r="AV51" i="4"/>
  <c r="K97" i="4"/>
  <c r="AS97" i="4" s="1"/>
  <c r="L33" i="4"/>
  <c r="AT33" i="4" s="1"/>
  <c r="L35" i="4"/>
  <c r="AT35" i="4" s="1"/>
  <c r="L31" i="4"/>
  <c r="AT31" i="4" s="1"/>
  <c r="K31" i="4"/>
  <c r="AS31" i="4" s="1"/>
  <c r="K33" i="4"/>
  <c r="AS33" i="4" s="1"/>
  <c r="K35" i="4"/>
  <c r="AS35" i="4" s="1"/>
  <c r="K32" i="4"/>
  <c r="AS32" i="4" s="1"/>
  <c r="J34" i="4"/>
  <c r="AR34" i="4" s="1"/>
  <c r="J33" i="4"/>
  <c r="AR33" i="4" s="1"/>
  <c r="J31" i="4"/>
  <c r="AR31" i="4" s="1"/>
  <c r="J53" i="4"/>
  <c r="L94" i="4" l="1"/>
  <c r="AT94" i="4" s="1"/>
  <c r="M30" i="4"/>
  <c r="AU30" i="4" s="1"/>
  <c r="AU33" i="4"/>
  <c r="AR53" i="4"/>
  <c r="D99" i="4"/>
  <c r="AL99" i="4" s="1"/>
  <c r="AS99" i="4"/>
  <c r="J97" i="4"/>
  <c r="AR97" i="4" s="1"/>
  <c r="AR102" i="4"/>
  <c r="L97" i="4"/>
  <c r="AT97" i="4" s="1"/>
  <c r="AT102" i="4"/>
  <c r="D34" i="4"/>
  <c r="AL34" i="4" s="1"/>
  <c r="K94" i="4"/>
  <c r="D31" i="4"/>
  <c r="AL31" i="4" s="1"/>
  <c r="D102" i="4"/>
  <c r="AL102" i="4" s="1"/>
  <c r="F93" i="4"/>
  <c r="AN93" i="4" s="1"/>
  <c r="H93" i="4"/>
  <c r="AP93" i="4" s="1"/>
  <c r="G93" i="4"/>
  <c r="AO93" i="4" s="1"/>
  <c r="O37" i="4"/>
  <c r="N100" i="4"/>
  <c r="AV100" i="4" s="1"/>
  <c r="N32" i="4"/>
  <c r="AV32" i="4" s="1"/>
  <c r="N38" i="4"/>
  <c r="AV38" i="4" s="1"/>
  <c r="M101" i="4"/>
  <c r="AU101" i="4" s="1"/>
  <c r="M95" i="4"/>
  <c r="AU95" i="4" s="1"/>
  <c r="E93" i="4"/>
  <c r="AM93" i="4" s="1"/>
  <c r="L30" i="4"/>
  <c r="AT30" i="4" s="1"/>
  <c r="K30" i="4"/>
  <c r="AS30" i="4" s="1"/>
  <c r="AW37" i="4" l="1"/>
  <c r="D97" i="4"/>
  <c r="AL97" i="4" s="1"/>
  <c r="D94" i="4"/>
  <c r="AL94" i="4" s="1"/>
  <c r="AS94" i="4"/>
  <c r="M96" i="4"/>
  <c r="N35" i="4"/>
  <c r="AV35" i="4" s="1"/>
  <c r="M98" i="4"/>
  <c r="AU98" i="4" s="1"/>
  <c r="O38" i="4"/>
  <c r="N101" i="4"/>
  <c r="N33" i="4"/>
  <c r="AV33" i="4" s="1"/>
  <c r="N95" i="4"/>
  <c r="AV95" i="4" s="1"/>
  <c r="O100" i="4"/>
  <c r="O32" i="4"/>
  <c r="AW32" i="4" l="1"/>
  <c r="N96" i="4"/>
  <c r="AV96" i="4" s="1"/>
  <c r="AV101" i="4"/>
  <c r="M93" i="4"/>
  <c r="AU93" i="4" s="1"/>
  <c r="AU96" i="4"/>
  <c r="AW100" i="4"/>
  <c r="O35" i="4"/>
  <c r="AW35" i="4" s="1"/>
  <c r="AW38" i="4"/>
  <c r="N30" i="4"/>
  <c r="AV30" i="4" s="1"/>
  <c r="D38" i="4"/>
  <c r="AL38" i="4" s="1"/>
  <c r="N98" i="4"/>
  <c r="AV98" i="4" s="1"/>
  <c r="N93" i="4"/>
  <c r="AV93" i="4" s="1"/>
  <c r="O101" i="4"/>
  <c r="O33" i="4"/>
  <c r="O95" i="4"/>
  <c r="O30" i="4" l="1"/>
  <c r="AW30" i="4" s="1"/>
  <c r="AW33" i="4"/>
  <c r="AW95" i="4"/>
  <c r="O96" i="4"/>
  <c r="AW96" i="4" s="1"/>
  <c r="AW101" i="4"/>
  <c r="D101" i="4"/>
  <c r="AL101" i="4" s="1"/>
  <c r="D33" i="4"/>
  <c r="AL33" i="4" s="1"/>
  <c r="O98" i="4"/>
  <c r="O93" i="4" l="1"/>
  <c r="AW93" i="4" s="1"/>
  <c r="AW98" i="4"/>
  <c r="H383" i="1"/>
  <c r="J383" i="1"/>
  <c r="K383" i="1"/>
  <c r="I383" i="1" l="1"/>
  <c r="L383" i="1"/>
  <c r="L493" i="1" s="1"/>
  <c r="M383" i="1"/>
  <c r="M493" i="1" s="1"/>
  <c r="G627" i="1" l="1"/>
  <c r="H145" i="1"/>
  <c r="I145" i="1"/>
  <c r="J145" i="1"/>
  <c r="K145" i="1"/>
  <c r="K187" i="1" l="1"/>
  <c r="K493" i="1" s="1"/>
  <c r="J187" i="1"/>
  <c r="J493" i="1" s="1"/>
  <c r="I187" i="1"/>
  <c r="I493" i="1" s="1"/>
  <c r="H187" i="1"/>
  <c r="H493" i="1" s="1"/>
  <c r="H551" i="1" l="1"/>
  <c r="I551" i="1"/>
  <c r="J551" i="1"/>
  <c r="K551" i="1"/>
  <c r="M551" i="1"/>
  <c r="G551" i="1" l="1"/>
  <c r="L551" i="1"/>
  <c r="M629" i="1" l="1"/>
  <c r="L627" i="1"/>
  <c r="D5" i="2" l="1"/>
  <c r="C3" i="2"/>
  <c r="M627" i="1"/>
  <c r="L629" i="1"/>
  <c r="G565" i="1"/>
  <c r="G564" i="1" s="1"/>
  <c r="G558" i="1"/>
  <c r="G557" i="1" s="1"/>
  <c r="B5" i="2" l="1"/>
  <c r="B3" i="2"/>
  <c r="D3" i="2"/>
  <c r="C5" i="2"/>
  <c r="L620" i="1"/>
  <c r="M620" i="1"/>
  <c r="H3" i="2" l="1"/>
  <c r="H5" i="2"/>
  <c r="M58" i="1" l="1"/>
  <c r="M105" i="1" s="1"/>
  <c r="G69" i="1"/>
  <c r="G68" i="1" s="1"/>
  <c r="L626" i="1"/>
  <c r="G20" i="1"/>
  <c r="G19" i="1" s="1"/>
  <c r="G628" i="1" l="1"/>
  <c r="M55" i="1"/>
  <c r="AS69" i="4"/>
  <c r="B4" i="2" l="1"/>
  <c r="L111" i="4"/>
  <c r="AT69" i="4"/>
  <c r="K111" i="4"/>
  <c r="D69" i="4"/>
  <c r="AL69" i="4" s="1"/>
  <c r="J111" i="4"/>
  <c r="J54" i="4"/>
  <c r="AR54" i="4" s="1"/>
  <c r="M628" i="1"/>
  <c r="G55" i="1"/>
  <c r="M626" i="1"/>
  <c r="H4" i="3"/>
  <c r="H2" i="3"/>
  <c r="H3" i="3"/>
  <c r="E4" i="3"/>
  <c r="G4" i="3"/>
  <c r="G2" i="3"/>
  <c r="G3" i="3"/>
  <c r="C3" i="3"/>
  <c r="C13" i="3" s="1"/>
  <c r="F4" i="3"/>
  <c r="F2" i="3"/>
  <c r="F3" i="3"/>
  <c r="D3" i="3"/>
  <c r="D13" i="3" s="1"/>
  <c r="E2" i="3"/>
  <c r="D4" i="3"/>
  <c r="D14" i="3" s="1"/>
  <c r="C2" i="3"/>
  <c r="C12" i="3" s="1"/>
  <c r="C4" i="3"/>
  <c r="C14" i="3" s="1"/>
  <c r="B2" i="3"/>
  <c r="B12" i="3" s="1"/>
  <c r="B14" i="3"/>
  <c r="D2" i="3"/>
  <c r="D12" i="3" s="1"/>
  <c r="AT66" i="4"/>
  <c r="L54" i="4"/>
  <c r="K54" i="4"/>
  <c r="K66" i="4"/>
  <c r="AS66" i="4" s="1"/>
  <c r="J66" i="4"/>
  <c r="AR66" i="4" s="1"/>
  <c r="C2" i="2"/>
  <c r="K96" i="4" l="1"/>
  <c r="AS96" i="4" s="1"/>
  <c r="AT111" i="4"/>
  <c r="K108" i="4"/>
  <c r="AS108" i="4" s="1"/>
  <c r="AS111" i="4"/>
  <c r="D111" i="4"/>
  <c r="AL111" i="4" s="1"/>
  <c r="AR111" i="4"/>
  <c r="L96" i="4"/>
  <c r="AS54" i="4"/>
  <c r="L108" i="4"/>
  <c r="AT108" i="4" s="1"/>
  <c r="AT54" i="4"/>
  <c r="D66" i="4"/>
  <c r="AL66" i="4" s="1"/>
  <c r="J51" i="4"/>
  <c r="D54" i="4"/>
  <c r="AL54" i="4" s="1"/>
  <c r="D2" i="2"/>
  <c r="J96" i="4"/>
  <c r="AR96" i="4" s="1"/>
  <c r="J108" i="4"/>
  <c r="L625" i="1"/>
  <c r="M625" i="1"/>
  <c r="D4" i="2"/>
  <c r="C4" i="2"/>
  <c r="AS58" i="4" l="1"/>
  <c r="D58" i="4"/>
  <c r="AL58" i="4" s="1"/>
  <c r="K53" i="4"/>
  <c r="K100" i="4"/>
  <c r="AT56" i="4"/>
  <c r="AT58" i="4"/>
  <c r="L53" i="4"/>
  <c r="L100" i="4"/>
  <c r="AT96" i="4"/>
  <c r="D108" i="4"/>
  <c r="AL108" i="4" s="1"/>
  <c r="AR108" i="4"/>
  <c r="AR51" i="4"/>
  <c r="D96" i="4"/>
  <c r="AL96" i="4" s="1"/>
  <c r="D6" i="2"/>
  <c r="C6" i="2"/>
  <c r="H4" i="2"/>
  <c r="J627" i="1"/>
  <c r="H629" i="1"/>
  <c r="I620" i="1"/>
  <c r="K627" i="1"/>
  <c r="K628" i="1"/>
  <c r="I628" i="1"/>
  <c r="J628" i="1"/>
  <c r="J620" i="1"/>
  <c r="J629" i="1"/>
  <c r="H627" i="1"/>
  <c r="I627" i="1"/>
  <c r="I629" i="1"/>
  <c r="H626" i="1"/>
  <c r="H628" i="1"/>
  <c r="I626" i="1"/>
  <c r="J626" i="1"/>
  <c r="K626" i="1"/>
  <c r="AT53" i="4" l="1"/>
  <c r="L51" i="4"/>
  <c r="AT51" i="4" s="1"/>
  <c r="AS53" i="4"/>
  <c r="D53" i="4"/>
  <c r="AL53" i="4" s="1"/>
  <c r="K51" i="4"/>
  <c r="L95" i="4"/>
  <c r="AT100" i="4"/>
  <c r="L98" i="4"/>
  <c r="AT98" i="4" s="1"/>
  <c r="AS100" i="4"/>
  <c r="K95" i="4"/>
  <c r="K98" i="4"/>
  <c r="AS98" i="4" s="1"/>
  <c r="AS56" i="4"/>
  <c r="D56" i="4"/>
  <c r="AL56" i="4" s="1"/>
  <c r="K625" i="1"/>
  <c r="J625" i="1"/>
  <c r="I625" i="1"/>
  <c r="H625" i="1"/>
  <c r="AS95" i="4" l="1"/>
  <c r="K93" i="4"/>
  <c r="AS93" i="4" s="1"/>
  <c r="AT95" i="4"/>
  <c r="L93" i="4"/>
  <c r="AT93" i="4" s="1"/>
  <c r="AS51" i="4"/>
  <c r="D51" i="4"/>
  <c r="AL51" i="4" s="1"/>
  <c r="G188" i="1"/>
  <c r="G187" i="1" s="1"/>
  <c r="J37" i="4"/>
  <c r="AR37" i="4" s="1"/>
  <c r="G494" i="1" l="1"/>
  <c r="G626" i="1" s="1"/>
  <c r="G625" i="1" s="1"/>
  <c r="G186" i="1"/>
  <c r="G493" i="1"/>
  <c r="J35" i="4"/>
  <c r="J100" i="4"/>
  <c r="J32" i="4"/>
  <c r="D37" i="4"/>
  <c r="AL37" i="4" s="1"/>
  <c r="B2" i="2" l="1"/>
  <c r="AR32" i="4"/>
  <c r="D32" i="4"/>
  <c r="AL32" i="4" s="1"/>
  <c r="J30" i="4"/>
  <c r="D35" i="4"/>
  <c r="AL35" i="4" s="1"/>
  <c r="AR35" i="4"/>
  <c r="D100" i="4"/>
  <c r="AL100" i="4" s="1"/>
  <c r="J95" i="4"/>
  <c r="AR100" i="4"/>
  <c r="J98" i="4"/>
  <c r="B6" i="2" l="1"/>
  <c r="H2" i="2"/>
  <c r="H6" i="2" s="1"/>
  <c r="D98" i="4"/>
  <c r="AL98" i="4" s="1"/>
  <c r="AR98" i="4"/>
  <c r="D95" i="4"/>
  <c r="AL95" i="4" s="1"/>
  <c r="J93" i="4"/>
  <c r="AR95" i="4"/>
  <c r="AR30" i="4"/>
  <c r="D30" i="4"/>
  <c r="AL30" i="4" s="1"/>
  <c r="AR93" i="4" l="1"/>
  <c r="D93" i="4"/>
  <c r="AL93" i="4" s="1"/>
</calcChain>
</file>

<file path=xl/sharedStrings.xml><?xml version="1.0" encoding="utf-8"?>
<sst xmlns="http://schemas.openxmlformats.org/spreadsheetml/2006/main" count="1732" uniqueCount="297">
  <si>
    <t>Наименование мероприятия</t>
  </si>
  <si>
    <t>Наименование показателя</t>
  </si>
  <si>
    <t xml:space="preserve">Код бюджетной </t>
  </si>
  <si>
    <t>классификации</t>
  </si>
  <si>
    <t>Ответственный исполнитель</t>
  </si>
  <si>
    <t>Ожидаемый результат (краткое описание)</t>
  </si>
  <si>
    <t>ГРБС</t>
  </si>
  <si>
    <t>Рз Пр</t>
  </si>
  <si>
    <t>ЦСР</t>
  </si>
  <si>
    <t>ВР</t>
  </si>
  <si>
    <t>1 кв.</t>
  </si>
  <si>
    <t>2 кв.</t>
  </si>
  <si>
    <t>3 кв.</t>
  </si>
  <si>
    <t>4 кв.</t>
  </si>
  <si>
    <t xml:space="preserve">Наименование показателя  </t>
  </si>
  <si>
    <t xml:space="preserve">Стоимость единицы </t>
  </si>
  <si>
    <t xml:space="preserve">областной бюджет </t>
  </si>
  <si>
    <t xml:space="preserve">федеральный бюджет </t>
  </si>
  <si>
    <t xml:space="preserve">местные бюджеты </t>
  </si>
  <si>
    <t xml:space="preserve">внебюджетные источники </t>
  </si>
  <si>
    <t>Значение показателя на 2016 год</t>
  </si>
  <si>
    <t>Значение показателя на 2017 год</t>
  </si>
  <si>
    <t>МОНиИП</t>
  </si>
  <si>
    <t>Сумма затрат, в том числе:</t>
  </si>
  <si>
    <t>Мероприятие</t>
  </si>
  <si>
    <t>ДФКиС</t>
  </si>
  <si>
    <t>ДФКиС, ОМС (по согласованию)</t>
  </si>
  <si>
    <t>Муниципальное образование</t>
  </si>
  <si>
    <t>Задача 2. Развитие инфраструктуры физической культуры и спорта в Новосибирской области, в том числе для лиц с ограниченными возможностями здоровья и инвалидов</t>
  </si>
  <si>
    <t>2.1. Строительство спортивных залов</t>
  </si>
  <si>
    <t>2.2. Строительство крытых катков с искусственным льдом</t>
  </si>
  <si>
    <t>2.3. Строительство плавательных бассейнов</t>
  </si>
  <si>
    <t>2.3.1. Плавательный бассейн в с. Довольное (бассейн и площадка)</t>
  </si>
  <si>
    <t>2.4. Строительство многофункциональных и/или специализированных спортивных объектов</t>
  </si>
  <si>
    <t>2.5. Строительство плоскостных спортивных сооружений</t>
  </si>
  <si>
    <t>2.8. Капитальный ремонт объектов спортивного и физкультурно-оздоровительного назначения</t>
  </si>
  <si>
    <t>3. Развитие спорта высших достижений и совершенствование системы подготовки спортивного резерва в Новосибирской области</t>
  </si>
  <si>
    <t xml:space="preserve">Стоимость единицы         </t>
  </si>
  <si>
    <t>Материальное стимулирование специалистов физической культуры и спорта, работающих  с детьми и молодежью 
в Новосибирской области</t>
  </si>
  <si>
    <t>Подведение результатов работы за истекший год,  поощрение лучших специалистов в сфере физической культуры и спорта области</t>
  </si>
  <si>
    <t>Стимулирование ведущих спортсменов Новосибирской области для достижения высоких спортивных результатов и выступления на соревнованиях различного уровня от имени Новосибирской области</t>
  </si>
  <si>
    <t>Популяризация занятий физической культурой и спортом, игровых видов спорта среди населения области. Формирование привлекательного имиджа Новосибирской области в сфере физической культуры 
и спорта</t>
  </si>
  <si>
    <t>Обеспечение улучшения жилищных условий лиц, достигших значительных успехов в сфере физической культуры и спорта Новосибирской области</t>
  </si>
  <si>
    <t>Количество организаций</t>
  </si>
  <si>
    <t>Итого на решение Задачи 3. Развитие спорта высших достижений и совершенствование системы подготовки спортивного резерва в Новосибирской области</t>
  </si>
  <si>
    <t>Итого на решение Задачи 2. Развитие инфраструктуры физической культуры и спорта в Новосибирской области, в том числе для лиц с ограниченными возможностями здоровья и инвалидов</t>
  </si>
  <si>
    <t>МОНиИП, ОМС (по согласованию)</t>
  </si>
  <si>
    <t>2.1.1. Строительство спортивного комплекса в Тогучинском районе (спортзал 36х18 м)</t>
  </si>
  <si>
    <t xml:space="preserve">2.2.1. Строительство физкультурно-оздоровительного комплекса с искусственным льдом в г. Барабинске </t>
  </si>
  <si>
    <t>2.2.2. Строительство физкультурно-оздоровительного комплекса с искусственным льдом в г. Карасуке Карасукского района</t>
  </si>
  <si>
    <t>2.4.1. Региональный спортивный центр Новосибирской области по фехтованию и трансформаторная подстанция  по ул. Тюленина в Калининском районе г. Новосибирска</t>
  </si>
  <si>
    <t>Итого по годам:</t>
  </si>
  <si>
    <t>Итого:</t>
  </si>
  <si>
    <t>СВОДНЫЕ ФИНАНСОВЫЕ ЗАТРАТЫ</t>
  </si>
  <si>
    <t>государственной программы Новосибирской обалсти "Развитие физической культуры и спорта в Новосибирской области на 2015-2021 годы"</t>
  </si>
  <si>
    <t>Источники и направления расходов в разрезе государственных заказчиков программы (главных распорядителей бюджетных средств)</t>
  </si>
  <si>
    <t>Примечание</t>
  </si>
  <si>
    <t>Финансовые затраты, тыс. рублей (в ценах 2012 г)</t>
  </si>
  <si>
    <t>Всего</t>
  </si>
  <si>
    <t>Министерство образования, науки и инновационной политики  Новосибирской области</t>
  </si>
  <si>
    <t>Всего финансовых затрат, в том числе из:</t>
  </si>
  <si>
    <t>федерального бюджета &lt;*&gt;</t>
  </si>
  <si>
    <t>областного бюджета</t>
  </si>
  <si>
    <t>местных бюджетов&lt;*&gt;</t>
  </si>
  <si>
    <t>внебюджетных источников&lt;*&gt;</t>
  </si>
  <si>
    <t>Капитальные вложения, в том числе из:</t>
  </si>
  <si>
    <t>НИОКР &lt;**&gt;, в том числе из:</t>
  </si>
  <si>
    <t>Прочие расходы, в том числе из:</t>
  </si>
  <si>
    <t>Департамент физической культуры и спорта Новосибирской области</t>
  </si>
  <si>
    <t>ВСЕГО ПО ПРОГРАММЕ:</t>
  </si>
  <si>
    <t>Бюджет</t>
  </si>
  <si>
    <t>год ввода в экспл</t>
  </si>
  <si>
    <t>Спортивная площадь</t>
  </si>
  <si>
    <t>тип объекта</t>
  </si>
  <si>
    <t>сп зал</t>
  </si>
  <si>
    <t>Тип</t>
  </si>
  <si>
    <t>плоск</t>
  </si>
  <si>
    <t>басс</t>
  </si>
  <si>
    <t xml:space="preserve">сп зал </t>
  </si>
  <si>
    <t xml:space="preserve">2.5.1. Строительство спортивного комплекса в р.п. Колывань.
1-й этап - футбольное поле с искусственным покрытием </t>
  </si>
  <si>
    <t xml:space="preserve">реконструкция </t>
  </si>
  <si>
    <t>реконструкция</t>
  </si>
  <si>
    <t>дфк</t>
  </si>
  <si>
    <t>мон</t>
  </si>
  <si>
    <t>МС</t>
  </si>
  <si>
    <t>Департамент имущества и земельных отношений Новосибирской области</t>
  </si>
  <si>
    <t>мон фб</t>
  </si>
  <si>
    <t>мон мбт</t>
  </si>
  <si>
    <t>дфк фб</t>
  </si>
  <si>
    <t>дфк мбт</t>
  </si>
  <si>
    <t>МС фб</t>
  </si>
  <si>
    <t>МС мбт</t>
  </si>
  <si>
    <t>1.2.1.Государственная поддержка муниципальных образований Новосибирской области в части подготовки и проведения "Сельских спортивных игр Новосибирской области", "Спартакиад муниципальных образований Новосибирской области", массовых спортивных мероприятий на территории области</t>
  </si>
  <si>
    <t>1.3.1. Государственная поддержка муниципальных образований Новосибирской области в части оснащения объектов спорта по месту жительства и в местах массового отдыха необходимым оборудованием для обеспечения доступности систематических занятий физической культурой и спортом лиц с ограниченными возможностями здоровья и инвалидов</t>
  </si>
  <si>
    <t>МС, ОМС (по согласованию)</t>
  </si>
  <si>
    <t>2.3.2. Плавательный бассейн в с. Северном</t>
  </si>
  <si>
    <t>2.3.3. Здание плавательного бассейна с ванной размером 25х11 м в г. Купино Новосибирской области</t>
  </si>
  <si>
    <t xml:space="preserve">2.5.2. Строительство стадиона в р.п. Чаны.
</t>
  </si>
  <si>
    <t>2.5.3. Спортивный комплекс в с. Убинское</t>
  </si>
  <si>
    <t>2.6.1. Лыжная база Маслянинского района</t>
  </si>
  <si>
    <t>2.5.4. Крытая хоккейная площадка в с. Довольное</t>
  </si>
  <si>
    <t>0709</t>
  </si>
  <si>
    <t>Министерство строительства Новосибирской области</t>
  </si>
  <si>
    <t>Таблица №2</t>
  </si>
  <si>
    <t>Цель - Создание условий для развития физической культуры и спорта в Новосибирской об-ласти</t>
  </si>
  <si>
    <t>3.3. Кадровое обеспечение специалистами сферы физической культуры и спорта в Новосибирской области</t>
  </si>
  <si>
    <t>Количество выплат</t>
  </si>
  <si>
    <t>Видов спорта</t>
  </si>
  <si>
    <r>
      <t xml:space="preserve">1.1.1. Обеспечение подготовки и проведения Всероссийских Президентских состязаний, Всероссийских Президентских спортивных игр школьников, Всероссийского зимнего фестиваля школьников "Президентские спортивные игры" </t>
    </r>
    <r>
      <rPr>
        <sz val="10"/>
        <color rgb="FF7030A0"/>
        <rFont val="Times New Roman"/>
        <family val="1"/>
        <charset val="204"/>
      </rPr>
      <t/>
    </r>
  </si>
  <si>
    <t xml:space="preserve">2.9. Развитие материально-технической базы сферы физической культуры и спорта на территории Новосибирской области </t>
  </si>
  <si>
    <t>Обеспечение модернизации системы физического воспитания в общеобразовательных организациях, расположенных в сельской местности, формирования позитивного отношения к здоровому образу жизни и физической культуре, как педагогов, так и школьников Улучшение материально-технической базы спортивных объектов общеобразовательных организаций в муниципальных образованиях новосибирской области</t>
  </si>
  <si>
    <t>Пропаганда здорового образа жизни. Формирование привлекательного имиджа Новосибирской области в сфере физической культуры и спорта</t>
  </si>
  <si>
    <t>1.3.2. Проведение ежегодного «Фестиваля спорта среди инвалидов и лиц с ограниченными возможностями здоровья»</t>
  </si>
  <si>
    <t>ДФКиС, ГУ</t>
  </si>
  <si>
    <t>Применяемые сокращения:</t>
  </si>
  <si>
    <t xml:space="preserve"> - Департамент физической культуры и спорта Новосибирской области;</t>
  </si>
  <si>
    <t xml:space="preserve"> - Министерство образования, науки и инновационной политики Новосибирской области;</t>
  </si>
  <si>
    <t xml:space="preserve"> - Министерство строительства Новосибирской области;</t>
  </si>
  <si>
    <t>ДИиЗО</t>
  </si>
  <si>
    <t xml:space="preserve"> - Департамент имущества и земельных отношений Новосибирской области;</t>
  </si>
  <si>
    <t>ОМС</t>
  </si>
  <si>
    <t xml:space="preserve"> - Органы местного самоуправления муниципальных образований Новосибирской области.</t>
  </si>
  <si>
    <t>ГТО</t>
  </si>
  <si>
    <t>ГУ</t>
  </si>
  <si>
    <t xml:space="preserve"> - Государственные учреждения подведомственные департаменту физической культуры и спорта Новосибирской области</t>
  </si>
  <si>
    <t>1.1. Мероприятия, направленные на  развитие физической культуры и детско-юношеского спорта в образовательных организациях Новосибирской области</t>
  </si>
  <si>
    <t>1.2. Мероприятия, направленные на  развитие массового спорта, пропаганда здорового образа жизни населения Новосибирской области</t>
  </si>
  <si>
    <t xml:space="preserve">3.1. Предоставление дополнительного материального обеспечения спортсменам Новосибирской области </t>
  </si>
  <si>
    <r>
      <t>3.2. Оказание поддержки спортивным командам Новосибирской области</t>
    </r>
    <r>
      <rPr>
        <b/>
        <sz val="10"/>
        <color theme="1"/>
        <rFont val="Times New Roman"/>
        <family val="1"/>
        <charset val="204"/>
      </rPr>
      <t/>
    </r>
  </si>
  <si>
    <t>Обеспечение наиболее благоприятных условий для подготовки спортивного резерва и членов спортивных сборных команд Российской Федерации. Увеличение численности занимающихся на этапах совершенствования спортивного мастерства и высшего спортивного мастерства</t>
  </si>
  <si>
    <t>2.8.2. Капитальный ремонт стадиона "Авангард" в г. Бердске</t>
  </si>
  <si>
    <t>МС, 
ОМС (по согласованию)</t>
  </si>
  <si>
    <t>ДФКиС, МС, ГУ, ОМС (по согласованию)</t>
  </si>
  <si>
    <t xml:space="preserve"> - "Готов к труду и Обороне";</t>
  </si>
  <si>
    <t>3.4. Оказание (выполнение) государственных услуг (работ) учреждениями, подведомственными департаменту физической культуры и спорта Новосибирской области</t>
  </si>
  <si>
    <t>0704</t>
  </si>
  <si>
    <t>Оплата расходов по приобретению движимого и недвижимого имущества в государственную собственность Новосибирской области; создание в общеобразовательных организациях, расположенных в сельской местности, условий для занятий физической культурой и спортом</t>
  </si>
  <si>
    <t>Предоставление государственных услуг ежегодно от 3109 до 3309 чел., а также выполнение государственных работ в сфере физической культуры и спорта</t>
  </si>
  <si>
    <t>Задача 1. 1. Повышение мотивации жителей Новосибирской области к регулярным занятиям физической культурой и спортом и ведению здорового образа жизни, в том числе для лиц с ограниченными возможностями здоровья и инвалидов.</t>
  </si>
  <si>
    <t>Итого на решение Задачи 1.  Повышение мотивации жителей Новосибирской области к регулярным занятиям физической культурой и спортом и ведению здорового образа жизни, в том числе для лиц с ограниченными возможностями здоровья и инвалидов.</t>
  </si>
  <si>
    <t xml:space="preserve">Развитие детско-юношеского спорта в Новосибирской области. Увеличение количества детей занимающихся физической культурой и спортом
Участие не менее 500 детей в данных мероприятиях ежегодно.
</t>
  </si>
  <si>
    <t xml:space="preserve">Развитие детско-юношеского спорта в Новосибирской области. Увеличение количества детей занимающихся физической культурой и спортом
Участие не менее 500 детей в данных мероприятиях ежегодно
 </t>
  </si>
  <si>
    <t>Обеспечение численности спортсменов Новосибирской области, включенных в составы спортивных сборных команд Российской Федерации ежегодно не менее 310 человек</t>
  </si>
  <si>
    <t>Человек</t>
  </si>
  <si>
    <t>2.8.3 Капитальный ремонт стадиона (стрельбища) Биатлонного комплекса по ул. Биатлонная  1 в г. Новосибирске</t>
  </si>
  <si>
    <t>ЕПС</t>
  </si>
  <si>
    <t>2.5.5. Крытая хоккейная площадка в с. Кочки Кочковского района Новосибирской области</t>
  </si>
  <si>
    <t>Увеличение спортивных площадей 
на 17296,89 кв. м, планируемый год ввода в эксплуатацию - 2020 год</t>
  </si>
  <si>
    <t>Увеличение спортивных площадей на 648 кв.м., планируемый год ввода в эксплуатацию - 2020 год</t>
  </si>
  <si>
    <t>Строительство регионального центра волейбола. Увеличение спортивных площадей  на 2631,07 кв. м, планируемый год ввода в эксплуатацию - 2018 год</t>
  </si>
  <si>
    <t>2.10.1. Региональный центр волейбола в г. Новосибирске</t>
  </si>
  <si>
    <t>АНО "Сибирский региональный центр фехтования Станислава Позднякова</t>
  </si>
  <si>
    <t>дфк внб</t>
  </si>
  <si>
    <t>Увеличение спортивных площадей на 1051,56 кв. м, планируемый год ввода в эксплуатацию - 2019 год</t>
  </si>
  <si>
    <t>Строительство плавательного бассейна. Увеличение спортивных площадей на  275 кв. м., планируемый год ввода в эксплуатацию - 2016 год</t>
  </si>
  <si>
    <t>Строительство плавательного бассейна. Увеличение спортивных площадей 
на 275 кв. м, планируемый год ввода в эксплуатацию - 2017 год</t>
  </si>
  <si>
    <t>Реконструкция бассейна, планируемый год ввода в эксплуатацию - 2019 год</t>
  </si>
  <si>
    <t>Значение показателя на 2018 год</t>
  </si>
  <si>
    <t xml:space="preserve">Подробный перечень планируемых к реализации мероприятий государственной программы Новосибирской области
 «Развитие физической культуры и спорта в Новосибирской области на 2015-2021 годы»
 на очередной 2016 год и плановый период 2017 и 2018 годов
</t>
  </si>
  <si>
    <t>Увеличение спортивных площадей на 4140 кв. м, планируемый год ввода в эксплуатацию - 2017 год</t>
  </si>
  <si>
    <t>2.10. Строительство региональных спортивно-тренировочных центров</t>
  </si>
  <si>
    <t xml:space="preserve">МОНиИП, ГАУ ДО НСО «ОЦРТДиЮ» </t>
  </si>
  <si>
    <t>ГАУ ДО НСО «ОЦРТДиЮ»</t>
  </si>
  <si>
    <t xml:space="preserve"> - Государственное автономное учреждение дополнительного образования Новосибирской области «Областной центр развития творчества детей и юношества»</t>
  </si>
  <si>
    <t>ООО "Деловой клуб "РДК"</t>
  </si>
  <si>
    <t>2.1.3. Строительство спортивного комплекса с игровым залом в р. п. Колывань Колыванского района</t>
  </si>
  <si>
    <t>2.4.2. Дворец игровых видов спорта по ул. Немировича-Данченко в Кировском районе г. Новосибирска</t>
  </si>
  <si>
    <t>2.4.3. Спортивный комплекс в г. Болотное (стадион, спортзал)</t>
  </si>
  <si>
    <t>2.4.4. Универсальный физкультурно-оздоровительный комплекс в р.п. Кольцово</t>
  </si>
  <si>
    <t>2.4.5. Здания МБОУ ДОД ДЮСШ "Кольцовские надежды"</t>
  </si>
  <si>
    <t>2.4.6. Строительство малобюджетных спортивных сооружений на условиях софинансирования муниципальными образованиями и/или привлечения внебюджетных источников</t>
  </si>
  <si>
    <t>2.4.7. Универсальный фехтовальный центр по ул. Воинская в Октябрьском районе г. Новосибирска</t>
  </si>
  <si>
    <t>2.4.8. Спортивный комплекс Новосибирская теннисная академия в г. Новосибирске</t>
  </si>
  <si>
    <t>Строительство 2 региональных центров, ввод в эксплуатацию в 2017 году - 1, в 2018 году - 1</t>
  </si>
  <si>
    <t>Строительство ледовой площадки и спортивного зала (тренажерный зал, зал хореографии). Увеличение спортивных площадей на 1547,3 кв.м, планируемый год ввода в эксплуатацию - 2021 год</t>
  </si>
  <si>
    <t>Строительство ледовой площадки и спортивного зала (тренажерный зал, зал хореографии). Увеличение спортивных площадей на 1662,7 кв.м, планируемый год ввода в эксплуатацию - 2020 год</t>
  </si>
  <si>
    <t>Строительство ледовой площадки и спортивного зала (тренажерный зал, зал хореографии). Увеличение спортивных площадей на 1662,7 кв.м, планируемый год ввода в эксплуатацию - 2018 год</t>
  </si>
  <si>
    <t>Строительство ледовой площадки и спортивного зала (тренажерный зал, зал хореографии). Увеличение спортивных площадей на 1866,6 кв.м, планируемый год ввода в эксплуатацию - 2017 год</t>
  </si>
  <si>
    <t>Строительство ледовой площадки и спортивного зала (тренажерный зал, зал хореографии). Увеличение спортивных площадей на 1635,8 кв.м, планируемый год ввода в эксплуатацию - 2017 год</t>
  </si>
  <si>
    <t>ФОК со спортивными залами и тренажерным залом; 2 универсальные спортивные площадки открытого типа. Увеличение спортивных площадей на 3660 кв.м., планируемый год ввода в эксплуатацию - 2017 год</t>
  </si>
  <si>
    <t>ФОК с 6 теннисными площадками; 3 открытые теннисные площадки. Увеличение спортивных площадей на 5832 кв.м., планируемый год ввода в эксплуатацию - 2017 год</t>
  </si>
  <si>
    <t>Количество учреждений</t>
  </si>
  <si>
    <t>Капитальный ремонт стадиона, ввод объекта в 2018 году</t>
  </si>
  <si>
    <t>Капитальный ремонт стадиона (стрельбища), ввод объекта в 2018 году</t>
  </si>
  <si>
    <t>Количество вводимых залов</t>
  </si>
  <si>
    <t>Количество вводимых катков</t>
  </si>
  <si>
    <t>Количество вводимых объектов</t>
  </si>
  <si>
    <t>Количество вводимых лыжных баз</t>
  </si>
  <si>
    <t>Количество реконструированных объектов</t>
  </si>
  <si>
    <t>2.2.5.  Физкультурно-оздоровительный комплекс с искусственным льдом по ул. Восточной в р.п. Краснообске</t>
  </si>
  <si>
    <t>Завоевание спортсменами Новосибирской области медалей на официальных международных и российских соревнованиях не менее 1500 шт. ежегодно</t>
  </si>
  <si>
    <t>Увеличение доли жителей Новосибирской области, систематически занимающихся физической культурой и спортом, в общей численности населения Новосибирской области в возрасте от 3-79 лет</t>
  </si>
  <si>
    <t>14000R0970</t>
  </si>
  <si>
    <t>Значение показателя на очередной финансовый 2016 год (поквартально)</t>
  </si>
  <si>
    <t>Проведение комплекса спортивных мероприятий в рамках ежегодного фестиваля с количеством участников не менее 550 человек</t>
  </si>
  <si>
    <t>2.2.3. Физкультурно-оздоровительный комплекс с искусственным льдом в г.Искитиме</t>
  </si>
  <si>
    <t>2.2.4. Физкультурно-оздоровительный комплекс с искусственным льдом по ул. Молодежная в г. Куйбышев Новосибирской области</t>
  </si>
  <si>
    <t>14000R0810</t>
  </si>
  <si>
    <t>3.5.1 Закупка спортивного оборудования для специализированных детско-юношеских спортивных школ олимпийского резерва и училищ олимпийского резерва</t>
  </si>
  <si>
    <t>Закупка спортивного оборудования для 4 учреждений</t>
  </si>
  <si>
    <t>2.10.2. Строительство физкультурно-оздоровительного комплекса по ул. Лебедевского в г. Новосибирске</t>
  </si>
  <si>
    <t>14000R4950</t>
  </si>
  <si>
    <t>1.4. Мероприятия по поэтапному внедрению и реализации Всероссийского физкультурно-спортивного комплекса «Готов к труду и обороне» (ГТО)</t>
  </si>
  <si>
    <t>1.4.2. Государственная поддержка муниципальных образований Новосибирской области в части приобретения оборудования для оснащения спортивных площадок по подготовке к сдаче нормативов ГТО</t>
  </si>
  <si>
    <t>1.4.1. Мероприятия по организации работы центров тестирования по выполнению нормативов испытаний (тестов) Всероссийского физкультурно-спортивного комплекса «Готов к труду и обороне» (ГТО)</t>
  </si>
  <si>
    <t xml:space="preserve">1.2.3. Осуществление пропаганды здорового образа жизни, популяризации физической культуры и спорта в Новосибирской области в средствах массовой информации. Обеспечение стимулирования населения к систематическим занятиям физической культурой и спортом </t>
  </si>
  <si>
    <t>14000R1270</t>
  </si>
  <si>
    <t>14000R0273</t>
  </si>
  <si>
    <t>Учреждений</t>
  </si>
  <si>
    <t xml:space="preserve">2.9.1. Мероприятия по созданию в общеобразовательных организациях, расположенных в сельской местности, условий для занятий физической культурой и спортом </t>
  </si>
  <si>
    <t>ДФКиС, ГУ, ОМС (по согласованию)</t>
  </si>
  <si>
    <t>Увеличение доли жителей Новосибирской области, выполнивших нормативы Всероссийского физкультурно-спортивного комплекса «Готов к труду и обороне» (ГТО), в общей численности населения Новосибирской области, принявшего участие в сдаче нормативов Всероссийского физкультурно-спортивного комплекса «Готов к труду и обороне» (ГТО)</t>
  </si>
  <si>
    <t>Строительство плавательного бассейна. Увеличение спортивных площадей 
на 307 кв. м, планируемый год ввода в эксплуатацию - 2019 год</t>
  </si>
  <si>
    <t>Увеличение доли нового спортивного оборудования в имуществе спортивной школы или училища олимпийского резерва, в которых устанавливается данное спортивное оборудование</t>
  </si>
  <si>
    <t>3.5. Мероприятия, направленные на формирование молодежного спортивного резерва</t>
  </si>
  <si>
    <t>2.4.9. Строительство спортивно-оздоровительного комплекса по ул. Аникина в Кировском районе г. Новосибирска</t>
  </si>
  <si>
    <t>Реконструкция стадиона, планируемый год ввода в эксплуатацию - 2020 год. Уточняется механизм реализации мероприятия</t>
  </si>
  <si>
    <t>Строительство 3 плавательных бассейнов, ввод в эксплуатацию в 2016  году - 1, 2017 - 1.</t>
  </si>
  <si>
    <t>Окончательный расчет по строительству плавательного бассейна. Увеличение спортивных площадей на 275 кв.м., объект введен в эксплуатацию в 2015 году</t>
  </si>
  <si>
    <t>Окончательный расчет по строительству  спортивного центра, состоящего из универсального спортивного зала и плавательного бассейна 25х11м. Строительство спортивного центра. Увеличение спортивных площадей на 1836,49 кв. м, объект введен в эксплуатацию в 2015 году</t>
  </si>
  <si>
    <t>Строительство ФОК с универсальным спортивным залом и залом борьбы; Футбольное поле с естественным покрытием, беговыми дорожками и спортивными площадками открытого типа для занятий игровыми видами спорта. Увеличение спортивных площадей 
на 6051,56 кв. м, планируемый год ввода в эксплуатацию - 2016 год</t>
  </si>
  <si>
    <t>Строительство универсального физкультурно-оздоровительного комплекса. Увеличение спортивных площадей на 3007 кв. м, планируемый год ввода в эксплуатацию - 2020 год. Уточняется механизм реализации мероприятия</t>
  </si>
  <si>
    <t>Строительство спортивного зала, зала ОФП и плавательного бассейна. Увеличение спортивных площадей на 1600 кв.м., планируемый год ввода в эксплуатацию - 2021 год. Уточняется механизм реализации мероприятия</t>
  </si>
  <si>
    <t>Увеличение спортивных площадей на 3560 кв. м, планируемый год ввода в эксплуатацию - 2021 год.  Уточняется механизм реализации мероприятия</t>
  </si>
  <si>
    <t>Окончательный расчет по строительству футбольного поля. Увеличение спортивных площадей на 800 кв. м,  объект введен в эксплуатацию в 2015 году</t>
  </si>
  <si>
    <t>Действующая редакция</t>
  </si>
  <si>
    <t>Отклонение</t>
  </si>
  <si>
    <t>1.2.2. Обеспечение  участия спортсменов, представляющих Новосибирскую область в массовых спортивных мероприятиях, всероссийского уровня и уровня федерального округа</t>
  </si>
  <si>
    <t>Увеличение доли информации, ориентированной на здоровый образ жизни в общем объеме публикаций в информационном пространстве. Повышение интереса к спортивным мероприятиям, стимулирование населения к систематическим занятиям физической культурой и спортом</t>
  </si>
  <si>
    <t>Оказание поддержки государственным учреждениям спортивной направленности по адаптивной физической культуре и спорту в целях приобретения оборудования, инвентаря и экипировки, компьютерной техники и оргтехники, транспортных средств для оснащения данных учреждений</t>
  </si>
  <si>
    <t>1.3.3. Государственная поддержка учреждения спортивной направленности по адаптивной физической культуре и спорту в Новосибирской области</t>
  </si>
  <si>
    <t>2.9.2. Мероприятие по приобретению спортивного оборудования и инвентаря для государственных автономных учреждений Новосибирской области, подведомственных департаменту физической культуры и спорта Новосибирской области</t>
  </si>
  <si>
    <t>Закупка спортивного оборудования  и инвентаря для государственных автономных учреждений Новосибирской области, подведомственных департаменту физической культуры и спорта Новосибирской области</t>
  </si>
  <si>
    <t>2.8.4. Ремонт футбольного поля стадиона "Сибсельмаш"</t>
  </si>
  <si>
    <t>Строительство и реконструкция не менее 18 спортивных сооружений на территории муниципальных образований Новосибирской области (г.Карасук, Краснозерский р-н, Колыванский р-н, Болотнинский р-н, Искитимский р-н, г.Искитим, Тогучинский р-н, Новосибирский р-н, г.Новосибирск)</t>
  </si>
  <si>
    <t>Ремонт не менее 5 спортивных сооружений на территории муниципальных образований Новосибирской области (г.Куйбышев, г.Карасук, Колыванский р-н, р.п.Коченево, Мошковский р-н)</t>
  </si>
  <si>
    <t>2.13. Государственная поддержка муниципальных образований Новосибирской области в части малобюджетного строительства, реконструкции, ремонта спортивных сооружений, обеспечения оборудованием спортивных объектов муниципальной собственности</t>
  </si>
  <si>
    <t>2.13.1. Государственная поддержка муниципальных образований в части малобюджетного строительства и реконструкции спортивных сооружений</t>
  </si>
  <si>
    <t>2.13.2. Государственная поддержка муниципальных образований в части ремонта спортивных сооружений</t>
  </si>
  <si>
    <t>2.13.3. Государственная поддержка муниципальных образований в части обеспечения оборудованием спортивных объектов муниципальной собственности</t>
  </si>
  <si>
    <t>2.8.5. Капитальный ремонт недвижимого имущества государственных учреждений Новосибирской области, подведомственных департаменту физической культуры и спорта Новосибирской области</t>
  </si>
  <si>
    <t>Обеспечение доступности занятий физической культурой и спортом лицам с ограниченными возможностями и инвалидам. Внедрение современных методов адаптивной физической культуры (Тогучинский р-н, Каргатский р-н, Болотнинский р-н)</t>
  </si>
  <si>
    <t>2.7.1. Реконструкция бассейна с ванной 50х21 м по ул. Воинской в г. Новосибирске</t>
  </si>
  <si>
    <t>2.7.2. Реконструкция стадиона в р.п. Маслянино</t>
  </si>
  <si>
    <t>2.7.3. Реконструкция футбольного поля с искусственным покрытием на стадионе "Локомотив" по ул. Тургенева в г. Карасуке Новосибирской области</t>
  </si>
  <si>
    <t>2.5.6. Строительство спортивного комплекса в р.п. Ордынское. 
1-й этап - футбольное поле с искусственным покрытием</t>
  </si>
  <si>
    <t>ДФКиС, МС, 
ОМС (по согласованию)</t>
  </si>
  <si>
    <t>2.7. Реконструкция спортивных сооружений</t>
  </si>
  <si>
    <t>2.6. Строительство лыжных баз</t>
  </si>
  <si>
    <t>Формирование судейских бригад центров тестирования в количестве 200 чел. (в том числе: проведение мероприятий по подготовке спортивных судей (не менее 72 часов); проведение физкультурных мероприятий комплекса ГТО); количество человек и стоимостные показатели на 2017-2018 годы будут определены после заключения соглашения с Минспортом РФ в 2017 и 2018 годах соответственно</t>
  </si>
  <si>
    <t>Подготовка 11 спортивных площадок к  сдаче нормативов ГТО (в 2016 году - г.Бердск, Мошковский р-н, Сузунский р-н, Татарский р-н, г.Искитим; в 2017-2018 годах муниципальные образования будут определены после согласования с ОМС)</t>
  </si>
  <si>
    <t>Строительство 4 спортивных залов в 2016 году; показатели 2017-2018 годов будут определены после внесения изменений в Закон Новосибирской области об областном бюджете на 2016-2018 годы</t>
  </si>
  <si>
    <t>2.1.2. Строительство физкультурно-оздоровительного комплекса со спортивными залами ГАОУ СПО НСО НУ(К)ОР по ул. Немировича-Данченко в г. Новосибирске</t>
  </si>
  <si>
    <t>Увеличение спортивных площадей на 937,4 кв.м., планируемый год ввода в эксплуатацию - 2019 год</t>
  </si>
  <si>
    <t>Увеличение спортивных площадей на 1051,56 кв.м в 2019 году, на 7700 кв.м. в 2021 году</t>
  </si>
  <si>
    <t>Строительство 5 крытых катков с искусственным льдом, ввод в эксплуатацию в 2017 году - 2, в 2018 году - 1</t>
  </si>
  <si>
    <t>2.3.4. Бассейн в с. Усть-Тарка Усть-Тарского района Новосибирской области</t>
  </si>
  <si>
    <t>ДФКиС, МС, организации, привлекаемые в соответствии с законодательством РФ, ОМС (по согласованию)</t>
  </si>
  <si>
    <t>Строительство 6 плоскостных спортивных сооружений</t>
  </si>
  <si>
    <t>Увеличение спортивных площадей на 7500 кв. м., планируемый год ввода в эксплуатацию - 2020 год. Уточняется механизм реализации мероприятия</t>
  </si>
  <si>
    <t>Строительство крытой хоккейной площадки. Увеличение спортивных площадей на 1456 кв. м., планируемый год ввода в эксплуатацию - 2020 год. Уточняется механизм реализации мероприятия</t>
  </si>
  <si>
    <t>Приведение футбольного поля в соответствие с современными требованиями, планируемый год ввода в эксплуатацию - 2017 год</t>
  </si>
  <si>
    <t>Строительство лыжной базы. Увеличение спортивных площадей на 6160 кв. м, планируемый год ввода в эксплуатацию - 2019 год. Уточняется механизм реализации мероприятия</t>
  </si>
  <si>
    <t>Строительство 1 лыжной базы</t>
  </si>
  <si>
    <t>Капитальный ремонт недвижимого имущества государственных учреждений Новосибирской области, подведомственных департаменту физической культуры и спорта Новосибирской области (количественные и стоимостные показатели на 2017-2018 годы будут определены после принятия Закона об областном бюджете Новосибирской области на 2017-2019 годы, планируется капитальный ремонт 3 учреждений в 2017 году, 5 учреждений в 2018 году, 5 учреждений в 2019 году)</t>
  </si>
  <si>
    <t>Строительство и реконструкция 18, ремонт 5 спортивных сооружений на территории Новосибирской области, приобретение оборудования для 1 спортивного сооружения</t>
  </si>
  <si>
    <t>Приобретение оборудования для 1 спортивного учреждения на территории муниципального образования Новосибирской области (Искитимский р-н)</t>
  </si>
  <si>
    <t>3.2.3. Государственная поддержка муниципальных образований Новосибирской области в части обеспечения деятельности физкультурно-спортивных организаций, спортивные команды которых выступают на всероссийских и международных соревнованиях по игровым видам спорта от имени Новосибирской области</t>
  </si>
  <si>
    <t>3.2.2. 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</si>
  <si>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3.2.1. Обеспечение государственной поддержки физкультурно-спортивных организаций, спортивные команды которых выступают на всероссийских и международных соревнованиях от имени Новосибирской области</t>
  </si>
  <si>
    <t>3.1.2. Государственная поддержка улучшения жилищных условий спортсменов, завоевавших звания чемпионов или призеров Олимпийских игр, Паралимпийских игр, Сурдолимпийских игр, на чемпионатах и кубках мира или Европы по олимпийским видам спорта, а также их тренеров</t>
  </si>
  <si>
    <t>3.1.1. Предоставление дополнительного материального обеспечения (вознаграждений) спортсменам Новосибирской области и их тренерам</t>
  </si>
  <si>
    <t>Обеспечение сферы физической культуры и спорта специалистами, стимулирование специалистов физической культуры и спорта, работающих  с детьми и молодежью в Новосибирской области</t>
  </si>
  <si>
    <t>Предоставление государственным автономным профессиональным образовательным учреждением Новосибирской области «Новосибирское училище (колледж) олимпийского резерва» государственных услуг ежегодно 530 чел., выпуск 60 специалистов ежегодно</t>
  </si>
  <si>
    <t>Социальное обеспечение обучающихся в государственном автономном профессиональном образовательном учреждении Новосибирской области «Новосибирское училище (колледж) олимпийского резерва», в соответствии с Постановлением Администрации НСО от 18.05.06 № 39-па, Постановлением Администрации НСО от 24.04.06 № 30-па, Постановлением Администрации НСО от 13.04.2009 № 144-па</t>
  </si>
  <si>
    <t>3.3.4. 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 образовательных организациях, подведомственных департаменту физической культуры и спорта Новосибирской области</t>
  </si>
  <si>
    <t>3.3.2. Организация ежегодного собрания по подведению итогов работы среди спортсменов, тренеров, областных федераций по видам спорта и других специалистов с вручением призов</t>
  </si>
  <si>
    <t>3.3.1. Государственная поддержка в виде единовременных выплат ведущим тренерам, работающим с детьми и молодежью в Новосибирской области</t>
  </si>
  <si>
    <t>3.4.1. Обеспечение деятельности учреждений дополнительного образования детей, подведомственных департаменту физической культуры и спорта Новосибирской области</t>
  </si>
  <si>
    <t>Предоставление государcтвенным автономным учреждением дополнительного образования детей Новосибирской области «Детский санаторный оздоровительно-спортивный лагерь круглогодичного действия «Олимпиец» государственных услуг ежегодно 500 чел.</t>
  </si>
  <si>
    <t>Реконструкция 3 спортивных сооружений</t>
  </si>
  <si>
    <t>Капитальный ремонт 3 объектов спортивного и физкультурно-оздоровительного назначения, ввод в эксплуатацию в 2016 году - 1, в 2018 году - 2; капитальный ремонт недвижимого имущества 13 государственных автономных учреждений, подведомственных департаменту физической культруы и спорта Новосибирской области в период 2017-2019 годов)</t>
  </si>
  <si>
    <t>Окончательный расчет по реконструкции стадиона (реконструкция беговых дорожек). Объект введен в эксплуатацию в 2015 году</t>
  </si>
  <si>
    <t>2.8.1. Капитальный ремонт общественно-бытового блока и подвала по ул. Дачная, 35Б и 35В в г. Новосибирске (включая работы по благоустройству территории, выполняемые в рамках капитального ремонта)</t>
  </si>
  <si>
    <t>ДФКиС, ГУ, МОНиИП, ОМС (по согласованию)</t>
  </si>
  <si>
    <t>Количество отремонтированных объектов</t>
  </si>
  <si>
    <t>3.3.3. Обеспечение деятельности учреждений среднего профессионального образования, подведомственного департаменту физической культуры и спорта Новосибирской области</t>
  </si>
  <si>
    <t>Строительство 5 многофункциональных и/или специализированных спортивных объектов, ввод в эксплуатацию в 2016 году - 1, в 2017 году - 2</t>
  </si>
  <si>
    <t>Замена искусственного покрытия футбольного поля стадиона "Сибсельмаш" в г.Новосибирске</t>
  </si>
  <si>
    <t>Капитальный ремонт спортивной базы для адаптивной физкультуры, обустройство спортивных залов. Увеличение спортивных площадей на 670,3 кв.м., планируемый год ввода в эксплуатацию - 2016 год</t>
  </si>
  <si>
    <t>Пропаганда здорового образа жизни. Привлечение населения Новосибирской области к систематическим занятиям физической культурой и спортом</t>
  </si>
  <si>
    <t>1.3. Мероприятия, направленные на развитие адаптивной физической культуры и спорта в Новосибирской области для лиц с ограниченными возможностями здоровья и инвалидов</t>
  </si>
  <si>
    <t>Обеспечение доступности занятий физической культурой и спортом лицам с ограниченными возможностями и инвалидам; внедрение современных методов адаптивной физической культуры; увеличение доли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 Новосибирской области; увеличение доли нового оборудования в имуществе учреждения</t>
  </si>
  <si>
    <t>2.1.4. Строительство спортивного комплекса в р.п. Линево Искитимского района: 1-й этап -  стадион</t>
  </si>
  <si>
    <t>Строительство дворца игровых видов спорта. Спортивный комплекс, состоящий из двух универсальных спортивных залов, тренажерного зала, плавательного бассейна и гостиницы для размещения спортсменов. Увеличение спортивных площадей 
на 3266,5 кв. м, планируемый год ввода в эксплуатацию - 2021 год; в 2017 году предусмотрено авансирование выполнения тех. условий по присоединению объекта к сетям электроснабжения</t>
  </si>
  <si>
    <t>3.4.2. Обеспечение деятельности центров спортивной подготовки,подведомственных департаменту физической культуры и спорта Новосибирской области</t>
  </si>
  <si>
    <t>Предоставление государственных услуг ежегодно  от 2609 до 2809 чел., а также выполнение государственных работ учреждениями, подведомственными департаменту физической культуры и спорта 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</si>
</sst>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0.0"/>
    <numFmt numFmtId="166" formatCode="00&quot;.&quot;00&quot;.&quot;00"/>
    <numFmt numFmtId="167" formatCode="#,##0.0"/>
    <numFmt numFmtId="168" formatCode="_-* #,##0.0_р_._-;\-* #,##0.0_р_._-;_-* &quot;-&quot;?_р_._-;_-@_-"/>
    <numFmt numFmtId="169" formatCode="&quot; &quot;* #,##0.0&quot;   &quot;;&quot;-&quot;* #,##0.0&quot;   &quot;;&quot; &quot;* &quot;-&quot;?&quot;   &quot;"/>
    <numFmt numFmtId="170" formatCode="&quot; &quot;* #,##0.00&quot;   &quot;;&quot;-&quot;* #,##0.00&quot;   &quot;;&quot; &quot;* &quot;-&quot;?&quot;   &quot;"/>
    <numFmt numFmtId="171" formatCode="&quot; &quot;* ###0.0&quot;   &quot;;&quot;-&quot;* ###0.0&quot;   &quot;;&quot; &quot;* &quot;-&quot;??&quot;   &quot;"/>
  </numFmts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Helvetica"/>
      <family val="2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Verdana"/>
      <family val="2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Helvetica"/>
      <family val="2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7030A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0"/>
      <name val="Helvetica"/>
      <family val="2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8">
    <xf numFmtId="0" fontId="0" fillId="0" borderId="0"/>
    <xf numFmtId="0" fontId="9" fillId="0" borderId="0" applyNumberFormat="0" applyFill="0" applyBorder="0" applyProtection="0">
      <alignment vertical="top"/>
    </xf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8" fillId="0" borderId="0"/>
    <xf numFmtId="0" fontId="9" fillId="0" borderId="0" applyNumberFormat="0" applyFill="0" applyBorder="0" applyProtection="0">
      <alignment vertical="top"/>
    </xf>
    <xf numFmtId="0" fontId="19" fillId="0" borderId="0"/>
  </cellStyleXfs>
  <cellXfs count="317">
    <xf numFmtId="0" fontId="0" fillId="0" borderId="0" xfId="0"/>
    <xf numFmtId="0" fontId="2" fillId="0" borderId="13" xfId="0" applyFont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center"/>
    </xf>
    <xf numFmtId="0" fontId="6" fillId="0" borderId="0" xfId="1" applyNumberFormat="1" applyFont="1" applyAlignment="1"/>
    <xf numFmtId="169" fontId="3" fillId="0" borderId="22" xfId="1" applyNumberFormat="1" applyFont="1" applyFill="1" applyBorder="1" applyAlignment="1">
      <alignment horizontal="right"/>
    </xf>
    <xf numFmtId="0" fontId="1" fillId="0" borderId="0" xfId="0" applyFont="1"/>
    <xf numFmtId="0" fontId="0" fillId="0" borderId="13" xfId="0" applyBorder="1"/>
    <xf numFmtId="4" fontId="8" fillId="0" borderId="13" xfId="0" applyNumberFormat="1" applyFont="1" applyBorder="1"/>
    <xf numFmtId="4" fontId="13" fillId="0" borderId="13" xfId="0" applyNumberFormat="1" applyFont="1" applyBorder="1"/>
    <xf numFmtId="0" fontId="0" fillId="0" borderId="13" xfId="0" applyBorder="1" applyAlignment="1">
      <alignment horizontal="center"/>
    </xf>
    <xf numFmtId="0" fontId="1" fillId="0" borderId="13" xfId="0" applyFont="1" applyBorder="1"/>
    <xf numFmtId="0" fontId="5" fillId="0" borderId="22" xfId="1" applyNumberFormat="1" applyFont="1" applyFill="1" applyBorder="1" applyAlignment="1">
      <alignment horizontal="center" wrapText="1"/>
    </xf>
    <xf numFmtId="169" fontId="5" fillId="0" borderId="22" xfId="1" applyNumberFormat="1" applyFont="1" applyFill="1" applyBorder="1" applyAlignment="1">
      <alignment horizontal="right"/>
    </xf>
    <xf numFmtId="0" fontId="3" fillId="0" borderId="22" xfId="1" applyNumberFormat="1" applyFont="1" applyFill="1" applyBorder="1" applyAlignment="1">
      <alignment wrapText="1"/>
    </xf>
    <xf numFmtId="0" fontId="3" fillId="0" borderId="22" xfId="1" applyNumberFormat="1" applyFont="1" applyFill="1" applyBorder="1" applyAlignment="1"/>
    <xf numFmtId="0" fontId="3" fillId="0" borderId="22" xfId="1" applyNumberFormat="1" applyFont="1" applyFill="1" applyBorder="1" applyAlignment="1">
      <alignment horizontal="center" wrapText="1"/>
    </xf>
    <xf numFmtId="170" fontId="3" fillId="0" borderId="22" xfId="1" applyNumberFormat="1" applyFont="1" applyFill="1" applyBorder="1" applyAlignment="1">
      <alignment horizontal="right"/>
    </xf>
    <xf numFmtId="0" fontId="5" fillId="0" borderId="24" xfId="1" applyNumberFormat="1" applyFont="1" applyFill="1" applyBorder="1" applyAlignment="1"/>
    <xf numFmtId="0" fontId="5" fillId="0" borderId="29" xfId="1" applyNumberFormat="1" applyFont="1" applyFill="1" applyBorder="1" applyAlignment="1"/>
    <xf numFmtId="171" fontId="5" fillId="0" borderId="29" xfId="1" applyNumberFormat="1" applyFont="1" applyFill="1" applyBorder="1" applyAlignment="1"/>
    <xf numFmtId="171" fontId="5" fillId="0" borderId="25" xfId="1" applyNumberFormat="1" applyFont="1" applyFill="1" applyBorder="1" applyAlignment="1"/>
    <xf numFmtId="1" fontId="6" fillId="0" borderId="22" xfId="1" applyNumberFormat="1" applyFont="1" applyFill="1" applyBorder="1" applyAlignment="1"/>
    <xf numFmtId="0" fontId="6" fillId="0" borderId="31" xfId="1" applyFont="1" applyFill="1" applyBorder="1" applyAlignment="1"/>
    <xf numFmtId="169" fontId="6" fillId="0" borderId="31" xfId="1" applyNumberFormat="1" applyFont="1" applyFill="1" applyBorder="1" applyAlignment="1"/>
    <xf numFmtId="0" fontId="3" fillId="0" borderId="19" xfId="1" applyNumberFormat="1" applyFont="1" applyFill="1" applyBorder="1" applyAlignment="1">
      <alignment horizontal="center"/>
    </xf>
    <xf numFmtId="1" fontId="10" fillId="0" borderId="22" xfId="1" applyNumberFormat="1" applyFont="1" applyFill="1" applyBorder="1" applyAlignment="1">
      <alignment horizontal="center"/>
    </xf>
    <xf numFmtId="168" fontId="6" fillId="0" borderId="31" xfId="1" applyNumberFormat="1" applyFont="1" applyFill="1" applyBorder="1" applyAlignment="1"/>
    <xf numFmtId="0" fontId="6" fillId="0" borderId="41" xfId="1" applyFont="1" applyFill="1" applyBorder="1" applyAlignment="1"/>
    <xf numFmtId="169" fontId="6" fillId="0" borderId="0" xfId="1" applyNumberFormat="1" applyFont="1" applyFill="1" applyAlignment="1"/>
    <xf numFmtId="0" fontId="6" fillId="0" borderId="0" xfId="1" applyNumberFormat="1" applyFont="1" applyFill="1" applyAlignment="1"/>
    <xf numFmtId="0" fontId="3" fillId="0" borderId="28" xfId="1" applyNumberFormat="1" applyFont="1" applyFill="1" applyBorder="1" applyAlignment="1">
      <alignment horizontal="center" vertical="center" wrapText="1"/>
    </xf>
    <xf numFmtId="0" fontId="3" fillId="0" borderId="15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5" fillId="0" borderId="21" xfId="1" applyNumberFormat="1" applyFont="1" applyFill="1" applyBorder="1" applyAlignment="1">
      <alignment horizontal="center"/>
    </xf>
    <xf numFmtId="0" fontId="10" fillId="0" borderId="19" xfId="1" applyNumberFormat="1" applyFont="1" applyFill="1" applyBorder="1" applyAlignment="1">
      <alignment horizontal="center"/>
    </xf>
    <xf numFmtId="0" fontId="10" fillId="0" borderId="22" xfId="1" applyNumberFormat="1" applyFont="1" applyFill="1" applyBorder="1" applyAlignment="1">
      <alignment horizontal="center"/>
    </xf>
    <xf numFmtId="168" fontId="6" fillId="0" borderId="0" xfId="1" applyNumberFormat="1" applyFont="1" applyFill="1" applyAlignment="1"/>
    <xf numFmtId="10" fontId="11" fillId="0" borderId="31" xfId="1" applyNumberFormat="1" applyFont="1" applyFill="1" applyBorder="1" applyAlignment="1"/>
    <xf numFmtId="0" fontId="6" fillId="0" borderId="31" xfId="1" applyNumberFormat="1" applyFont="1" applyFill="1" applyBorder="1" applyAlignment="1"/>
    <xf numFmtId="0" fontId="6" fillId="0" borderId="32" xfId="1" applyFont="1" applyFill="1" applyBorder="1" applyAlignment="1"/>
    <xf numFmtId="2" fontId="1" fillId="2" borderId="13" xfId="0" applyNumberFormat="1" applyFont="1" applyFill="1" applyBorder="1"/>
    <xf numFmtId="169" fontId="5" fillId="0" borderId="22" xfId="1" applyNumberFormat="1" applyFont="1" applyFill="1" applyBorder="1" applyAlignment="1">
      <alignment horizontal="left"/>
    </xf>
    <xf numFmtId="169" fontId="3" fillId="0" borderId="22" xfId="1" applyNumberFormat="1" applyFont="1" applyFill="1" applyBorder="1" applyAlignment="1">
      <alignment horizontal="left"/>
    </xf>
    <xf numFmtId="0" fontId="6" fillId="0" borderId="0" xfId="1" applyFont="1" applyFill="1" applyBorder="1" applyAlignment="1"/>
    <xf numFmtId="0" fontId="6" fillId="0" borderId="0" xfId="1" applyNumberFormat="1" applyFont="1" applyFill="1" applyBorder="1" applyAlignment="1"/>
    <xf numFmtId="0" fontId="6" fillId="0" borderId="0" xfId="1" applyNumberFormat="1" applyFont="1" applyFill="1" applyBorder="1" applyAlignment="1">
      <alignment horizontal="right"/>
    </xf>
    <xf numFmtId="169" fontId="3" fillId="0" borderId="0" xfId="1" applyNumberFormat="1" applyFont="1" applyFill="1" applyBorder="1" applyAlignment="1">
      <alignment horizontal="right"/>
    </xf>
    <xf numFmtId="169" fontId="6" fillId="0" borderId="0" xfId="1" applyNumberFormat="1" applyFont="1" applyFill="1" applyBorder="1" applyAlignment="1"/>
    <xf numFmtId="0" fontId="0" fillId="0" borderId="13" xfId="0" applyFill="1" applyBorder="1"/>
    <xf numFmtId="0" fontId="0" fillId="0" borderId="0" xfId="0" applyFill="1" applyBorder="1"/>
    <xf numFmtId="0" fontId="1" fillId="0" borderId="0" xfId="0" applyFont="1" applyBorder="1"/>
    <xf numFmtId="169" fontId="3" fillId="0" borderId="22" xfId="1" applyNumberFormat="1" applyFont="1" applyFill="1" applyBorder="1" applyAlignment="1">
      <alignment horizontal="center"/>
    </xf>
    <xf numFmtId="0" fontId="3" fillId="0" borderId="15" xfId="1" applyNumberFormat="1" applyFont="1" applyFill="1" applyBorder="1" applyAlignment="1">
      <alignment horizontal="center" vertical="center" wrapText="1"/>
    </xf>
    <xf numFmtId="0" fontId="3" fillId="0" borderId="14" xfId="1" applyNumberFormat="1" applyFont="1" applyFill="1" applyBorder="1" applyAlignment="1">
      <alignment vertical="center" wrapText="1"/>
    </xf>
    <xf numFmtId="0" fontId="5" fillId="0" borderId="60" xfId="1" applyNumberFormat="1" applyFont="1" applyFill="1" applyBorder="1" applyAlignment="1"/>
    <xf numFmtId="0" fontId="5" fillId="0" borderId="61" xfId="1" applyNumberFormat="1" applyFont="1" applyFill="1" applyBorder="1" applyAlignment="1"/>
    <xf numFmtId="0" fontId="3" fillId="0" borderId="59" xfId="1" applyNumberFormat="1" applyFont="1" applyFill="1" applyBorder="1" applyAlignment="1">
      <alignment vertical="center"/>
    </xf>
    <xf numFmtId="0" fontId="3" fillId="0" borderId="15" xfId="1" applyNumberFormat="1" applyFont="1" applyFill="1" applyBorder="1" applyAlignment="1">
      <alignment vertical="center" wrapText="1"/>
    </xf>
    <xf numFmtId="0" fontId="3" fillId="0" borderId="26" xfId="1" applyNumberFormat="1" applyFont="1" applyFill="1" applyBorder="1" applyAlignment="1"/>
    <xf numFmtId="0" fontId="3" fillId="0" borderId="42" xfId="1" applyNumberFormat="1" applyFont="1" applyFill="1" applyBorder="1" applyAlignment="1"/>
    <xf numFmtId="0" fontId="3" fillId="0" borderId="30" xfId="1" applyNumberFormat="1" applyFont="1" applyFill="1" applyBorder="1" applyAlignment="1"/>
    <xf numFmtId="0" fontId="3" fillId="0" borderId="20" xfId="1" applyNumberFormat="1" applyFont="1" applyFill="1" applyBorder="1" applyAlignment="1">
      <alignment vertical="center"/>
    </xf>
    <xf numFmtId="0" fontId="3" fillId="0" borderId="16" xfId="1" applyNumberFormat="1" applyFont="1" applyFill="1" applyBorder="1" applyAlignment="1">
      <alignment vertical="center" wrapText="1"/>
    </xf>
    <xf numFmtId="0" fontId="3" fillId="0" borderId="21" xfId="1" applyNumberFormat="1" applyFont="1" applyFill="1" applyBorder="1" applyAlignment="1">
      <alignment vertical="center"/>
    </xf>
    <xf numFmtId="165" fontId="4" fillId="3" borderId="13" xfId="0" applyNumberFormat="1" applyFont="1" applyFill="1" applyBorder="1" applyAlignment="1">
      <alignment vertical="center" wrapText="1"/>
    </xf>
    <xf numFmtId="4" fontId="0" fillId="0" borderId="0" xfId="0" applyNumberFormat="1"/>
    <xf numFmtId="0" fontId="4" fillId="3" borderId="0" xfId="0" applyFont="1" applyFill="1"/>
    <xf numFmtId="49" fontId="4" fillId="3" borderId="6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top" wrapText="1"/>
    </xf>
    <xf numFmtId="1" fontId="7" fillId="3" borderId="13" xfId="0" applyNumberFormat="1" applyFont="1" applyFill="1" applyBorder="1" applyAlignment="1">
      <alignment vertical="center" wrapText="1"/>
    </xf>
    <xf numFmtId="165" fontId="7" fillId="3" borderId="13" xfId="0" applyNumberFormat="1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1" fontId="4" fillId="3" borderId="13" xfId="0" applyNumberFormat="1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right" vertical="center" wrapText="1"/>
    </xf>
    <xf numFmtId="49" fontId="4" fillId="3" borderId="13" xfId="0" applyNumberFormat="1" applyFont="1" applyFill="1" applyBorder="1" applyAlignment="1">
      <alignment horizontal="right" vertical="center" wrapText="1"/>
    </xf>
    <xf numFmtId="49" fontId="4" fillId="3" borderId="13" xfId="0" applyNumberFormat="1" applyFont="1" applyFill="1" applyBorder="1" applyAlignment="1">
      <alignment vertical="center" wrapText="1"/>
    </xf>
    <xf numFmtId="167" fontId="4" fillId="3" borderId="13" xfId="0" applyNumberFormat="1" applyFont="1" applyFill="1" applyBorder="1" applyAlignment="1">
      <alignment vertical="center" wrapText="1"/>
    </xf>
    <xf numFmtId="167" fontId="4" fillId="3" borderId="22" xfId="0" applyNumberFormat="1" applyFont="1" applyFill="1" applyBorder="1" applyAlignment="1">
      <alignment vertical="center"/>
    </xf>
    <xf numFmtId="165" fontId="7" fillId="3" borderId="13" xfId="0" applyNumberFormat="1" applyFont="1" applyFill="1" applyBorder="1" applyAlignment="1">
      <alignment vertical="center"/>
    </xf>
    <xf numFmtId="0" fontId="7" fillId="3" borderId="13" xfId="0" applyNumberFormat="1" applyFont="1" applyFill="1" applyBorder="1" applyAlignment="1">
      <alignment vertical="center" wrapText="1"/>
    </xf>
    <xf numFmtId="0" fontId="7" fillId="3" borderId="13" xfId="0" applyNumberFormat="1" applyFont="1" applyFill="1" applyBorder="1" applyAlignment="1">
      <alignment vertical="center"/>
    </xf>
    <xf numFmtId="165" fontId="7" fillId="3" borderId="13" xfId="0" applyNumberFormat="1" applyFont="1" applyFill="1" applyBorder="1" applyAlignment="1">
      <alignment horizontal="center" vertical="center"/>
    </xf>
    <xf numFmtId="0" fontId="4" fillId="3" borderId="13" xfId="0" applyNumberFormat="1" applyFont="1" applyFill="1" applyBorder="1" applyAlignment="1">
      <alignment vertical="center" wrapText="1"/>
    </xf>
    <xf numFmtId="1" fontId="4" fillId="3" borderId="13" xfId="0" applyNumberFormat="1" applyFont="1" applyFill="1" applyBorder="1" applyAlignment="1">
      <alignment horizontal="right" vertical="center"/>
    </xf>
    <xf numFmtId="165" fontId="4" fillId="3" borderId="13" xfId="0" applyNumberFormat="1" applyFont="1" applyFill="1" applyBorder="1" applyAlignment="1">
      <alignment vertical="center"/>
    </xf>
    <xf numFmtId="0" fontId="4" fillId="3" borderId="13" xfId="0" applyNumberFormat="1" applyFont="1" applyFill="1" applyBorder="1" applyAlignment="1">
      <alignment vertical="center"/>
    </xf>
    <xf numFmtId="0" fontId="4" fillId="3" borderId="13" xfId="0" applyFont="1" applyFill="1" applyBorder="1"/>
    <xf numFmtId="1" fontId="7" fillId="3" borderId="13" xfId="0" applyNumberFormat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vertical="center" wrapText="1"/>
    </xf>
    <xf numFmtId="1" fontId="4" fillId="3" borderId="13" xfId="0" applyNumberFormat="1" applyFont="1" applyFill="1" applyBorder="1"/>
    <xf numFmtId="165" fontId="4" fillId="3" borderId="13" xfId="0" applyNumberFormat="1" applyFont="1" applyFill="1" applyBorder="1"/>
    <xf numFmtId="49" fontId="4" fillId="3" borderId="13" xfId="0" applyNumberFormat="1" applyFont="1" applyFill="1" applyBorder="1" applyAlignment="1">
      <alignment horizontal="right"/>
    </xf>
    <xf numFmtId="0" fontId="7" fillId="3" borderId="13" xfId="0" applyFont="1" applyFill="1" applyBorder="1"/>
    <xf numFmtId="1" fontId="7" fillId="3" borderId="13" xfId="0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horizontal="right"/>
    </xf>
    <xf numFmtId="167" fontId="7" fillId="3" borderId="13" xfId="0" applyNumberFormat="1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top"/>
    </xf>
    <xf numFmtId="167" fontId="7" fillId="3" borderId="13" xfId="0" applyNumberFormat="1" applyFont="1" applyFill="1" applyBorder="1"/>
    <xf numFmtId="0" fontId="7" fillId="3" borderId="56" xfId="0" applyFont="1" applyFill="1" applyBorder="1" applyAlignment="1">
      <alignment vertical="center" wrapText="1"/>
    </xf>
    <xf numFmtId="0" fontId="4" fillId="3" borderId="56" xfId="0" applyFont="1" applyFill="1" applyBorder="1"/>
    <xf numFmtId="167" fontId="7" fillId="3" borderId="56" xfId="0" applyNumberFormat="1" applyFont="1" applyFill="1" applyBorder="1"/>
    <xf numFmtId="0" fontId="7" fillId="3" borderId="0" xfId="0" applyFont="1" applyFill="1" applyBorder="1" applyAlignment="1">
      <alignment vertical="center" wrapText="1"/>
    </xf>
    <xf numFmtId="165" fontId="7" fillId="3" borderId="0" xfId="0" applyNumberFormat="1" applyFont="1" applyFill="1" applyBorder="1"/>
    <xf numFmtId="165" fontId="4" fillId="3" borderId="0" xfId="0" applyNumberFormat="1" applyFont="1" applyFill="1" applyBorder="1"/>
    <xf numFmtId="49" fontId="4" fillId="3" borderId="0" xfId="0" applyNumberFormat="1" applyFont="1" applyFill="1"/>
    <xf numFmtId="165" fontId="4" fillId="3" borderId="0" xfId="0" applyNumberFormat="1" applyFont="1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top"/>
    </xf>
    <xf numFmtId="0" fontId="22" fillId="3" borderId="0" xfId="0" applyFont="1" applyFill="1" applyAlignment="1">
      <alignment vertical="center"/>
    </xf>
    <xf numFmtId="0" fontId="4" fillId="3" borderId="0" xfId="0" applyFont="1" applyFill="1" applyAlignment="1">
      <alignment wrapText="1"/>
    </xf>
    <xf numFmtId="167" fontId="4" fillId="3" borderId="13" xfId="0" applyNumberFormat="1" applyFont="1" applyFill="1" applyBorder="1" applyAlignment="1">
      <alignment vertical="center"/>
    </xf>
    <xf numFmtId="165" fontId="4" fillId="3" borderId="22" xfId="0" applyNumberFormat="1" applyFont="1" applyFill="1" applyBorder="1" applyAlignment="1">
      <alignment vertical="center"/>
    </xf>
    <xf numFmtId="0" fontId="4" fillId="3" borderId="0" xfId="0" applyFont="1" applyFill="1" applyBorder="1"/>
    <xf numFmtId="1" fontId="7" fillId="3" borderId="0" xfId="0" applyNumberFormat="1" applyFont="1" applyFill="1" applyBorder="1" applyAlignment="1">
      <alignment horizontal="left" vertical="center" wrapText="1"/>
    </xf>
    <xf numFmtId="0" fontId="24" fillId="3" borderId="0" xfId="0" applyNumberFormat="1" applyFont="1" applyFill="1" applyBorder="1" applyAlignment="1">
      <alignment horizontal="right" vertical="top" wrapText="1"/>
    </xf>
    <xf numFmtId="1" fontId="7" fillId="3" borderId="0" xfId="0" applyNumberFormat="1" applyFont="1" applyFill="1" applyBorder="1" applyAlignment="1">
      <alignment horizontal="center" vertical="center" wrapText="1"/>
    </xf>
    <xf numFmtId="166" fontId="25" fillId="3" borderId="0" xfId="0" applyNumberFormat="1" applyFont="1" applyFill="1" applyBorder="1" applyAlignment="1">
      <alignment horizontal="left" vertical="top"/>
    </xf>
    <xf numFmtId="0" fontId="24" fillId="3" borderId="0" xfId="0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horizontal="center" vertical="center"/>
    </xf>
    <xf numFmtId="0" fontId="24" fillId="3" borderId="0" xfId="0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vertical="center"/>
    </xf>
    <xf numFmtId="0" fontId="24" fillId="3" borderId="0" xfId="0" applyNumberFormat="1" applyFont="1" applyFill="1" applyAlignment="1"/>
    <xf numFmtId="4" fontId="17" fillId="3" borderId="0" xfId="0" applyNumberFormat="1" applyFont="1" applyFill="1" applyBorder="1" applyAlignment="1">
      <alignment vertical="top"/>
    </xf>
    <xf numFmtId="49" fontId="4" fillId="3" borderId="0" xfId="0" applyNumberFormat="1" applyFont="1" applyFill="1" applyBorder="1"/>
    <xf numFmtId="0" fontId="14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top" wrapText="1"/>
    </xf>
    <xf numFmtId="0" fontId="4" fillId="3" borderId="0" xfId="0" applyNumberFormat="1" applyFont="1" applyFill="1" applyBorder="1" applyAlignment="1">
      <alignment horizontal="left" vertical="top"/>
    </xf>
    <xf numFmtId="1" fontId="24" fillId="3" borderId="0" xfId="0" applyNumberFormat="1" applyFont="1" applyFill="1" applyBorder="1" applyAlignment="1">
      <alignment vertical="center"/>
    </xf>
    <xf numFmtId="3" fontId="24" fillId="3" borderId="0" xfId="0" applyNumberFormat="1" applyFont="1" applyFill="1" applyBorder="1" applyAlignment="1">
      <alignment horizontal="right" vertical="center"/>
    </xf>
    <xf numFmtId="167" fontId="24" fillId="3" borderId="0" xfId="0" applyNumberFormat="1" applyFont="1" applyFill="1" applyBorder="1" applyAlignment="1">
      <alignment horizontal="right" vertical="center"/>
    </xf>
    <xf numFmtId="165" fontId="24" fillId="3" borderId="0" xfId="0" applyNumberFormat="1" applyFont="1" applyFill="1" applyBorder="1" applyAlignment="1">
      <alignment horizontal="right" vertical="center"/>
    </xf>
    <xf numFmtId="1" fontId="24" fillId="3" borderId="0" xfId="0" applyNumberFormat="1" applyFont="1" applyFill="1" applyBorder="1" applyAlignment="1">
      <alignment horizontal="justify" vertical="top" wrapText="1"/>
    </xf>
    <xf numFmtId="167" fontId="4" fillId="3" borderId="0" xfId="0" applyNumberFormat="1" applyFont="1" applyFill="1"/>
    <xf numFmtId="165" fontId="4" fillId="3" borderId="0" xfId="0" applyNumberFormat="1" applyFont="1" applyFill="1" applyBorder="1" applyAlignment="1">
      <alignment vertical="top"/>
    </xf>
    <xf numFmtId="1" fontId="4" fillId="3" borderId="0" xfId="0" applyNumberFormat="1" applyFont="1" applyFill="1" applyBorder="1" applyAlignment="1">
      <alignment vertical="top" wrapText="1"/>
    </xf>
    <xf numFmtId="0" fontId="3" fillId="3" borderId="22" xfId="1" applyNumberFormat="1" applyFont="1" applyFill="1" applyBorder="1" applyAlignment="1">
      <alignment wrapText="1"/>
    </xf>
    <xf numFmtId="0" fontId="3" fillId="3" borderId="22" xfId="1" applyNumberFormat="1" applyFont="1" applyFill="1" applyBorder="1" applyAlignment="1"/>
    <xf numFmtId="169" fontId="5" fillId="3" borderId="22" xfId="1" applyNumberFormat="1" applyFont="1" applyFill="1" applyBorder="1" applyAlignment="1">
      <alignment horizontal="left"/>
    </xf>
    <xf numFmtId="169" fontId="3" fillId="3" borderId="22" xfId="1" applyNumberFormat="1" applyFont="1" applyFill="1" applyBorder="1" applyAlignment="1">
      <alignment horizontal="right"/>
    </xf>
    <xf numFmtId="0" fontId="3" fillId="3" borderId="22" xfId="1" applyNumberFormat="1" applyFont="1" applyFill="1" applyBorder="1" applyAlignment="1">
      <alignment horizontal="center" wrapText="1"/>
    </xf>
    <xf numFmtId="0" fontId="5" fillId="3" borderId="22" xfId="1" applyNumberFormat="1" applyFont="1" applyFill="1" applyBorder="1" applyAlignment="1">
      <alignment horizontal="center" wrapText="1"/>
    </xf>
    <xf numFmtId="169" fontId="5" fillId="3" borderId="22" xfId="1" applyNumberFormat="1" applyFont="1" applyFill="1" applyBorder="1" applyAlignment="1">
      <alignment horizontal="right"/>
    </xf>
    <xf numFmtId="170" fontId="3" fillId="3" borderId="22" xfId="1" applyNumberFormat="1" applyFont="1" applyFill="1" applyBorder="1" applyAlignment="1">
      <alignment horizontal="right"/>
    </xf>
    <xf numFmtId="1" fontId="5" fillId="3" borderId="22" xfId="1" applyNumberFormat="1" applyFont="1" applyFill="1" applyBorder="1" applyAlignment="1">
      <alignment horizontal="center" wrapText="1"/>
    </xf>
    <xf numFmtId="0" fontId="7" fillId="3" borderId="13" xfId="0" applyFont="1" applyFill="1" applyBorder="1" applyAlignment="1">
      <alignment vertical="center" wrapText="1"/>
    </xf>
    <xf numFmtId="0" fontId="4" fillId="3" borderId="0" xfId="0" applyNumberFormat="1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vertical="center" wrapText="1"/>
    </xf>
    <xf numFmtId="0" fontId="4" fillId="3" borderId="44" xfId="0" applyFont="1" applyFill="1" applyBorder="1" applyAlignment="1">
      <alignment horizontal="left" vertical="top" wrapText="1"/>
    </xf>
    <xf numFmtId="0" fontId="14" fillId="3" borderId="44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center" vertical="center" wrapText="1"/>
    </xf>
    <xf numFmtId="1" fontId="7" fillId="3" borderId="54" xfId="0" applyNumberFormat="1" applyFont="1" applyFill="1" applyBorder="1" applyAlignment="1">
      <alignment horizontal="left" vertical="top" wrapText="1"/>
    </xf>
    <xf numFmtId="0" fontId="16" fillId="3" borderId="46" xfId="0" applyFont="1" applyFill="1" applyBorder="1" applyAlignment="1">
      <alignment horizontal="left" vertical="top" wrapText="1"/>
    </xf>
    <xf numFmtId="0" fontId="16" fillId="3" borderId="47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1" fontId="4" fillId="3" borderId="51" xfId="0" applyNumberFormat="1" applyFont="1" applyFill="1" applyBorder="1" applyAlignment="1">
      <alignment horizontal="left" vertical="top" wrapText="1"/>
    </xf>
    <xf numFmtId="1" fontId="4" fillId="3" borderId="52" xfId="0" applyNumberFormat="1" applyFont="1" applyFill="1" applyBorder="1" applyAlignment="1">
      <alignment horizontal="left" vertical="top" wrapText="1"/>
    </xf>
    <xf numFmtId="1" fontId="4" fillId="3" borderId="53" xfId="0" applyNumberFormat="1" applyFont="1" applyFill="1" applyBorder="1" applyAlignment="1">
      <alignment horizontal="left" vertical="top" wrapText="1"/>
    </xf>
    <xf numFmtId="0" fontId="4" fillId="3" borderId="48" xfId="0" applyFont="1" applyFill="1" applyBorder="1" applyAlignment="1">
      <alignment horizontal="left" vertical="top" wrapText="1"/>
    </xf>
    <xf numFmtId="0" fontId="4" fillId="3" borderId="49" xfId="0" applyFont="1" applyFill="1" applyBorder="1" applyAlignment="1">
      <alignment horizontal="left" vertical="top" wrapText="1"/>
    </xf>
    <xf numFmtId="0" fontId="4" fillId="3" borderId="50" xfId="0" applyFont="1" applyFill="1" applyBorder="1" applyAlignment="1">
      <alignment horizontal="left" vertical="top" wrapText="1"/>
    </xf>
    <xf numFmtId="0" fontId="4" fillId="3" borderId="44" xfId="0" applyFont="1" applyFill="1" applyBorder="1" applyAlignment="1">
      <alignment vertical="top" wrapText="1"/>
    </xf>
    <xf numFmtId="0" fontId="4" fillId="3" borderId="13" xfId="0" applyNumberFormat="1" applyFont="1" applyFill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left" vertical="center" wrapText="1"/>
    </xf>
    <xf numFmtId="0" fontId="14" fillId="3" borderId="49" xfId="0" applyFont="1" applyFill="1" applyBorder="1" applyAlignment="1">
      <alignment horizontal="left" vertical="center" wrapText="1"/>
    </xf>
    <xf numFmtId="0" fontId="14" fillId="3" borderId="50" xfId="0" applyFont="1" applyFill="1" applyBorder="1" applyAlignment="1">
      <alignment horizontal="left" vertical="center" wrapText="1"/>
    </xf>
    <xf numFmtId="0" fontId="7" fillId="3" borderId="43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4" fillId="3" borderId="0" xfId="0" applyNumberFormat="1" applyFont="1" applyFill="1" applyBorder="1" applyAlignment="1">
      <alignment horizontal="left" vertical="top" wrapText="1"/>
    </xf>
    <xf numFmtId="1" fontId="4" fillId="3" borderId="0" xfId="0" applyNumberFormat="1" applyFont="1" applyFill="1" applyBorder="1" applyAlignment="1">
      <alignment horizontal="left" vertical="top" wrapText="1"/>
    </xf>
    <xf numFmtId="0" fontId="7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14" fillId="3" borderId="43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left" vertical="center" wrapText="1"/>
    </xf>
    <xf numFmtId="0" fontId="16" fillId="3" borderId="47" xfId="0" applyFont="1" applyFill="1" applyBorder="1" applyAlignment="1">
      <alignment horizontal="left" vertical="center" wrapText="1"/>
    </xf>
    <xf numFmtId="0" fontId="7" fillId="3" borderId="43" xfId="0" applyFont="1" applyFill="1" applyBorder="1" applyAlignment="1">
      <alignment horizontal="left" vertical="top" wrapText="1"/>
    </xf>
    <xf numFmtId="0" fontId="14" fillId="3" borderId="44" xfId="0" applyFont="1" applyFill="1" applyBorder="1" applyAlignment="1">
      <alignment horizontal="center" vertical="top" wrapText="1"/>
    </xf>
    <xf numFmtId="0" fontId="16" fillId="3" borderId="43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7" fillId="3" borderId="44" xfId="0" applyFont="1" applyFill="1" applyBorder="1" applyAlignment="1">
      <alignment vertical="center" wrapText="1"/>
    </xf>
    <xf numFmtId="0" fontId="4" fillId="3" borderId="43" xfId="0" applyFont="1" applyFill="1" applyBorder="1" applyAlignment="1">
      <alignment vertical="top" wrapText="1"/>
    </xf>
    <xf numFmtId="0" fontId="14" fillId="3" borderId="43" xfId="0" applyFont="1" applyFill="1" applyBorder="1" applyAlignment="1">
      <alignment vertical="top" wrapText="1"/>
    </xf>
    <xf numFmtId="0" fontId="4" fillId="3" borderId="45" xfId="0" applyFont="1" applyFill="1" applyBorder="1" applyAlignment="1">
      <alignment horizontal="left" vertical="top" wrapText="1"/>
    </xf>
    <xf numFmtId="0" fontId="14" fillId="3" borderId="46" xfId="0" applyFont="1" applyFill="1" applyBorder="1" applyAlignment="1">
      <alignment horizontal="left" vertical="top" wrapText="1"/>
    </xf>
    <xf numFmtId="0" fontId="14" fillId="3" borderId="47" xfId="0" applyFont="1" applyFill="1" applyBorder="1" applyAlignment="1">
      <alignment horizontal="left" vertical="top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50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left" vertical="top" wrapText="1"/>
    </xf>
    <xf numFmtId="0" fontId="4" fillId="3" borderId="47" xfId="0" applyFont="1" applyFill="1" applyBorder="1" applyAlignment="1">
      <alignment horizontal="left" vertical="top" wrapText="1"/>
    </xf>
    <xf numFmtId="165" fontId="4" fillId="3" borderId="10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 wrapText="1"/>
    </xf>
    <xf numFmtId="165" fontId="4" fillId="3" borderId="9" xfId="0" applyNumberFormat="1" applyFont="1" applyFill="1" applyBorder="1" applyAlignment="1">
      <alignment horizontal="center" vertical="center" wrapText="1"/>
    </xf>
    <xf numFmtId="165" fontId="4" fillId="3" borderId="8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43" xfId="0" applyFont="1" applyFill="1" applyBorder="1" applyAlignment="1">
      <alignment vertical="top" wrapText="1"/>
    </xf>
    <xf numFmtId="0" fontId="7" fillId="3" borderId="44" xfId="0" applyFont="1" applyFill="1" applyBorder="1" applyAlignment="1">
      <alignment vertical="top" wrapText="1"/>
    </xf>
    <xf numFmtId="0" fontId="16" fillId="3" borderId="44" xfId="0" applyFont="1" applyFill="1" applyBorder="1" applyAlignment="1">
      <alignment vertical="top" wrapText="1"/>
    </xf>
    <xf numFmtId="0" fontId="4" fillId="3" borderId="44" xfId="0" applyNumberFormat="1" applyFont="1" applyFill="1" applyBorder="1" applyAlignment="1">
      <alignment horizontal="left" vertical="top" wrapText="1"/>
    </xf>
    <xf numFmtId="1" fontId="4" fillId="3" borderId="44" xfId="0" applyNumberFormat="1" applyFont="1" applyFill="1" applyBorder="1" applyAlignment="1">
      <alignment horizontal="left" vertical="top" wrapText="1"/>
    </xf>
    <xf numFmtId="0" fontId="7" fillId="3" borderId="54" xfId="0" applyFont="1" applyFill="1" applyBorder="1" applyAlignment="1">
      <alignment horizontal="left" vertical="center" wrapText="1"/>
    </xf>
    <xf numFmtId="0" fontId="16" fillId="3" borderId="43" xfId="0" applyFont="1" applyFill="1" applyBorder="1" applyAlignment="1">
      <alignment vertical="top" wrapText="1"/>
    </xf>
    <xf numFmtId="0" fontId="20" fillId="3" borderId="0" xfId="0" applyFont="1" applyFill="1" applyAlignment="1">
      <alignment horizontal="right" vertical="center"/>
    </xf>
    <xf numFmtId="0" fontId="4" fillId="3" borderId="51" xfId="0" applyNumberFormat="1" applyFont="1" applyFill="1" applyBorder="1" applyAlignment="1">
      <alignment horizontal="left" vertical="top" wrapText="1"/>
    </xf>
    <xf numFmtId="0" fontId="21" fillId="3" borderId="0" xfId="0" applyFont="1" applyFill="1" applyAlignment="1">
      <alignment horizontal="center" vertical="top" wrapText="1"/>
    </xf>
    <xf numFmtId="49" fontId="21" fillId="3" borderId="0" xfId="0" applyNumberFormat="1" applyFont="1" applyFill="1" applyAlignment="1">
      <alignment horizontal="center" vertical="top" wrapText="1"/>
    </xf>
    <xf numFmtId="0" fontId="23" fillId="3" borderId="43" xfId="0" applyFont="1" applyFill="1" applyBorder="1" applyAlignment="1">
      <alignment vertical="top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7" xfId="0" applyNumberFormat="1" applyFont="1" applyFill="1" applyBorder="1" applyAlignment="1">
      <alignment horizontal="center" vertical="center" wrapText="1"/>
    </xf>
    <xf numFmtId="1" fontId="4" fillId="3" borderId="18" xfId="0" applyNumberFormat="1" applyFont="1" applyFill="1" applyBorder="1" applyAlignment="1">
      <alignment horizontal="center" vertical="center" wrapText="1"/>
    </xf>
    <xf numFmtId="1" fontId="4" fillId="3" borderId="19" xfId="0" applyNumberFormat="1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left" vertical="center" wrapText="1"/>
    </xf>
    <xf numFmtId="0" fontId="7" fillId="3" borderId="49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left" vertical="center" wrapText="1"/>
    </xf>
    <xf numFmtId="0" fontId="16" fillId="3" borderId="58" xfId="0" applyFont="1" applyFill="1" applyBorder="1" applyAlignment="1">
      <alignment horizontal="left" vertical="center" wrapText="1"/>
    </xf>
    <xf numFmtId="0" fontId="4" fillId="3" borderId="39" xfId="0" applyNumberFormat="1" applyFont="1" applyFill="1" applyBorder="1" applyAlignment="1">
      <alignment horizontal="center" vertical="center" wrapText="1"/>
    </xf>
    <xf numFmtId="0" fontId="4" fillId="3" borderId="23" xfId="0" applyNumberFormat="1" applyFont="1" applyFill="1" applyBorder="1" applyAlignment="1">
      <alignment horizontal="center" vertical="center" wrapText="1"/>
    </xf>
    <xf numFmtId="0" fontId="4" fillId="3" borderId="40" xfId="0" applyNumberFormat="1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left" vertical="top" wrapText="1"/>
    </xf>
    <xf numFmtId="0" fontId="7" fillId="3" borderId="13" xfId="0" applyNumberFormat="1" applyFont="1" applyFill="1" applyBorder="1" applyAlignment="1">
      <alignment horizontal="center" vertical="center" wrapText="1"/>
    </xf>
    <xf numFmtId="1" fontId="7" fillId="3" borderId="13" xfId="0" applyNumberFormat="1" applyFont="1" applyFill="1" applyBorder="1" applyAlignment="1">
      <alignment horizontal="center" vertical="center" wrapText="1"/>
    </xf>
    <xf numFmtId="0" fontId="4" fillId="3" borderId="43" xfId="0" applyNumberFormat="1" applyFont="1" applyFill="1" applyBorder="1" applyAlignment="1">
      <alignment horizontal="left" vertical="top" wrapText="1"/>
    </xf>
    <xf numFmtId="1" fontId="4" fillId="3" borderId="43" xfId="0" applyNumberFormat="1" applyFont="1" applyFill="1" applyBorder="1" applyAlignment="1">
      <alignment horizontal="left" vertical="top" wrapText="1"/>
    </xf>
    <xf numFmtId="0" fontId="4" fillId="3" borderId="44" xfId="0" applyNumberFormat="1" applyFont="1" applyFill="1" applyBorder="1" applyAlignment="1">
      <alignment horizontal="justify" vertical="top" wrapText="1"/>
    </xf>
    <xf numFmtId="1" fontId="4" fillId="3" borderId="44" xfId="0" applyNumberFormat="1" applyFont="1" applyFill="1" applyBorder="1" applyAlignment="1">
      <alignment horizontal="justify" vertical="top" wrapText="1"/>
    </xf>
    <xf numFmtId="0" fontId="7" fillId="3" borderId="14" xfId="0" applyNumberFormat="1" applyFont="1" applyFill="1" applyBorder="1" applyAlignment="1">
      <alignment horizontal="center" vertical="center" wrapText="1"/>
    </xf>
    <xf numFmtId="0" fontId="7" fillId="3" borderId="15" xfId="0" applyNumberFormat="1" applyFont="1" applyFill="1" applyBorder="1" applyAlignment="1">
      <alignment horizontal="center" vertical="center" wrapText="1"/>
    </xf>
    <xf numFmtId="0" fontId="7" fillId="3" borderId="16" xfId="0" applyNumberFormat="1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left" vertical="top" wrapText="1"/>
    </xf>
    <xf numFmtId="0" fontId="7" fillId="3" borderId="46" xfId="0" applyFont="1" applyFill="1" applyBorder="1" applyAlignment="1">
      <alignment horizontal="left" vertical="top" wrapText="1"/>
    </xf>
    <xf numFmtId="0" fontId="7" fillId="3" borderId="47" xfId="0" applyFont="1" applyFill="1" applyBorder="1" applyAlignment="1">
      <alignment horizontal="left" vertical="top" wrapText="1"/>
    </xf>
    <xf numFmtId="1" fontId="7" fillId="3" borderId="14" xfId="0" applyNumberFormat="1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center" vertical="center" wrapText="1"/>
    </xf>
    <xf numFmtId="1" fontId="7" fillId="3" borderId="16" xfId="0" applyNumberFormat="1" applyFont="1" applyFill="1" applyBorder="1" applyAlignment="1">
      <alignment horizontal="center" vertical="center" wrapText="1"/>
    </xf>
    <xf numFmtId="1" fontId="7" fillId="3" borderId="45" xfId="0" applyNumberFormat="1" applyFont="1" applyFill="1" applyBorder="1" applyAlignment="1">
      <alignment horizontal="left" vertical="top" wrapText="1"/>
    </xf>
    <xf numFmtId="1" fontId="7" fillId="3" borderId="46" xfId="0" applyNumberFormat="1" applyFont="1" applyFill="1" applyBorder="1" applyAlignment="1">
      <alignment horizontal="left" vertical="top" wrapText="1"/>
    </xf>
    <xf numFmtId="1" fontId="7" fillId="3" borderId="47" xfId="0" applyNumberFormat="1" applyFont="1" applyFill="1" applyBorder="1" applyAlignment="1">
      <alignment horizontal="left" vertical="top" wrapText="1"/>
    </xf>
    <xf numFmtId="0" fontId="4" fillId="3" borderId="43" xfId="0" applyNumberFormat="1" applyFont="1" applyFill="1" applyBorder="1" applyAlignment="1">
      <alignment vertical="top" wrapText="1"/>
    </xf>
    <xf numFmtId="1" fontId="4" fillId="3" borderId="43" xfId="0" applyNumberFormat="1" applyFont="1" applyFill="1" applyBorder="1" applyAlignment="1">
      <alignment vertical="top" wrapText="1"/>
    </xf>
    <xf numFmtId="0" fontId="7" fillId="3" borderId="48" xfId="0" applyFont="1" applyFill="1" applyBorder="1" applyAlignment="1">
      <alignment horizontal="left" vertical="top" wrapText="1"/>
    </xf>
    <xf numFmtId="0" fontId="7" fillId="3" borderId="49" xfId="0" applyFont="1" applyFill="1" applyBorder="1" applyAlignment="1">
      <alignment horizontal="left" vertical="top" wrapText="1"/>
    </xf>
    <xf numFmtId="0" fontId="7" fillId="3" borderId="50" xfId="0" applyFont="1" applyFill="1" applyBorder="1" applyAlignment="1">
      <alignment horizontal="left" vertical="top" wrapText="1"/>
    </xf>
    <xf numFmtId="0" fontId="4" fillId="3" borderId="44" xfId="0" applyNumberFormat="1" applyFont="1" applyFill="1" applyBorder="1" applyAlignment="1">
      <alignment vertical="top" wrapText="1"/>
    </xf>
    <xf numFmtId="1" fontId="4" fillId="3" borderId="44" xfId="0" applyNumberFormat="1" applyFont="1" applyFill="1" applyBorder="1" applyAlignment="1">
      <alignment vertical="top" wrapText="1"/>
    </xf>
    <xf numFmtId="4" fontId="17" fillId="3" borderId="43" xfId="0" applyNumberFormat="1" applyFont="1" applyFill="1" applyBorder="1" applyAlignment="1">
      <alignment vertical="top"/>
    </xf>
    <xf numFmtId="4" fontId="17" fillId="3" borderId="55" xfId="0" applyNumberFormat="1" applyFont="1" applyFill="1" applyBorder="1" applyAlignment="1">
      <alignment vertical="top"/>
    </xf>
    <xf numFmtId="0" fontId="14" fillId="3" borderId="56" xfId="0" applyFont="1" applyFill="1" applyBorder="1" applyAlignment="1">
      <alignment horizontal="center" vertical="center" wrapText="1"/>
    </xf>
    <xf numFmtId="0" fontId="14" fillId="3" borderId="57" xfId="0" applyFont="1" applyFill="1" applyBorder="1" applyAlignment="1">
      <alignment horizontal="center" vertical="top" wrapText="1"/>
    </xf>
    <xf numFmtId="0" fontId="7" fillId="3" borderId="44" xfId="0" applyFont="1" applyFill="1" applyBorder="1" applyAlignment="1">
      <alignment horizontal="left" vertical="top" wrapText="1"/>
    </xf>
    <xf numFmtId="0" fontId="16" fillId="3" borderId="44" xfId="0" applyFont="1" applyFill="1" applyBorder="1" applyAlignment="1">
      <alignment horizontal="left" vertical="top" wrapText="1"/>
    </xf>
    <xf numFmtId="16" fontId="7" fillId="3" borderId="43" xfId="0" applyNumberFormat="1" applyFont="1" applyFill="1" applyBorder="1" applyAlignment="1">
      <alignment horizontal="left" vertical="center" wrapText="1"/>
    </xf>
    <xf numFmtId="0" fontId="5" fillId="0" borderId="24" xfId="1" applyNumberFormat="1" applyFont="1" applyFill="1" applyBorder="1" applyAlignment="1">
      <alignment horizontal="center"/>
    </xf>
    <xf numFmtId="0" fontId="5" fillId="0" borderId="29" xfId="1" applyNumberFormat="1" applyFont="1" applyFill="1" applyBorder="1" applyAlignment="1">
      <alignment horizontal="center"/>
    </xf>
    <xf numFmtId="0" fontId="5" fillId="0" borderId="25" xfId="1" applyNumberFormat="1" applyFont="1" applyFill="1" applyBorder="1" applyAlignment="1">
      <alignment horizontal="center"/>
    </xf>
    <xf numFmtId="0" fontId="3" fillId="0" borderId="14" xfId="1" applyNumberFormat="1" applyFont="1" applyFill="1" applyBorder="1" applyAlignment="1">
      <alignment horizontal="center" vertical="center" wrapText="1"/>
    </xf>
    <xf numFmtId="0" fontId="3" fillId="0" borderId="15" xfId="1" applyNumberFormat="1" applyFont="1" applyFill="1" applyBorder="1" applyAlignment="1">
      <alignment horizontal="center" vertical="center" wrapText="1"/>
    </xf>
    <xf numFmtId="0" fontId="3" fillId="0" borderId="16" xfId="1" applyNumberFormat="1" applyFont="1" applyFill="1" applyBorder="1" applyAlignment="1">
      <alignment horizontal="center" vertical="center" wrapText="1"/>
    </xf>
    <xf numFmtId="0" fontId="3" fillId="0" borderId="32" xfId="1" applyNumberFormat="1" applyFont="1" applyFill="1" applyBorder="1" applyAlignment="1">
      <alignment horizontal="center"/>
    </xf>
    <xf numFmtId="0" fontId="3" fillId="0" borderId="33" xfId="1" applyNumberFormat="1" applyFont="1" applyFill="1" applyBorder="1" applyAlignment="1">
      <alignment horizontal="center"/>
    </xf>
    <xf numFmtId="0" fontId="3" fillId="0" borderId="34" xfId="1" applyNumberFormat="1" applyFont="1" applyFill="1" applyBorder="1" applyAlignment="1">
      <alignment horizontal="center"/>
    </xf>
    <xf numFmtId="0" fontId="3" fillId="2" borderId="35" xfId="1" applyNumberFormat="1" applyFont="1" applyFill="1" applyBorder="1" applyAlignment="1">
      <alignment horizontal="center"/>
    </xf>
    <xf numFmtId="0" fontId="3" fillId="2" borderId="36" xfId="1" applyNumberFormat="1" applyFont="1" applyFill="1" applyBorder="1" applyAlignment="1">
      <alignment horizontal="center"/>
    </xf>
    <xf numFmtId="0" fontId="3" fillId="2" borderId="37" xfId="1" applyNumberFormat="1" applyFont="1" applyFill="1" applyBorder="1" applyAlignment="1">
      <alignment horizontal="center"/>
    </xf>
    <xf numFmtId="0" fontId="5" fillId="0" borderId="27" xfId="1" applyNumberFormat="1" applyFont="1" applyFill="1" applyBorder="1" applyAlignment="1">
      <alignment horizontal="center"/>
    </xf>
    <xf numFmtId="0" fontId="5" fillId="0" borderId="38" xfId="1" applyNumberFormat="1" applyFont="1" applyFill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13" xfId="1" applyNumberFormat="1" applyFont="1" applyFill="1" applyBorder="1" applyAlignment="1">
      <alignment horizontal="center"/>
    </xf>
    <xf numFmtId="0" fontId="6" fillId="0" borderId="0" xfId="1" applyNumberFormat="1" applyFont="1" applyFill="1" applyAlignment="1"/>
    <xf numFmtId="0" fontId="6" fillId="0" borderId="0" xfId="1" applyNumberFormat="1" applyFont="1" applyAlignment="1"/>
    <xf numFmtId="0" fontId="3" fillId="0" borderId="35" xfId="1" applyNumberFormat="1" applyFont="1" applyFill="1" applyBorder="1" applyAlignment="1">
      <alignment horizontal="center"/>
    </xf>
    <xf numFmtId="0" fontId="5" fillId="3" borderId="24" xfId="1" applyNumberFormat="1" applyFont="1" applyFill="1" applyBorder="1" applyAlignment="1">
      <alignment horizontal="center"/>
    </xf>
    <xf numFmtId="0" fontId="5" fillId="3" borderId="29" xfId="1" applyNumberFormat="1" applyFont="1" applyFill="1" applyBorder="1" applyAlignment="1">
      <alignment horizontal="center"/>
    </xf>
    <xf numFmtId="0" fontId="5" fillId="3" borderId="25" xfId="1" applyNumberFormat="1" applyFont="1" applyFill="1" applyBorder="1" applyAlignment="1">
      <alignment horizontal="center"/>
    </xf>
    <xf numFmtId="0" fontId="3" fillId="0" borderId="36" xfId="1" applyNumberFormat="1" applyFont="1" applyFill="1" applyBorder="1" applyAlignment="1">
      <alignment horizontal="center"/>
    </xf>
    <xf numFmtId="0" fontId="3" fillId="0" borderId="37" xfId="1" applyNumberFormat="1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30" xfId="0" applyFill="1" applyBorder="1" applyAlignment="1">
      <alignment horizontal="center"/>
    </xf>
  </cellXfs>
  <cellStyles count="8">
    <cellStyle name="Обычный" xfId="0" builtinId="0"/>
    <cellStyle name="Обычный 2" xfId="1"/>
    <cellStyle name="Обычный 2 2" xfId="5"/>
    <cellStyle name="Обычный 2 3" xfId="6"/>
    <cellStyle name="Обычный 2 4" xfId="7"/>
    <cellStyle name="Обычный 3" xfId="2"/>
    <cellStyle name="Процентный 2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55"/>
  <sheetViews>
    <sheetView tabSelected="1" view="pageBreakPreview" zoomScale="70" zoomScaleNormal="80" zoomScaleSheetLayoutView="70" workbookViewId="0">
      <pane xSplit="2" ySplit="8" topLeftCell="C612" activePane="bottomRight" state="frozen"/>
      <selection pane="topRight" activeCell="C1" sqref="C1"/>
      <selection pane="bottomLeft" activeCell="A8" sqref="A8"/>
      <selection pane="bottomRight" activeCell="B624" sqref="B624"/>
    </sheetView>
  </sheetViews>
  <sheetFormatPr defaultRowHeight="12.75" outlineLevelCol="1" x14ac:dyDescent="0.2"/>
  <cols>
    <col min="1" max="1" width="32.28515625" style="67" customWidth="1"/>
    <col min="2" max="2" width="24.5703125" style="67" customWidth="1"/>
    <col min="3" max="3" width="9.140625" style="67" customWidth="1" outlineLevel="1"/>
    <col min="4" max="4" width="9.140625" style="106" customWidth="1" outlineLevel="1"/>
    <col min="5" max="5" width="12.140625" style="67" customWidth="1" outlineLevel="1"/>
    <col min="6" max="6" width="9.140625" style="67" customWidth="1" outlineLevel="1"/>
    <col min="7" max="7" width="11.7109375" style="107" customWidth="1"/>
    <col min="8" max="8" width="11" style="107" customWidth="1" outlineLevel="1"/>
    <col min="9" max="9" width="11.85546875" style="107" customWidth="1" outlineLevel="1"/>
    <col min="10" max="10" width="12.140625" style="107" customWidth="1" outlineLevel="1"/>
    <col min="11" max="11" width="12.42578125" style="107" customWidth="1" outlineLevel="1"/>
    <col min="12" max="12" width="11.85546875" style="107" customWidth="1"/>
    <col min="13" max="13" width="12.28515625" style="107" customWidth="1"/>
    <col min="14" max="14" width="16.5703125" style="108" customWidth="1"/>
    <col min="15" max="15" width="47.5703125" style="109" customWidth="1"/>
    <col min="16" max="19" width="9.140625" style="67" hidden="1" customWidth="1"/>
    <col min="20" max="20" width="10.5703125" style="67" hidden="1" customWidth="1"/>
    <col min="21" max="22" width="9.140625" style="67" hidden="1" customWidth="1"/>
    <col min="23" max="16384" width="9.140625" style="67"/>
  </cols>
  <sheetData>
    <row r="1" spans="1:21" ht="15" customHeight="1" x14ac:dyDescent="0.2">
      <c r="M1" s="223" t="s">
        <v>103</v>
      </c>
      <c r="N1" s="223"/>
      <c r="O1" s="223"/>
    </row>
    <row r="2" spans="1:21" ht="15" customHeight="1" x14ac:dyDescent="0.2"/>
    <row r="3" spans="1:21" ht="61.5" customHeight="1" x14ac:dyDescent="0.2">
      <c r="A3" s="225" t="s">
        <v>158</v>
      </c>
      <c r="B3" s="225"/>
      <c r="C3" s="225"/>
      <c r="D3" s="226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R3" s="110"/>
    </row>
    <row r="4" spans="1:21" ht="16.5" thickBot="1" x14ac:dyDescent="0.25">
      <c r="R4" s="110"/>
    </row>
    <row r="5" spans="1:21" ht="17.25" customHeight="1" x14ac:dyDescent="0.2">
      <c r="A5" s="231" t="s">
        <v>0</v>
      </c>
      <c r="B5" s="231" t="s">
        <v>1</v>
      </c>
      <c r="C5" s="237" t="s">
        <v>2</v>
      </c>
      <c r="D5" s="238"/>
      <c r="E5" s="239"/>
      <c r="F5" s="240"/>
      <c r="G5" s="228" t="s">
        <v>20</v>
      </c>
      <c r="H5" s="206" t="s">
        <v>193</v>
      </c>
      <c r="I5" s="207"/>
      <c r="J5" s="207"/>
      <c r="K5" s="208"/>
      <c r="L5" s="228" t="s">
        <v>21</v>
      </c>
      <c r="M5" s="228" t="s">
        <v>157</v>
      </c>
      <c r="N5" s="231" t="s">
        <v>4</v>
      </c>
      <c r="O5" s="231" t="s">
        <v>5</v>
      </c>
    </row>
    <row r="6" spans="1:21" ht="13.5" thickBot="1" x14ac:dyDescent="0.25">
      <c r="A6" s="232"/>
      <c r="B6" s="232"/>
      <c r="C6" s="241" t="s">
        <v>3</v>
      </c>
      <c r="D6" s="242"/>
      <c r="E6" s="243"/>
      <c r="F6" s="244"/>
      <c r="G6" s="229"/>
      <c r="H6" s="209"/>
      <c r="I6" s="210"/>
      <c r="J6" s="210"/>
      <c r="K6" s="211"/>
      <c r="L6" s="229"/>
      <c r="M6" s="229"/>
      <c r="N6" s="232"/>
      <c r="O6" s="232"/>
    </row>
    <row r="7" spans="1:21" ht="30" customHeight="1" thickBot="1" x14ac:dyDescent="0.25">
      <c r="A7" s="233"/>
      <c r="B7" s="233"/>
      <c r="C7" s="149" t="s">
        <v>6</v>
      </c>
      <c r="D7" s="68" t="s">
        <v>7</v>
      </c>
      <c r="E7" s="149" t="s">
        <v>8</v>
      </c>
      <c r="F7" s="149" t="s">
        <v>9</v>
      </c>
      <c r="G7" s="230"/>
      <c r="H7" s="150" t="s">
        <v>10</v>
      </c>
      <c r="I7" s="150" t="s">
        <v>11</v>
      </c>
      <c r="J7" s="150" t="s">
        <v>12</v>
      </c>
      <c r="K7" s="150" t="s">
        <v>13</v>
      </c>
      <c r="L7" s="230"/>
      <c r="M7" s="230"/>
      <c r="N7" s="233"/>
      <c r="O7" s="233"/>
      <c r="R7" s="111" t="s">
        <v>73</v>
      </c>
      <c r="S7" s="111" t="s">
        <v>71</v>
      </c>
      <c r="T7" s="111" t="s">
        <v>72</v>
      </c>
      <c r="U7" s="67" t="s">
        <v>145</v>
      </c>
    </row>
    <row r="8" spans="1:21" ht="13.5" thickBot="1" x14ac:dyDescent="0.25">
      <c r="A8" s="148">
        <v>1</v>
      </c>
      <c r="B8" s="149">
        <v>2</v>
      </c>
      <c r="C8" s="149">
        <v>3</v>
      </c>
      <c r="D8" s="68">
        <v>4</v>
      </c>
      <c r="E8" s="149">
        <v>5</v>
      </c>
      <c r="F8" s="14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70">
        <v>15</v>
      </c>
    </row>
    <row r="9" spans="1:21" ht="30.75" customHeight="1" thickBot="1" x14ac:dyDescent="0.25">
      <c r="A9" s="234" t="s">
        <v>104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6"/>
    </row>
    <row r="10" spans="1:21" ht="30" customHeight="1" x14ac:dyDescent="0.2">
      <c r="A10" s="213" t="s">
        <v>138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21" ht="26.25" customHeight="1" x14ac:dyDescent="0.2">
      <c r="A11" s="216" t="s">
        <v>125</v>
      </c>
      <c r="B11" s="146" t="s">
        <v>14</v>
      </c>
      <c r="C11" s="146"/>
      <c r="D11" s="146"/>
      <c r="E11" s="146"/>
      <c r="F11" s="146"/>
      <c r="G11" s="71">
        <v>2</v>
      </c>
      <c r="H11" s="72"/>
      <c r="I11" s="71">
        <v>2</v>
      </c>
      <c r="J11" s="72"/>
      <c r="K11" s="72"/>
      <c r="L11" s="71">
        <v>2</v>
      </c>
      <c r="M11" s="71">
        <v>2</v>
      </c>
      <c r="N11" s="174" t="s">
        <v>161</v>
      </c>
      <c r="O11" s="217" t="s">
        <v>140</v>
      </c>
    </row>
    <row r="12" spans="1:21" ht="12.75" customHeight="1" x14ac:dyDescent="0.2">
      <c r="A12" s="227"/>
      <c r="B12" s="146" t="s">
        <v>15</v>
      </c>
      <c r="C12" s="146"/>
      <c r="D12" s="146"/>
      <c r="E12" s="146"/>
      <c r="F12" s="146"/>
      <c r="G12" s="72">
        <f t="shared" ref="G12:I12" si="0">G13/G11</f>
        <v>500</v>
      </c>
      <c r="H12" s="72"/>
      <c r="I12" s="72">
        <f t="shared" si="0"/>
        <v>500</v>
      </c>
      <c r="J12" s="72"/>
      <c r="K12" s="72"/>
      <c r="L12" s="72">
        <f>L13/L11</f>
        <v>500</v>
      </c>
      <c r="M12" s="72">
        <f>M13/M11</f>
        <v>500</v>
      </c>
      <c r="N12" s="174"/>
      <c r="O12" s="217"/>
    </row>
    <row r="13" spans="1:21" ht="26.25" customHeight="1" x14ac:dyDescent="0.2">
      <c r="A13" s="227"/>
      <c r="B13" s="146" t="s">
        <v>23</v>
      </c>
      <c r="C13" s="146"/>
      <c r="D13" s="146"/>
      <c r="E13" s="146"/>
      <c r="F13" s="146"/>
      <c r="G13" s="72">
        <f>SUM(G14:G17)</f>
        <v>1000</v>
      </c>
      <c r="H13" s="72">
        <f t="shared" ref="H13:K13" si="1">SUM(H14:H17)</f>
        <v>0</v>
      </c>
      <c r="I13" s="72">
        <f t="shared" si="1"/>
        <v>1000</v>
      </c>
      <c r="J13" s="72">
        <f t="shared" si="1"/>
        <v>0</v>
      </c>
      <c r="K13" s="72">
        <f t="shared" si="1"/>
        <v>0</v>
      </c>
      <c r="L13" s="72">
        <f>SUM(L14:L17)</f>
        <v>1000</v>
      </c>
      <c r="M13" s="72">
        <f>SUM(M14:M17)</f>
        <v>1000</v>
      </c>
      <c r="N13" s="174"/>
      <c r="O13" s="217"/>
    </row>
    <row r="14" spans="1:21" ht="12.75" customHeight="1" x14ac:dyDescent="0.2">
      <c r="A14" s="227"/>
      <c r="B14" s="146" t="s">
        <v>16</v>
      </c>
      <c r="C14" s="146"/>
      <c r="D14" s="146"/>
      <c r="E14" s="146"/>
      <c r="F14" s="146"/>
      <c r="G14" s="72">
        <f>G21</f>
        <v>1000</v>
      </c>
      <c r="H14" s="72">
        <f t="shared" ref="H14:J14" si="2">H21</f>
        <v>0</v>
      </c>
      <c r="I14" s="72">
        <f>I21</f>
        <v>1000</v>
      </c>
      <c r="J14" s="72">
        <f t="shared" si="2"/>
        <v>0</v>
      </c>
      <c r="K14" s="72">
        <f>K21</f>
        <v>0</v>
      </c>
      <c r="L14" s="72">
        <f>L21</f>
        <v>1000</v>
      </c>
      <c r="M14" s="72">
        <f>M21</f>
        <v>1000</v>
      </c>
      <c r="N14" s="174"/>
      <c r="O14" s="217"/>
    </row>
    <row r="15" spans="1:21" ht="12.75" customHeight="1" x14ac:dyDescent="0.2">
      <c r="A15" s="227"/>
      <c r="B15" s="146" t="s">
        <v>17</v>
      </c>
      <c r="C15" s="146"/>
      <c r="D15" s="146"/>
      <c r="E15" s="146"/>
      <c r="F15" s="146"/>
      <c r="G15" s="72">
        <f t="shared" ref="G15" si="3">G22</f>
        <v>0</v>
      </c>
      <c r="H15" s="72"/>
      <c r="I15" s="72"/>
      <c r="J15" s="72"/>
      <c r="K15" s="72"/>
      <c r="L15" s="72">
        <f t="shared" ref="L15:M17" si="4">L22</f>
        <v>0</v>
      </c>
      <c r="M15" s="72">
        <f t="shared" si="4"/>
        <v>0</v>
      </c>
      <c r="N15" s="174"/>
      <c r="O15" s="217"/>
    </row>
    <row r="16" spans="1:21" ht="12.75" customHeight="1" x14ac:dyDescent="0.2">
      <c r="A16" s="227"/>
      <c r="B16" s="146" t="s">
        <v>18</v>
      </c>
      <c r="C16" s="146"/>
      <c r="D16" s="146"/>
      <c r="E16" s="146"/>
      <c r="F16" s="146"/>
      <c r="G16" s="72">
        <f t="shared" ref="G16" si="5">G23</f>
        <v>0</v>
      </c>
      <c r="H16" s="72"/>
      <c r="I16" s="72"/>
      <c r="J16" s="72"/>
      <c r="K16" s="72"/>
      <c r="L16" s="72">
        <f t="shared" si="4"/>
        <v>0</v>
      </c>
      <c r="M16" s="72">
        <f t="shared" si="4"/>
        <v>0</v>
      </c>
      <c r="N16" s="174"/>
      <c r="O16" s="217"/>
    </row>
    <row r="17" spans="1:16" ht="12.75" customHeight="1" x14ac:dyDescent="0.2">
      <c r="A17" s="227"/>
      <c r="B17" s="146" t="s">
        <v>19</v>
      </c>
      <c r="C17" s="146"/>
      <c r="D17" s="146"/>
      <c r="E17" s="146"/>
      <c r="F17" s="146"/>
      <c r="G17" s="72">
        <f t="shared" ref="G17" si="6">G24</f>
        <v>0</v>
      </c>
      <c r="H17" s="72"/>
      <c r="I17" s="72"/>
      <c r="J17" s="72"/>
      <c r="K17" s="72"/>
      <c r="L17" s="72">
        <f t="shared" si="4"/>
        <v>0</v>
      </c>
      <c r="M17" s="72">
        <f t="shared" si="4"/>
        <v>0</v>
      </c>
      <c r="N17" s="174"/>
      <c r="O17" s="217"/>
    </row>
    <row r="18" spans="1:16" ht="27.75" customHeight="1" x14ac:dyDescent="0.2">
      <c r="A18" s="195" t="s">
        <v>108</v>
      </c>
      <c r="B18" s="73" t="s">
        <v>24</v>
      </c>
      <c r="C18" s="73"/>
      <c r="D18" s="73"/>
      <c r="E18" s="73"/>
      <c r="F18" s="73"/>
      <c r="G18" s="74">
        <v>2</v>
      </c>
      <c r="H18" s="74"/>
      <c r="I18" s="74">
        <v>2</v>
      </c>
      <c r="J18" s="74"/>
      <c r="K18" s="74"/>
      <c r="L18" s="74">
        <v>2</v>
      </c>
      <c r="M18" s="74">
        <v>2</v>
      </c>
      <c r="N18" s="154" t="s">
        <v>161</v>
      </c>
      <c r="O18" s="167" t="s">
        <v>141</v>
      </c>
    </row>
    <row r="19" spans="1:16" ht="12.75" customHeight="1" x14ac:dyDescent="0.2">
      <c r="A19" s="196"/>
      <c r="B19" s="73" t="s">
        <v>15</v>
      </c>
      <c r="C19" s="73"/>
      <c r="D19" s="73"/>
      <c r="E19" s="73"/>
      <c r="F19" s="73"/>
      <c r="G19" s="65">
        <f t="shared" ref="G19" si="7">G20/G18</f>
        <v>500</v>
      </c>
      <c r="H19" s="65"/>
      <c r="I19" s="65">
        <f>I20/I18</f>
        <v>500</v>
      </c>
      <c r="J19" s="65"/>
      <c r="K19" s="65"/>
      <c r="L19" s="65">
        <f t="shared" ref="L19:M19" si="8">L20/L18</f>
        <v>500</v>
      </c>
      <c r="M19" s="65">
        <f t="shared" si="8"/>
        <v>500</v>
      </c>
      <c r="N19" s="185"/>
      <c r="O19" s="212"/>
    </row>
    <row r="20" spans="1:16" ht="12.75" customHeight="1" x14ac:dyDescent="0.2">
      <c r="A20" s="196"/>
      <c r="B20" s="73" t="s">
        <v>23</v>
      </c>
      <c r="C20" s="73"/>
      <c r="D20" s="73"/>
      <c r="E20" s="73"/>
      <c r="F20" s="73"/>
      <c r="G20" s="65">
        <f>SUM(G21:G24)</f>
        <v>1000</v>
      </c>
      <c r="H20" s="65"/>
      <c r="I20" s="65">
        <f>SUM(I21:I24)</f>
        <v>1000</v>
      </c>
      <c r="J20" s="65"/>
      <c r="K20" s="65"/>
      <c r="L20" s="65">
        <f>SUM(L21:L24)</f>
        <v>1000</v>
      </c>
      <c r="M20" s="65">
        <f>SUM(M21:M24)</f>
        <v>1000</v>
      </c>
      <c r="N20" s="185"/>
      <c r="O20" s="212"/>
    </row>
    <row r="21" spans="1:16" ht="12.75" customHeight="1" x14ac:dyDescent="0.2">
      <c r="A21" s="196"/>
      <c r="B21" s="73" t="s">
        <v>16</v>
      </c>
      <c r="C21" s="73">
        <v>136</v>
      </c>
      <c r="D21" s="76" t="s">
        <v>101</v>
      </c>
      <c r="E21" s="73">
        <v>1400004040</v>
      </c>
      <c r="F21" s="73">
        <v>622</v>
      </c>
      <c r="G21" s="65">
        <v>1000</v>
      </c>
      <c r="H21" s="65"/>
      <c r="I21" s="65">
        <v>1000</v>
      </c>
      <c r="J21" s="65"/>
      <c r="K21" s="65"/>
      <c r="L21" s="65">
        <v>1000</v>
      </c>
      <c r="M21" s="65">
        <v>1000</v>
      </c>
      <c r="N21" s="185"/>
      <c r="O21" s="212"/>
      <c r="P21" s="67" t="s">
        <v>83</v>
      </c>
    </row>
    <row r="22" spans="1:16" ht="12.75" customHeight="1" x14ac:dyDescent="0.2">
      <c r="A22" s="196"/>
      <c r="B22" s="73" t="s">
        <v>17</v>
      </c>
      <c r="C22" s="73">
        <v>136</v>
      </c>
      <c r="D22" s="77"/>
      <c r="E22" s="73"/>
      <c r="F22" s="73"/>
      <c r="G22" s="65"/>
      <c r="H22" s="65"/>
      <c r="I22" s="65"/>
      <c r="J22" s="65"/>
      <c r="K22" s="65"/>
      <c r="L22" s="65"/>
      <c r="M22" s="65"/>
      <c r="N22" s="185"/>
      <c r="O22" s="212"/>
      <c r="P22" s="67" t="s">
        <v>86</v>
      </c>
    </row>
    <row r="23" spans="1:16" ht="12.75" customHeight="1" x14ac:dyDescent="0.2">
      <c r="A23" s="196"/>
      <c r="B23" s="73" t="s">
        <v>18</v>
      </c>
      <c r="C23" s="73">
        <v>136</v>
      </c>
      <c r="D23" s="77"/>
      <c r="E23" s="73"/>
      <c r="F23" s="73"/>
      <c r="G23" s="65"/>
      <c r="H23" s="65"/>
      <c r="I23" s="65"/>
      <c r="J23" s="65"/>
      <c r="K23" s="65"/>
      <c r="L23" s="65"/>
      <c r="M23" s="65"/>
      <c r="N23" s="185"/>
      <c r="O23" s="212"/>
      <c r="P23" s="67" t="s">
        <v>87</v>
      </c>
    </row>
    <row r="24" spans="1:16" ht="28.5" customHeight="1" x14ac:dyDescent="0.2">
      <c r="A24" s="196"/>
      <c r="B24" s="73" t="s">
        <v>19</v>
      </c>
      <c r="C24" s="73">
        <v>136</v>
      </c>
      <c r="D24" s="77"/>
      <c r="E24" s="73"/>
      <c r="F24" s="73"/>
      <c r="G24" s="65"/>
      <c r="H24" s="65"/>
      <c r="I24" s="65"/>
      <c r="J24" s="65"/>
      <c r="K24" s="65"/>
      <c r="L24" s="65"/>
      <c r="M24" s="65"/>
      <c r="N24" s="185"/>
      <c r="O24" s="212"/>
    </row>
    <row r="25" spans="1:16" ht="27" customHeight="1" x14ac:dyDescent="0.2">
      <c r="A25" s="216" t="s">
        <v>126</v>
      </c>
      <c r="B25" s="146" t="s">
        <v>14</v>
      </c>
      <c r="C25" s="146"/>
      <c r="D25" s="146"/>
      <c r="E25" s="146"/>
      <c r="F25" s="146"/>
      <c r="G25" s="72"/>
      <c r="H25" s="72"/>
      <c r="I25" s="72"/>
      <c r="J25" s="72"/>
      <c r="K25" s="72"/>
      <c r="L25" s="72"/>
      <c r="M25" s="72"/>
      <c r="N25" s="174" t="s">
        <v>210</v>
      </c>
      <c r="O25" s="217" t="s">
        <v>191</v>
      </c>
    </row>
    <row r="26" spans="1:16" ht="12.75" customHeight="1" x14ac:dyDescent="0.2">
      <c r="A26" s="196"/>
      <c r="B26" s="146" t="s">
        <v>15</v>
      </c>
      <c r="C26" s="146"/>
      <c r="D26" s="146"/>
      <c r="E26" s="146"/>
      <c r="F26" s="146"/>
      <c r="G26" s="72"/>
      <c r="H26" s="72"/>
      <c r="I26" s="72"/>
      <c r="J26" s="72"/>
      <c r="K26" s="72"/>
      <c r="L26" s="72"/>
      <c r="M26" s="72"/>
      <c r="N26" s="191"/>
      <c r="O26" s="218"/>
    </row>
    <row r="27" spans="1:16" ht="27" customHeight="1" x14ac:dyDescent="0.2">
      <c r="A27" s="196"/>
      <c r="B27" s="146" t="s">
        <v>23</v>
      </c>
      <c r="C27" s="146"/>
      <c r="D27" s="146"/>
      <c r="E27" s="146"/>
      <c r="F27" s="146"/>
      <c r="G27" s="72">
        <f>SUM(G28:G31)</f>
        <v>10741.6</v>
      </c>
      <c r="H27" s="72">
        <f t="shared" ref="H27:K27" si="9">SUM(H28:H31)</f>
        <v>2711.1</v>
      </c>
      <c r="I27" s="72">
        <f t="shared" si="9"/>
        <v>1477.1</v>
      </c>
      <c r="J27" s="72">
        <f t="shared" si="9"/>
        <v>2182.9</v>
      </c>
      <c r="K27" s="72">
        <f t="shared" si="9"/>
        <v>4370.5</v>
      </c>
      <c r="L27" s="72">
        <f>SUM(L28:L31)</f>
        <v>10841.6</v>
      </c>
      <c r="M27" s="72">
        <f>SUM(M28:M31)</f>
        <v>10841.6</v>
      </c>
      <c r="N27" s="191"/>
      <c r="O27" s="218"/>
    </row>
    <row r="28" spans="1:16" ht="12.75" customHeight="1" x14ac:dyDescent="0.2">
      <c r="A28" s="196"/>
      <c r="B28" s="146" t="s">
        <v>16</v>
      </c>
      <c r="C28" s="146"/>
      <c r="D28" s="146"/>
      <c r="E28" s="146"/>
      <c r="F28" s="146"/>
      <c r="G28" s="72">
        <f>G35+G42+G49</f>
        <v>10297.200000000001</v>
      </c>
      <c r="H28" s="72">
        <f t="shared" ref="H28:M28" si="10">H35+H42+H49</f>
        <v>2600</v>
      </c>
      <c r="I28" s="72">
        <f t="shared" si="10"/>
        <v>1477.1</v>
      </c>
      <c r="J28" s="72">
        <f t="shared" si="10"/>
        <v>2182.9</v>
      </c>
      <c r="K28" s="72">
        <f t="shared" si="10"/>
        <v>4037.2</v>
      </c>
      <c r="L28" s="72">
        <f t="shared" si="10"/>
        <v>10397.200000000001</v>
      </c>
      <c r="M28" s="72">
        <f t="shared" si="10"/>
        <v>10397.200000000001</v>
      </c>
      <c r="N28" s="191"/>
      <c r="O28" s="218"/>
    </row>
    <row r="29" spans="1:16" ht="12.75" customHeight="1" x14ac:dyDescent="0.2">
      <c r="A29" s="196"/>
      <c r="B29" s="146" t="s">
        <v>17</v>
      </c>
      <c r="C29" s="146"/>
      <c r="D29" s="146"/>
      <c r="E29" s="146"/>
      <c r="F29" s="146"/>
      <c r="G29" s="72">
        <f t="shared" ref="G29:M30" si="11">G36+G43+G50</f>
        <v>0</v>
      </c>
      <c r="H29" s="72">
        <f t="shared" si="11"/>
        <v>0</v>
      </c>
      <c r="I29" s="72">
        <f t="shared" si="11"/>
        <v>0</v>
      </c>
      <c r="J29" s="72">
        <f t="shared" si="11"/>
        <v>0</v>
      </c>
      <c r="K29" s="72">
        <f t="shared" si="11"/>
        <v>0</v>
      </c>
      <c r="L29" s="72">
        <f t="shared" si="11"/>
        <v>0</v>
      </c>
      <c r="M29" s="72">
        <f t="shared" si="11"/>
        <v>0</v>
      </c>
      <c r="N29" s="191"/>
      <c r="O29" s="218"/>
    </row>
    <row r="30" spans="1:16" ht="12.75" customHeight="1" x14ac:dyDescent="0.2">
      <c r="A30" s="196"/>
      <c r="B30" s="146" t="s">
        <v>18</v>
      </c>
      <c r="C30" s="146"/>
      <c r="D30" s="146"/>
      <c r="E30" s="146"/>
      <c r="F30" s="146"/>
      <c r="G30" s="72">
        <f t="shared" si="11"/>
        <v>444.4</v>
      </c>
      <c r="H30" s="72">
        <f t="shared" si="11"/>
        <v>111.1</v>
      </c>
      <c r="I30" s="72">
        <f t="shared" si="11"/>
        <v>0</v>
      </c>
      <c r="J30" s="72">
        <f t="shared" si="11"/>
        <v>0</v>
      </c>
      <c r="K30" s="72">
        <f t="shared" si="11"/>
        <v>333.3</v>
      </c>
      <c r="L30" s="72">
        <f t="shared" si="11"/>
        <v>444.4</v>
      </c>
      <c r="M30" s="72">
        <f t="shared" si="11"/>
        <v>444.4</v>
      </c>
      <c r="N30" s="191"/>
      <c r="O30" s="218"/>
    </row>
    <row r="31" spans="1:16" ht="12.75" customHeight="1" x14ac:dyDescent="0.2">
      <c r="A31" s="196"/>
      <c r="B31" s="146" t="s">
        <v>19</v>
      </c>
      <c r="C31" s="146"/>
      <c r="D31" s="146"/>
      <c r="E31" s="146"/>
      <c r="F31" s="146"/>
      <c r="G31" s="72">
        <f>G38+G45+G52</f>
        <v>0</v>
      </c>
      <c r="H31" s="72">
        <f t="shared" ref="H31:M31" si="12">H38+H45+H52</f>
        <v>0</v>
      </c>
      <c r="I31" s="72">
        <f t="shared" si="12"/>
        <v>0</v>
      </c>
      <c r="J31" s="72">
        <f t="shared" si="12"/>
        <v>0</v>
      </c>
      <c r="K31" s="72">
        <f t="shared" si="12"/>
        <v>0</v>
      </c>
      <c r="L31" s="72">
        <f t="shared" si="12"/>
        <v>0</v>
      </c>
      <c r="M31" s="72">
        <f t="shared" si="12"/>
        <v>0</v>
      </c>
      <c r="N31" s="191"/>
      <c r="O31" s="218"/>
    </row>
    <row r="32" spans="1:16" ht="27" customHeight="1" x14ac:dyDescent="0.2">
      <c r="A32" s="195" t="s">
        <v>92</v>
      </c>
      <c r="B32" s="73" t="s">
        <v>27</v>
      </c>
      <c r="C32" s="73"/>
      <c r="D32" s="73"/>
      <c r="E32" s="73"/>
      <c r="F32" s="73"/>
      <c r="G32" s="74">
        <v>2</v>
      </c>
      <c r="H32" s="74">
        <v>1</v>
      </c>
      <c r="I32" s="74"/>
      <c r="J32" s="74"/>
      <c r="K32" s="74">
        <v>2</v>
      </c>
      <c r="L32" s="74">
        <v>2</v>
      </c>
      <c r="M32" s="74">
        <v>2</v>
      </c>
      <c r="N32" s="154" t="s">
        <v>26</v>
      </c>
      <c r="O32" s="197" t="s">
        <v>290</v>
      </c>
    </row>
    <row r="33" spans="1:16" ht="12.75" customHeight="1" x14ac:dyDescent="0.2">
      <c r="A33" s="196"/>
      <c r="B33" s="73" t="s">
        <v>15</v>
      </c>
      <c r="C33" s="73"/>
      <c r="D33" s="73"/>
      <c r="E33" s="73"/>
      <c r="F33" s="73"/>
      <c r="G33" s="65">
        <f>G34/G32</f>
        <v>2222.1999999999998</v>
      </c>
      <c r="H33" s="65">
        <f>H34</f>
        <v>1111.0999999999999</v>
      </c>
      <c r="I33" s="65"/>
      <c r="J33" s="65"/>
      <c r="K33" s="65">
        <f>K34/K32</f>
        <v>1666.65</v>
      </c>
      <c r="L33" s="65">
        <f>L34/L32</f>
        <v>2222.1999999999998</v>
      </c>
      <c r="M33" s="65">
        <f>M34/M32</f>
        <v>2222.1999999999998</v>
      </c>
      <c r="N33" s="185"/>
      <c r="O33" s="204"/>
    </row>
    <row r="34" spans="1:16" ht="12.75" customHeight="1" x14ac:dyDescent="0.2">
      <c r="A34" s="196"/>
      <c r="B34" s="73" t="s">
        <v>23</v>
      </c>
      <c r="C34" s="73"/>
      <c r="D34" s="73"/>
      <c r="E34" s="73"/>
      <c r="F34" s="73"/>
      <c r="G34" s="65">
        <f>SUM(G35:G38)</f>
        <v>4444.3999999999996</v>
      </c>
      <c r="H34" s="65">
        <f>H35+H37</f>
        <v>1111.0999999999999</v>
      </c>
      <c r="I34" s="65"/>
      <c r="J34" s="65"/>
      <c r="K34" s="65">
        <f>SUM(K35:K38)</f>
        <v>3333.3</v>
      </c>
      <c r="L34" s="65">
        <f>SUM(L35:L38)</f>
        <v>4444.3999999999996</v>
      </c>
      <c r="M34" s="65">
        <f>SUM(M35:M38)</f>
        <v>4444.3999999999996</v>
      </c>
      <c r="N34" s="185"/>
      <c r="O34" s="204"/>
    </row>
    <row r="35" spans="1:16" ht="12.75" customHeight="1" x14ac:dyDescent="0.2">
      <c r="A35" s="196"/>
      <c r="B35" s="73" t="s">
        <v>16</v>
      </c>
      <c r="C35" s="73">
        <v>127</v>
      </c>
      <c r="D35" s="73">
        <v>1102</v>
      </c>
      <c r="E35" s="73">
        <v>1400070670</v>
      </c>
      <c r="F35" s="73">
        <v>521</v>
      </c>
      <c r="G35" s="65">
        <v>4000</v>
      </c>
      <c r="H35" s="65">
        <v>1000</v>
      </c>
      <c r="I35" s="65"/>
      <c r="J35" s="65"/>
      <c r="K35" s="65">
        <v>3000</v>
      </c>
      <c r="L35" s="65">
        <v>4000</v>
      </c>
      <c r="M35" s="65">
        <v>4000</v>
      </c>
      <c r="N35" s="185"/>
      <c r="O35" s="204"/>
      <c r="P35" s="67" t="s">
        <v>82</v>
      </c>
    </row>
    <row r="36" spans="1:16" ht="12.75" customHeight="1" x14ac:dyDescent="0.2">
      <c r="A36" s="196"/>
      <c r="B36" s="73" t="s">
        <v>17</v>
      </c>
      <c r="C36" s="73">
        <v>127</v>
      </c>
      <c r="D36" s="73"/>
      <c r="E36" s="73"/>
      <c r="F36" s="73"/>
      <c r="G36" s="65"/>
      <c r="H36" s="65"/>
      <c r="I36" s="65"/>
      <c r="J36" s="65"/>
      <c r="K36" s="65"/>
      <c r="L36" s="65"/>
      <c r="M36" s="65"/>
      <c r="N36" s="185"/>
      <c r="O36" s="204"/>
      <c r="P36" s="67" t="s">
        <v>88</v>
      </c>
    </row>
    <row r="37" spans="1:16" ht="12.75" customHeight="1" x14ac:dyDescent="0.2">
      <c r="A37" s="196"/>
      <c r="B37" s="73" t="s">
        <v>18</v>
      </c>
      <c r="C37" s="73">
        <v>127</v>
      </c>
      <c r="D37" s="73"/>
      <c r="E37" s="73"/>
      <c r="F37" s="73"/>
      <c r="G37" s="65">
        <v>444.4</v>
      </c>
      <c r="H37" s="65">
        <v>111.1</v>
      </c>
      <c r="I37" s="65"/>
      <c r="J37" s="65"/>
      <c r="K37" s="65">
        <v>333.3</v>
      </c>
      <c r="L37" s="65">
        <v>444.4</v>
      </c>
      <c r="M37" s="65">
        <v>444.4</v>
      </c>
      <c r="N37" s="185"/>
      <c r="O37" s="204"/>
      <c r="P37" s="67" t="s">
        <v>89</v>
      </c>
    </row>
    <row r="38" spans="1:16" ht="42.75" customHeight="1" x14ac:dyDescent="0.2">
      <c r="A38" s="196"/>
      <c r="B38" s="73" t="s">
        <v>19</v>
      </c>
      <c r="C38" s="73">
        <v>127</v>
      </c>
      <c r="D38" s="73"/>
      <c r="E38" s="73"/>
      <c r="F38" s="73"/>
      <c r="G38" s="65"/>
      <c r="H38" s="65"/>
      <c r="I38" s="65"/>
      <c r="J38" s="65"/>
      <c r="K38" s="65"/>
      <c r="L38" s="65"/>
      <c r="M38" s="65"/>
      <c r="N38" s="185"/>
      <c r="O38" s="205"/>
    </row>
    <row r="39" spans="1:16" ht="12.75" customHeight="1" x14ac:dyDescent="0.2">
      <c r="A39" s="195" t="s">
        <v>227</v>
      </c>
      <c r="B39" s="73" t="s">
        <v>24</v>
      </c>
      <c r="C39" s="73"/>
      <c r="D39" s="73"/>
      <c r="E39" s="73"/>
      <c r="F39" s="73"/>
      <c r="G39" s="74">
        <v>1</v>
      </c>
      <c r="H39" s="74"/>
      <c r="I39" s="74">
        <v>1</v>
      </c>
      <c r="J39" s="74"/>
      <c r="K39" s="74"/>
      <c r="L39" s="74">
        <v>2</v>
      </c>
      <c r="M39" s="74">
        <v>2</v>
      </c>
      <c r="N39" s="154" t="s">
        <v>113</v>
      </c>
      <c r="O39" s="197" t="s">
        <v>111</v>
      </c>
    </row>
    <row r="40" spans="1:16" ht="15" customHeight="1" x14ac:dyDescent="0.2">
      <c r="A40" s="196"/>
      <c r="B40" s="73" t="s">
        <v>15</v>
      </c>
      <c r="C40" s="73"/>
      <c r="D40" s="73"/>
      <c r="E40" s="73"/>
      <c r="F40" s="73"/>
      <c r="G40" s="65">
        <f>G41/G39</f>
        <v>900</v>
      </c>
      <c r="H40" s="65"/>
      <c r="I40" s="65">
        <f>I41/I39</f>
        <v>900</v>
      </c>
      <c r="J40" s="65"/>
      <c r="K40" s="65"/>
      <c r="L40" s="65">
        <f>L41/L39</f>
        <v>500</v>
      </c>
      <c r="M40" s="65">
        <f>M41/M39</f>
        <v>500</v>
      </c>
      <c r="N40" s="185"/>
      <c r="O40" s="204"/>
    </row>
    <row r="41" spans="1:16" ht="12.75" customHeight="1" x14ac:dyDescent="0.2">
      <c r="A41" s="196"/>
      <c r="B41" s="73" t="s">
        <v>23</v>
      </c>
      <c r="C41" s="73"/>
      <c r="D41" s="73"/>
      <c r="E41" s="73"/>
      <c r="F41" s="73"/>
      <c r="G41" s="65">
        <f>SUM(G42:G45)</f>
        <v>900</v>
      </c>
      <c r="H41" s="65"/>
      <c r="I41" s="65">
        <f>SUM(I42:I45)</f>
        <v>900</v>
      </c>
      <c r="J41" s="65"/>
      <c r="K41" s="65"/>
      <c r="L41" s="65">
        <f>SUM(L42:L45)</f>
        <v>1000</v>
      </c>
      <c r="M41" s="65">
        <f>SUM(M42:M45)</f>
        <v>1000</v>
      </c>
      <c r="N41" s="185"/>
      <c r="O41" s="204"/>
    </row>
    <row r="42" spans="1:16" ht="15" customHeight="1" x14ac:dyDescent="0.2">
      <c r="A42" s="196"/>
      <c r="B42" s="73" t="s">
        <v>16</v>
      </c>
      <c r="C42" s="73">
        <v>127</v>
      </c>
      <c r="D42" s="73">
        <v>1103</v>
      </c>
      <c r="E42" s="73">
        <v>1400004040</v>
      </c>
      <c r="F42" s="73">
        <v>622</v>
      </c>
      <c r="G42" s="65">
        <f>H42+I42+J42+K42</f>
        <v>900</v>
      </c>
      <c r="H42" s="65"/>
      <c r="I42" s="65">
        <v>900</v>
      </c>
      <c r="J42" s="65"/>
      <c r="K42" s="65"/>
      <c r="L42" s="65">
        <v>1000</v>
      </c>
      <c r="M42" s="65">
        <v>1000</v>
      </c>
      <c r="N42" s="185"/>
      <c r="O42" s="204"/>
      <c r="P42" s="67" t="s">
        <v>82</v>
      </c>
    </row>
    <row r="43" spans="1:16" ht="15" customHeight="1" x14ac:dyDescent="0.2">
      <c r="A43" s="196"/>
      <c r="B43" s="73" t="s">
        <v>17</v>
      </c>
      <c r="C43" s="73">
        <v>127</v>
      </c>
      <c r="D43" s="73"/>
      <c r="E43" s="73"/>
      <c r="F43" s="73"/>
      <c r="G43" s="65"/>
      <c r="H43" s="65"/>
      <c r="I43" s="65"/>
      <c r="J43" s="65"/>
      <c r="K43" s="65"/>
      <c r="L43" s="65"/>
      <c r="M43" s="65"/>
      <c r="N43" s="185"/>
      <c r="O43" s="204"/>
      <c r="P43" s="67" t="s">
        <v>88</v>
      </c>
    </row>
    <row r="44" spans="1:16" ht="15" customHeight="1" x14ac:dyDescent="0.2">
      <c r="A44" s="196"/>
      <c r="B44" s="73" t="s">
        <v>18</v>
      </c>
      <c r="C44" s="73">
        <v>127</v>
      </c>
      <c r="D44" s="73"/>
      <c r="E44" s="73"/>
      <c r="F44" s="73"/>
      <c r="G44" s="65"/>
      <c r="H44" s="65"/>
      <c r="I44" s="65"/>
      <c r="J44" s="65"/>
      <c r="K44" s="65"/>
      <c r="L44" s="65"/>
      <c r="M44" s="65"/>
      <c r="N44" s="185"/>
      <c r="O44" s="204"/>
      <c r="P44" s="67" t="s">
        <v>89</v>
      </c>
    </row>
    <row r="45" spans="1:16" ht="15" customHeight="1" x14ac:dyDescent="0.2">
      <c r="A45" s="196"/>
      <c r="B45" s="73" t="s">
        <v>19</v>
      </c>
      <c r="C45" s="73">
        <v>127</v>
      </c>
      <c r="D45" s="73"/>
      <c r="E45" s="73"/>
      <c r="F45" s="73"/>
      <c r="G45" s="65"/>
      <c r="H45" s="65"/>
      <c r="I45" s="65"/>
      <c r="J45" s="65"/>
      <c r="K45" s="65"/>
      <c r="L45" s="65"/>
      <c r="M45" s="65"/>
      <c r="N45" s="185"/>
      <c r="O45" s="205"/>
    </row>
    <row r="46" spans="1:16" ht="15.75" customHeight="1" x14ac:dyDescent="0.2">
      <c r="A46" s="195" t="s">
        <v>205</v>
      </c>
      <c r="B46" s="73" t="s">
        <v>24</v>
      </c>
      <c r="C46" s="73"/>
      <c r="D46" s="73"/>
      <c r="E46" s="73"/>
      <c r="F46" s="73"/>
      <c r="G46" s="74">
        <v>15</v>
      </c>
      <c r="H46" s="74">
        <v>3</v>
      </c>
      <c r="I46" s="74">
        <v>4</v>
      </c>
      <c r="J46" s="74">
        <v>4</v>
      </c>
      <c r="K46" s="74">
        <v>4</v>
      </c>
      <c r="L46" s="74">
        <v>15</v>
      </c>
      <c r="M46" s="74">
        <v>15</v>
      </c>
      <c r="N46" s="154" t="s">
        <v>113</v>
      </c>
      <c r="O46" s="167" t="s">
        <v>228</v>
      </c>
    </row>
    <row r="47" spans="1:16" ht="12.75" customHeight="1" x14ac:dyDescent="0.2">
      <c r="A47" s="196"/>
      <c r="B47" s="73" t="s">
        <v>15</v>
      </c>
      <c r="C47" s="73"/>
      <c r="D47" s="73"/>
      <c r="E47" s="73"/>
      <c r="F47" s="73"/>
      <c r="G47" s="65">
        <f t="shared" ref="G47:M47" si="13">G48/G46</f>
        <v>359.81333333333333</v>
      </c>
      <c r="H47" s="65">
        <f t="shared" si="13"/>
        <v>533.33333333333337</v>
      </c>
      <c r="I47" s="65">
        <f t="shared" si="13"/>
        <v>144.27500000000001</v>
      </c>
      <c r="J47" s="65">
        <f t="shared" si="13"/>
        <v>545.72500000000002</v>
      </c>
      <c r="K47" s="65">
        <f t="shared" si="13"/>
        <v>259.3</v>
      </c>
      <c r="L47" s="65">
        <f>L48/L46</f>
        <v>359.81333333333333</v>
      </c>
      <c r="M47" s="65">
        <f t="shared" si="13"/>
        <v>359.81333333333333</v>
      </c>
      <c r="N47" s="185"/>
      <c r="O47" s="212"/>
    </row>
    <row r="48" spans="1:16" ht="12.75" customHeight="1" x14ac:dyDescent="0.2">
      <c r="A48" s="196"/>
      <c r="B48" s="73" t="s">
        <v>23</v>
      </c>
      <c r="C48" s="73"/>
      <c r="D48" s="73"/>
      <c r="E48" s="73"/>
      <c r="F48" s="73"/>
      <c r="G48" s="65">
        <f t="shared" ref="G48:M48" si="14">SUM(G49:G52)</f>
        <v>5397.2</v>
      </c>
      <c r="H48" s="65">
        <f t="shared" si="14"/>
        <v>1600</v>
      </c>
      <c r="I48" s="65">
        <f t="shared" si="14"/>
        <v>577.1</v>
      </c>
      <c r="J48" s="65">
        <f t="shared" si="14"/>
        <v>2182.9</v>
      </c>
      <c r="K48" s="65">
        <f t="shared" si="14"/>
        <v>1037.2</v>
      </c>
      <c r="L48" s="65">
        <f t="shared" si="14"/>
        <v>5397.2</v>
      </c>
      <c r="M48" s="65">
        <f t="shared" si="14"/>
        <v>5397.2</v>
      </c>
      <c r="N48" s="185"/>
      <c r="O48" s="212"/>
    </row>
    <row r="49" spans="1:16" ht="12.75" customHeight="1" x14ac:dyDescent="0.2">
      <c r="A49" s="196"/>
      <c r="B49" s="73" t="s">
        <v>16</v>
      </c>
      <c r="C49" s="73">
        <v>127</v>
      </c>
      <c r="D49" s="73">
        <v>1103</v>
      </c>
      <c r="E49" s="73">
        <v>1400004040</v>
      </c>
      <c r="F49" s="73">
        <v>622</v>
      </c>
      <c r="G49" s="65">
        <f>H49+I49+J49+K49</f>
        <v>5397.2</v>
      </c>
      <c r="H49" s="65">
        <v>1600</v>
      </c>
      <c r="I49" s="65">
        <v>577.1</v>
      </c>
      <c r="J49" s="65">
        <v>2182.9</v>
      </c>
      <c r="K49" s="65">
        <v>1037.2</v>
      </c>
      <c r="L49" s="65">
        <v>5397.2</v>
      </c>
      <c r="M49" s="65">
        <v>5397.2</v>
      </c>
      <c r="N49" s="185"/>
      <c r="O49" s="212"/>
      <c r="P49" s="67" t="s">
        <v>82</v>
      </c>
    </row>
    <row r="50" spans="1:16" ht="12.75" customHeight="1" x14ac:dyDescent="0.2">
      <c r="A50" s="196"/>
      <c r="B50" s="73" t="s">
        <v>17</v>
      </c>
      <c r="C50" s="73">
        <v>127</v>
      </c>
      <c r="D50" s="73"/>
      <c r="E50" s="73"/>
      <c r="F50" s="73"/>
      <c r="G50" s="65"/>
      <c r="H50" s="65"/>
      <c r="I50" s="65"/>
      <c r="J50" s="65"/>
      <c r="K50" s="65"/>
      <c r="L50" s="65"/>
      <c r="M50" s="65"/>
      <c r="N50" s="185"/>
      <c r="O50" s="212"/>
      <c r="P50" s="67" t="s">
        <v>88</v>
      </c>
    </row>
    <row r="51" spans="1:16" ht="12.75" customHeight="1" x14ac:dyDescent="0.2">
      <c r="A51" s="196"/>
      <c r="B51" s="73" t="s">
        <v>18</v>
      </c>
      <c r="C51" s="73">
        <v>127</v>
      </c>
      <c r="D51" s="73"/>
      <c r="E51" s="73"/>
      <c r="F51" s="73"/>
      <c r="G51" s="65"/>
      <c r="H51" s="65"/>
      <c r="I51" s="65"/>
      <c r="J51" s="65"/>
      <c r="K51" s="65"/>
      <c r="L51" s="65"/>
      <c r="M51" s="65"/>
      <c r="N51" s="185"/>
      <c r="O51" s="212"/>
      <c r="P51" s="67" t="s">
        <v>89</v>
      </c>
    </row>
    <row r="52" spans="1:16" ht="51.75" customHeight="1" x14ac:dyDescent="0.2">
      <c r="A52" s="196"/>
      <c r="B52" s="73" t="s">
        <v>19</v>
      </c>
      <c r="C52" s="73">
        <v>127</v>
      </c>
      <c r="D52" s="73"/>
      <c r="E52" s="73"/>
      <c r="F52" s="73"/>
      <c r="G52" s="65"/>
      <c r="H52" s="65"/>
      <c r="I52" s="65"/>
      <c r="J52" s="65"/>
      <c r="K52" s="65"/>
      <c r="L52" s="65"/>
      <c r="M52" s="65"/>
      <c r="N52" s="185"/>
      <c r="O52" s="212"/>
    </row>
    <row r="53" spans="1:16" ht="27" customHeight="1" x14ac:dyDescent="0.2">
      <c r="A53" s="216" t="s">
        <v>291</v>
      </c>
      <c r="B53" s="146" t="s">
        <v>14</v>
      </c>
      <c r="C53" s="146"/>
      <c r="D53" s="146"/>
      <c r="E53" s="146"/>
      <c r="F53" s="146"/>
      <c r="G53" s="72"/>
      <c r="H53" s="72"/>
      <c r="I53" s="72"/>
      <c r="J53" s="72"/>
      <c r="K53" s="72"/>
      <c r="L53" s="72"/>
      <c r="M53" s="72"/>
      <c r="N53" s="174" t="s">
        <v>210</v>
      </c>
      <c r="O53" s="217" t="s">
        <v>292</v>
      </c>
    </row>
    <row r="54" spans="1:16" ht="12.75" customHeight="1" x14ac:dyDescent="0.2">
      <c r="A54" s="222"/>
      <c r="B54" s="146" t="s">
        <v>15</v>
      </c>
      <c r="C54" s="146"/>
      <c r="D54" s="146"/>
      <c r="E54" s="146"/>
      <c r="F54" s="146"/>
      <c r="G54" s="72"/>
      <c r="H54" s="72"/>
      <c r="I54" s="72"/>
      <c r="J54" s="72"/>
      <c r="K54" s="72"/>
      <c r="L54" s="72"/>
      <c r="M54" s="72"/>
      <c r="N54" s="191"/>
      <c r="O54" s="218"/>
    </row>
    <row r="55" spans="1:16" ht="26.25" customHeight="1" x14ac:dyDescent="0.2">
      <c r="A55" s="222"/>
      <c r="B55" s="146" t="s">
        <v>23</v>
      </c>
      <c r="C55" s="146"/>
      <c r="D55" s="146"/>
      <c r="E55" s="146"/>
      <c r="F55" s="146"/>
      <c r="G55" s="72">
        <f t="shared" ref="G55:K55" si="15">SUM(G56:G59)</f>
        <v>9149.0999999999985</v>
      </c>
      <c r="H55" s="72">
        <f t="shared" si="15"/>
        <v>189.3</v>
      </c>
      <c r="I55" s="72">
        <f t="shared" si="15"/>
        <v>2705.9</v>
      </c>
      <c r="J55" s="72">
        <f t="shared" si="15"/>
        <v>5833.3</v>
      </c>
      <c r="K55" s="72">
        <f t="shared" si="15"/>
        <v>420.6</v>
      </c>
      <c r="L55" s="72">
        <f>SUM(L56:L59)</f>
        <v>500</v>
      </c>
      <c r="M55" s="72">
        <f>SUM(M56:M59)</f>
        <v>500</v>
      </c>
      <c r="N55" s="191"/>
      <c r="O55" s="218"/>
    </row>
    <row r="56" spans="1:16" ht="12.75" customHeight="1" x14ac:dyDescent="0.2">
      <c r="A56" s="222"/>
      <c r="B56" s="146" t="s">
        <v>16</v>
      </c>
      <c r="C56" s="146"/>
      <c r="D56" s="146"/>
      <c r="E56" s="146"/>
      <c r="F56" s="146"/>
      <c r="G56" s="72">
        <f>G63+G70+G77</f>
        <v>3300</v>
      </c>
      <c r="H56" s="72">
        <f t="shared" ref="H56:K56" si="16">H63+H70+H77</f>
        <v>189.3</v>
      </c>
      <c r="I56" s="72">
        <f t="shared" si="16"/>
        <v>2705.9</v>
      </c>
      <c r="J56" s="72">
        <f t="shared" si="16"/>
        <v>0</v>
      </c>
      <c r="K56" s="72">
        <f t="shared" si="16"/>
        <v>404.8</v>
      </c>
      <c r="L56" s="72">
        <f t="shared" ref="L56:M56" si="17">L63+L70</f>
        <v>500</v>
      </c>
      <c r="M56" s="72">
        <f t="shared" si="17"/>
        <v>500</v>
      </c>
      <c r="N56" s="191"/>
      <c r="O56" s="218"/>
    </row>
    <row r="57" spans="1:16" ht="12.75" customHeight="1" x14ac:dyDescent="0.2">
      <c r="A57" s="222"/>
      <c r="B57" s="146" t="s">
        <v>17</v>
      </c>
      <c r="C57" s="146"/>
      <c r="D57" s="146"/>
      <c r="E57" s="146"/>
      <c r="F57" s="146"/>
      <c r="G57" s="72">
        <f t="shared" ref="G57:K59" si="18">G64+G71+G78</f>
        <v>5833.3</v>
      </c>
      <c r="H57" s="72">
        <f t="shared" si="18"/>
        <v>0</v>
      </c>
      <c r="I57" s="72">
        <f t="shared" si="18"/>
        <v>0</v>
      </c>
      <c r="J57" s="72">
        <f t="shared" si="18"/>
        <v>5833.3</v>
      </c>
      <c r="K57" s="72">
        <f t="shared" si="18"/>
        <v>0</v>
      </c>
      <c r="L57" s="72">
        <f t="shared" ref="L57:M59" si="19">L64+L71</f>
        <v>0</v>
      </c>
      <c r="M57" s="72">
        <f t="shared" si="19"/>
        <v>0</v>
      </c>
      <c r="N57" s="191"/>
      <c r="O57" s="218"/>
    </row>
    <row r="58" spans="1:16" ht="12.75" customHeight="1" x14ac:dyDescent="0.2">
      <c r="A58" s="222"/>
      <c r="B58" s="146" t="s">
        <v>18</v>
      </c>
      <c r="C58" s="146"/>
      <c r="D58" s="146"/>
      <c r="E58" s="146"/>
      <c r="F58" s="146"/>
      <c r="G58" s="72">
        <f t="shared" si="18"/>
        <v>15.8</v>
      </c>
      <c r="H58" s="72">
        <f t="shared" si="18"/>
        <v>0</v>
      </c>
      <c r="I58" s="72">
        <f t="shared" si="18"/>
        <v>0</v>
      </c>
      <c r="J58" s="72">
        <f t="shared" si="18"/>
        <v>0</v>
      </c>
      <c r="K58" s="72">
        <f t="shared" si="18"/>
        <v>15.8</v>
      </c>
      <c r="L58" s="72">
        <f t="shared" si="19"/>
        <v>0</v>
      </c>
      <c r="M58" s="72">
        <f t="shared" si="19"/>
        <v>0</v>
      </c>
      <c r="N58" s="191"/>
      <c r="O58" s="218"/>
    </row>
    <row r="59" spans="1:16" ht="40.5" customHeight="1" x14ac:dyDescent="0.2">
      <c r="A59" s="222"/>
      <c r="B59" s="146" t="s">
        <v>19</v>
      </c>
      <c r="C59" s="146"/>
      <c r="D59" s="146"/>
      <c r="E59" s="146"/>
      <c r="F59" s="146"/>
      <c r="G59" s="72">
        <f t="shared" si="18"/>
        <v>0</v>
      </c>
      <c r="H59" s="72">
        <f t="shared" si="18"/>
        <v>0</v>
      </c>
      <c r="I59" s="72">
        <f t="shared" si="18"/>
        <v>0</v>
      </c>
      <c r="J59" s="72">
        <f t="shared" si="18"/>
        <v>0</v>
      </c>
      <c r="K59" s="72">
        <f t="shared" si="18"/>
        <v>0</v>
      </c>
      <c r="L59" s="72">
        <f t="shared" si="19"/>
        <v>0</v>
      </c>
      <c r="M59" s="72">
        <f t="shared" si="19"/>
        <v>0</v>
      </c>
      <c r="N59" s="191"/>
      <c r="O59" s="218"/>
    </row>
    <row r="60" spans="1:16" ht="28.5" customHeight="1" x14ac:dyDescent="0.2">
      <c r="A60" s="195" t="s">
        <v>93</v>
      </c>
      <c r="B60" s="73" t="s">
        <v>27</v>
      </c>
      <c r="C60" s="73"/>
      <c r="D60" s="73"/>
      <c r="E60" s="73"/>
      <c r="F60" s="73"/>
      <c r="G60" s="74">
        <v>3</v>
      </c>
      <c r="H60" s="74"/>
      <c r="I60" s="74"/>
      <c r="J60" s="74"/>
      <c r="K60" s="74">
        <v>3</v>
      </c>
      <c r="L60" s="74"/>
      <c r="M60" s="74"/>
      <c r="N60" s="154" t="s">
        <v>26</v>
      </c>
      <c r="O60" s="197" t="s">
        <v>241</v>
      </c>
    </row>
    <row r="61" spans="1:16" ht="17.25" customHeight="1" x14ac:dyDescent="0.2">
      <c r="A61" s="196"/>
      <c r="B61" s="73" t="s">
        <v>15</v>
      </c>
      <c r="C61" s="73"/>
      <c r="D61" s="73"/>
      <c r="E61" s="73"/>
      <c r="F61" s="73"/>
      <c r="G61" s="65">
        <v>105.26666666666667</v>
      </c>
      <c r="H61" s="65"/>
      <c r="I61" s="65"/>
      <c r="J61" s="65"/>
      <c r="K61" s="65">
        <v>105.26666666666667</v>
      </c>
      <c r="L61" s="65"/>
      <c r="M61" s="65"/>
      <c r="N61" s="185"/>
      <c r="O61" s="204"/>
    </row>
    <row r="62" spans="1:16" ht="12.75" customHeight="1" x14ac:dyDescent="0.2">
      <c r="A62" s="196"/>
      <c r="B62" s="73" t="s">
        <v>23</v>
      </c>
      <c r="C62" s="73"/>
      <c r="D62" s="73"/>
      <c r="E62" s="73"/>
      <c r="F62" s="73"/>
      <c r="G62" s="65">
        <v>315.8</v>
      </c>
      <c r="H62" s="65"/>
      <c r="I62" s="65"/>
      <c r="J62" s="65"/>
      <c r="K62" s="65">
        <v>315.8</v>
      </c>
      <c r="L62" s="65"/>
      <c r="M62" s="65"/>
      <c r="N62" s="185"/>
      <c r="O62" s="204"/>
    </row>
    <row r="63" spans="1:16" ht="12.75" customHeight="1" x14ac:dyDescent="0.2">
      <c r="A63" s="196"/>
      <c r="B63" s="73" t="s">
        <v>16</v>
      </c>
      <c r="C63" s="73">
        <v>127</v>
      </c>
      <c r="D63" s="73">
        <v>1102</v>
      </c>
      <c r="E63" s="73">
        <v>1400070670</v>
      </c>
      <c r="F63" s="73">
        <v>521</v>
      </c>
      <c r="G63" s="65">
        <v>300</v>
      </c>
      <c r="H63" s="65"/>
      <c r="I63" s="65"/>
      <c r="J63" s="65"/>
      <c r="K63" s="65">
        <v>300</v>
      </c>
      <c r="L63" s="65"/>
      <c r="M63" s="65"/>
      <c r="N63" s="185"/>
      <c r="O63" s="204"/>
      <c r="P63" s="67" t="s">
        <v>82</v>
      </c>
    </row>
    <row r="64" spans="1:16" ht="12.75" customHeight="1" x14ac:dyDescent="0.2">
      <c r="A64" s="196"/>
      <c r="B64" s="73" t="s">
        <v>17</v>
      </c>
      <c r="C64" s="73">
        <v>127</v>
      </c>
      <c r="D64" s="73"/>
      <c r="E64" s="73"/>
      <c r="F64" s="73"/>
      <c r="G64" s="65"/>
      <c r="H64" s="65"/>
      <c r="I64" s="65"/>
      <c r="J64" s="65"/>
      <c r="K64" s="65"/>
      <c r="L64" s="65"/>
      <c r="M64" s="65"/>
      <c r="N64" s="185"/>
      <c r="O64" s="204"/>
      <c r="P64" s="67" t="s">
        <v>88</v>
      </c>
    </row>
    <row r="65" spans="1:16" ht="12.75" customHeight="1" x14ac:dyDescent="0.2">
      <c r="A65" s="196"/>
      <c r="B65" s="73" t="s">
        <v>18</v>
      </c>
      <c r="C65" s="73">
        <v>127</v>
      </c>
      <c r="D65" s="73"/>
      <c r="E65" s="73"/>
      <c r="F65" s="73"/>
      <c r="G65" s="65">
        <v>15.8</v>
      </c>
      <c r="H65" s="65"/>
      <c r="I65" s="65"/>
      <c r="J65" s="65"/>
      <c r="K65" s="65">
        <v>15.8</v>
      </c>
      <c r="L65" s="65"/>
      <c r="M65" s="65"/>
      <c r="N65" s="185"/>
      <c r="O65" s="204"/>
      <c r="P65" s="67" t="s">
        <v>89</v>
      </c>
    </row>
    <row r="66" spans="1:16" ht="47.25" customHeight="1" x14ac:dyDescent="0.2">
      <c r="A66" s="196"/>
      <c r="B66" s="73" t="s">
        <v>19</v>
      </c>
      <c r="C66" s="73">
        <v>127</v>
      </c>
      <c r="D66" s="73"/>
      <c r="E66" s="73"/>
      <c r="F66" s="73"/>
      <c r="G66" s="65"/>
      <c r="H66" s="65"/>
      <c r="I66" s="65"/>
      <c r="J66" s="65"/>
      <c r="K66" s="65"/>
      <c r="L66" s="65"/>
      <c r="M66" s="65"/>
      <c r="N66" s="185"/>
      <c r="O66" s="205"/>
    </row>
    <row r="67" spans="1:16" ht="12.75" customHeight="1" x14ac:dyDescent="0.2">
      <c r="A67" s="195" t="s">
        <v>112</v>
      </c>
      <c r="B67" s="73" t="s">
        <v>24</v>
      </c>
      <c r="C67" s="73"/>
      <c r="D67" s="73"/>
      <c r="E67" s="73"/>
      <c r="F67" s="73"/>
      <c r="G67" s="74">
        <v>1</v>
      </c>
      <c r="H67" s="74">
        <v>1</v>
      </c>
      <c r="I67" s="74">
        <v>1</v>
      </c>
      <c r="J67" s="74"/>
      <c r="K67" s="74">
        <v>1</v>
      </c>
      <c r="L67" s="74">
        <v>1</v>
      </c>
      <c r="M67" s="74">
        <v>1</v>
      </c>
      <c r="N67" s="154" t="s">
        <v>113</v>
      </c>
      <c r="O67" s="197" t="s">
        <v>194</v>
      </c>
    </row>
    <row r="68" spans="1:16" ht="12.75" customHeight="1" x14ac:dyDescent="0.2">
      <c r="A68" s="196"/>
      <c r="B68" s="73" t="s">
        <v>15</v>
      </c>
      <c r="C68" s="73"/>
      <c r="D68" s="73"/>
      <c r="E68" s="73"/>
      <c r="F68" s="73"/>
      <c r="G68" s="65">
        <f>G69/G67</f>
        <v>500</v>
      </c>
      <c r="H68" s="65">
        <f>H69/H67</f>
        <v>189.3</v>
      </c>
      <c r="I68" s="65">
        <f>I69/I67</f>
        <v>205.9</v>
      </c>
      <c r="J68" s="65"/>
      <c r="K68" s="65">
        <f>K69/K67</f>
        <v>104.8</v>
      </c>
      <c r="L68" s="65">
        <f>L69/L67</f>
        <v>500</v>
      </c>
      <c r="M68" s="65">
        <f>M69/M67</f>
        <v>500</v>
      </c>
      <c r="N68" s="185"/>
      <c r="O68" s="204"/>
    </row>
    <row r="69" spans="1:16" ht="12.75" customHeight="1" x14ac:dyDescent="0.2">
      <c r="A69" s="196"/>
      <c r="B69" s="73" t="s">
        <v>23</v>
      </c>
      <c r="C69" s="73"/>
      <c r="D69" s="73"/>
      <c r="E69" s="73"/>
      <c r="F69" s="73"/>
      <c r="G69" s="65">
        <f>SUM(G70:G73)</f>
        <v>500</v>
      </c>
      <c r="H69" s="65">
        <f>SUM(H70:H73)</f>
        <v>189.3</v>
      </c>
      <c r="I69" s="65">
        <f>SUM(I70:I73)</f>
        <v>205.9</v>
      </c>
      <c r="J69" s="65"/>
      <c r="K69" s="65">
        <f>SUM(K70:K73)</f>
        <v>104.8</v>
      </c>
      <c r="L69" s="65">
        <f>SUM(L70:L73)</f>
        <v>500</v>
      </c>
      <c r="M69" s="65">
        <f>SUM(M70:M73)</f>
        <v>500</v>
      </c>
      <c r="N69" s="185"/>
      <c r="O69" s="204"/>
    </row>
    <row r="70" spans="1:16" ht="12.75" customHeight="1" x14ac:dyDescent="0.2">
      <c r="A70" s="196"/>
      <c r="B70" s="73" t="s">
        <v>16</v>
      </c>
      <c r="C70" s="73">
        <v>127</v>
      </c>
      <c r="D70" s="73">
        <v>1103</v>
      </c>
      <c r="E70" s="73">
        <v>1400004040</v>
      </c>
      <c r="F70" s="73">
        <v>622</v>
      </c>
      <c r="G70" s="65">
        <v>500</v>
      </c>
      <c r="H70" s="65">
        <v>189.3</v>
      </c>
      <c r="I70" s="65">
        <v>205.9</v>
      </c>
      <c r="J70" s="65"/>
      <c r="K70" s="65">
        <v>104.8</v>
      </c>
      <c r="L70" s="65">
        <v>500</v>
      </c>
      <c r="M70" s="65">
        <v>500</v>
      </c>
      <c r="N70" s="185"/>
      <c r="O70" s="204"/>
      <c r="P70" s="67" t="s">
        <v>82</v>
      </c>
    </row>
    <row r="71" spans="1:16" ht="12.75" customHeight="1" x14ac:dyDescent="0.2">
      <c r="A71" s="196"/>
      <c r="B71" s="73" t="s">
        <v>17</v>
      </c>
      <c r="C71" s="73">
        <v>127</v>
      </c>
      <c r="D71" s="73"/>
      <c r="E71" s="73"/>
      <c r="F71" s="73"/>
      <c r="G71" s="65"/>
      <c r="H71" s="65"/>
      <c r="I71" s="65"/>
      <c r="J71" s="65"/>
      <c r="K71" s="65"/>
      <c r="L71" s="65"/>
      <c r="M71" s="65"/>
      <c r="N71" s="185"/>
      <c r="O71" s="204"/>
      <c r="P71" s="67" t="s">
        <v>88</v>
      </c>
    </row>
    <row r="72" spans="1:16" ht="12.75" customHeight="1" x14ac:dyDescent="0.2">
      <c r="A72" s="196"/>
      <c r="B72" s="73" t="s">
        <v>18</v>
      </c>
      <c r="C72" s="73">
        <v>127</v>
      </c>
      <c r="D72" s="73"/>
      <c r="E72" s="73"/>
      <c r="F72" s="73"/>
      <c r="G72" s="65"/>
      <c r="H72" s="65"/>
      <c r="I72" s="65"/>
      <c r="J72" s="65"/>
      <c r="K72" s="65"/>
      <c r="L72" s="65"/>
      <c r="M72" s="65"/>
      <c r="N72" s="185"/>
      <c r="O72" s="204"/>
      <c r="P72" s="67" t="s">
        <v>89</v>
      </c>
    </row>
    <row r="73" spans="1:16" ht="12.75" customHeight="1" x14ac:dyDescent="0.2">
      <c r="A73" s="196"/>
      <c r="B73" s="73" t="s">
        <v>19</v>
      </c>
      <c r="C73" s="73">
        <v>127</v>
      </c>
      <c r="D73" s="73"/>
      <c r="E73" s="73"/>
      <c r="F73" s="73"/>
      <c r="G73" s="65"/>
      <c r="H73" s="65"/>
      <c r="I73" s="65"/>
      <c r="J73" s="65"/>
      <c r="K73" s="65"/>
      <c r="L73" s="65"/>
      <c r="M73" s="65"/>
      <c r="N73" s="185"/>
      <c r="O73" s="205"/>
    </row>
    <row r="74" spans="1:16" ht="12.75" customHeight="1" x14ac:dyDescent="0.2">
      <c r="A74" s="195" t="s">
        <v>230</v>
      </c>
      <c r="B74" s="73" t="s">
        <v>208</v>
      </c>
      <c r="C74" s="73"/>
      <c r="D74" s="73"/>
      <c r="E74" s="73"/>
      <c r="F74" s="73"/>
      <c r="G74" s="74">
        <v>1</v>
      </c>
      <c r="H74" s="74"/>
      <c r="I74" s="74">
        <v>1</v>
      </c>
      <c r="J74" s="74">
        <v>1</v>
      </c>
      <c r="K74" s="74"/>
      <c r="L74" s="74"/>
      <c r="M74" s="74"/>
      <c r="N74" s="154" t="s">
        <v>113</v>
      </c>
      <c r="O74" s="197" t="s">
        <v>229</v>
      </c>
    </row>
    <row r="75" spans="1:16" ht="12.75" customHeight="1" x14ac:dyDescent="0.2">
      <c r="A75" s="196"/>
      <c r="B75" s="73" t="s">
        <v>15</v>
      </c>
      <c r="C75" s="73"/>
      <c r="D75" s="73"/>
      <c r="E75" s="73"/>
      <c r="F75" s="73"/>
      <c r="G75" s="65">
        <f>G76/G74</f>
        <v>8333.2999999999993</v>
      </c>
      <c r="H75" s="65"/>
      <c r="I75" s="65">
        <f>I76/I74</f>
        <v>2500</v>
      </c>
      <c r="J75" s="65">
        <f>J76/J74</f>
        <v>5833.3</v>
      </c>
      <c r="K75" s="65"/>
      <c r="L75" s="65"/>
      <c r="M75" s="65"/>
      <c r="N75" s="185"/>
      <c r="O75" s="204"/>
    </row>
    <row r="76" spans="1:16" ht="12.75" customHeight="1" x14ac:dyDescent="0.2">
      <c r="A76" s="196"/>
      <c r="B76" s="73" t="s">
        <v>23</v>
      </c>
      <c r="C76" s="73"/>
      <c r="D76" s="73"/>
      <c r="E76" s="73"/>
      <c r="F76" s="73"/>
      <c r="G76" s="65">
        <f>SUM(G77:G80)</f>
        <v>8333.2999999999993</v>
      </c>
      <c r="H76" s="65"/>
      <c r="I76" s="65">
        <f>SUM(I77:I80)</f>
        <v>2500</v>
      </c>
      <c r="J76" s="65">
        <f>SUM(J77:J80)</f>
        <v>5833.3</v>
      </c>
      <c r="K76" s="65"/>
      <c r="L76" s="65"/>
      <c r="M76" s="65"/>
      <c r="N76" s="185"/>
      <c r="O76" s="204"/>
    </row>
    <row r="77" spans="1:16" ht="12.75" customHeight="1" x14ac:dyDescent="0.2">
      <c r="A77" s="196"/>
      <c r="B77" s="73" t="s">
        <v>16</v>
      </c>
      <c r="C77" s="73">
        <v>127</v>
      </c>
      <c r="D77" s="73">
        <v>1103</v>
      </c>
      <c r="E77" s="75" t="s">
        <v>207</v>
      </c>
      <c r="F77" s="73">
        <v>622</v>
      </c>
      <c r="G77" s="65">
        <v>2500</v>
      </c>
      <c r="H77" s="65"/>
      <c r="I77" s="65">
        <v>2500</v>
      </c>
      <c r="J77" s="65"/>
      <c r="K77" s="65"/>
      <c r="L77" s="65"/>
      <c r="M77" s="65"/>
      <c r="N77" s="185"/>
      <c r="O77" s="204"/>
      <c r="P77" s="67" t="s">
        <v>82</v>
      </c>
    </row>
    <row r="78" spans="1:16" ht="12.75" customHeight="1" x14ac:dyDescent="0.2">
      <c r="A78" s="196"/>
      <c r="B78" s="73" t="s">
        <v>17</v>
      </c>
      <c r="C78" s="73">
        <v>127</v>
      </c>
      <c r="D78" s="73">
        <v>1103</v>
      </c>
      <c r="E78" s="75">
        <v>1400050273</v>
      </c>
      <c r="F78" s="73">
        <v>622</v>
      </c>
      <c r="G78" s="65">
        <v>5833.3</v>
      </c>
      <c r="H78" s="65"/>
      <c r="I78" s="65"/>
      <c r="J78" s="65">
        <v>5833.3</v>
      </c>
      <c r="K78" s="65"/>
      <c r="L78" s="65"/>
      <c r="M78" s="65"/>
      <c r="N78" s="185"/>
      <c r="O78" s="204"/>
      <c r="P78" s="67" t="s">
        <v>88</v>
      </c>
    </row>
    <row r="79" spans="1:16" ht="12.75" customHeight="1" x14ac:dyDescent="0.2">
      <c r="A79" s="196"/>
      <c r="B79" s="73" t="s">
        <v>18</v>
      </c>
      <c r="C79" s="73">
        <v>127</v>
      </c>
      <c r="D79" s="73"/>
      <c r="E79" s="73"/>
      <c r="F79" s="73"/>
      <c r="G79" s="65"/>
      <c r="H79" s="65"/>
      <c r="I79" s="65"/>
      <c r="J79" s="65"/>
      <c r="K79" s="65"/>
      <c r="L79" s="65"/>
      <c r="M79" s="65"/>
      <c r="N79" s="185"/>
      <c r="O79" s="204"/>
      <c r="P79" s="67" t="s">
        <v>89</v>
      </c>
    </row>
    <row r="80" spans="1:16" ht="12.75" customHeight="1" x14ac:dyDescent="0.2">
      <c r="A80" s="196"/>
      <c r="B80" s="73" t="s">
        <v>19</v>
      </c>
      <c r="C80" s="73">
        <v>127</v>
      </c>
      <c r="D80" s="73"/>
      <c r="E80" s="73"/>
      <c r="F80" s="73"/>
      <c r="G80" s="65"/>
      <c r="H80" s="65"/>
      <c r="I80" s="65"/>
      <c r="J80" s="65"/>
      <c r="K80" s="65"/>
      <c r="L80" s="65"/>
      <c r="M80" s="65"/>
      <c r="N80" s="185"/>
      <c r="O80" s="205"/>
    </row>
    <row r="81" spans="1:16" ht="27.75" customHeight="1" x14ac:dyDescent="0.2">
      <c r="A81" s="216" t="s">
        <v>202</v>
      </c>
      <c r="B81" s="146" t="s">
        <v>14</v>
      </c>
      <c r="C81" s="146"/>
      <c r="D81" s="146"/>
      <c r="E81" s="146"/>
      <c r="F81" s="146"/>
      <c r="G81" s="72"/>
      <c r="H81" s="72"/>
      <c r="I81" s="72"/>
      <c r="J81" s="72"/>
      <c r="K81" s="72"/>
      <c r="L81" s="72"/>
      <c r="M81" s="72"/>
      <c r="N81" s="174" t="s">
        <v>210</v>
      </c>
      <c r="O81" s="217" t="s">
        <v>211</v>
      </c>
    </row>
    <row r="82" spans="1:16" ht="12.75" customHeight="1" x14ac:dyDescent="0.2">
      <c r="A82" s="222"/>
      <c r="B82" s="146" t="s">
        <v>15</v>
      </c>
      <c r="C82" s="146"/>
      <c r="D82" s="146"/>
      <c r="E82" s="146"/>
      <c r="F82" s="146"/>
      <c r="G82" s="72"/>
      <c r="H82" s="72"/>
      <c r="I82" s="72"/>
      <c r="J82" s="72"/>
      <c r="K82" s="72"/>
      <c r="L82" s="72"/>
      <c r="M82" s="72"/>
      <c r="N82" s="191"/>
      <c r="O82" s="218"/>
    </row>
    <row r="83" spans="1:16" ht="26.25" customHeight="1" x14ac:dyDescent="0.2">
      <c r="A83" s="222"/>
      <c r="B83" s="146" t="s">
        <v>23</v>
      </c>
      <c r="C83" s="146"/>
      <c r="D83" s="146"/>
      <c r="E83" s="146"/>
      <c r="F83" s="146"/>
      <c r="G83" s="72">
        <f t="shared" ref="G83:K83" si="20">SUM(G84:G87)</f>
        <v>5200</v>
      </c>
      <c r="H83" s="72">
        <f t="shared" si="20"/>
        <v>0</v>
      </c>
      <c r="I83" s="72">
        <f t="shared" si="20"/>
        <v>0</v>
      </c>
      <c r="J83" s="72">
        <f t="shared" si="20"/>
        <v>2700</v>
      </c>
      <c r="K83" s="72">
        <f t="shared" si="20"/>
        <v>2500</v>
      </c>
      <c r="L83" s="72">
        <f>SUM(L84:L87)</f>
        <v>750</v>
      </c>
      <c r="M83" s="72">
        <f>SUM(M84:M87)</f>
        <v>750</v>
      </c>
      <c r="N83" s="191"/>
      <c r="O83" s="218"/>
    </row>
    <row r="84" spans="1:16" ht="12.75" customHeight="1" x14ac:dyDescent="0.2">
      <c r="A84" s="222"/>
      <c r="B84" s="146" t="s">
        <v>16</v>
      </c>
      <c r="C84" s="146"/>
      <c r="D84" s="146"/>
      <c r="E84" s="146"/>
      <c r="F84" s="146"/>
      <c r="G84" s="72">
        <f>G91+G98</f>
        <v>2576.4</v>
      </c>
      <c r="H84" s="72">
        <f t="shared" ref="H84:K84" si="21">H91+H98</f>
        <v>0</v>
      </c>
      <c r="I84" s="72">
        <f t="shared" si="21"/>
        <v>0</v>
      </c>
      <c r="J84" s="72">
        <f t="shared" si="21"/>
        <v>576.4</v>
      </c>
      <c r="K84" s="72">
        <f t="shared" si="21"/>
        <v>2000</v>
      </c>
      <c r="L84" s="72">
        <f t="shared" ref="L84:M84" si="22">L91++L98</f>
        <v>600</v>
      </c>
      <c r="M84" s="72">
        <f t="shared" si="22"/>
        <v>600</v>
      </c>
      <c r="N84" s="191"/>
      <c r="O84" s="218"/>
    </row>
    <row r="85" spans="1:16" ht="12.75" customHeight="1" x14ac:dyDescent="0.2">
      <c r="A85" s="222"/>
      <c r="B85" s="146" t="s">
        <v>17</v>
      </c>
      <c r="C85" s="146"/>
      <c r="D85" s="146"/>
      <c r="E85" s="146"/>
      <c r="F85" s="146"/>
      <c r="G85" s="72">
        <f t="shared" ref="G85:K87" si="23">G92+G99</f>
        <v>2123.6</v>
      </c>
      <c r="H85" s="72">
        <f t="shared" si="23"/>
        <v>0</v>
      </c>
      <c r="I85" s="72">
        <f t="shared" si="23"/>
        <v>0</v>
      </c>
      <c r="J85" s="72">
        <f t="shared" si="23"/>
        <v>2123.6</v>
      </c>
      <c r="K85" s="72">
        <f t="shared" si="23"/>
        <v>0</v>
      </c>
      <c r="L85" s="72">
        <f t="shared" ref="L85:M87" si="24">L92++L99</f>
        <v>0</v>
      </c>
      <c r="M85" s="72">
        <f t="shared" si="24"/>
        <v>0</v>
      </c>
      <c r="N85" s="191"/>
      <c r="O85" s="218"/>
    </row>
    <row r="86" spans="1:16" ht="12.75" customHeight="1" x14ac:dyDescent="0.2">
      <c r="A86" s="222"/>
      <c r="B86" s="146" t="s">
        <v>18</v>
      </c>
      <c r="C86" s="146"/>
      <c r="D86" s="146"/>
      <c r="E86" s="146"/>
      <c r="F86" s="146"/>
      <c r="G86" s="72">
        <f t="shared" si="23"/>
        <v>500</v>
      </c>
      <c r="H86" s="72">
        <f t="shared" si="23"/>
        <v>0</v>
      </c>
      <c r="I86" s="72">
        <f t="shared" si="23"/>
        <v>0</v>
      </c>
      <c r="J86" s="72">
        <f t="shared" si="23"/>
        <v>0</v>
      </c>
      <c r="K86" s="72">
        <f t="shared" si="23"/>
        <v>500</v>
      </c>
      <c r="L86" s="72">
        <f t="shared" si="24"/>
        <v>150</v>
      </c>
      <c r="M86" s="72">
        <f t="shared" si="24"/>
        <v>150</v>
      </c>
      <c r="N86" s="191"/>
      <c r="O86" s="218"/>
    </row>
    <row r="87" spans="1:16" ht="12.75" customHeight="1" x14ac:dyDescent="0.2">
      <c r="A87" s="222"/>
      <c r="B87" s="146" t="s">
        <v>19</v>
      </c>
      <c r="C87" s="146"/>
      <c r="D87" s="146"/>
      <c r="E87" s="146"/>
      <c r="F87" s="146"/>
      <c r="G87" s="72">
        <f t="shared" si="23"/>
        <v>0</v>
      </c>
      <c r="H87" s="72">
        <f t="shared" si="23"/>
        <v>0</v>
      </c>
      <c r="I87" s="72">
        <f t="shared" si="23"/>
        <v>0</v>
      </c>
      <c r="J87" s="72">
        <f t="shared" si="23"/>
        <v>0</v>
      </c>
      <c r="K87" s="72">
        <f t="shared" si="23"/>
        <v>0</v>
      </c>
      <c r="L87" s="72">
        <f t="shared" si="24"/>
        <v>0</v>
      </c>
      <c r="M87" s="72">
        <f t="shared" si="24"/>
        <v>0</v>
      </c>
      <c r="N87" s="191"/>
      <c r="O87" s="218"/>
    </row>
    <row r="88" spans="1:16" ht="13.5" customHeight="1" x14ac:dyDescent="0.2">
      <c r="A88" s="195" t="s">
        <v>204</v>
      </c>
      <c r="B88" s="73" t="s">
        <v>143</v>
      </c>
      <c r="C88" s="73"/>
      <c r="D88" s="73"/>
      <c r="E88" s="73"/>
      <c r="F88" s="73"/>
      <c r="G88" s="74">
        <v>200</v>
      </c>
      <c r="H88" s="74"/>
      <c r="I88" s="74"/>
      <c r="J88" s="74">
        <v>200</v>
      </c>
      <c r="K88" s="74"/>
      <c r="L88" s="74"/>
      <c r="M88" s="74"/>
      <c r="N88" s="154" t="s">
        <v>113</v>
      </c>
      <c r="O88" s="197" t="s">
        <v>249</v>
      </c>
    </row>
    <row r="89" spans="1:16" ht="12.75" customHeight="1" x14ac:dyDescent="0.2">
      <c r="A89" s="196"/>
      <c r="B89" s="73" t="s">
        <v>15</v>
      </c>
      <c r="C89" s="73"/>
      <c r="D89" s="73"/>
      <c r="E89" s="73"/>
      <c r="F89" s="73"/>
      <c r="G89" s="65">
        <f>G90/G88</f>
        <v>13.5</v>
      </c>
      <c r="H89" s="65"/>
      <c r="I89" s="65"/>
      <c r="J89" s="65">
        <f>J90/J88</f>
        <v>13.5</v>
      </c>
      <c r="K89" s="65"/>
      <c r="L89" s="65"/>
      <c r="M89" s="65"/>
      <c r="N89" s="185"/>
      <c r="O89" s="204"/>
    </row>
    <row r="90" spans="1:16" ht="12.75" customHeight="1" x14ac:dyDescent="0.2">
      <c r="A90" s="196"/>
      <c r="B90" s="73" t="s">
        <v>23</v>
      </c>
      <c r="C90" s="73"/>
      <c r="D90" s="73"/>
      <c r="E90" s="73"/>
      <c r="F90" s="73"/>
      <c r="G90" s="65">
        <f>G91+G92</f>
        <v>2700</v>
      </c>
      <c r="H90" s="65"/>
      <c r="I90" s="65"/>
      <c r="J90" s="65">
        <f t="shared" ref="J90" si="25">J91+J92</f>
        <v>2700</v>
      </c>
      <c r="K90" s="65"/>
      <c r="L90" s="65"/>
      <c r="M90" s="65"/>
      <c r="N90" s="185"/>
      <c r="O90" s="204"/>
    </row>
    <row r="91" spans="1:16" ht="12.75" customHeight="1" x14ac:dyDescent="0.2">
      <c r="A91" s="196"/>
      <c r="B91" s="73" t="s">
        <v>16</v>
      </c>
      <c r="C91" s="73">
        <v>127</v>
      </c>
      <c r="D91" s="73">
        <v>1103</v>
      </c>
      <c r="E91" s="75" t="s">
        <v>206</v>
      </c>
      <c r="F91" s="73">
        <v>622</v>
      </c>
      <c r="G91" s="65">
        <f>H91+I91+J91+K91</f>
        <v>576.4</v>
      </c>
      <c r="H91" s="65"/>
      <c r="I91" s="65"/>
      <c r="J91" s="65">
        <v>576.4</v>
      </c>
      <c r="K91" s="65"/>
      <c r="L91" s="65"/>
      <c r="M91" s="65"/>
      <c r="N91" s="185"/>
      <c r="O91" s="204"/>
      <c r="P91" s="67" t="s">
        <v>82</v>
      </c>
    </row>
    <row r="92" spans="1:16" ht="12.75" customHeight="1" x14ac:dyDescent="0.2">
      <c r="A92" s="196"/>
      <c r="B92" s="73" t="s">
        <v>17</v>
      </c>
      <c r="C92" s="73">
        <v>127</v>
      </c>
      <c r="D92" s="73">
        <v>1102</v>
      </c>
      <c r="E92" s="75">
        <v>1400051270</v>
      </c>
      <c r="F92" s="73">
        <v>622</v>
      </c>
      <c r="G92" s="65">
        <f>H92+I92+J92+K92</f>
        <v>2123.6</v>
      </c>
      <c r="H92" s="65"/>
      <c r="I92" s="65"/>
      <c r="J92" s="65">
        <v>2123.6</v>
      </c>
      <c r="K92" s="65"/>
      <c r="L92" s="65"/>
      <c r="M92" s="65"/>
      <c r="N92" s="185"/>
      <c r="O92" s="204"/>
      <c r="P92" s="67" t="s">
        <v>88</v>
      </c>
    </row>
    <row r="93" spans="1:16" ht="12.75" customHeight="1" x14ac:dyDescent="0.2">
      <c r="A93" s="196"/>
      <c r="B93" s="73" t="s">
        <v>18</v>
      </c>
      <c r="C93" s="73">
        <v>127</v>
      </c>
      <c r="D93" s="73"/>
      <c r="E93" s="73"/>
      <c r="F93" s="73"/>
      <c r="G93" s="65"/>
      <c r="H93" s="65"/>
      <c r="I93" s="65"/>
      <c r="J93" s="65"/>
      <c r="K93" s="65"/>
      <c r="L93" s="65"/>
      <c r="M93" s="65"/>
      <c r="N93" s="185"/>
      <c r="O93" s="204"/>
      <c r="P93" s="67" t="s">
        <v>89</v>
      </c>
    </row>
    <row r="94" spans="1:16" ht="39" customHeight="1" x14ac:dyDescent="0.2">
      <c r="A94" s="196"/>
      <c r="B94" s="73" t="s">
        <v>19</v>
      </c>
      <c r="C94" s="73">
        <v>127</v>
      </c>
      <c r="D94" s="73"/>
      <c r="E94" s="73"/>
      <c r="F94" s="73"/>
      <c r="G94" s="65"/>
      <c r="H94" s="65"/>
      <c r="I94" s="65"/>
      <c r="J94" s="65"/>
      <c r="K94" s="65"/>
      <c r="L94" s="65"/>
      <c r="M94" s="65"/>
      <c r="N94" s="185"/>
      <c r="O94" s="205"/>
    </row>
    <row r="95" spans="1:16" ht="25.5" customHeight="1" x14ac:dyDescent="0.2">
      <c r="A95" s="195" t="s">
        <v>203</v>
      </c>
      <c r="B95" s="73" t="s">
        <v>27</v>
      </c>
      <c r="C95" s="73"/>
      <c r="D95" s="73"/>
      <c r="E95" s="73"/>
      <c r="F95" s="73"/>
      <c r="G95" s="74">
        <v>5</v>
      </c>
      <c r="H95" s="74"/>
      <c r="I95" s="74"/>
      <c r="J95" s="74"/>
      <c r="K95" s="74">
        <v>5</v>
      </c>
      <c r="L95" s="74">
        <v>3</v>
      </c>
      <c r="M95" s="74">
        <v>3</v>
      </c>
      <c r="N95" s="154" t="s">
        <v>26</v>
      </c>
      <c r="O95" s="197" t="s">
        <v>250</v>
      </c>
    </row>
    <row r="96" spans="1:16" ht="12.75" customHeight="1" x14ac:dyDescent="0.2">
      <c r="A96" s="196"/>
      <c r="B96" s="73" t="s">
        <v>15</v>
      </c>
      <c r="C96" s="73"/>
      <c r="D96" s="73"/>
      <c r="E96" s="73"/>
      <c r="F96" s="73"/>
      <c r="G96" s="65">
        <f>G97/G95</f>
        <v>500</v>
      </c>
      <c r="H96" s="65"/>
      <c r="I96" s="65"/>
      <c r="J96" s="65"/>
      <c r="K96" s="65">
        <f>K97/K95</f>
        <v>500</v>
      </c>
      <c r="L96" s="65">
        <f>L97/L95</f>
        <v>250</v>
      </c>
      <c r="M96" s="65">
        <f>M97/M95</f>
        <v>250</v>
      </c>
      <c r="N96" s="185"/>
      <c r="O96" s="204"/>
    </row>
    <row r="97" spans="1:16" ht="12.75" customHeight="1" x14ac:dyDescent="0.2">
      <c r="A97" s="196"/>
      <c r="B97" s="73" t="s">
        <v>23</v>
      </c>
      <c r="C97" s="73"/>
      <c r="D97" s="73"/>
      <c r="E97" s="73"/>
      <c r="F97" s="73"/>
      <c r="G97" s="65">
        <f>G98+G99+G100</f>
        <v>2500</v>
      </c>
      <c r="H97" s="65"/>
      <c r="I97" s="65"/>
      <c r="J97" s="65"/>
      <c r="K97" s="65">
        <f>K98+K99+K100</f>
        <v>2500</v>
      </c>
      <c r="L97" s="65">
        <v>750</v>
      </c>
      <c r="M97" s="65">
        <v>750</v>
      </c>
      <c r="N97" s="185"/>
      <c r="O97" s="204"/>
    </row>
    <row r="98" spans="1:16" ht="12.75" customHeight="1" x14ac:dyDescent="0.2">
      <c r="A98" s="196"/>
      <c r="B98" s="73" t="s">
        <v>16</v>
      </c>
      <c r="C98" s="73">
        <v>127</v>
      </c>
      <c r="D98" s="73">
        <v>1102</v>
      </c>
      <c r="E98" s="73">
        <v>1400070670</v>
      </c>
      <c r="F98" s="73">
        <v>521</v>
      </c>
      <c r="G98" s="65">
        <v>2000</v>
      </c>
      <c r="H98" s="65"/>
      <c r="I98" s="65"/>
      <c r="J98" s="65"/>
      <c r="K98" s="65">
        <v>2000</v>
      </c>
      <c r="L98" s="65">
        <v>600</v>
      </c>
      <c r="M98" s="65">
        <v>600</v>
      </c>
      <c r="N98" s="185"/>
      <c r="O98" s="204"/>
      <c r="P98" s="67" t="s">
        <v>82</v>
      </c>
    </row>
    <row r="99" spans="1:16" ht="12.75" customHeight="1" x14ac:dyDescent="0.2">
      <c r="A99" s="196"/>
      <c r="B99" s="73" t="s">
        <v>17</v>
      </c>
      <c r="C99" s="73">
        <v>127</v>
      </c>
      <c r="D99" s="73"/>
      <c r="E99" s="73"/>
      <c r="F99" s="73"/>
      <c r="G99" s="65"/>
      <c r="H99" s="65"/>
      <c r="I99" s="65"/>
      <c r="J99" s="65"/>
      <c r="K99" s="65"/>
      <c r="L99" s="65"/>
      <c r="M99" s="65"/>
      <c r="N99" s="185"/>
      <c r="O99" s="204"/>
      <c r="P99" s="67" t="s">
        <v>88</v>
      </c>
    </row>
    <row r="100" spans="1:16" ht="12.75" customHeight="1" x14ac:dyDescent="0.2">
      <c r="A100" s="196"/>
      <c r="B100" s="73" t="s">
        <v>18</v>
      </c>
      <c r="C100" s="73">
        <v>127</v>
      </c>
      <c r="D100" s="73"/>
      <c r="E100" s="73"/>
      <c r="F100" s="73"/>
      <c r="G100" s="65">
        <v>500</v>
      </c>
      <c r="H100" s="65"/>
      <c r="I100" s="65"/>
      <c r="J100" s="65"/>
      <c r="K100" s="65">
        <v>500</v>
      </c>
      <c r="L100" s="65">
        <v>150</v>
      </c>
      <c r="M100" s="65">
        <v>150</v>
      </c>
      <c r="N100" s="185"/>
      <c r="O100" s="204"/>
      <c r="P100" s="67" t="s">
        <v>89</v>
      </c>
    </row>
    <row r="101" spans="1:16" ht="12.75" customHeight="1" x14ac:dyDescent="0.2">
      <c r="A101" s="196"/>
      <c r="B101" s="73" t="s">
        <v>19</v>
      </c>
      <c r="C101" s="73">
        <v>127</v>
      </c>
      <c r="D101" s="73"/>
      <c r="E101" s="73"/>
      <c r="F101" s="73"/>
      <c r="G101" s="65"/>
      <c r="H101" s="65"/>
      <c r="I101" s="65"/>
      <c r="J101" s="65"/>
      <c r="K101" s="65"/>
      <c r="L101" s="65"/>
      <c r="M101" s="65"/>
      <c r="N101" s="185"/>
      <c r="O101" s="205"/>
    </row>
    <row r="102" spans="1:16" ht="27.75" customHeight="1" x14ac:dyDescent="0.2">
      <c r="A102" s="188" t="s">
        <v>139</v>
      </c>
      <c r="B102" s="146" t="s">
        <v>23</v>
      </c>
      <c r="C102" s="73"/>
      <c r="D102" s="73"/>
      <c r="E102" s="73"/>
      <c r="F102" s="73"/>
      <c r="G102" s="72"/>
      <c r="H102" s="72"/>
      <c r="I102" s="72"/>
      <c r="J102" s="72"/>
      <c r="K102" s="72"/>
      <c r="L102" s="72"/>
      <c r="M102" s="72"/>
      <c r="N102" s="185"/>
      <c r="O102" s="189"/>
    </row>
    <row r="103" spans="1:16" ht="12.75" customHeight="1" x14ac:dyDescent="0.2">
      <c r="A103" s="188"/>
      <c r="B103" s="146" t="s">
        <v>16</v>
      </c>
      <c r="C103" s="73"/>
      <c r="D103" s="73"/>
      <c r="E103" s="73"/>
      <c r="F103" s="73"/>
      <c r="G103" s="72">
        <f>G56+G28+G14+G84</f>
        <v>17173.600000000002</v>
      </c>
      <c r="H103" s="72">
        <f t="shared" ref="H103:M103" si="26">H56+H28+H14+H84</f>
        <v>2789.3</v>
      </c>
      <c r="I103" s="72">
        <f t="shared" si="26"/>
        <v>5183</v>
      </c>
      <c r="J103" s="72">
        <f t="shared" si="26"/>
        <v>2759.3</v>
      </c>
      <c r="K103" s="72">
        <f t="shared" si="26"/>
        <v>6442</v>
      </c>
      <c r="L103" s="72">
        <f t="shared" si="26"/>
        <v>12497.2</v>
      </c>
      <c r="M103" s="72">
        <f t="shared" si="26"/>
        <v>12497.2</v>
      </c>
      <c r="N103" s="185"/>
      <c r="O103" s="189"/>
    </row>
    <row r="104" spans="1:16" ht="12.75" customHeight="1" x14ac:dyDescent="0.2">
      <c r="A104" s="188"/>
      <c r="B104" s="146" t="s">
        <v>17</v>
      </c>
      <c r="C104" s="73"/>
      <c r="D104" s="73"/>
      <c r="E104" s="73"/>
      <c r="F104" s="73"/>
      <c r="G104" s="72">
        <f t="shared" ref="G104:M106" si="27">G57+G29+G15+G85</f>
        <v>7956.9</v>
      </c>
      <c r="H104" s="72">
        <f t="shared" si="27"/>
        <v>0</v>
      </c>
      <c r="I104" s="72">
        <f t="shared" si="27"/>
        <v>0</v>
      </c>
      <c r="J104" s="72">
        <f t="shared" si="27"/>
        <v>7956.9</v>
      </c>
      <c r="K104" s="72">
        <f t="shared" si="27"/>
        <v>0</v>
      </c>
      <c r="L104" s="72">
        <f t="shared" si="27"/>
        <v>0</v>
      </c>
      <c r="M104" s="72">
        <f t="shared" si="27"/>
        <v>0</v>
      </c>
      <c r="N104" s="185"/>
      <c r="O104" s="189"/>
    </row>
    <row r="105" spans="1:16" ht="12.75" customHeight="1" x14ac:dyDescent="0.2">
      <c r="A105" s="188"/>
      <c r="B105" s="146" t="s">
        <v>18</v>
      </c>
      <c r="C105" s="73"/>
      <c r="D105" s="73"/>
      <c r="E105" s="73"/>
      <c r="F105" s="73"/>
      <c r="G105" s="72">
        <f t="shared" si="27"/>
        <v>960.2</v>
      </c>
      <c r="H105" s="72">
        <f t="shared" si="27"/>
        <v>111.1</v>
      </c>
      <c r="I105" s="72">
        <f t="shared" si="27"/>
        <v>0</v>
      </c>
      <c r="J105" s="72">
        <f t="shared" si="27"/>
        <v>0</v>
      </c>
      <c r="K105" s="72">
        <f t="shared" si="27"/>
        <v>849.1</v>
      </c>
      <c r="L105" s="72">
        <f t="shared" si="27"/>
        <v>594.4</v>
      </c>
      <c r="M105" s="72">
        <f t="shared" si="27"/>
        <v>594.4</v>
      </c>
      <c r="N105" s="185"/>
      <c r="O105" s="189"/>
    </row>
    <row r="106" spans="1:16" ht="52.5" customHeight="1" x14ac:dyDescent="0.2">
      <c r="A106" s="188"/>
      <c r="B106" s="146" t="s">
        <v>19</v>
      </c>
      <c r="C106" s="73"/>
      <c r="D106" s="73"/>
      <c r="E106" s="73"/>
      <c r="F106" s="73"/>
      <c r="G106" s="72">
        <f t="shared" si="27"/>
        <v>0</v>
      </c>
      <c r="H106" s="72">
        <f t="shared" si="27"/>
        <v>0</v>
      </c>
      <c r="I106" s="72">
        <f t="shared" si="27"/>
        <v>0</v>
      </c>
      <c r="J106" s="72">
        <f t="shared" si="27"/>
        <v>0</v>
      </c>
      <c r="K106" s="72">
        <f t="shared" si="27"/>
        <v>0</v>
      </c>
      <c r="L106" s="72">
        <f t="shared" si="27"/>
        <v>0</v>
      </c>
      <c r="M106" s="72">
        <f t="shared" si="27"/>
        <v>0</v>
      </c>
      <c r="N106" s="185"/>
      <c r="O106" s="189"/>
    </row>
    <row r="107" spans="1:16" ht="12.75" customHeight="1" x14ac:dyDescent="0.2">
      <c r="A107" s="192" t="s">
        <v>28</v>
      </c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4"/>
    </row>
    <row r="108" spans="1:16" ht="25.5" customHeight="1" x14ac:dyDescent="0.2">
      <c r="A108" s="173" t="s">
        <v>29</v>
      </c>
      <c r="B108" s="146" t="s">
        <v>184</v>
      </c>
      <c r="C108" s="146"/>
      <c r="D108" s="146"/>
      <c r="E108" s="146"/>
      <c r="F108" s="146"/>
      <c r="G108" s="72"/>
      <c r="H108" s="72"/>
      <c r="I108" s="72"/>
      <c r="J108" s="72"/>
      <c r="K108" s="72"/>
      <c r="L108" s="72"/>
      <c r="M108" s="72"/>
      <c r="N108" s="174" t="s">
        <v>94</v>
      </c>
      <c r="O108" s="175" t="s">
        <v>251</v>
      </c>
    </row>
    <row r="109" spans="1:16" ht="12.75" customHeight="1" x14ac:dyDescent="0.2">
      <c r="A109" s="190"/>
      <c r="B109" s="146" t="s">
        <v>15</v>
      </c>
      <c r="C109" s="146"/>
      <c r="D109" s="146"/>
      <c r="E109" s="146"/>
      <c r="F109" s="146"/>
      <c r="G109" s="72"/>
      <c r="H109" s="72"/>
      <c r="I109" s="72"/>
      <c r="J109" s="72"/>
      <c r="K109" s="72"/>
      <c r="L109" s="72"/>
      <c r="M109" s="72"/>
      <c r="N109" s="191"/>
      <c r="O109" s="186"/>
    </row>
    <row r="110" spans="1:16" ht="26.25" customHeight="1" x14ac:dyDescent="0.2">
      <c r="A110" s="190"/>
      <c r="B110" s="146" t="s">
        <v>23</v>
      </c>
      <c r="C110" s="146"/>
      <c r="D110" s="146"/>
      <c r="E110" s="146"/>
      <c r="F110" s="146"/>
      <c r="G110" s="72">
        <f>SUM(G111:G114)</f>
        <v>3741.8</v>
      </c>
      <c r="H110" s="72">
        <f>SUM(H111:H114)</f>
        <v>0</v>
      </c>
      <c r="I110" s="72">
        <f t="shared" ref="I110:M110" si="28">SUM(I111:I114)</f>
        <v>1054.905</v>
      </c>
      <c r="J110" s="72">
        <f t="shared" si="28"/>
        <v>600.74700000000007</v>
      </c>
      <c r="K110" s="72">
        <f t="shared" si="28"/>
        <v>2086.1480000000001</v>
      </c>
      <c r="L110" s="72">
        <f t="shared" si="28"/>
        <v>0</v>
      </c>
      <c r="M110" s="72">
        <f t="shared" si="28"/>
        <v>0</v>
      </c>
      <c r="N110" s="191"/>
      <c r="O110" s="186"/>
    </row>
    <row r="111" spans="1:16" ht="12.75" customHeight="1" x14ac:dyDescent="0.2">
      <c r="A111" s="190"/>
      <c r="B111" s="146" t="s">
        <v>16</v>
      </c>
      <c r="C111" s="146"/>
      <c r="D111" s="146"/>
      <c r="E111" s="146"/>
      <c r="F111" s="146"/>
      <c r="G111" s="72">
        <f t="shared" ref="G111:M111" si="29">G118+G125+G132+G139</f>
        <v>3741.8</v>
      </c>
      <c r="H111" s="72">
        <f t="shared" si="29"/>
        <v>0</v>
      </c>
      <c r="I111" s="72">
        <f t="shared" si="29"/>
        <v>1054.905</v>
      </c>
      <c r="J111" s="72">
        <f t="shared" si="29"/>
        <v>600.74700000000007</v>
      </c>
      <c r="K111" s="72">
        <f t="shared" si="29"/>
        <v>2086.1480000000001</v>
      </c>
      <c r="L111" s="72">
        <f t="shared" si="29"/>
        <v>0</v>
      </c>
      <c r="M111" s="72">
        <f t="shared" si="29"/>
        <v>0</v>
      </c>
      <c r="N111" s="191"/>
      <c r="O111" s="186"/>
    </row>
    <row r="112" spans="1:16" ht="12.75" customHeight="1" x14ac:dyDescent="0.2">
      <c r="A112" s="190"/>
      <c r="B112" s="146" t="s">
        <v>17</v>
      </c>
      <c r="C112" s="146"/>
      <c r="D112" s="146"/>
      <c r="E112" s="146"/>
      <c r="F112" s="146"/>
      <c r="G112" s="72">
        <f t="shared" ref="G112:H114" si="30">G119+G126+G133+G140</f>
        <v>0</v>
      </c>
      <c r="H112" s="72">
        <f t="shared" si="30"/>
        <v>0</v>
      </c>
      <c r="I112" s="72">
        <f t="shared" ref="I112:K112" si="31">I119+I126+I133+I140</f>
        <v>0</v>
      </c>
      <c r="J112" s="72">
        <f t="shared" si="31"/>
        <v>0</v>
      </c>
      <c r="K112" s="72">
        <f t="shared" si="31"/>
        <v>0</v>
      </c>
      <c r="L112" s="72">
        <f t="shared" ref="L112:M114" si="32">L119+L126+L133+L140</f>
        <v>0</v>
      </c>
      <c r="M112" s="72">
        <f t="shared" si="32"/>
        <v>0</v>
      </c>
      <c r="N112" s="191"/>
      <c r="O112" s="186"/>
    </row>
    <row r="113" spans="1:21" ht="12.75" customHeight="1" x14ac:dyDescent="0.2">
      <c r="A113" s="190"/>
      <c r="B113" s="146" t="s">
        <v>18</v>
      </c>
      <c r="C113" s="146"/>
      <c r="D113" s="146"/>
      <c r="E113" s="146"/>
      <c r="F113" s="146"/>
      <c r="G113" s="72">
        <f t="shared" si="30"/>
        <v>0</v>
      </c>
      <c r="H113" s="72">
        <f t="shared" si="30"/>
        <v>0</v>
      </c>
      <c r="I113" s="72">
        <f t="shared" ref="I113:K113" si="33">I120+I127+I134+I141</f>
        <v>0</v>
      </c>
      <c r="J113" s="72">
        <f t="shared" si="33"/>
        <v>0</v>
      </c>
      <c r="K113" s="72">
        <f t="shared" si="33"/>
        <v>0</v>
      </c>
      <c r="L113" s="72">
        <f t="shared" si="32"/>
        <v>0</v>
      </c>
      <c r="M113" s="72">
        <f t="shared" si="32"/>
        <v>0</v>
      </c>
      <c r="N113" s="191"/>
      <c r="O113" s="186"/>
    </row>
    <row r="114" spans="1:21" ht="12.75" customHeight="1" x14ac:dyDescent="0.2">
      <c r="A114" s="190"/>
      <c r="B114" s="146" t="s">
        <v>19</v>
      </c>
      <c r="C114" s="146"/>
      <c r="D114" s="146"/>
      <c r="E114" s="146"/>
      <c r="F114" s="146"/>
      <c r="G114" s="72">
        <f t="shared" si="30"/>
        <v>0</v>
      </c>
      <c r="H114" s="72">
        <f t="shared" si="30"/>
        <v>0</v>
      </c>
      <c r="I114" s="72">
        <f t="shared" ref="I114:K114" si="34">I121+I128+I135+I142</f>
        <v>0</v>
      </c>
      <c r="J114" s="72">
        <f t="shared" si="34"/>
        <v>0</v>
      </c>
      <c r="K114" s="72">
        <f t="shared" si="34"/>
        <v>0</v>
      </c>
      <c r="L114" s="72">
        <f t="shared" si="32"/>
        <v>0</v>
      </c>
      <c r="M114" s="72">
        <f t="shared" si="32"/>
        <v>0</v>
      </c>
      <c r="N114" s="191"/>
      <c r="O114" s="187"/>
    </row>
    <row r="115" spans="1:21" ht="25.5" customHeight="1" x14ac:dyDescent="0.2">
      <c r="A115" s="183" t="s">
        <v>47</v>
      </c>
      <c r="B115" s="73" t="s">
        <v>186</v>
      </c>
      <c r="C115" s="73"/>
      <c r="D115" s="73"/>
      <c r="E115" s="73"/>
      <c r="F115" s="73"/>
      <c r="G115" s="65"/>
      <c r="H115" s="65"/>
      <c r="I115" s="65"/>
      <c r="J115" s="65"/>
      <c r="K115" s="65"/>
      <c r="L115" s="65"/>
      <c r="N115" s="154" t="s">
        <v>94</v>
      </c>
      <c r="O115" s="219" t="s">
        <v>153</v>
      </c>
      <c r="R115" s="67" t="s">
        <v>74</v>
      </c>
      <c r="S115" s="67">
        <v>2019</v>
      </c>
      <c r="T115" s="67">
        <v>1051.56</v>
      </c>
      <c r="U115" s="67">
        <v>67</v>
      </c>
    </row>
    <row r="116" spans="1:21" ht="12.75" customHeight="1" x14ac:dyDescent="0.2">
      <c r="A116" s="184"/>
      <c r="B116" s="73" t="s">
        <v>15</v>
      </c>
      <c r="C116" s="73"/>
      <c r="D116" s="73"/>
      <c r="E116" s="73"/>
      <c r="F116" s="73"/>
      <c r="G116" s="65"/>
      <c r="H116" s="65"/>
      <c r="I116" s="65"/>
      <c r="J116" s="65"/>
      <c r="K116" s="65"/>
      <c r="L116" s="65"/>
      <c r="M116" s="65"/>
      <c r="N116" s="185"/>
      <c r="O116" s="220"/>
    </row>
    <row r="117" spans="1:21" ht="12.75" customHeight="1" x14ac:dyDescent="0.2">
      <c r="A117" s="184"/>
      <c r="B117" s="73" t="s">
        <v>23</v>
      </c>
      <c r="C117" s="73"/>
      <c r="D117" s="73"/>
      <c r="E117" s="73"/>
      <c r="F117" s="73"/>
      <c r="G117" s="65">
        <f>SUM(G118:G121)</f>
        <v>332</v>
      </c>
      <c r="H117" s="65"/>
      <c r="I117" s="65">
        <f t="shared" ref="I117:K117" si="35">SUM(I118:I121)</f>
        <v>165.65799999999999</v>
      </c>
      <c r="J117" s="65">
        <f t="shared" si="35"/>
        <v>82.876000000000005</v>
      </c>
      <c r="K117" s="65">
        <f t="shared" si="35"/>
        <v>83.465999999999994</v>
      </c>
      <c r="L117" s="65"/>
      <c r="M117" s="65"/>
      <c r="N117" s="185"/>
      <c r="O117" s="220"/>
    </row>
    <row r="118" spans="1:21" ht="12.75" customHeight="1" x14ac:dyDescent="0.2">
      <c r="A118" s="184"/>
      <c r="B118" s="73" t="s">
        <v>16</v>
      </c>
      <c r="C118" s="73">
        <v>124</v>
      </c>
      <c r="D118" s="73">
        <v>1102</v>
      </c>
      <c r="E118" s="73">
        <v>1400004040</v>
      </c>
      <c r="F118" s="73">
        <v>414</v>
      </c>
      <c r="G118" s="65">
        <v>332</v>
      </c>
      <c r="H118" s="65"/>
      <c r="I118" s="65">
        <v>165.65799999999999</v>
      </c>
      <c r="J118" s="65">
        <v>82.876000000000005</v>
      </c>
      <c r="K118" s="65">
        <v>83.465999999999994</v>
      </c>
      <c r="L118" s="65"/>
      <c r="M118" s="65"/>
      <c r="N118" s="185"/>
      <c r="O118" s="220"/>
      <c r="P118" s="67" t="s">
        <v>84</v>
      </c>
    </row>
    <row r="119" spans="1:21" ht="12.75" customHeight="1" x14ac:dyDescent="0.2">
      <c r="A119" s="184"/>
      <c r="B119" s="73" t="s">
        <v>17</v>
      </c>
      <c r="C119" s="73">
        <v>124</v>
      </c>
      <c r="D119" s="73"/>
      <c r="E119" s="73"/>
      <c r="F119" s="73"/>
      <c r="G119" s="65"/>
      <c r="H119" s="65"/>
      <c r="I119" s="65"/>
      <c r="J119" s="65"/>
      <c r="K119" s="65"/>
      <c r="L119" s="65"/>
      <c r="M119" s="65"/>
      <c r="N119" s="185"/>
      <c r="O119" s="220"/>
      <c r="P119" s="67" t="s">
        <v>90</v>
      </c>
    </row>
    <row r="120" spans="1:21" ht="12.75" customHeight="1" x14ac:dyDescent="0.2">
      <c r="A120" s="184"/>
      <c r="B120" s="73" t="s">
        <v>18</v>
      </c>
      <c r="C120" s="73">
        <v>124</v>
      </c>
      <c r="D120" s="73"/>
      <c r="E120" s="73"/>
      <c r="F120" s="73"/>
      <c r="G120" s="65"/>
      <c r="H120" s="65"/>
      <c r="I120" s="65"/>
      <c r="J120" s="65"/>
      <c r="K120" s="65"/>
      <c r="L120" s="65"/>
      <c r="M120" s="65"/>
      <c r="N120" s="185"/>
      <c r="O120" s="220"/>
      <c r="P120" s="67" t="s">
        <v>91</v>
      </c>
    </row>
    <row r="121" spans="1:21" ht="12.75" customHeight="1" x14ac:dyDescent="0.2">
      <c r="A121" s="184"/>
      <c r="B121" s="73" t="s">
        <v>19</v>
      </c>
      <c r="C121" s="73">
        <v>124</v>
      </c>
      <c r="D121" s="73"/>
      <c r="E121" s="73"/>
      <c r="F121" s="73"/>
      <c r="G121" s="65"/>
      <c r="H121" s="65"/>
      <c r="I121" s="65"/>
      <c r="J121" s="65"/>
      <c r="K121" s="65"/>
      <c r="L121" s="65"/>
      <c r="M121" s="65"/>
      <c r="N121" s="185"/>
      <c r="O121" s="220"/>
    </row>
    <row r="122" spans="1:21" ht="25.5" customHeight="1" x14ac:dyDescent="0.2">
      <c r="A122" s="183" t="s">
        <v>252</v>
      </c>
      <c r="B122" s="73" t="s">
        <v>186</v>
      </c>
      <c r="C122" s="73"/>
      <c r="D122" s="73"/>
      <c r="E122" s="73"/>
      <c r="F122" s="73"/>
      <c r="G122" s="65"/>
      <c r="H122" s="65"/>
      <c r="I122" s="65"/>
      <c r="J122" s="65"/>
      <c r="K122" s="65"/>
      <c r="L122" s="65"/>
      <c r="N122" s="168" t="s">
        <v>84</v>
      </c>
      <c r="O122" s="219" t="s">
        <v>153</v>
      </c>
      <c r="R122" s="67" t="s">
        <v>74</v>
      </c>
      <c r="S122" s="67">
        <v>2019</v>
      </c>
      <c r="T122" s="67">
        <v>1051.56</v>
      </c>
      <c r="U122" s="67">
        <v>67</v>
      </c>
    </row>
    <row r="123" spans="1:21" ht="12.75" customHeight="1" x14ac:dyDescent="0.2">
      <c r="A123" s="184"/>
      <c r="B123" s="73" t="s">
        <v>15</v>
      </c>
      <c r="C123" s="73"/>
      <c r="D123" s="73"/>
      <c r="E123" s="73"/>
      <c r="F123" s="73"/>
      <c r="G123" s="65"/>
      <c r="H123" s="65"/>
      <c r="I123" s="65"/>
      <c r="J123" s="65"/>
      <c r="K123" s="65"/>
      <c r="L123" s="65"/>
      <c r="M123" s="65"/>
      <c r="N123" s="169"/>
      <c r="O123" s="220"/>
    </row>
    <row r="124" spans="1:21" ht="12.75" customHeight="1" x14ac:dyDescent="0.2">
      <c r="A124" s="184"/>
      <c r="B124" s="73" t="s">
        <v>23</v>
      </c>
      <c r="C124" s="73"/>
      <c r="D124" s="73"/>
      <c r="E124" s="73"/>
      <c r="F124" s="73"/>
      <c r="G124" s="65">
        <f>SUM(G125:G128)</f>
        <v>1060.4000000000001</v>
      </c>
      <c r="H124" s="65"/>
      <c r="I124" s="65"/>
      <c r="J124" s="65"/>
      <c r="K124" s="65">
        <f t="shared" ref="K124" si="36">SUM(K125:K128)</f>
        <v>1060.4000000000001</v>
      </c>
      <c r="L124" s="65"/>
      <c r="M124" s="65"/>
      <c r="N124" s="169"/>
      <c r="O124" s="220"/>
    </row>
    <row r="125" spans="1:21" ht="12.75" customHeight="1" x14ac:dyDescent="0.2">
      <c r="A125" s="184"/>
      <c r="B125" s="73" t="s">
        <v>16</v>
      </c>
      <c r="C125" s="73">
        <v>124</v>
      </c>
      <c r="D125" s="73">
        <v>1102</v>
      </c>
      <c r="E125" s="73">
        <v>1400004040</v>
      </c>
      <c r="F125" s="73">
        <v>414</v>
      </c>
      <c r="G125" s="65">
        <v>1060.4000000000001</v>
      </c>
      <c r="H125" s="65"/>
      <c r="I125" s="65"/>
      <c r="J125" s="65"/>
      <c r="K125" s="65">
        <v>1060.4000000000001</v>
      </c>
      <c r="L125" s="65"/>
      <c r="M125" s="65"/>
      <c r="N125" s="169"/>
      <c r="O125" s="220"/>
      <c r="P125" s="67" t="s">
        <v>84</v>
      </c>
    </row>
    <row r="126" spans="1:21" ht="12.75" customHeight="1" x14ac:dyDescent="0.2">
      <c r="A126" s="184"/>
      <c r="B126" s="73" t="s">
        <v>17</v>
      </c>
      <c r="C126" s="73">
        <v>124</v>
      </c>
      <c r="D126" s="73"/>
      <c r="E126" s="73"/>
      <c r="F126" s="73"/>
      <c r="G126" s="65"/>
      <c r="H126" s="65"/>
      <c r="I126" s="65"/>
      <c r="J126" s="65"/>
      <c r="K126" s="65"/>
      <c r="L126" s="65"/>
      <c r="M126" s="65"/>
      <c r="N126" s="169"/>
      <c r="O126" s="220"/>
      <c r="P126" s="67" t="s">
        <v>90</v>
      </c>
    </row>
    <row r="127" spans="1:21" ht="12.75" customHeight="1" x14ac:dyDescent="0.2">
      <c r="A127" s="184"/>
      <c r="B127" s="73" t="s">
        <v>18</v>
      </c>
      <c r="C127" s="73">
        <v>124</v>
      </c>
      <c r="D127" s="73"/>
      <c r="E127" s="73"/>
      <c r="F127" s="73"/>
      <c r="G127" s="65"/>
      <c r="H127" s="65"/>
      <c r="I127" s="65"/>
      <c r="J127" s="65"/>
      <c r="K127" s="65"/>
      <c r="L127" s="65"/>
      <c r="M127" s="65"/>
      <c r="N127" s="169"/>
      <c r="O127" s="220"/>
      <c r="P127" s="67" t="s">
        <v>91</v>
      </c>
    </row>
    <row r="128" spans="1:21" ht="12.75" customHeight="1" x14ac:dyDescent="0.2">
      <c r="A128" s="184"/>
      <c r="B128" s="73" t="s">
        <v>19</v>
      </c>
      <c r="C128" s="73">
        <v>124</v>
      </c>
      <c r="D128" s="73"/>
      <c r="E128" s="73"/>
      <c r="F128" s="73"/>
      <c r="G128" s="65"/>
      <c r="H128" s="65"/>
      <c r="I128" s="65"/>
      <c r="J128" s="65"/>
      <c r="K128" s="65"/>
      <c r="L128" s="65"/>
      <c r="M128" s="65"/>
      <c r="N128" s="169"/>
      <c r="O128" s="220"/>
    </row>
    <row r="129" spans="1:21" ht="26.25" customHeight="1" x14ac:dyDescent="0.2">
      <c r="A129" s="183" t="s">
        <v>165</v>
      </c>
      <c r="B129" s="73" t="s">
        <v>186</v>
      </c>
      <c r="C129" s="73"/>
      <c r="D129" s="73"/>
      <c r="E129" s="73"/>
      <c r="F129" s="73"/>
      <c r="G129" s="74"/>
      <c r="H129" s="65"/>
      <c r="I129" s="74"/>
      <c r="J129" s="65"/>
      <c r="K129" s="65"/>
      <c r="L129" s="65"/>
      <c r="M129" s="65"/>
      <c r="N129" s="168" t="s">
        <v>94</v>
      </c>
      <c r="O129" s="152" t="s">
        <v>253</v>
      </c>
      <c r="R129" s="67" t="s">
        <v>74</v>
      </c>
      <c r="S129" s="67">
        <v>2019</v>
      </c>
      <c r="T129" s="67">
        <v>937.4</v>
      </c>
      <c r="U129" s="67">
        <v>46</v>
      </c>
    </row>
    <row r="130" spans="1:21" ht="12.75" customHeight="1" x14ac:dyDescent="0.2">
      <c r="A130" s="184"/>
      <c r="B130" s="73" t="s">
        <v>15</v>
      </c>
      <c r="C130" s="73"/>
      <c r="D130" s="73"/>
      <c r="E130" s="73"/>
      <c r="F130" s="73"/>
      <c r="G130" s="65"/>
      <c r="H130" s="65"/>
      <c r="I130" s="65"/>
      <c r="J130" s="65"/>
      <c r="K130" s="65"/>
      <c r="L130" s="65"/>
      <c r="M130" s="65"/>
      <c r="N130" s="169"/>
      <c r="O130" s="153"/>
    </row>
    <row r="131" spans="1:21" ht="12.75" customHeight="1" x14ac:dyDescent="0.2">
      <c r="A131" s="184"/>
      <c r="B131" s="73" t="s">
        <v>23</v>
      </c>
      <c r="C131" s="73"/>
      <c r="D131" s="73"/>
      <c r="E131" s="73"/>
      <c r="F131" s="73"/>
      <c r="G131" s="65">
        <f>SUM(G132:G135)</f>
        <v>400</v>
      </c>
      <c r="H131" s="65"/>
      <c r="I131" s="65">
        <f t="shared" ref="I131:K131" si="37">SUM(I132:I135)</f>
        <v>157.047</v>
      </c>
      <c r="J131" s="65">
        <f t="shared" si="37"/>
        <v>78.551000000000002</v>
      </c>
      <c r="K131" s="65">
        <f t="shared" si="37"/>
        <v>164.40199999999999</v>
      </c>
      <c r="L131" s="65"/>
      <c r="M131" s="65"/>
      <c r="N131" s="169"/>
      <c r="O131" s="153"/>
    </row>
    <row r="132" spans="1:21" ht="12.75" customHeight="1" x14ac:dyDescent="0.2">
      <c r="A132" s="184"/>
      <c r="B132" s="73" t="s">
        <v>16</v>
      </c>
      <c r="C132" s="73">
        <v>124</v>
      </c>
      <c r="D132" s="73">
        <v>1102</v>
      </c>
      <c r="E132" s="73">
        <v>1400004040</v>
      </c>
      <c r="F132" s="73">
        <v>414</v>
      </c>
      <c r="G132" s="65">
        <v>400</v>
      </c>
      <c r="H132" s="65"/>
      <c r="I132" s="65">
        <v>157.047</v>
      </c>
      <c r="J132" s="65">
        <v>78.551000000000002</v>
      </c>
      <c r="K132" s="65">
        <v>164.40199999999999</v>
      </c>
      <c r="L132" s="65"/>
      <c r="M132" s="65"/>
      <c r="N132" s="169"/>
      <c r="O132" s="153"/>
      <c r="P132" s="67" t="s">
        <v>84</v>
      </c>
    </row>
    <row r="133" spans="1:21" ht="12.75" customHeight="1" x14ac:dyDescent="0.2">
      <c r="A133" s="184"/>
      <c r="B133" s="73" t="s">
        <v>17</v>
      </c>
      <c r="C133" s="73">
        <v>124</v>
      </c>
      <c r="D133" s="73"/>
      <c r="E133" s="73"/>
      <c r="F133" s="73"/>
      <c r="G133" s="65"/>
      <c r="H133" s="65"/>
      <c r="I133" s="65"/>
      <c r="J133" s="65"/>
      <c r="K133" s="65"/>
      <c r="L133" s="65"/>
      <c r="M133" s="65"/>
      <c r="N133" s="169"/>
      <c r="O133" s="153"/>
      <c r="P133" s="67" t="s">
        <v>90</v>
      </c>
    </row>
    <row r="134" spans="1:21" ht="12.75" customHeight="1" x14ac:dyDescent="0.2">
      <c r="A134" s="184"/>
      <c r="B134" s="73" t="s">
        <v>18</v>
      </c>
      <c r="C134" s="73">
        <v>124</v>
      </c>
      <c r="D134" s="73"/>
      <c r="E134" s="73"/>
      <c r="F134" s="73"/>
      <c r="G134" s="65"/>
      <c r="H134" s="65"/>
      <c r="I134" s="65"/>
      <c r="J134" s="65"/>
      <c r="K134" s="65"/>
      <c r="L134" s="65"/>
      <c r="M134" s="65"/>
      <c r="N134" s="169"/>
      <c r="O134" s="153"/>
      <c r="P134" s="67" t="s">
        <v>91</v>
      </c>
    </row>
    <row r="135" spans="1:21" ht="12.75" customHeight="1" x14ac:dyDescent="0.2">
      <c r="A135" s="184"/>
      <c r="B135" s="73" t="s">
        <v>19</v>
      </c>
      <c r="C135" s="73">
        <v>124</v>
      </c>
      <c r="D135" s="73"/>
      <c r="E135" s="73"/>
      <c r="F135" s="73"/>
      <c r="G135" s="65"/>
      <c r="H135" s="65"/>
      <c r="I135" s="65"/>
      <c r="J135" s="65"/>
      <c r="K135" s="65"/>
      <c r="L135" s="65"/>
      <c r="M135" s="65"/>
      <c r="N135" s="169"/>
      <c r="O135" s="153"/>
    </row>
    <row r="136" spans="1:21" ht="26.25" customHeight="1" x14ac:dyDescent="0.2">
      <c r="A136" s="183" t="s">
        <v>293</v>
      </c>
      <c r="B136" s="73" t="s">
        <v>186</v>
      </c>
      <c r="C136" s="73"/>
      <c r="D136" s="73"/>
      <c r="E136" s="73"/>
      <c r="F136" s="73"/>
      <c r="G136" s="74"/>
      <c r="H136" s="65"/>
      <c r="I136" s="74"/>
      <c r="J136" s="65"/>
      <c r="K136" s="65"/>
      <c r="L136" s="65"/>
      <c r="M136" s="65"/>
      <c r="N136" s="168" t="s">
        <v>94</v>
      </c>
      <c r="O136" s="152" t="s">
        <v>254</v>
      </c>
      <c r="R136" s="67" t="s">
        <v>74</v>
      </c>
      <c r="S136" s="67">
        <v>2019</v>
      </c>
      <c r="T136" s="67">
        <v>1051.56</v>
      </c>
      <c r="U136" s="67">
        <v>67</v>
      </c>
    </row>
    <row r="137" spans="1:21" ht="12.75" customHeight="1" x14ac:dyDescent="0.2">
      <c r="A137" s="184"/>
      <c r="B137" s="73" t="s">
        <v>15</v>
      </c>
      <c r="C137" s="73"/>
      <c r="D137" s="73"/>
      <c r="E137" s="73"/>
      <c r="F137" s="73"/>
      <c r="G137" s="65"/>
      <c r="H137" s="65"/>
      <c r="I137" s="65"/>
      <c r="J137" s="65"/>
      <c r="K137" s="65"/>
      <c r="L137" s="65"/>
      <c r="M137" s="65"/>
      <c r="N137" s="169"/>
      <c r="O137" s="153"/>
      <c r="R137" s="67" t="s">
        <v>76</v>
      </c>
      <c r="S137" s="67">
        <v>2021</v>
      </c>
      <c r="T137" s="67">
        <v>7700</v>
      </c>
      <c r="U137" s="67">
        <v>55</v>
      </c>
    </row>
    <row r="138" spans="1:21" ht="12.75" customHeight="1" x14ac:dyDescent="0.2">
      <c r="A138" s="184"/>
      <c r="B138" s="73" t="s">
        <v>23</v>
      </c>
      <c r="C138" s="73"/>
      <c r="D138" s="73"/>
      <c r="E138" s="73"/>
      <c r="F138" s="73"/>
      <c r="G138" s="65">
        <f>SUM(G139:G142)</f>
        <v>1949.4</v>
      </c>
      <c r="H138" s="65"/>
      <c r="I138" s="65">
        <f t="shared" ref="I138:K138" si="38">SUM(I139:I142)</f>
        <v>732.2</v>
      </c>
      <c r="J138" s="65">
        <f t="shared" si="38"/>
        <v>439.32</v>
      </c>
      <c r="K138" s="65">
        <f t="shared" si="38"/>
        <v>777.88</v>
      </c>
      <c r="L138" s="65"/>
      <c r="M138" s="65"/>
      <c r="N138" s="169"/>
      <c r="O138" s="153"/>
    </row>
    <row r="139" spans="1:21" ht="12.75" customHeight="1" x14ac:dyDescent="0.2">
      <c r="A139" s="184"/>
      <c r="B139" s="73" t="s">
        <v>16</v>
      </c>
      <c r="C139" s="73">
        <v>124</v>
      </c>
      <c r="D139" s="73">
        <v>1102</v>
      </c>
      <c r="E139" s="73">
        <v>1400004040</v>
      </c>
      <c r="F139" s="73">
        <v>414</v>
      </c>
      <c r="G139" s="65">
        <v>1949.4</v>
      </c>
      <c r="H139" s="65"/>
      <c r="I139" s="65">
        <v>732.2</v>
      </c>
      <c r="J139" s="65">
        <v>439.32</v>
      </c>
      <c r="K139" s="65">
        <v>777.88</v>
      </c>
      <c r="L139" s="65"/>
      <c r="M139" s="65"/>
      <c r="N139" s="169"/>
      <c r="O139" s="153"/>
      <c r="P139" s="67" t="s">
        <v>84</v>
      </c>
    </row>
    <row r="140" spans="1:21" ht="12.75" customHeight="1" x14ac:dyDescent="0.2">
      <c r="A140" s="184"/>
      <c r="B140" s="73" t="s">
        <v>17</v>
      </c>
      <c r="C140" s="73">
        <v>124</v>
      </c>
      <c r="D140" s="73"/>
      <c r="E140" s="73"/>
      <c r="F140" s="73"/>
      <c r="G140" s="65"/>
      <c r="H140" s="65"/>
      <c r="I140" s="65"/>
      <c r="J140" s="65"/>
      <c r="K140" s="65"/>
      <c r="L140" s="65"/>
      <c r="M140" s="65"/>
      <c r="N140" s="169"/>
      <c r="O140" s="153"/>
      <c r="P140" s="67" t="s">
        <v>90</v>
      </c>
    </row>
    <row r="141" spans="1:21" ht="12.75" customHeight="1" x14ac:dyDescent="0.2">
      <c r="A141" s="184"/>
      <c r="B141" s="73" t="s">
        <v>18</v>
      </c>
      <c r="C141" s="73">
        <v>124</v>
      </c>
      <c r="D141" s="73"/>
      <c r="E141" s="73"/>
      <c r="F141" s="73"/>
      <c r="G141" s="65"/>
      <c r="H141" s="65"/>
      <c r="I141" s="65"/>
      <c r="J141" s="65"/>
      <c r="K141" s="65"/>
      <c r="L141" s="65"/>
      <c r="M141" s="65"/>
      <c r="N141" s="169"/>
      <c r="O141" s="153"/>
      <c r="P141" s="67" t="s">
        <v>91</v>
      </c>
    </row>
    <row r="142" spans="1:21" ht="12.75" customHeight="1" x14ac:dyDescent="0.2">
      <c r="A142" s="184"/>
      <c r="B142" s="73" t="s">
        <v>19</v>
      </c>
      <c r="C142" s="73">
        <v>124</v>
      </c>
      <c r="D142" s="73"/>
      <c r="E142" s="73"/>
      <c r="F142" s="73"/>
      <c r="G142" s="65"/>
      <c r="H142" s="65"/>
      <c r="I142" s="65"/>
      <c r="J142" s="65"/>
      <c r="K142" s="65"/>
      <c r="L142" s="65"/>
      <c r="M142" s="65"/>
      <c r="N142" s="169"/>
      <c r="O142" s="153"/>
    </row>
    <row r="143" spans="1:21" ht="25.5" customHeight="1" x14ac:dyDescent="0.2">
      <c r="A143" s="173" t="s">
        <v>30</v>
      </c>
      <c r="B143" s="146" t="s">
        <v>185</v>
      </c>
      <c r="C143" s="73"/>
      <c r="D143" s="146"/>
      <c r="E143" s="146"/>
      <c r="F143" s="146"/>
      <c r="G143" s="72"/>
      <c r="H143" s="72"/>
      <c r="I143" s="72"/>
      <c r="J143" s="72"/>
      <c r="K143" s="72"/>
      <c r="L143" s="71">
        <f>L150+L157+L164+L171+L178</f>
        <v>2</v>
      </c>
      <c r="M143" s="71">
        <f>M150+M157+M164+M171+M178</f>
        <v>1</v>
      </c>
      <c r="N143" s="174" t="s">
        <v>131</v>
      </c>
      <c r="O143" s="221" t="s">
        <v>255</v>
      </c>
    </row>
    <row r="144" spans="1:21" ht="12.75" customHeight="1" x14ac:dyDescent="0.2">
      <c r="A144" s="173"/>
      <c r="B144" s="146" t="s">
        <v>15</v>
      </c>
      <c r="C144" s="73"/>
      <c r="D144" s="146"/>
      <c r="E144" s="146"/>
      <c r="F144" s="146"/>
      <c r="G144" s="72"/>
      <c r="H144" s="72"/>
      <c r="I144" s="72"/>
      <c r="J144" s="72"/>
      <c r="K144" s="72"/>
      <c r="L144" s="72">
        <f>L145/L143</f>
        <v>98981.6</v>
      </c>
      <c r="M144" s="72">
        <f>M145/M143</f>
        <v>261500.40000000002</v>
      </c>
      <c r="N144" s="191"/>
      <c r="O144" s="186"/>
    </row>
    <row r="145" spans="1:21" ht="26.25" customHeight="1" x14ac:dyDescent="0.2">
      <c r="A145" s="173"/>
      <c r="B145" s="146" t="s">
        <v>23</v>
      </c>
      <c r="C145" s="73"/>
      <c r="D145" s="146"/>
      <c r="E145" s="146"/>
      <c r="F145" s="146"/>
      <c r="G145" s="72">
        <f>SUM(G146:G149)</f>
        <v>9799.1990000000005</v>
      </c>
      <c r="H145" s="72">
        <f t="shared" ref="H145:K145" si="39">SUM(H146:H149)</f>
        <v>0</v>
      </c>
      <c r="I145" s="72">
        <f t="shared" si="39"/>
        <v>5263.2809999999999</v>
      </c>
      <c r="J145" s="72">
        <f t="shared" si="39"/>
        <v>1186.4940000000001</v>
      </c>
      <c r="K145" s="72">
        <f t="shared" si="39"/>
        <v>3349.424</v>
      </c>
      <c r="L145" s="72">
        <f>SUM(L146:L149)</f>
        <v>197963.2</v>
      </c>
      <c r="M145" s="72">
        <f>SUM(M146:M149)</f>
        <v>261500.40000000002</v>
      </c>
      <c r="N145" s="191"/>
      <c r="O145" s="186"/>
    </row>
    <row r="146" spans="1:21" ht="12.75" customHeight="1" x14ac:dyDescent="0.2">
      <c r="A146" s="173"/>
      <c r="B146" s="146" t="s">
        <v>16</v>
      </c>
      <c r="C146" s="73"/>
      <c r="D146" s="146"/>
      <c r="E146" s="146"/>
      <c r="F146" s="146"/>
      <c r="G146" s="72">
        <f>G153+G160+G167+G174+G181</f>
        <v>9799.1990000000005</v>
      </c>
      <c r="H146" s="72">
        <f>H153+H160+H167+H174+H181</f>
        <v>0</v>
      </c>
      <c r="I146" s="72">
        <f t="shared" ref="I146:K146" si="40">I153+I160+I167+I174+I181</f>
        <v>5263.2809999999999</v>
      </c>
      <c r="J146" s="72">
        <f t="shared" si="40"/>
        <v>1186.4940000000001</v>
      </c>
      <c r="K146" s="72">
        <f t="shared" si="40"/>
        <v>3349.424</v>
      </c>
      <c r="L146" s="72">
        <f>L153+L160+L167+L174+L181</f>
        <v>197963.2</v>
      </c>
      <c r="M146" s="72">
        <f>M153+M160+M167+M174+M181</f>
        <v>261500.40000000002</v>
      </c>
      <c r="N146" s="191"/>
      <c r="O146" s="186"/>
    </row>
    <row r="147" spans="1:21" ht="12.75" customHeight="1" x14ac:dyDescent="0.2">
      <c r="A147" s="173"/>
      <c r="B147" s="146" t="s">
        <v>17</v>
      </c>
      <c r="C147" s="73"/>
      <c r="D147" s="146"/>
      <c r="E147" s="146"/>
      <c r="F147" s="146"/>
      <c r="G147" s="72">
        <f t="shared" ref="G147:G149" si="41">G154+G161+G168+G175+G182</f>
        <v>0</v>
      </c>
      <c r="H147" s="72">
        <f>H154+H161+H168+H175+H182</f>
        <v>0</v>
      </c>
      <c r="I147" s="72">
        <f t="shared" ref="I147:K147" si="42">I154+I161+I168+I175+I182</f>
        <v>0</v>
      </c>
      <c r="J147" s="72">
        <f t="shared" si="42"/>
        <v>0</v>
      </c>
      <c r="K147" s="72">
        <f t="shared" si="42"/>
        <v>0</v>
      </c>
      <c r="L147" s="72">
        <f t="shared" ref="L147:M149" si="43">L154+L161+L168+L175+L182</f>
        <v>0</v>
      </c>
      <c r="M147" s="72">
        <f t="shared" si="43"/>
        <v>0</v>
      </c>
      <c r="N147" s="191"/>
      <c r="O147" s="186"/>
    </row>
    <row r="148" spans="1:21" ht="12.75" customHeight="1" x14ac:dyDescent="0.2">
      <c r="A148" s="173"/>
      <c r="B148" s="146" t="s">
        <v>18</v>
      </c>
      <c r="C148" s="73"/>
      <c r="D148" s="146"/>
      <c r="E148" s="146"/>
      <c r="F148" s="146"/>
      <c r="G148" s="72">
        <f t="shared" si="41"/>
        <v>0</v>
      </c>
      <c r="H148" s="72">
        <f>H155+H162+H169+H176+H183</f>
        <v>0</v>
      </c>
      <c r="I148" s="72">
        <f t="shared" ref="I148:K148" si="44">I155+I162+I169+I176+I183</f>
        <v>0</v>
      </c>
      <c r="J148" s="72">
        <f t="shared" si="44"/>
        <v>0</v>
      </c>
      <c r="K148" s="72">
        <f t="shared" si="44"/>
        <v>0</v>
      </c>
      <c r="L148" s="72">
        <f t="shared" si="43"/>
        <v>0</v>
      </c>
      <c r="M148" s="72">
        <f t="shared" si="43"/>
        <v>0</v>
      </c>
      <c r="N148" s="191"/>
      <c r="O148" s="186"/>
    </row>
    <row r="149" spans="1:21" ht="28.5" customHeight="1" x14ac:dyDescent="0.2">
      <c r="A149" s="173"/>
      <c r="B149" s="146" t="s">
        <v>19</v>
      </c>
      <c r="C149" s="73"/>
      <c r="D149" s="146"/>
      <c r="E149" s="146"/>
      <c r="F149" s="146"/>
      <c r="G149" s="72">
        <f t="shared" si="41"/>
        <v>0</v>
      </c>
      <c r="H149" s="72">
        <f>H156+H163+H170+H177+H184</f>
        <v>0</v>
      </c>
      <c r="I149" s="72">
        <f t="shared" ref="I149:K149" si="45">I156+I163+I170+I177+I184</f>
        <v>0</v>
      </c>
      <c r="J149" s="72">
        <f t="shared" si="45"/>
        <v>0</v>
      </c>
      <c r="K149" s="72">
        <f t="shared" si="45"/>
        <v>0</v>
      </c>
      <c r="L149" s="72">
        <f t="shared" si="43"/>
        <v>0</v>
      </c>
      <c r="M149" s="72">
        <f t="shared" si="43"/>
        <v>0</v>
      </c>
      <c r="N149" s="191"/>
      <c r="O149" s="187"/>
    </row>
    <row r="150" spans="1:21" ht="25.5" customHeight="1" x14ac:dyDescent="0.2">
      <c r="A150" s="183" t="s">
        <v>48</v>
      </c>
      <c r="B150" s="73" t="s">
        <v>186</v>
      </c>
      <c r="C150" s="73"/>
      <c r="D150" s="73"/>
      <c r="E150" s="73"/>
      <c r="F150" s="73"/>
      <c r="G150" s="65"/>
      <c r="H150" s="65"/>
      <c r="I150" s="65"/>
      <c r="J150" s="65"/>
      <c r="K150" s="65"/>
      <c r="L150" s="65"/>
      <c r="M150" s="65"/>
      <c r="N150" s="154" t="s">
        <v>94</v>
      </c>
      <c r="O150" s="152" t="s">
        <v>174</v>
      </c>
      <c r="R150" s="67" t="s">
        <v>76</v>
      </c>
      <c r="S150" s="67">
        <v>2021</v>
      </c>
      <c r="T150" s="67">
        <v>1456</v>
      </c>
      <c r="U150" s="67">
        <v>25</v>
      </c>
    </row>
    <row r="151" spans="1:21" ht="12.75" customHeight="1" x14ac:dyDescent="0.2">
      <c r="A151" s="184"/>
      <c r="B151" s="73" t="s">
        <v>15</v>
      </c>
      <c r="C151" s="73"/>
      <c r="D151" s="73"/>
      <c r="E151" s="73"/>
      <c r="F151" s="73"/>
      <c r="G151" s="65"/>
      <c r="H151" s="65"/>
      <c r="I151" s="65"/>
      <c r="J151" s="65"/>
      <c r="K151" s="65"/>
      <c r="L151" s="65"/>
      <c r="M151" s="65"/>
      <c r="N151" s="185"/>
      <c r="O151" s="153"/>
      <c r="R151" s="67" t="s">
        <v>74</v>
      </c>
      <c r="S151" s="67">
        <v>2021</v>
      </c>
      <c r="T151" s="67">
        <f>54.7+36.6</f>
        <v>91.300000000000011</v>
      </c>
      <c r="U151" s="67">
        <v>15</v>
      </c>
    </row>
    <row r="152" spans="1:21" ht="12.75" customHeight="1" x14ac:dyDescent="0.2">
      <c r="A152" s="184"/>
      <c r="B152" s="73" t="s">
        <v>23</v>
      </c>
      <c r="C152" s="73"/>
      <c r="D152" s="73"/>
      <c r="E152" s="73"/>
      <c r="F152" s="73"/>
      <c r="G152" s="65">
        <f>SUM(G153:G156)</f>
        <v>205</v>
      </c>
      <c r="H152" s="65"/>
      <c r="I152" s="65">
        <f t="shared" ref="I152:K152" si="46">SUM(I153:I156)</f>
        <v>101.351</v>
      </c>
      <c r="J152" s="65">
        <f t="shared" si="46"/>
        <v>51.066000000000003</v>
      </c>
      <c r="K152" s="65">
        <f t="shared" si="46"/>
        <v>52.582999999999998</v>
      </c>
      <c r="L152" s="65"/>
      <c r="M152" s="65"/>
      <c r="N152" s="185"/>
      <c r="O152" s="153"/>
    </row>
    <row r="153" spans="1:21" ht="12.75" customHeight="1" x14ac:dyDescent="0.2">
      <c r="A153" s="184"/>
      <c r="B153" s="73" t="s">
        <v>16</v>
      </c>
      <c r="C153" s="73">
        <v>124</v>
      </c>
      <c r="D153" s="73">
        <v>1102</v>
      </c>
      <c r="E153" s="73">
        <v>1400004040</v>
      </c>
      <c r="F153" s="73">
        <v>414</v>
      </c>
      <c r="G153" s="65">
        <v>205</v>
      </c>
      <c r="H153" s="65"/>
      <c r="I153" s="65">
        <v>101.351</v>
      </c>
      <c r="J153" s="65">
        <v>51.066000000000003</v>
      </c>
      <c r="K153" s="65">
        <v>52.582999999999998</v>
      </c>
      <c r="L153" s="65"/>
      <c r="M153" s="65"/>
      <c r="N153" s="185"/>
      <c r="O153" s="153"/>
      <c r="P153" s="67" t="s">
        <v>84</v>
      </c>
    </row>
    <row r="154" spans="1:21" ht="12.75" customHeight="1" x14ac:dyDescent="0.2">
      <c r="A154" s="184"/>
      <c r="B154" s="73" t="s">
        <v>17</v>
      </c>
      <c r="C154" s="73">
        <v>124</v>
      </c>
      <c r="D154" s="73"/>
      <c r="E154" s="73"/>
      <c r="F154" s="73"/>
      <c r="G154" s="65"/>
      <c r="H154" s="65"/>
      <c r="I154" s="65"/>
      <c r="J154" s="65"/>
      <c r="K154" s="65"/>
      <c r="L154" s="65"/>
      <c r="M154" s="65"/>
      <c r="N154" s="185"/>
      <c r="O154" s="153"/>
      <c r="P154" s="67" t="s">
        <v>90</v>
      </c>
    </row>
    <row r="155" spans="1:21" ht="12.75" customHeight="1" x14ac:dyDescent="0.2">
      <c r="A155" s="184"/>
      <c r="B155" s="73" t="s">
        <v>18</v>
      </c>
      <c r="C155" s="73">
        <v>124</v>
      </c>
      <c r="D155" s="73"/>
      <c r="E155" s="73"/>
      <c r="F155" s="73"/>
      <c r="G155" s="65"/>
      <c r="H155" s="65"/>
      <c r="I155" s="65"/>
      <c r="J155" s="65"/>
      <c r="K155" s="65"/>
      <c r="L155" s="65"/>
      <c r="M155" s="65"/>
      <c r="N155" s="185"/>
      <c r="O155" s="153"/>
      <c r="P155" s="67" t="s">
        <v>91</v>
      </c>
    </row>
    <row r="156" spans="1:21" ht="12.75" customHeight="1" x14ac:dyDescent="0.2">
      <c r="A156" s="184"/>
      <c r="B156" s="73" t="s">
        <v>19</v>
      </c>
      <c r="C156" s="73">
        <v>124</v>
      </c>
      <c r="D156" s="73"/>
      <c r="E156" s="73"/>
      <c r="F156" s="73"/>
      <c r="G156" s="65"/>
      <c r="H156" s="65"/>
      <c r="I156" s="65"/>
      <c r="J156" s="65"/>
      <c r="K156" s="65"/>
      <c r="L156" s="65"/>
      <c r="M156" s="65"/>
      <c r="N156" s="185"/>
      <c r="O156" s="153"/>
    </row>
    <row r="157" spans="1:21" ht="25.5" customHeight="1" x14ac:dyDescent="0.2">
      <c r="A157" s="183" t="s">
        <v>49</v>
      </c>
      <c r="B157" s="73" t="s">
        <v>186</v>
      </c>
      <c r="C157" s="73"/>
      <c r="D157" s="73"/>
      <c r="E157" s="73"/>
      <c r="F157" s="73"/>
      <c r="G157" s="65"/>
      <c r="H157" s="65"/>
      <c r="I157" s="65"/>
      <c r="J157" s="65"/>
      <c r="K157" s="65"/>
      <c r="L157" s="65"/>
      <c r="M157" s="65"/>
      <c r="N157" s="154" t="s">
        <v>94</v>
      </c>
      <c r="O157" s="152" t="s">
        <v>175</v>
      </c>
      <c r="R157" s="67" t="s">
        <v>76</v>
      </c>
      <c r="S157" s="67">
        <v>2020</v>
      </c>
      <c r="T157" s="67">
        <v>1571.4</v>
      </c>
      <c r="U157" s="67">
        <v>25</v>
      </c>
    </row>
    <row r="158" spans="1:21" ht="12.75" customHeight="1" x14ac:dyDescent="0.2">
      <c r="A158" s="184"/>
      <c r="B158" s="73" t="s">
        <v>15</v>
      </c>
      <c r="C158" s="73"/>
      <c r="D158" s="73"/>
      <c r="E158" s="73"/>
      <c r="F158" s="73"/>
      <c r="G158" s="65"/>
      <c r="H158" s="65"/>
      <c r="I158" s="65"/>
      <c r="J158" s="65"/>
      <c r="K158" s="65"/>
      <c r="L158" s="65"/>
      <c r="M158" s="65"/>
      <c r="N158" s="185"/>
      <c r="O158" s="152"/>
      <c r="R158" s="67" t="s">
        <v>74</v>
      </c>
      <c r="S158" s="67">
        <v>2020</v>
      </c>
      <c r="T158" s="67">
        <f>54.7+36.6</f>
        <v>91.300000000000011</v>
      </c>
      <c r="U158" s="67">
        <v>15</v>
      </c>
    </row>
    <row r="159" spans="1:21" ht="12.75" customHeight="1" x14ac:dyDescent="0.2">
      <c r="A159" s="184"/>
      <c r="B159" s="73" t="s">
        <v>23</v>
      </c>
      <c r="C159" s="73"/>
      <c r="D159" s="73"/>
      <c r="E159" s="73"/>
      <c r="F159" s="73"/>
      <c r="G159" s="112">
        <f>SUM(G160:G163)</f>
        <v>1298.5</v>
      </c>
      <c r="H159" s="112"/>
      <c r="I159" s="112">
        <f t="shared" ref="I159:K159" si="47">SUM(I160:I163)</f>
        <v>634.52300000000002</v>
      </c>
      <c r="J159" s="112">
        <f t="shared" si="47"/>
        <v>317.32400000000001</v>
      </c>
      <c r="K159" s="112">
        <f t="shared" si="47"/>
        <v>346.65300000000002</v>
      </c>
      <c r="L159" s="78"/>
      <c r="M159" s="78"/>
      <c r="N159" s="185"/>
      <c r="O159" s="152"/>
    </row>
    <row r="160" spans="1:21" ht="12.75" customHeight="1" x14ac:dyDescent="0.2">
      <c r="A160" s="184"/>
      <c r="B160" s="73" t="s">
        <v>16</v>
      </c>
      <c r="C160" s="73">
        <v>124</v>
      </c>
      <c r="D160" s="73">
        <v>1102</v>
      </c>
      <c r="E160" s="73">
        <v>1400004040</v>
      </c>
      <c r="F160" s="73">
        <v>414</v>
      </c>
      <c r="G160" s="112">
        <v>1298.5</v>
      </c>
      <c r="H160" s="112"/>
      <c r="I160" s="112">
        <v>634.52300000000002</v>
      </c>
      <c r="J160" s="112">
        <v>317.32400000000001</v>
      </c>
      <c r="K160" s="112">
        <v>346.65300000000002</v>
      </c>
      <c r="L160" s="112"/>
      <c r="M160" s="78"/>
      <c r="N160" s="185"/>
      <c r="O160" s="152"/>
      <c r="P160" s="67" t="s">
        <v>84</v>
      </c>
    </row>
    <row r="161" spans="1:21" ht="12.75" customHeight="1" x14ac:dyDescent="0.2">
      <c r="A161" s="184"/>
      <c r="B161" s="73" t="s">
        <v>17</v>
      </c>
      <c r="C161" s="73">
        <v>124</v>
      </c>
      <c r="D161" s="73"/>
      <c r="E161" s="73"/>
      <c r="F161" s="73"/>
      <c r="G161" s="65"/>
      <c r="H161" s="65"/>
      <c r="I161" s="65"/>
      <c r="J161" s="65"/>
      <c r="K161" s="65"/>
      <c r="L161" s="65"/>
      <c r="M161" s="65"/>
      <c r="N161" s="185"/>
      <c r="O161" s="152"/>
      <c r="P161" s="67" t="s">
        <v>90</v>
      </c>
    </row>
    <row r="162" spans="1:21" ht="12.75" customHeight="1" x14ac:dyDescent="0.2">
      <c r="A162" s="184"/>
      <c r="B162" s="73" t="s">
        <v>18</v>
      </c>
      <c r="C162" s="73">
        <v>124</v>
      </c>
      <c r="D162" s="73"/>
      <c r="E162" s="73"/>
      <c r="F162" s="73"/>
      <c r="G162" s="65"/>
      <c r="H162" s="65"/>
      <c r="I162" s="65"/>
      <c r="J162" s="65"/>
      <c r="K162" s="65"/>
      <c r="L162" s="65"/>
      <c r="M162" s="65"/>
      <c r="N162" s="185"/>
      <c r="O162" s="152"/>
      <c r="P162" s="67" t="s">
        <v>91</v>
      </c>
    </row>
    <row r="163" spans="1:21" ht="12.75" customHeight="1" x14ac:dyDescent="0.2">
      <c r="A163" s="184"/>
      <c r="B163" s="73" t="s">
        <v>19</v>
      </c>
      <c r="C163" s="73">
        <v>124</v>
      </c>
      <c r="D163" s="73"/>
      <c r="E163" s="73"/>
      <c r="F163" s="73"/>
      <c r="G163" s="65"/>
      <c r="H163" s="65"/>
      <c r="I163" s="65"/>
      <c r="J163" s="65"/>
      <c r="K163" s="65"/>
      <c r="L163" s="65"/>
      <c r="M163" s="65"/>
      <c r="N163" s="185"/>
      <c r="O163" s="152"/>
    </row>
    <row r="164" spans="1:21" ht="25.5" customHeight="1" x14ac:dyDescent="0.2">
      <c r="A164" s="170" t="s">
        <v>195</v>
      </c>
      <c r="B164" s="73" t="s">
        <v>186</v>
      </c>
      <c r="C164" s="73"/>
      <c r="D164" s="73"/>
      <c r="E164" s="73"/>
      <c r="F164" s="73"/>
      <c r="G164" s="65"/>
      <c r="H164" s="65"/>
      <c r="I164" s="65"/>
      <c r="J164" s="65"/>
      <c r="K164" s="65"/>
      <c r="L164" s="105"/>
      <c r="M164" s="74">
        <v>1</v>
      </c>
      <c r="N164" s="158" t="s">
        <v>94</v>
      </c>
      <c r="O164" s="197" t="s">
        <v>176</v>
      </c>
      <c r="R164" s="67" t="s">
        <v>76</v>
      </c>
      <c r="S164" s="67">
        <v>2018</v>
      </c>
      <c r="T164" s="67">
        <v>1571.4</v>
      </c>
      <c r="U164" s="67">
        <v>25</v>
      </c>
    </row>
    <row r="165" spans="1:21" ht="12.75" customHeight="1" x14ac:dyDescent="0.2">
      <c r="A165" s="171"/>
      <c r="B165" s="73" t="s">
        <v>15</v>
      </c>
      <c r="C165" s="73"/>
      <c r="D165" s="73"/>
      <c r="E165" s="73"/>
      <c r="F165" s="73"/>
      <c r="G165" s="65"/>
      <c r="H165" s="65"/>
      <c r="I165" s="65"/>
      <c r="J165" s="65"/>
      <c r="K165" s="65"/>
      <c r="L165" s="65"/>
      <c r="M165" s="65"/>
      <c r="N165" s="202"/>
      <c r="O165" s="204"/>
      <c r="R165" s="67" t="s">
        <v>74</v>
      </c>
      <c r="S165" s="67">
        <v>2018</v>
      </c>
      <c r="T165" s="67">
        <f>54.7+36.6</f>
        <v>91.300000000000011</v>
      </c>
      <c r="U165" s="67">
        <v>15</v>
      </c>
    </row>
    <row r="166" spans="1:21" ht="12.75" customHeight="1" x14ac:dyDescent="0.2">
      <c r="A166" s="171"/>
      <c r="B166" s="73" t="s">
        <v>23</v>
      </c>
      <c r="C166" s="73"/>
      <c r="D166" s="73"/>
      <c r="E166" s="73"/>
      <c r="F166" s="73"/>
      <c r="G166" s="65">
        <f>SUM(G167:G170)</f>
        <v>2274.3000000000002</v>
      </c>
      <c r="H166" s="65"/>
      <c r="I166" s="65">
        <f t="shared" ref="I166:K166" si="48">SUM(I167:I170)</f>
        <v>216.822</v>
      </c>
      <c r="J166" s="65">
        <f t="shared" si="48"/>
        <v>108.804</v>
      </c>
      <c r="K166" s="65">
        <f t="shared" si="48"/>
        <v>1948.674</v>
      </c>
      <c r="L166" s="65">
        <v>49994.3</v>
      </c>
      <c r="M166" s="65">
        <v>50000</v>
      </c>
      <c r="N166" s="202"/>
      <c r="O166" s="204"/>
    </row>
    <row r="167" spans="1:21" ht="12.75" customHeight="1" x14ac:dyDescent="0.2">
      <c r="A167" s="171"/>
      <c r="B167" s="73" t="s">
        <v>16</v>
      </c>
      <c r="C167" s="73">
        <v>124</v>
      </c>
      <c r="D167" s="73">
        <v>1102</v>
      </c>
      <c r="E167" s="73">
        <v>1400004040</v>
      </c>
      <c r="F167" s="73">
        <v>414</v>
      </c>
      <c r="G167" s="65">
        <f>SUM(H167:K167)</f>
        <v>2274.3000000000002</v>
      </c>
      <c r="H167" s="65"/>
      <c r="I167" s="65">
        <v>216.822</v>
      </c>
      <c r="J167" s="65">
        <v>108.804</v>
      </c>
      <c r="K167" s="65">
        <v>1948.674</v>
      </c>
      <c r="L167" s="65">
        <v>49994.3</v>
      </c>
      <c r="M167" s="65">
        <v>50000</v>
      </c>
      <c r="N167" s="202"/>
      <c r="O167" s="204"/>
      <c r="P167" s="67" t="s">
        <v>84</v>
      </c>
    </row>
    <row r="168" spans="1:21" ht="12.75" customHeight="1" x14ac:dyDescent="0.2">
      <c r="A168" s="171"/>
      <c r="B168" s="73" t="s">
        <v>17</v>
      </c>
      <c r="C168" s="73">
        <v>124</v>
      </c>
      <c r="D168" s="73"/>
      <c r="E168" s="73"/>
      <c r="F168" s="73"/>
      <c r="G168" s="65"/>
      <c r="H168" s="65"/>
      <c r="I168" s="65"/>
      <c r="J168" s="65"/>
      <c r="K168" s="65"/>
      <c r="L168" s="65"/>
      <c r="M168" s="65"/>
      <c r="N168" s="202"/>
      <c r="O168" s="204"/>
      <c r="P168" s="67" t="s">
        <v>90</v>
      </c>
    </row>
    <row r="169" spans="1:21" ht="12.75" customHeight="1" x14ac:dyDescent="0.2">
      <c r="A169" s="171"/>
      <c r="B169" s="73" t="s">
        <v>18</v>
      </c>
      <c r="C169" s="73">
        <v>124</v>
      </c>
      <c r="D169" s="73"/>
      <c r="E169" s="73"/>
      <c r="F169" s="73"/>
      <c r="G169" s="65"/>
      <c r="H169" s="65"/>
      <c r="I169" s="65"/>
      <c r="J169" s="65"/>
      <c r="K169" s="65"/>
      <c r="L169" s="65"/>
      <c r="M169" s="65"/>
      <c r="N169" s="202"/>
      <c r="O169" s="204"/>
      <c r="P169" s="67" t="s">
        <v>91</v>
      </c>
    </row>
    <row r="170" spans="1:21" ht="12.75" customHeight="1" x14ac:dyDescent="0.2">
      <c r="A170" s="172"/>
      <c r="B170" s="73" t="s">
        <v>19</v>
      </c>
      <c r="C170" s="73">
        <v>124</v>
      </c>
      <c r="D170" s="73"/>
      <c r="E170" s="73"/>
      <c r="F170" s="73"/>
      <c r="G170" s="65"/>
      <c r="H170" s="65"/>
      <c r="I170" s="65"/>
      <c r="J170" s="65"/>
      <c r="K170" s="65"/>
      <c r="L170" s="65"/>
      <c r="M170" s="65"/>
      <c r="N170" s="203"/>
      <c r="O170" s="205"/>
    </row>
    <row r="171" spans="1:21" ht="25.5" customHeight="1" x14ac:dyDescent="0.2">
      <c r="A171" s="170" t="s">
        <v>196</v>
      </c>
      <c r="B171" s="73" t="s">
        <v>186</v>
      </c>
      <c r="C171" s="73"/>
      <c r="D171" s="73"/>
      <c r="E171" s="73"/>
      <c r="F171" s="73"/>
      <c r="G171" s="65"/>
      <c r="H171" s="65"/>
      <c r="I171" s="65"/>
      <c r="J171" s="65"/>
      <c r="K171" s="65"/>
      <c r="L171" s="74">
        <v>1</v>
      </c>
      <c r="M171" s="65"/>
      <c r="N171" s="245" t="s">
        <v>94</v>
      </c>
      <c r="O171" s="224" t="s">
        <v>177</v>
      </c>
      <c r="R171" s="67" t="s">
        <v>76</v>
      </c>
      <c r="S171" s="67">
        <v>2017</v>
      </c>
      <c r="T171" s="67">
        <v>1571.4</v>
      </c>
      <c r="U171" s="67">
        <v>25</v>
      </c>
    </row>
    <row r="172" spans="1:21" ht="12.75" customHeight="1" x14ac:dyDescent="0.2">
      <c r="A172" s="171"/>
      <c r="B172" s="73" t="s">
        <v>15</v>
      </c>
      <c r="C172" s="73"/>
      <c r="D172" s="73"/>
      <c r="E172" s="73"/>
      <c r="F172" s="73"/>
      <c r="G172" s="65"/>
      <c r="H172" s="65"/>
      <c r="I172" s="65"/>
      <c r="J172" s="65"/>
      <c r="K172" s="65"/>
      <c r="L172" s="65"/>
      <c r="M172" s="65"/>
      <c r="N172" s="246"/>
      <c r="O172" s="162"/>
      <c r="R172" s="67" t="s">
        <v>74</v>
      </c>
      <c r="S172" s="67">
        <v>2017</v>
      </c>
      <c r="T172" s="67">
        <f>148.2+147</f>
        <v>295.2</v>
      </c>
      <c r="U172" s="67">
        <v>20</v>
      </c>
    </row>
    <row r="173" spans="1:21" ht="12.75" customHeight="1" x14ac:dyDescent="0.2">
      <c r="A173" s="171"/>
      <c r="B173" s="73" t="s">
        <v>23</v>
      </c>
      <c r="C173" s="73"/>
      <c r="D173" s="73"/>
      <c r="E173" s="73"/>
      <c r="F173" s="73"/>
      <c r="G173" s="113">
        <f>SUM(G174:G177)</f>
        <v>1072.299</v>
      </c>
      <c r="H173" s="113"/>
      <c r="I173" s="113">
        <f t="shared" ref="I173:K173" si="49">SUM(I174:I177)</f>
        <v>236.947</v>
      </c>
      <c r="J173" s="113">
        <f t="shared" si="49"/>
        <v>271.30500000000001</v>
      </c>
      <c r="K173" s="113">
        <f t="shared" si="49"/>
        <v>564.04700000000003</v>
      </c>
      <c r="L173" s="78">
        <v>132968.9</v>
      </c>
      <c r="M173" s="65">
        <v>105174.1</v>
      </c>
      <c r="N173" s="246"/>
      <c r="O173" s="162"/>
    </row>
    <row r="174" spans="1:21" ht="12.75" customHeight="1" x14ac:dyDescent="0.2">
      <c r="A174" s="171"/>
      <c r="B174" s="73" t="s">
        <v>16</v>
      </c>
      <c r="C174" s="73">
        <v>124</v>
      </c>
      <c r="D174" s="73">
        <v>1102</v>
      </c>
      <c r="E174" s="73">
        <v>1400004040</v>
      </c>
      <c r="F174" s="73">
        <v>414</v>
      </c>
      <c r="G174" s="113">
        <f>SUM(H174:K174)</f>
        <v>1072.299</v>
      </c>
      <c r="H174" s="79"/>
      <c r="I174" s="113">
        <v>236.947</v>
      </c>
      <c r="J174" s="79">
        <v>271.30500000000001</v>
      </c>
      <c r="K174" s="113">
        <v>564.04700000000003</v>
      </c>
      <c r="L174" s="79">
        <v>132968.9</v>
      </c>
      <c r="M174" s="65">
        <v>105174.1</v>
      </c>
      <c r="N174" s="246"/>
      <c r="O174" s="162"/>
      <c r="P174" s="67" t="s">
        <v>84</v>
      </c>
    </row>
    <row r="175" spans="1:21" ht="12.75" customHeight="1" x14ac:dyDescent="0.2">
      <c r="A175" s="171"/>
      <c r="B175" s="73" t="s">
        <v>17</v>
      </c>
      <c r="C175" s="73">
        <v>124</v>
      </c>
      <c r="D175" s="73"/>
      <c r="E175" s="73"/>
      <c r="F175" s="73"/>
      <c r="G175" s="65"/>
      <c r="H175" s="65"/>
      <c r="I175" s="65"/>
      <c r="J175" s="65"/>
      <c r="K175" s="65"/>
      <c r="L175" s="65"/>
      <c r="M175" s="65"/>
      <c r="N175" s="246"/>
      <c r="O175" s="162"/>
      <c r="P175" s="67" t="s">
        <v>90</v>
      </c>
    </row>
    <row r="176" spans="1:21" ht="12.75" customHeight="1" x14ac:dyDescent="0.2">
      <c r="A176" s="171"/>
      <c r="B176" s="73" t="s">
        <v>18</v>
      </c>
      <c r="C176" s="73">
        <v>124</v>
      </c>
      <c r="D176" s="73"/>
      <c r="E176" s="73"/>
      <c r="F176" s="73"/>
      <c r="G176" s="65"/>
      <c r="H176" s="65"/>
      <c r="I176" s="65"/>
      <c r="J176" s="65"/>
      <c r="K176" s="65"/>
      <c r="L176" s="65"/>
      <c r="M176" s="65"/>
      <c r="N176" s="246"/>
      <c r="O176" s="162"/>
      <c r="P176" s="67" t="s">
        <v>91</v>
      </c>
    </row>
    <row r="177" spans="1:21" ht="12.75" customHeight="1" x14ac:dyDescent="0.2">
      <c r="A177" s="172"/>
      <c r="B177" s="73" t="s">
        <v>19</v>
      </c>
      <c r="C177" s="73">
        <v>124</v>
      </c>
      <c r="D177" s="73"/>
      <c r="E177" s="73"/>
      <c r="F177" s="73"/>
      <c r="G177" s="65"/>
      <c r="H177" s="65"/>
      <c r="I177" s="65"/>
      <c r="J177" s="65"/>
      <c r="K177" s="65"/>
      <c r="L177" s="65"/>
      <c r="M177" s="65"/>
      <c r="N177" s="247"/>
      <c r="O177" s="163"/>
    </row>
    <row r="178" spans="1:21" ht="25.5" customHeight="1" x14ac:dyDescent="0.2">
      <c r="A178" s="170" t="s">
        <v>189</v>
      </c>
      <c r="B178" s="73" t="s">
        <v>186</v>
      </c>
      <c r="C178" s="73"/>
      <c r="D178" s="73"/>
      <c r="E178" s="73"/>
      <c r="F178" s="73"/>
      <c r="G178" s="65"/>
      <c r="H178" s="65"/>
      <c r="I178" s="65"/>
      <c r="J178" s="65"/>
      <c r="K178" s="65"/>
      <c r="L178" s="74">
        <v>1</v>
      </c>
      <c r="M178" s="65"/>
      <c r="N178" s="245" t="s">
        <v>94</v>
      </c>
      <c r="O178" s="224" t="s">
        <v>178</v>
      </c>
      <c r="R178" s="67" t="s">
        <v>76</v>
      </c>
      <c r="S178" s="67">
        <v>2017</v>
      </c>
      <c r="T178" s="67">
        <v>1571.4</v>
      </c>
      <c r="U178" s="67">
        <v>25</v>
      </c>
    </row>
    <row r="179" spans="1:21" ht="12.75" customHeight="1" x14ac:dyDescent="0.2">
      <c r="A179" s="171"/>
      <c r="B179" s="73" t="s">
        <v>15</v>
      </c>
      <c r="C179" s="73"/>
      <c r="D179" s="73"/>
      <c r="E179" s="73"/>
      <c r="F179" s="73"/>
      <c r="G179" s="65"/>
      <c r="H179" s="65"/>
      <c r="I179" s="65"/>
      <c r="J179" s="65"/>
      <c r="K179" s="65"/>
      <c r="L179" s="65"/>
      <c r="M179" s="65"/>
      <c r="N179" s="246"/>
      <c r="O179" s="162"/>
      <c r="R179" s="67" t="s">
        <v>74</v>
      </c>
      <c r="S179" s="67">
        <v>2017</v>
      </c>
      <c r="T179" s="67">
        <f>31.1+33.3</f>
        <v>64.400000000000006</v>
      </c>
      <c r="U179" s="67">
        <v>10</v>
      </c>
    </row>
    <row r="180" spans="1:21" ht="12.75" customHeight="1" x14ac:dyDescent="0.2">
      <c r="A180" s="171"/>
      <c r="B180" s="73" t="s">
        <v>23</v>
      </c>
      <c r="C180" s="73"/>
      <c r="D180" s="73"/>
      <c r="E180" s="73"/>
      <c r="F180" s="73"/>
      <c r="G180" s="65">
        <f>SUM(G181:G184)</f>
        <v>4949.0999999999995</v>
      </c>
      <c r="H180" s="65"/>
      <c r="I180" s="65">
        <f t="shared" ref="I180:K180" si="50">SUM(I181:I184)</f>
        <v>4073.6379999999999</v>
      </c>
      <c r="J180" s="65">
        <f t="shared" si="50"/>
        <v>437.995</v>
      </c>
      <c r="K180" s="65">
        <f t="shared" si="50"/>
        <v>437.46699999999998</v>
      </c>
      <c r="L180" s="65">
        <v>15000</v>
      </c>
      <c r="M180" s="65">
        <v>106326.3</v>
      </c>
      <c r="N180" s="246"/>
      <c r="O180" s="162"/>
    </row>
    <row r="181" spans="1:21" ht="12.75" customHeight="1" x14ac:dyDescent="0.2">
      <c r="A181" s="171"/>
      <c r="B181" s="73" t="s">
        <v>16</v>
      </c>
      <c r="C181" s="73">
        <v>124</v>
      </c>
      <c r="D181" s="73">
        <v>1102</v>
      </c>
      <c r="E181" s="73">
        <v>1400004040</v>
      </c>
      <c r="F181" s="73">
        <v>414</v>
      </c>
      <c r="G181" s="65">
        <f>SUM(H181:K181)</f>
        <v>4949.0999999999995</v>
      </c>
      <c r="H181" s="65"/>
      <c r="I181" s="65">
        <v>4073.6379999999999</v>
      </c>
      <c r="J181" s="65">
        <v>437.995</v>
      </c>
      <c r="K181" s="65">
        <v>437.46699999999998</v>
      </c>
      <c r="L181" s="65">
        <v>15000</v>
      </c>
      <c r="M181" s="65">
        <v>106326.3</v>
      </c>
      <c r="N181" s="246"/>
      <c r="O181" s="162"/>
      <c r="P181" s="67" t="s">
        <v>84</v>
      </c>
    </row>
    <row r="182" spans="1:21" ht="12.75" customHeight="1" x14ac:dyDescent="0.2">
      <c r="A182" s="171"/>
      <c r="B182" s="73" t="s">
        <v>17</v>
      </c>
      <c r="C182" s="73">
        <v>124</v>
      </c>
      <c r="D182" s="73"/>
      <c r="E182" s="73"/>
      <c r="F182" s="73"/>
      <c r="G182" s="65"/>
      <c r="H182" s="65"/>
      <c r="I182" s="65"/>
      <c r="J182" s="65"/>
      <c r="K182" s="65"/>
      <c r="L182" s="65"/>
      <c r="M182" s="65"/>
      <c r="N182" s="246"/>
      <c r="O182" s="162"/>
      <c r="P182" s="67" t="s">
        <v>90</v>
      </c>
    </row>
    <row r="183" spans="1:21" ht="12.75" customHeight="1" x14ac:dyDescent="0.2">
      <c r="A183" s="171"/>
      <c r="B183" s="73" t="s">
        <v>18</v>
      </c>
      <c r="C183" s="73">
        <v>124</v>
      </c>
      <c r="D183" s="73"/>
      <c r="E183" s="73"/>
      <c r="F183" s="73"/>
      <c r="G183" s="65"/>
      <c r="H183" s="65"/>
      <c r="I183" s="65"/>
      <c r="J183" s="65"/>
      <c r="K183" s="65"/>
      <c r="L183" s="65"/>
      <c r="M183" s="65"/>
      <c r="N183" s="246"/>
      <c r="O183" s="162"/>
      <c r="P183" s="67" t="s">
        <v>91</v>
      </c>
    </row>
    <row r="184" spans="1:21" ht="12.75" customHeight="1" x14ac:dyDescent="0.2">
      <c r="A184" s="172"/>
      <c r="B184" s="73" t="s">
        <v>19</v>
      </c>
      <c r="C184" s="73">
        <v>124</v>
      </c>
      <c r="D184" s="73"/>
      <c r="E184" s="73"/>
      <c r="F184" s="73"/>
      <c r="G184" s="65"/>
      <c r="H184" s="65"/>
      <c r="I184" s="65"/>
      <c r="J184" s="65"/>
      <c r="K184" s="65"/>
      <c r="L184" s="65"/>
      <c r="M184" s="65"/>
      <c r="N184" s="247"/>
      <c r="O184" s="163"/>
    </row>
    <row r="185" spans="1:21" ht="25.5" customHeight="1" x14ac:dyDescent="0.2">
      <c r="A185" s="248" t="s">
        <v>31</v>
      </c>
      <c r="B185" s="146" t="s">
        <v>186</v>
      </c>
      <c r="C185" s="73"/>
      <c r="D185" s="146"/>
      <c r="E185" s="146"/>
      <c r="F185" s="146"/>
      <c r="G185" s="71">
        <v>1</v>
      </c>
      <c r="H185" s="71"/>
      <c r="I185" s="71"/>
      <c r="J185" s="71"/>
      <c r="K185" s="71">
        <v>1</v>
      </c>
      <c r="L185" s="71">
        <v>1</v>
      </c>
      <c r="M185" s="72"/>
      <c r="N185" s="180" t="s">
        <v>246</v>
      </c>
      <c r="O185" s="221" t="s">
        <v>217</v>
      </c>
    </row>
    <row r="186" spans="1:21" ht="12.75" customHeight="1" x14ac:dyDescent="0.2">
      <c r="A186" s="249"/>
      <c r="B186" s="146" t="s">
        <v>15</v>
      </c>
      <c r="C186" s="73"/>
      <c r="D186" s="146"/>
      <c r="E186" s="146"/>
      <c r="F186" s="146"/>
      <c r="G186" s="72">
        <f>G187/G185</f>
        <v>70626.197</v>
      </c>
      <c r="H186" s="72"/>
      <c r="I186" s="72"/>
      <c r="J186" s="72"/>
      <c r="K186" s="72"/>
      <c r="L186" s="72"/>
      <c r="M186" s="72"/>
      <c r="N186" s="181"/>
      <c r="O186" s="186"/>
    </row>
    <row r="187" spans="1:21" ht="24.75" customHeight="1" x14ac:dyDescent="0.2">
      <c r="A187" s="249"/>
      <c r="B187" s="146" t="s">
        <v>23</v>
      </c>
      <c r="C187" s="73"/>
      <c r="D187" s="146"/>
      <c r="E187" s="146"/>
      <c r="F187" s="146"/>
      <c r="G187" s="72">
        <f t="shared" ref="G187:K187" si="51">SUM(G188:G191)</f>
        <v>70626.197</v>
      </c>
      <c r="H187" s="72">
        <f t="shared" si="51"/>
        <v>22399.682999999997</v>
      </c>
      <c r="I187" s="72">
        <f t="shared" si="51"/>
        <v>10294.994000000001</v>
      </c>
      <c r="J187" s="72">
        <f t="shared" si="51"/>
        <v>18667.681</v>
      </c>
      <c r="K187" s="72">
        <f t="shared" si="51"/>
        <v>19263.876</v>
      </c>
      <c r="L187" s="72">
        <f>SUM(L188:L191)</f>
        <v>82539.899999999994</v>
      </c>
      <c r="M187" s="72">
        <f>SUM(M188:M191)</f>
        <v>0</v>
      </c>
      <c r="N187" s="181"/>
      <c r="O187" s="186"/>
    </row>
    <row r="188" spans="1:21" ht="12.75" customHeight="1" x14ac:dyDescent="0.2">
      <c r="A188" s="249"/>
      <c r="B188" s="146" t="s">
        <v>16</v>
      </c>
      <c r="C188" s="73"/>
      <c r="D188" s="146"/>
      <c r="E188" s="146"/>
      <c r="F188" s="146"/>
      <c r="G188" s="72">
        <f t="shared" ref="G188:M188" si="52">G195+G202+G209+G216</f>
        <v>70626.197</v>
      </c>
      <c r="H188" s="72">
        <f t="shared" si="52"/>
        <v>22399.682999999997</v>
      </c>
      <c r="I188" s="72">
        <f t="shared" si="52"/>
        <v>10294.994000000001</v>
      </c>
      <c r="J188" s="72">
        <f t="shared" si="52"/>
        <v>18667.681</v>
      </c>
      <c r="K188" s="72">
        <f t="shared" si="52"/>
        <v>19263.876</v>
      </c>
      <c r="L188" s="72">
        <f t="shared" si="52"/>
        <v>42539.9</v>
      </c>
      <c r="M188" s="72">
        <f t="shared" si="52"/>
        <v>0</v>
      </c>
      <c r="N188" s="181"/>
      <c r="O188" s="186"/>
    </row>
    <row r="189" spans="1:21" ht="12.75" customHeight="1" x14ac:dyDescent="0.2">
      <c r="A189" s="249"/>
      <c r="B189" s="146" t="s">
        <v>17</v>
      </c>
      <c r="C189" s="73"/>
      <c r="D189" s="146"/>
      <c r="E189" s="146"/>
      <c r="F189" s="146"/>
      <c r="G189" s="72">
        <f t="shared" ref="G189:H191" si="53">G196+G203+G210+G217</f>
        <v>0</v>
      </c>
      <c r="H189" s="72">
        <f t="shared" si="53"/>
        <v>0</v>
      </c>
      <c r="I189" s="72">
        <f t="shared" ref="I189:M189" si="54">I196+I203+I210+I217</f>
        <v>0</v>
      </c>
      <c r="J189" s="72">
        <f t="shared" si="54"/>
        <v>0</v>
      </c>
      <c r="K189" s="72">
        <f t="shared" si="54"/>
        <v>0</v>
      </c>
      <c r="L189" s="72">
        <f t="shared" si="54"/>
        <v>0</v>
      </c>
      <c r="M189" s="72">
        <f t="shared" si="54"/>
        <v>0</v>
      </c>
      <c r="N189" s="181"/>
      <c r="O189" s="186"/>
    </row>
    <row r="190" spans="1:21" ht="12.75" customHeight="1" x14ac:dyDescent="0.2">
      <c r="A190" s="249"/>
      <c r="B190" s="146" t="s">
        <v>18</v>
      </c>
      <c r="C190" s="73"/>
      <c r="D190" s="146"/>
      <c r="E190" s="146"/>
      <c r="F190" s="146"/>
      <c r="G190" s="72">
        <f t="shared" si="53"/>
        <v>0</v>
      </c>
      <c r="H190" s="72">
        <f t="shared" si="53"/>
        <v>0</v>
      </c>
      <c r="I190" s="72">
        <f t="shared" ref="I190:M190" si="55">I197+I204+I211+I218</f>
        <v>0</v>
      </c>
      <c r="J190" s="72">
        <f t="shared" si="55"/>
        <v>0</v>
      </c>
      <c r="K190" s="72">
        <f t="shared" si="55"/>
        <v>0</v>
      </c>
      <c r="L190" s="72">
        <f t="shared" si="55"/>
        <v>0</v>
      </c>
      <c r="M190" s="72">
        <f t="shared" si="55"/>
        <v>0</v>
      </c>
      <c r="N190" s="181"/>
      <c r="O190" s="186"/>
    </row>
    <row r="191" spans="1:21" ht="27" customHeight="1" x14ac:dyDescent="0.2">
      <c r="A191" s="250"/>
      <c r="B191" s="146" t="s">
        <v>19</v>
      </c>
      <c r="C191" s="73"/>
      <c r="D191" s="146"/>
      <c r="E191" s="146"/>
      <c r="F191" s="146"/>
      <c r="G191" s="72">
        <f t="shared" si="53"/>
        <v>0</v>
      </c>
      <c r="H191" s="72">
        <f t="shared" si="53"/>
        <v>0</v>
      </c>
      <c r="I191" s="72">
        <f t="shared" ref="I191:M191" si="56">I198+I205+I212+I219</f>
        <v>0</v>
      </c>
      <c r="J191" s="72">
        <f t="shared" si="56"/>
        <v>0</v>
      </c>
      <c r="K191" s="72">
        <f t="shared" si="56"/>
        <v>0</v>
      </c>
      <c r="L191" s="72">
        <f t="shared" si="56"/>
        <v>40000</v>
      </c>
      <c r="M191" s="72">
        <f t="shared" si="56"/>
        <v>0</v>
      </c>
      <c r="N191" s="182"/>
      <c r="O191" s="187"/>
    </row>
    <row r="192" spans="1:21" ht="25.5" customHeight="1" x14ac:dyDescent="0.2">
      <c r="A192" s="170" t="s">
        <v>32</v>
      </c>
      <c r="B192" s="73" t="s">
        <v>186</v>
      </c>
      <c r="C192" s="73"/>
      <c r="D192" s="73"/>
      <c r="E192" s="73"/>
      <c r="F192" s="74"/>
      <c r="G192" s="74">
        <v>1</v>
      </c>
      <c r="H192" s="74"/>
      <c r="I192" s="74"/>
      <c r="J192" s="74"/>
      <c r="K192" s="74">
        <v>1</v>
      </c>
      <c r="L192" s="65"/>
      <c r="M192" s="65"/>
      <c r="N192" s="158" t="s">
        <v>94</v>
      </c>
      <c r="O192" s="197" t="s">
        <v>154</v>
      </c>
      <c r="R192" s="67" t="s">
        <v>77</v>
      </c>
      <c r="S192" s="67">
        <v>2016</v>
      </c>
      <c r="T192" s="67">
        <v>275</v>
      </c>
      <c r="U192" s="67">
        <v>35</v>
      </c>
    </row>
    <row r="193" spans="1:21" ht="12.75" customHeight="1" x14ac:dyDescent="0.2">
      <c r="A193" s="200"/>
      <c r="B193" s="73" t="s">
        <v>15</v>
      </c>
      <c r="C193" s="73"/>
      <c r="D193" s="73"/>
      <c r="E193" s="73"/>
      <c r="F193" s="73"/>
      <c r="G193" s="65"/>
      <c r="H193" s="65"/>
      <c r="I193" s="65"/>
      <c r="J193" s="65"/>
      <c r="K193" s="65"/>
      <c r="L193" s="65"/>
      <c r="M193" s="65"/>
      <c r="N193" s="202"/>
      <c r="O193" s="198"/>
    </row>
    <row r="194" spans="1:21" ht="12.75" customHeight="1" x14ac:dyDescent="0.2">
      <c r="A194" s="200"/>
      <c r="B194" s="73" t="s">
        <v>23</v>
      </c>
      <c r="C194" s="73"/>
      <c r="D194" s="73"/>
      <c r="E194" s="73"/>
      <c r="F194" s="73"/>
      <c r="G194" s="65">
        <f>SUM(G195:G198)</f>
        <v>56791.197</v>
      </c>
      <c r="H194" s="65">
        <f t="shared" ref="H194:K194" si="57">SUM(H195:H198)</f>
        <v>8835.8829999999998</v>
      </c>
      <c r="I194" s="65">
        <f t="shared" si="57"/>
        <v>10082.823</v>
      </c>
      <c r="J194" s="65">
        <f t="shared" si="57"/>
        <v>18659.358</v>
      </c>
      <c r="K194" s="65">
        <f t="shared" si="57"/>
        <v>19213.133000000002</v>
      </c>
      <c r="L194" s="65">
        <v>42539.9</v>
      </c>
      <c r="M194" s="65"/>
      <c r="N194" s="202"/>
      <c r="O194" s="198"/>
    </row>
    <row r="195" spans="1:21" ht="12.75" customHeight="1" x14ac:dyDescent="0.2">
      <c r="A195" s="200"/>
      <c r="B195" s="73" t="s">
        <v>16</v>
      </c>
      <c r="C195" s="73">
        <v>124</v>
      </c>
      <c r="D195" s="73">
        <v>1102</v>
      </c>
      <c r="E195" s="73">
        <v>1400004040</v>
      </c>
      <c r="F195" s="73">
        <v>414</v>
      </c>
      <c r="G195" s="65">
        <f>H195+I195+J195+K195</f>
        <v>56791.197</v>
      </c>
      <c r="H195" s="65">
        <v>8835.8829999999998</v>
      </c>
      <c r="I195" s="65">
        <v>10082.823</v>
      </c>
      <c r="J195" s="65">
        <v>18659.358</v>
      </c>
      <c r="K195" s="65">
        <v>19213.133000000002</v>
      </c>
      <c r="L195" s="65">
        <v>42539.9</v>
      </c>
      <c r="M195" s="65"/>
      <c r="N195" s="202"/>
      <c r="O195" s="198"/>
      <c r="P195" s="67" t="s">
        <v>84</v>
      </c>
    </row>
    <row r="196" spans="1:21" ht="12.75" customHeight="1" x14ac:dyDescent="0.2">
      <c r="A196" s="200"/>
      <c r="B196" s="73" t="s">
        <v>17</v>
      </c>
      <c r="C196" s="73">
        <v>124</v>
      </c>
      <c r="D196" s="73"/>
      <c r="E196" s="73"/>
      <c r="F196" s="73"/>
      <c r="G196" s="65"/>
      <c r="H196" s="65"/>
      <c r="I196" s="65"/>
      <c r="J196" s="65"/>
      <c r="K196" s="65"/>
      <c r="L196" s="65"/>
      <c r="M196" s="65"/>
      <c r="N196" s="202"/>
      <c r="O196" s="198"/>
      <c r="P196" s="67" t="s">
        <v>90</v>
      </c>
    </row>
    <row r="197" spans="1:21" ht="12.75" customHeight="1" x14ac:dyDescent="0.2">
      <c r="A197" s="200"/>
      <c r="B197" s="73" t="s">
        <v>18</v>
      </c>
      <c r="C197" s="73">
        <v>124</v>
      </c>
      <c r="D197" s="73"/>
      <c r="E197" s="73"/>
      <c r="F197" s="73"/>
      <c r="G197" s="65"/>
      <c r="H197" s="65"/>
      <c r="I197" s="65"/>
      <c r="J197" s="65"/>
      <c r="K197" s="65"/>
      <c r="L197" s="65"/>
      <c r="M197" s="65"/>
      <c r="N197" s="202"/>
      <c r="O197" s="198"/>
      <c r="P197" s="67" t="s">
        <v>91</v>
      </c>
    </row>
    <row r="198" spans="1:21" ht="12.75" customHeight="1" x14ac:dyDescent="0.2">
      <c r="A198" s="201"/>
      <c r="B198" s="73" t="s">
        <v>19</v>
      </c>
      <c r="C198" s="73">
        <v>124</v>
      </c>
      <c r="D198" s="73"/>
      <c r="E198" s="73"/>
      <c r="F198" s="73"/>
      <c r="G198" s="65"/>
      <c r="H198" s="65"/>
      <c r="I198" s="65"/>
      <c r="J198" s="65"/>
      <c r="K198" s="65"/>
      <c r="L198" s="65"/>
      <c r="M198" s="65"/>
      <c r="N198" s="203"/>
      <c r="O198" s="199"/>
    </row>
    <row r="199" spans="1:21" ht="25.5" customHeight="1" x14ac:dyDescent="0.2">
      <c r="A199" s="170" t="s">
        <v>95</v>
      </c>
      <c r="B199" s="73" t="s">
        <v>186</v>
      </c>
      <c r="C199" s="73"/>
      <c r="D199" s="73"/>
      <c r="E199" s="73"/>
      <c r="F199" s="73"/>
      <c r="G199" s="65"/>
      <c r="H199" s="65"/>
      <c r="I199" s="65"/>
      <c r="J199" s="65"/>
      <c r="K199" s="65"/>
      <c r="L199" s="74">
        <v>1</v>
      </c>
      <c r="M199" s="65"/>
      <c r="N199" s="158" t="s">
        <v>94</v>
      </c>
      <c r="O199" s="197" t="s">
        <v>155</v>
      </c>
      <c r="R199" s="67" t="s">
        <v>77</v>
      </c>
      <c r="S199" s="67">
        <v>2017</v>
      </c>
      <c r="T199" s="67">
        <v>275</v>
      </c>
      <c r="U199" s="67">
        <v>35</v>
      </c>
    </row>
    <row r="200" spans="1:21" ht="12.75" customHeight="1" x14ac:dyDescent="0.2">
      <c r="A200" s="200"/>
      <c r="B200" s="73" t="s">
        <v>15</v>
      </c>
      <c r="C200" s="73"/>
      <c r="D200" s="73"/>
      <c r="E200" s="73"/>
      <c r="F200" s="73"/>
      <c r="G200" s="65"/>
      <c r="H200" s="65"/>
      <c r="I200" s="65"/>
      <c r="J200" s="65"/>
      <c r="K200" s="65"/>
      <c r="L200" s="65"/>
      <c r="M200" s="65"/>
      <c r="N200" s="202"/>
      <c r="O200" s="198"/>
    </row>
    <row r="201" spans="1:21" ht="12.75" customHeight="1" x14ac:dyDescent="0.2">
      <c r="A201" s="200"/>
      <c r="B201" s="73" t="s">
        <v>23</v>
      </c>
      <c r="C201" s="73"/>
      <c r="D201" s="73"/>
      <c r="E201" s="73"/>
      <c r="F201" s="73"/>
      <c r="G201" s="65">
        <f>SUM(G202:G205)</f>
        <v>67.3</v>
      </c>
      <c r="H201" s="65"/>
      <c r="I201" s="65">
        <f t="shared" ref="I201:K201" si="58">SUM(I202:I205)</f>
        <v>8.3339999999999996</v>
      </c>
      <c r="J201" s="65">
        <f t="shared" si="58"/>
        <v>8.3230000000000004</v>
      </c>
      <c r="K201" s="65">
        <f t="shared" si="58"/>
        <v>50.643000000000001</v>
      </c>
      <c r="L201" s="65"/>
      <c r="M201" s="65"/>
      <c r="N201" s="202"/>
      <c r="O201" s="198"/>
    </row>
    <row r="202" spans="1:21" ht="12.75" customHeight="1" x14ac:dyDescent="0.2">
      <c r="A202" s="200"/>
      <c r="B202" s="73" t="s">
        <v>16</v>
      </c>
      <c r="C202" s="73">
        <v>124</v>
      </c>
      <c r="D202" s="73">
        <v>1102</v>
      </c>
      <c r="E202" s="73">
        <v>1400004040</v>
      </c>
      <c r="F202" s="73">
        <v>414</v>
      </c>
      <c r="G202" s="65">
        <v>67.3</v>
      </c>
      <c r="H202" s="65"/>
      <c r="I202" s="65">
        <v>8.3339999999999996</v>
      </c>
      <c r="J202" s="65">
        <v>8.3230000000000004</v>
      </c>
      <c r="K202" s="65">
        <v>50.643000000000001</v>
      </c>
      <c r="L202" s="65"/>
      <c r="M202" s="65"/>
      <c r="N202" s="202"/>
      <c r="O202" s="198"/>
      <c r="P202" s="67" t="s">
        <v>84</v>
      </c>
    </row>
    <row r="203" spans="1:21" ht="12.75" customHeight="1" x14ac:dyDescent="0.2">
      <c r="A203" s="200"/>
      <c r="B203" s="73" t="s">
        <v>17</v>
      </c>
      <c r="C203" s="73">
        <v>124</v>
      </c>
      <c r="D203" s="73"/>
      <c r="E203" s="73"/>
      <c r="F203" s="73"/>
      <c r="G203" s="65"/>
      <c r="H203" s="65"/>
      <c r="I203" s="65"/>
      <c r="J203" s="65"/>
      <c r="K203" s="65"/>
      <c r="L203" s="65"/>
      <c r="M203" s="65"/>
      <c r="N203" s="202"/>
      <c r="O203" s="198"/>
      <c r="P203" s="67" t="s">
        <v>90</v>
      </c>
    </row>
    <row r="204" spans="1:21" ht="12.75" customHeight="1" x14ac:dyDescent="0.2">
      <c r="A204" s="200"/>
      <c r="B204" s="73" t="s">
        <v>18</v>
      </c>
      <c r="C204" s="73">
        <v>124</v>
      </c>
      <c r="D204" s="73"/>
      <c r="E204" s="73"/>
      <c r="F204" s="73"/>
      <c r="G204" s="65"/>
      <c r="H204" s="65"/>
      <c r="I204" s="65"/>
      <c r="J204" s="65"/>
      <c r="K204" s="65"/>
      <c r="L204" s="65"/>
      <c r="M204" s="65"/>
      <c r="N204" s="202"/>
      <c r="O204" s="198"/>
      <c r="P204" s="67" t="s">
        <v>91</v>
      </c>
    </row>
    <row r="205" spans="1:21" ht="12.75" customHeight="1" x14ac:dyDescent="0.2">
      <c r="A205" s="201"/>
      <c r="B205" s="73" t="s">
        <v>19</v>
      </c>
      <c r="C205" s="73">
        <v>124</v>
      </c>
      <c r="D205" s="73"/>
      <c r="E205" s="73"/>
      <c r="F205" s="73"/>
      <c r="G205" s="65"/>
      <c r="H205" s="65"/>
      <c r="I205" s="65"/>
      <c r="J205" s="65"/>
      <c r="K205" s="65"/>
      <c r="L205" s="65"/>
      <c r="M205" s="65"/>
      <c r="N205" s="203"/>
      <c r="O205" s="199"/>
    </row>
    <row r="206" spans="1:21" ht="25.5" customHeight="1" x14ac:dyDescent="0.2">
      <c r="A206" s="170" t="s">
        <v>96</v>
      </c>
      <c r="B206" s="73" t="s">
        <v>186</v>
      </c>
      <c r="C206" s="73"/>
      <c r="D206" s="73"/>
      <c r="E206" s="73"/>
      <c r="F206" s="73"/>
      <c r="G206" s="65"/>
      <c r="H206" s="65"/>
      <c r="I206" s="65"/>
      <c r="J206" s="65"/>
      <c r="K206" s="65"/>
      <c r="L206" s="65"/>
      <c r="M206" s="114"/>
      <c r="N206" s="158" t="s">
        <v>94</v>
      </c>
      <c r="O206" s="197" t="s">
        <v>218</v>
      </c>
      <c r="R206" s="67" t="s">
        <v>77</v>
      </c>
      <c r="S206" s="67">
        <v>2015</v>
      </c>
      <c r="T206" s="67">
        <v>275</v>
      </c>
      <c r="U206" s="67">
        <v>35</v>
      </c>
    </row>
    <row r="207" spans="1:21" ht="12.75" customHeight="1" x14ac:dyDescent="0.2">
      <c r="A207" s="200"/>
      <c r="B207" s="73" t="s">
        <v>15</v>
      </c>
      <c r="C207" s="73"/>
      <c r="D207" s="73"/>
      <c r="E207" s="73"/>
      <c r="F207" s="73"/>
      <c r="G207" s="65"/>
      <c r="H207" s="65"/>
      <c r="I207" s="65"/>
      <c r="J207" s="65"/>
      <c r="K207" s="65"/>
      <c r="L207" s="65"/>
      <c r="M207" s="65"/>
      <c r="N207" s="202"/>
      <c r="O207" s="198"/>
    </row>
    <row r="208" spans="1:21" ht="12.75" customHeight="1" x14ac:dyDescent="0.2">
      <c r="A208" s="200"/>
      <c r="B208" s="73" t="s">
        <v>23</v>
      </c>
      <c r="C208" s="73"/>
      <c r="D208" s="73"/>
      <c r="E208" s="73"/>
      <c r="F208" s="73"/>
      <c r="G208" s="65">
        <f>SUM(G209:G212)</f>
        <v>13767.7</v>
      </c>
      <c r="H208" s="65">
        <f t="shared" ref="H208:K208" si="59">SUM(H209:H212)</f>
        <v>13563.8</v>
      </c>
      <c r="I208" s="65">
        <f t="shared" si="59"/>
        <v>203.83699999999999</v>
      </c>
      <c r="J208" s="65"/>
      <c r="K208" s="65">
        <f t="shared" si="59"/>
        <v>0.1</v>
      </c>
      <c r="L208" s="65"/>
      <c r="M208" s="65"/>
      <c r="N208" s="202"/>
      <c r="O208" s="198"/>
    </row>
    <row r="209" spans="1:16" ht="12.75" customHeight="1" x14ac:dyDescent="0.2">
      <c r="A209" s="200"/>
      <c r="B209" s="73" t="s">
        <v>16</v>
      </c>
      <c r="C209" s="73">
        <v>124</v>
      </c>
      <c r="D209" s="73">
        <v>1102</v>
      </c>
      <c r="E209" s="73">
        <v>1400004040</v>
      </c>
      <c r="F209" s="73">
        <v>414</v>
      </c>
      <c r="G209" s="65">
        <v>13767.7</v>
      </c>
      <c r="H209" s="65">
        <v>13563.8</v>
      </c>
      <c r="I209" s="65">
        <v>203.83699999999999</v>
      </c>
      <c r="J209" s="65"/>
      <c r="K209" s="65">
        <v>0.1</v>
      </c>
      <c r="L209" s="65"/>
      <c r="M209" s="65"/>
      <c r="N209" s="202"/>
      <c r="O209" s="198"/>
      <c r="P209" s="67" t="s">
        <v>84</v>
      </c>
    </row>
    <row r="210" spans="1:16" ht="12.75" customHeight="1" x14ac:dyDescent="0.2">
      <c r="A210" s="200"/>
      <c r="B210" s="73" t="s">
        <v>17</v>
      </c>
      <c r="C210" s="73">
        <v>124</v>
      </c>
      <c r="D210" s="73"/>
      <c r="E210" s="73"/>
      <c r="F210" s="73"/>
      <c r="G210" s="65"/>
      <c r="H210" s="65"/>
      <c r="I210" s="65"/>
      <c r="J210" s="65"/>
      <c r="K210" s="65"/>
      <c r="L210" s="65"/>
      <c r="M210" s="65"/>
      <c r="N210" s="202"/>
      <c r="O210" s="198"/>
      <c r="P210" s="67" t="s">
        <v>90</v>
      </c>
    </row>
    <row r="211" spans="1:16" ht="12.75" customHeight="1" x14ac:dyDescent="0.2">
      <c r="A211" s="200"/>
      <c r="B211" s="73" t="s">
        <v>18</v>
      </c>
      <c r="C211" s="73">
        <v>124</v>
      </c>
      <c r="D211" s="73"/>
      <c r="E211" s="73"/>
      <c r="F211" s="73"/>
      <c r="G211" s="65"/>
      <c r="H211" s="65"/>
      <c r="I211" s="65"/>
      <c r="J211" s="65"/>
      <c r="K211" s="65"/>
      <c r="L211" s="65"/>
      <c r="M211" s="65"/>
      <c r="N211" s="202"/>
      <c r="O211" s="198"/>
      <c r="P211" s="67" t="s">
        <v>91</v>
      </c>
    </row>
    <row r="212" spans="1:16" ht="12.75" customHeight="1" x14ac:dyDescent="0.2">
      <c r="A212" s="201"/>
      <c r="B212" s="73" t="s">
        <v>19</v>
      </c>
      <c r="C212" s="73">
        <v>124</v>
      </c>
      <c r="D212" s="73"/>
      <c r="E212" s="73"/>
      <c r="F212" s="73"/>
      <c r="G212" s="65"/>
      <c r="H212" s="65"/>
      <c r="I212" s="65"/>
      <c r="J212" s="65"/>
      <c r="K212" s="65"/>
      <c r="L212" s="65"/>
      <c r="M212" s="65"/>
      <c r="N212" s="203"/>
      <c r="O212" s="199"/>
    </row>
    <row r="213" spans="1:16" ht="25.5" customHeight="1" x14ac:dyDescent="0.2">
      <c r="A213" s="170" t="s">
        <v>256</v>
      </c>
      <c r="B213" s="73" t="s">
        <v>186</v>
      </c>
      <c r="C213" s="73"/>
      <c r="D213" s="73"/>
      <c r="E213" s="73"/>
      <c r="F213" s="73"/>
      <c r="G213" s="65"/>
      <c r="H213" s="65"/>
      <c r="I213" s="65"/>
      <c r="J213" s="65"/>
      <c r="K213" s="65"/>
      <c r="L213" s="65"/>
      <c r="M213" s="114"/>
      <c r="N213" s="154" t="s">
        <v>26</v>
      </c>
      <c r="O213" s="197" t="s">
        <v>212</v>
      </c>
    </row>
    <row r="214" spans="1:16" ht="12.75" customHeight="1" x14ac:dyDescent="0.2">
      <c r="A214" s="200"/>
      <c r="B214" s="73" t="s">
        <v>15</v>
      </c>
      <c r="C214" s="73"/>
      <c r="D214" s="73"/>
      <c r="E214" s="73"/>
      <c r="F214" s="73"/>
      <c r="G214" s="65"/>
      <c r="H214" s="65"/>
      <c r="I214" s="65"/>
      <c r="J214" s="65"/>
      <c r="K214" s="65"/>
      <c r="L214" s="65"/>
      <c r="M214" s="65"/>
      <c r="N214" s="185"/>
      <c r="O214" s="198"/>
    </row>
    <row r="215" spans="1:16" ht="12.75" customHeight="1" x14ac:dyDescent="0.2">
      <c r="A215" s="200"/>
      <c r="B215" s="73" t="s">
        <v>23</v>
      </c>
      <c r="C215" s="73"/>
      <c r="D215" s="73"/>
      <c r="E215" s="73"/>
      <c r="F215" s="73"/>
      <c r="G215" s="65"/>
      <c r="H215" s="65"/>
      <c r="I215" s="65"/>
      <c r="J215" s="65"/>
      <c r="K215" s="65"/>
      <c r="L215" s="65">
        <v>40000</v>
      </c>
      <c r="M215" s="65"/>
      <c r="N215" s="185"/>
      <c r="O215" s="198"/>
    </row>
    <row r="216" spans="1:16" ht="12.75" customHeight="1" x14ac:dyDescent="0.2">
      <c r="A216" s="200"/>
      <c r="B216" s="73" t="s">
        <v>16</v>
      </c>
      <c r="C216" s="74">
        <v>127.4</v>
      </c>
      <c r="D216" s="73"/>
      <c r="E216" s="73"/>
      <c r="F216" s="73"/>
      <c r="G216" s="65"/>
      <c r="H216" s="65"/>
      <c r="I216" s="65"/>
      <c r="J216" s="65"/>
      <c r="K216" s="65"/>
      <c r="L216" s="65"/>
      <c r="M216" s="65"/>
      <c r="N216" s="185"/>
      <c r="O216" s="198"/>
      <c r="P216" s="67" t="s">
        <v>82</v>
      </c>
    </row>
    <row r="217" spans="1:16" ht="12.75" customHeight="1" x14ac:dyDescent="0.2">
      <c r="A217" s="200"/>
      <c r="B217" s="73" t="s">
        <v>17</v>
      </c>
      <c r="C217" s="74">
        <v>127.4</v>
      </c>
      <c r="D217" s="73"/>
      <c r="E217" s="73"/>
      <c r="F217" s="73"/>
      <c r="G217" s="65"/>
      <c r="H217" s="65"/>
      <c r="I217" s="65"/>
      <c r="J217" s="65"/>
      <c r="K217" s="65"/>
      <c r="L217" s="65"/>
      <c r="M217" s="65"/>
      <c r="N217" s="185"/>
      <c r="O217" s="198"/>
      <c r="P217" s="67" t="s">
        <v>88</v>
      </c>
    </row>
    <row r="218" spans="1:16" ht="12.75" customHeight="1" x14ac:dyDescent="0.2">
      <c r="A218" s="200"/>
      <c r="B218" s="73" t="s">
        <v>18</v>
      </c>
      <c r="C218" s="74">
        <v>127.4</v>
      </c>
      <c r="D218" s="73"/>
      <c r="E218" s="73"/>
      <c r="F218" s="73"/>
      <c r="G218" s="65"/>
      <c r="H218" s="65"/>
      <c r="I218" s="65"/>
      <c r="J218" s="65"/>
      <c r="K218" s="65"/>
      <c r="L218" s="65"/>
      <c r="M218" s="65"/>
      <c r="N218" s="185"/>
      <c r="O218" s="198"/>
      <c r="P218" s="67" t="s">
        <v>89</v>
      </c>
    </row>
    <row r="219" spans="1:16" ht="12.75" customHeight="1" x14ac:dyDescent="0.2">
      <c r="A219" s="201"/>
      <c r="B219" s="73" t="s">
        <v>19</v>
      </c>
      <c r="C219" s="74">
        <v>127.4</v>
      </c>
      <c r="D219" s="73"/>
      <c r="E219" s="73"/>
      <c r="F219" s="73"/>
      <c r="G219" s="65"/>
      <c r="H219" s="65"/>
      <c r="I219" s="65"/>
      <c r="J219" s="65"/>
      <c r="K219" s="65"/>
      <c r="L219" s="65">
        <v>40000</v>
      </c>
      <c r="M219" s="65"/>
      <c r="N219" s="185"/>
      <c r="O219" s="199"/>
      <c r="P219" s="67" t="s">
        <v>152</v>
      </c>
    </row>
    <row r="220" spans="1:16" ht="25.5" customHeight="1" x14ac:dyDescent="0.2">
      <c r="A220" s="173" t="s">
        <v>33</v>
      </c>
      <c r="B220" s="146" t="s">
        <v>186</v>
      </c>
      <c r="C220" s="73"/>
      <c r="D220" s="146"/>
      <c r="E220" s="146"/>
      <c r="F220" s="146"/>
      <c r="G220" s="71">
        <f>G227+G234+G241+G248+G255+G262+G269+G276+G283</f>
        <v>1</v>
      </c>
      <c r="H220" s="71"/>
      <c r="I220" s="71"/>
      <c r="J220" s="71"/>
      <c r="K220" s="71">
        <f t="shared" ref="K220:L220" si="60">K227+K234+K241+K248+K255+K262+K269+K276+K283</f>
        <v>1</v>
      </c>
      <c r="L220" s="71">
        <f t="shared" si="60"/>
        <v>2</v>
      </c>
      <c r="M220" s="71"/>
      <c r="N220" s="180" t="s">
        <v>257</v>
      </c>
      <c r="O220" s="175" t="s">
        <v>287</v>
      </c>
    </row>
    <row r="221" spans="1:16" ht="12.75" customHeight="1" x14ac:dyDescent="0.2">
      <c r="A221" s="173"/>
      <c r="B221" s="146" t="s">
        <v>15</v>
      </c>
      <c r="C221" s="73"/>
      <c r="D221" s="146"/>
      <c r="E221" s="146"/>
      <c r="F221" s="146"/>
      <c r="G221" s="72"/>
      <c r="H221" s="72"/>
      <c r="I221" s="72"/>
      <c r="J221" s="72"/>
      <c r="K221" s="72"/>
      <c r="L221" s="72">
        <f>L222/L220</f>
        <v>113002.85</v>
      </c>
      <c r="M221" s="72"/>
      <c r="N221" s="181"/>
      <c r="O221" s="186"/>
    </row>
    <row r="222" spans="1:16" ht="26.25" customHeight="1" x14ac:dyDescent="0.2">
      <c r="A222" s="173"/>
      <c r="B222" s="146" t="s">
        <v>23</v>
      </c>
      <c r="C222" s="73"/>
      <c r="D222" s="146"/>
      <c r="E222" s="146"/>
      <c r="F222" s="146"/>
      <c r="G222" s="72">
        <f>SUM(G223:G226)</f>
        <v>213597.52900000001</v>
      </c>
      <c r="H222" s="72">
        <f>SUM(H223:H226)</f>
        <v>42768.332000000002</v>
      </c>
      <c r="I222" s="72">
        <f t="shared" ref="I222:K222" si="61">SUM(I223:I226)</f>
        <v>4039.078</v>
      </c>
      <c r="J222" s="72">
        <f t="shared" si="61"/>
        <v>21083.862999999998</v>
      </c>
      <c r="K222" s="72">
        <f t="shared" si="61"/>
        <v>145706.255</v>
      </c>
      <c r="L222" s="72">
        <f>SUM(L223:L226)</f>
        <v>226005.7</v>
      </c>
      <c r="M222" s="72">
        <f>SUM(M223:M226)</f>
        <v>5000</v>
      </c>
      <c r="N222" s="181"/>
      <c r="O222" s="186"/>
    </row>
    <row r="223" spans="1:16" ht="12.75" customHeight="1" x14ac:dyDescent="0.2">
      <c r="A223" s="173"/>
      <c r="B223" s="146" t="s">
        <v>16</v>
      </c>
      <c r="C223" s="73"/>
      <c r="D223" s="146"/>
      <c r="E223" s="146"/>
      <c r="F223" s="146"/>
      <c r="G223" s="72">
        <f>G230+G237+G244+G251+G258+G265+G272+G279</f>
        <v>73597.52900000001</v>
      </c>
      <c r="H223" s="72">
        <f>H230+H237+H244+H251+H258+H265+H272+H286</f>
        <v>42768.332000000002</v>
      </c>
      <c r="I223" s="72">
        <f t="shared" ref="I223:J223" si="62">I230+I237+I244+I251+I258+I265+I272+I286</f>
        <v>4039.078</v>
      </c>
      <c r="J223" s="72">
        <f t="shared" si="62"/>
        <v>21083.862999999998</v>
      </c>
      <c r="K223" s="72">
        <f>K230+K237+K244+K251+K258+K265+K272+K279</f>
        <v>5706.2550000000001</v>
      </c>
      <c r="L223" s="72">
        <f>L230+L237+L244+L251+L258+L265+L272+L279</f>
        <v>5.7</v>
      </c>
      <c r="M223" s="72">
        <f>M230+M237+M244+M251+M258+M265+M272+M279</f>
        <v>0</v>
      </c>
      <c r="N223" s="181"/>
      <c r="O223" s="186"/>
    </row>
    <row r="224" spans="1:16" ht="12.75" customHeight="1" x14ac:dyDescent="0.2">
      <c r="A224" s="173"/>
      <c r="B224" s="146" t="s">
        <v>17</v>
      </c>
      <c r="C224" s="73"/>
      <c r="D224" s="146"/>
      <c r="E224" s="146"/>
      <c r="F224" s="146"/>
      <c r="G224" s="72">
        <f t="shared" ref="G224:G226" si="63">G231+G238+G245+G252+G259+G266+G273+G280</f>
        <v>0</v>
      </c>
      <c r="H224" s="72">
        <f t="shared" ref="H224:J226" si="64">H231+H238+H245+H252+H259+H266+H273+H287</f>
        <v>0</v>
      </c>
      <c r="I224" s="72">
        <f t="shared" si="64"/>
        <v>0</v>
      </c>
      <c r="J224" s="72">
        <f t="shared" si="64"/>
        <v>0</v>
      </c>
      <c r="K224" s="72">
        <f t="shared" ref="K224:K226" si="65">K231+K238+K245+K252+K259+K266+K273+K280</f>
        <v>0</v>
      </c>
      <c r="L224" s="72">
        <f t="shared" ref="L224:M226" si="66">L231+L238+L245+L252+L259+L266+L273+L280</f>
        <v>0</v>
      </c>
      <c r="M224" s="72">
        <f t="shared" si="66"/>
        <v>0</v>
      </c>
      <c r="N224" s="181"/>
      <c r="O224" s="186"/>
    </row>
    <row r="225" spans="1:21" ht="12.75" customHeight="1" x14ac:dyDescent="0.2">
      <c r="A225" s="173"/>
      <c r="B225" s="146" t="s">
        <v>18</v>
      </c>
      <c r="C225" s="73"/>
      <c r="D225" s="146"/>
      <c r="E225" s="146"/>
      <c r="F225" s="146"/>
      <c r="G225" s="72">
        <f t="shared" si="63"/>
        <v>0</v>
      </c>
      <c r="H225" s="72">
        <f t="shared" si="64"/>
        <v>0</v>
      </c>
      <c r="I225" s="72">
        <f t="shared" si="64"/>
        <v>0</v>
      </c>
      <c r="J225" s="72">
        <f t="shared" si="64"/>
        <v>0</v>
      </c>
      <c r="K225" s="72">
        <f t="shared" si="65"/>
        <v>0</v>
      </c>
      <c r="L225" s="72">
        <f t="shared" si="66"/>
        <v>5000</v>
      </c>
      <c r="M225" s="72">
        <f t="shared" si="66"/>
        <v>5000</v>
      </c>
      <c r="N225" s="181"/>
      <c r="O225" s="186"/>
    </row>
    <row r="226" spans="1:21" ht="27" customHeight="1" x14ac:dyDescent="0.2">
      <c r="A226" s="173"/>
      <c r="B226" s="146" t="s">
        <v>19</v>
      </c>
      <c r="C226" s="73"/>
      <c r="D226" s="146"/>
      <c r="E226" s="146"/>
      <c r="F226" s="146"/>
      <c r="G226" s="72">
        <f t="shared" si="63"/>
        <v>140000</v>
      </c>
      <c r="H226" s="72">
        <f t="shared" si="64"/>
        <v>0</v>
      </c>
      <c r="I226" s="72">
        <f t="shared" si="64"/>
        <v>0</v>
      </c>
      <c r="J226" s="72">
        <f t="shared" si="64"/>
        <v>0</v>
      </c>
      <c r="K226" s="72">
        <f t="shared" si="65"/>
        <v>140000</v>
      </c>
      <c r="L226" s="72">
        <f t="shared" si="66"/>
        <v>221000</v>
      </c>
      <c r="M226" s="72">
        <f t="shared" si="66"/>
        <v>0</v>
      </c>
      <c r="N226" s="182"/>
      <c r="O226" s="251"/>
    </row>
    <row r="227" spans="1:21" ht="25.5" customHeight="1" x14ac:dyDescent="0.2">
      <c r="A227" s="170" t="s">
        <v>50</v>
      </c>
      <c r="B227" s="73" t="s">
        <v>186</v>
      </c>
      <c r="C227" s="73"/>
      <c r="D227" s="73"/>
      <c r="E227" s="73"/>
      <c r="F227" s="73"/>
      <c r="G227" s="105"/>
      <c r="H227" s="65"/>
      <c r="I227" s="65"/>
      <c r="J227" s="92"/>
      <c r="K227" s="92"/>
      <c r="L227" s="92"/>
      <c r="M227" s="65"/>
      <c r="N227" s="158" t="s">
        <v>84</v>
      </c>
      <c r="O227" s="224" t="s">
        <v>219</v>
      </c>
      <c r="R227" s="67" t="s">
        <v>77</v>
      </c>
      <c r="S227" s="67">
        <v>2015</v>
      </c>
      <c r="T227" s="67">
        <v>275</v>
      </c>
      <c r="U227" s="67">
        <v>28</v>
      </c>
    </row>
    <row r="228" spans="1:21" ht="12.75" customHeight="1" x14ac:dyDescent="0.2">
      <c r="A228" s="171"/>
      <c r="B228" s="73" t="s">
        <v>15</v>
      </c>
      <c r="C228" s="73"/>
      <c r="D228" s="73"/>
      <c r="E228" s="73"/>
      <c r="F228" s="73"/>
      <c r="G228" s="65"/>
      <c r="H228" s="65"/>
      <c r="I228" s="65"/>
      <c r="J228" s="65"/>
      <c r="K228" s="65"/>
      <c r="L228" s="65"/>
      <c r="M228" s="65"/>
      <c r="N228" s="159"/>
      <c r="O228" s="162"/>
      <c r="R228" s="67" t="s">
        <v>74</v>
      </c>
      <c r="S228" s="67">
        <v>2015</v>
      </c>
      <c r="T228" s="67">
        <v>1561.49</v>
      </c>
      <c r="U228" s="67">
        <v>94</v>
      </c>
    </row>
    <row r="229" spans="1:21" ht="12.75" customHeight="1" x14ac:dyDescent="0.2">
      <c r="A229" s="171"/>
      <c r="B229" s="73" t="s">
        <v>23</v>
      </c>
      <c r="C229" s="73"/>
      <c r="D229" s="73"/>
      <c r="E229" s="73"/>
      <c r="F229" s="73"/>
      <c r="G229" s="113">
        <f>SUM(G230:G233)</f>
        <v>40047.800000000003</v>
      </c>
      <c r="H229" s="113">
        <f t="shared" ref="H229:J229" si="67">SUM(H230:H233)</f>
        <v>40047.732000000004</v>
      </c>
      <c r="I229" s="113"/>
      <c r="J229" s="113">
        <f t="shared" si="67"/>
        <v>6.7000000000000004E-2</v>
      </c>
      <c r="K229" s="113"/>
      <c r="L229" s="65"/>
      <c r="M229" s="65"/>
      <c r="N229" s="159"/>
      <c r="O229" s="162"/>
    </row>
    <row r="230" spans="1:21" ht="12.75" customHeight="1" x14ac:dyDescent="0.2">
      <c r="A230" s="171"/>
      <c r="B230" s="73" t="s">
        <v>16</v>
      </c>
      <c r="C230" s="73">
        <v>124</v>
      </c>
      <c r="D230" s="73">
        <v>1102</v>
      </c>
      <c r="E230" s="73">
        <v>1400004040</v>
      </c>
      <c r="F230" s="73">
        <v>414</v>
      </c>
      <c r="G230" s="113">
        <v>40047.800000000003</v>
      </c>
      <c r="H230" s="113">
        <v>40047.732000000004</v>
      </c>
      <c r="I230" s="113"/>
      <c r="J230" s="113">
        <v>6.7000000000000004E-2</v>
      </c>
      <c r="K230" s="113"/>
      <c r="L230" s="113"/>
      <c r="M230" s="65"/>
      <c r="N230" s="159"/>
      <c r="O230" s="162"/>
      <c r="P230" s="67" t="s">
        <v>84</v>
      </c>
    </row>
    <row r="231" spans="1:21" ht="12.75" customHeight="1" x14ac:dyDescent="0.2">
      <c r="A231" s="171"/>
      <c r="B231" s="73" t="s">
        <v>17</v>
      </c>
      <c r="C231" s="73">
        <v>124</v>
      </c>
      <c r="D231" s="73"/>
      <c r="E231" s="73"/>
      <c r="F231" s="73"/>
      <c r="G231" s="65"/>
      <c r="H231" s="65"/>
      <c r="I231" s="65"/>
      <c r="J231" s="65"/>
      <c r="K231" s="65"/>
      <c r="L231" s="65"/>
      <c r="M231" s="65"/>
      <c r="N231" s="159"/>
      <c r="O231" s="162"/>
      <c r="P231" s="67" t="s">
        <v>90</v>
      </c>
    </row>
    <row r="232" spans="1:21" ht="12.75" customHeight="1" x14ac:dyDescent="0.2">
      <c r="A232" s="171"/>
      <c r="B232" s="73" t="s">
        <v>18</v>
      </c>
      <c r="C232" s="73">
        <v>124</v>
      </c>
      <c r="D232" s="73"/>
      <c r="E232" s="73"/>
      <c r="F232" s="73"/>
      <c r="G232" s="65"/>
      <c r="H232" s="65"/>
      <c r="I232" s="65"/>
      <c r="J232" s="65"/>
      <c r="K232" s="65"/>
      <c r="L232" s="65"/>
      <c r="M232" s="65"/>
      <c r="N232" s="159"/>
      <c r="O232" s="162"/>
      <c r="P232" s="67" t="s">
        <v>91</v>
      </c>
    </row>
    <row r="233" spans="1:21" ht="12.75" customHeight="1" x14ac:dyDescent="0.2">
      <c r="A233" s="172"/>
      <c r="B233" s="73" t="s">
        <v>19</v>
      </c>
      <c r="C233" s="73">
        <v>124</v>
      </c>
      <c r="D233" s="73"/>
      <c r="E233" s="73"/>
      <c r="F233" s="73"/>
      <c r="G233" s="65"/>
      <c r="H233" s="65"/>
      <c r="I233" s="65"/>
      <c r="J233" s="65"/>
      <c r="K233" s="65"/>
      <c r="L233" s="65"/>
      <c r="M233" s="65"/>
      <c r="N233" s="160"/>
      <c r="O233" s="163"/>
    </row>
    <row r="234" spans="1:21" ht="25.5" customHeight="1" x14ac:dyDescent="0.2">
      <c r="A234" s="170" t="s">
        <v>166</v>
      </c>
      <c r="B234" s="73" t="s">
        <v>186</v>
      </c>
      <c r="C234" s="73"/>
      <c r="D234" s="73"/>
      <c r="E234" s="73"/>
      <c r="F234" s="73"/>
      <c r="G234" s="65"/>
      <c r="H234" s="65"/>
      <c r="I234" s="65"/>
      <c r="J234" s="65"/>
      <c r="K234" s="65"/>
      <c r="L234" s="65"/>
      <c r="M234" s="65"/>
      <c r="N234" s="158" t="s">
        <v>84</v>
      </c>
      <c r="O234" s="224" t="s">
        <v>294</v>
      </c>
      <c r="R234" s="67" t="s">
        <v>74</v>
      </c>
      <c r="S234" s="67">
        <v>2021</v>
      </c>
      <c r="T234" s="67">
        <v>3054</v>
      </c>
      <c r="U234" s="67">
        <v>138</v>
      </c>
    </row>
    <row r="235" spans="1:21" ht="12.75" customHeight="1" x14ac:dyDescent="0.2">
      <c r="A235" s="171"/>
      <c r="B235" s="73" t="s">
        <v>15</v>
      </c>
      <c r="C235" s="73"/>
      <c r="D235" s="73"/>
      <c r="E235" s="73"/>
      <c r="F235" s="73"/>
      <c r="G235" s="65"/>
      <c r="H235" s="65"/>
      <c r="I235" s="65"/>
      <c r="J235" s="65"/>
      <c r="K235" s="65"/>
      <c r="L235" s="65"/>
      <c r="M235" s="65"/>
      <c r="N235" s="159"/>
      <c r="O235" s="162"/>
      <c r="R235" s="67" t="s">
        <v>77</v>
      </c>
      <c r="S235" s="67">
        <v>2021</v>
      </c>
      <c r="T235" s="67">
        <v>212.5</v>
      </c>
      <c r="U235" s="67">
        <v>21</v>
      </c>
    </row>
    <row r="236" spans="1:21" ht="12.75" customHeight="1" x14ac:dyDescent="0.2">
      <c r="A236" s="171"/>
      <c r="B236" s="73" t="s">
        <v>23</v>
      </c>
      <c r="C236" s="73"/>
      <c r="D236" s="73"/>
      <c r="E236" s="73"/>
      <c r="F236" s="73"/>
      <c r="G236" s="65"/>
      <c r="H236" s="65"/>
      <c r="I236" s="65"/>
      <c r="J236" s="65"/>
      <c r="K236" s="65"/>
      <c r="L236" s="65">
        <v>5.7</v>
      </c>
      <c r="M236" s="65"/>
      <c r="N236" s="159"/>
      <c r="O236" s="162"/>
    </row>
    <row r="237" spans="1:21" ht="12.75" customHeight="1" x14ac:dyDescent="0.2">
      <c r="A237" s="171"/>
      <c r="B237" s="73" t="s">
        <v>16</v>
      </c>
      <c r="C237" s="73">
        <v>124</v>
      </c>
      <c r="D237" s="73">
        <v>1102</v>
      </c>
      <c r="E237" s="73">
        <v>1400004040</v>
      </c>
      <c r="F237" s="73">
        <v>414</v>
      </c>
      <c r="G237" s="65"/>
      <c r="H237" s="65"/>
      <c r="I237" s="65"/>
      <c r="J237" s="65"/>
      <c r="K237" s="65"/>
      <c r="L237" s="65">
        <v>5.7</v>
      </c>
      <c r="M237" s="65"/>
      <c r="N237" s="159"/>
      <c r="O237" s="162"/>
      <c r="P237" s="67" t="s">
        <v>84</v>
      </c>
    </row>
    <row r="238" spans="1:21" ht="12.75" customHeight="1" x14ac:dyDescent="0.2">
      <c r="A238" s="171"/>
      <c r="B238" s="73" t="s">
        <v>17</v>
      </c>
      <c r="C238" s="73">
        <v>124</v>
      </c>
      <c r="D238" s="73"/>
      <c r="E238" s="73"/>
      <c r="F238" s="73"/>
      <c r="G238" s="65"/>
      <c r="H238" s="65"/>
      <c r="I238" s="65"/>
      <c r="J238" s="65"/>
      <c r="K238" s="65"/>
      <c r="L238" s="65"/>
      <c r="M238" s="65"/>
      <c r="N238" s="159"/>
      <c r="O238" s="162"/>
      <c r="P238" s="67" t="s">
        <v>90</v>
      </c>
    </row>
    <row r="239" spans="1:21" ht="12.75" customHeight="1" x14ac:dyDescent="0.2">
      <c r="A239" s="171"/>
      <c r="B239" s="73" t="s">
        <v>18</v>
      </c>
      <c r="C239" s="73">
        <v>124</v>
      </c>
      <c r="D239" s="73"/>
      <c r="E239" s="73"/>
      <c r="F239" s="73"/>
      <c r="G239" s="65"/>
      <c r="H239" s="65"/>
      <c r="I239" s="65"/>
      <c r="J239" s="65"/>
      <c r="K239" s="65"/>
      <c r="L239" s="65"/>
      <c r="M239" s="65"/>
      <c r="N239" s="159"/>
      <c r="O239" s="162"/>
      <c r="P239" s="67" t="s">
        <v>91</v>
      </c>
    </row>
    <row r="240" spans="1:21" ht="30" customHeight="1" x14ac:dyDescent="0.2">
      <c r="A240" s="172"/>
      <c r="B240" s="73" t="s">
        <v>19</v>
      </c>
      <c r="C240" s="73">
        <v>124</v>
      </c>
      <c r="D240" s="73"/>
      <c r="E240" s="73"/>
      <c r="F240" s="73"/>
      <c r="G240" s="65"/>
      <c r="H240" s="65"/>
      <c r="I240" s="65"/>
      <c r="J240" s="65"/>
      <c r="K240" s="65"/>
      <c r="L240" s="65"/>
      <c r="M240" s="65"/>
      <c r="N240" s="160"/>
      <c r="O240" s="163"/>
    </row>
    <row r="241" spans="1:21" ht="25.5" customHeight="1" x14ac:dyDescent="0.2">
      <c r="A241" s="170" t="s">
        <v>167</v>
      </c>
      <c r="B241" s="73" t="s">
        <v>186</v>
      </c>
      <c r="C241" s="73"/>
      <c r="D241" s="73"/>
      <c r="E241" s="73"/>
      <c r="F241" s="73"/>
      <c r="G241" s="74">
        <v>1</v>
      </c>
      <c r="H241" s="65"/>
      <c r="I241" s="65"/>
      <c r="J241" s="65"/>
      <c r="K241" s="74">
        <v>1</v>
      </c>
      <c r="L241" s="65"/>
      <c r="M241" s="65"/>
      <c r="N241" s="158" t="s">
        <v>94</v>
      </c>
      <c r="O241" s="224" t="s">
        <v>220</v>
      </c>
      <c r="R241" s="67" t="s">
        <v>76</v>
      </c>
      <c r="S241" s="67">
        <v>2015</v>
      </c>
      <c r="T241" s="67">
        <v>14298.95</v>
      </c>
      <c r="U241" s="67">
        <v>123</v>
      </c>
    </row>
    <row r="242" spans="1:21" ht="13.5" customHeight="1" x14ac:dyDescent="0.2">
      <c r="A242" s="171"/>
      <c r="B242" s="73" t="s">
        <v>15</v>
      </c>
      <c r="C242" s="73"/>
      <c r="D242" s="73"/>
      <c r="E242" s="73"/>
      <c r="F242" s="73"/>
      <c r="G242" s="65"/>
      <c r="H242" s="65"/>
      <c r="I242" s="65"/>
      <c r="J242" s="65"/>
      <c r="K242" s="65"/>
      <c r="L242" s="65"/>
      <c r="M242" s="65"/>
      <c r="N242" s="159"/>
      <c r="O242" s="162"/>
      <c r="R242" s="67" t="s">
        <v>74</v>
      </c>
      <c r="S242" s="67">
        <v>2016</v>
      </c>
      <c r="T242" s="67">
        <v>1005.51</v>
      </c>
      <c r="U242" s="67">
        <v>60</v>
      </c>
    </row>
    <row r="243" spans="1:21" ht="13.5" customHeight="1" x14ac:dyDescent="0.2">
      <c r="A243" s="171"/>
      <c r="B243" s="73" t="s">
        <v>23</v>
      </c>
      <c r="C243" s="73"/>
      <c r="D243" s="73"/>
      <c r="E243" s="73"/>
      <c r="F243" s="73"/>
      <c r="G243" s="65">
        <f>SUM(G244:G247)</f>
        <v>33549.728999999999</v>
      </c>
      <c r="H243" s="65">
        <f t="shared" ref="H243:K243" si="68">SUM(H244:H247)</f>
        <v>2720.6</v>
      </c>
      <c r="I243" s="65">
        <f t="shared" si="68"/>
        <v>4039.078</v>
      </c>
      <c r="J243" s="65">
        <f t="shared" si="68"/>
        <v>21083.795999999998</v>
      </c>
      <c r="K243" s="65">
        <f t="shared" si="68"/>
        <v>5706.2550000000001</v>
      </c>
      <c r="L243" s="65"/>
      <c r="M243" s="65"/>
      <c r="N243" s="159"/>
      <c r="O243" s="162"/>
    </row>
    <row r="244" spans="1:21" ht="12.75" customHeight="1" x14ac:dyDescent="0.2">
      <c r="A244" s="171"/>
      <c r="B244" s="73" t="s">
        <v>16</v>
      </c>
      <c r="C244" s="73">
        <v>124</v>
      </c>
      <c r="D244" s="73">
        <v>1102</v>
      </c>
      <c r="E244" s="73">
        <v>1400004040</v>
      </c>
      <c r="F244" s="73">
        <v>414</v>
      </c>
      <c r="G244" s="65">
        <f>H244+I244+J244+K244</f>
        <v>33549.728999999999</v>
      </c>
      <c r="H244" s="65">
        <v>2720.6</v>
      </c>
      <c r="I244" s="65">
        <v>4039.078</v>
      </c>
      <c r="J244" s="65">
        <v>21083.795999999998</v>
      </c>
      <c r="K244" s="65">
        <v>5706.2550000000001</v>
      </c>
      <c r="L244" s="65"/>
      <c r="M244" s="65"/>
      <c r="N244" s="159"/>
      <c r="O244" s="162"/>
      <c r="P244" s="67" t="s">
        <v>84</v>
      </c>
    </row>
    <row r="245" spans="1:21" ht="12.75" customHeight="1" x14ac:dyDescent="0.2">
      <c r="A245" s="171"/>
      <c r="B245" s="73" t="s">
        <v>17</v>
      </c>
      <c r="C245" s="73">
        <v>124</v>
      </c>
      <c r="D245" s="73"/>
      <c r="E245" s="73"/>
      <c r="F245" s="73"/>
      <c r="G245" s="65"/>
      <c r="H245" s="65"/>
      <c r="I245" s="65"/>
      <c r="J245" s="65"/>
      <c r="K245" s="65"/>
      <c r="L245" s="65"/>
      <c r="M245" s="65"/>
      <c r="N245" s="159"/>
      <c r="O245" s="162"/>
      <c r="P245" s="67" t="s">
        <v>90</v>
      </c>
    </row>
    <row r="246" spans="1:21" ht="12.75" customHeight="1" x14ac:dyDescent="0.2">
      <c r="A246" s="171"/>
      <c r="B246" s="73" t="s">
        <v>18</v>
      </c>
      <c r="C246" s="73">
        <v>124</v>
      </c>
      <c r="D246" s="73"/>
      <c r="E246" s="73"/>
      <c r="F246" s="73"/>
      <c r="G246" s="65"/>
      <c r="H246" s="65"/>
      <c r="I246" s="65"/>
      <c r="J246" s="65"/>
      <c r="K246" s="65"/>
      <c r="L246" s="65"/>
      <c r="M246" s="65"/>
      <c r="N246" s="159"/>
      <c r="O246" s="162"/>
      <c r="P246" s="67" t="s">
        <v>91</v>
      </c>
    </row>
    <row r="247" spans="1:21" ht="12.75" customHeight="1" x14ac:dyDescent="0.2">
      <c r="A247" s="172"/>
      <c r="B247" s="73" t="s">
        <v>19</v>
      </c>
      <c r="C247" s="73">
        <v>124</v>
      </c>
      <c r="D247" s="73"/>
      <c r="E247" s="73"/>
      <c r="F247" s="73"/>
      <c r="G247" s="65"/>
      <c r="H247" s="65"/>
      <c r="I247" s="65"/>
      <c r="J247" s="65"/>
      <c r="K247" s="65"/>
      <c r="L247" s="65"/>
      <c r="M247" s="65"/>
      <c r="N247" s="160"/>
      <c r="O247" s="163"/>
    </row>
    <row r="248" spans="1:21" ht="25.5" customHeight="1" x14ac:dyDescent="0.2">
      <c r="A248" s="170" t="s">
        <v>168</v>
      </c>
      <c r="B248" s="73" t="s">
        <v>186</v>
      </c>
      <c r="C248" s="73"/>
      <c r="D248" s="73"/>
      <c r="E248" s="73"/>
      <c r="F248" s="73"/>
      <c r="G248" s="65"/>
      <c r="H248" s="65"/>
      <c r="I248" s="65"/>
      <c r="J248" s="65"/>
      <c r="K248" s="65"/>
      <c r="L248" s="65"/>
      <c r="M248" s="65"/>
      <c r="N248" s="245" t="s">
        <v>94</v>
      </c>
      <c r="O248" s="224" t="s">
        <v>221</v>
      </c>
      <c r="R248" s="67" t="s">
        <v>74</v>
      </c>
      <c r="S248" s="67">
        <v>2020</v>
      </c>
      <c r="T248" s="67">
        <v>3007</v>
      </c>
      <c r="U248" s="67">
        <v>132</v>
      </c>
    </row>
    <row r="249" spans="1:21" ht="12.75" customHeight="1" x14ac:dyDescent="0.2">
      <c r="A249" s="171"/>
      <c r="B249" s="73" t="s">
        <v>15</v>
      </c>
      <c r="C249" s="73"/>
      <c r="D249" s="73"/>
      <c r="E249" s="73"/>
      <c r="F249" s="73"/>
      <c r="G249" s="65"/>
      <c r="H249" s="65"/>
      <c r="I249" s="65"/>
      <c r="J249" s="65"/>
      <c r="K249" s="65"/>
      <c r="L249" s="65"/>
      <c r="M249" s="65"/>
      <c r="N249" s="246"/>
      <c r="O249" s="162"/>
    </row>
    <row r="250" spans="1:21" ht="12.75" customHeight="1" x14ac:dyDescent="0.2">
      <c r="A250" s="171"/>
      <c r="B250" s="73" t="s">
        <v>23</v>
      </c>
      <c r="C250" s="73"/>
      <c r="D250" s="73"/>
      <c r="E250" s="73"/>
      <c r="F250" s="73"/>
      <c r="G250" s="65"/>
      <c r="H250" s="65"/>
      <c r="I250" s="65"/>
      <c r="J250" s="65"/>
      <c r="K250" s="65"/>
      <c r="L250" s="65"/>
      <c r="M250" s="65"/>
      <c r="N250" s="246"/>
      <c r="O250" s="162"/>
    </row>
    <row r="251" spans="1:21" ht="12.75" customHeight="1" x14ac:dyDescent="0.2">
      <c r="A251" s="171"/>
      <c r="B251" s="73" t="s">
        <v>16</v>
      </c>
      <c r="C251" s="73">
        <v>124</v>
      </c>
      <c r="D251" s="73">
        <v>1102</v>
      </c>
      <c r="E251" s="73">
        <v>1400004040</v>
      </c>
      <c r="F251" s="73">
        <v>414</v>
      </c>
      <c r="G251" s="65"/>
      <c r="H251" s="65"/>
      <c r="I251" s="65"/>
      <c r="J251" s="65"/>
      <c r="K251" s="65"/>
      <c r="L251" s="65"/>
      <c r="M251" s="65"/>
      <c r="N251" s="246"/>
      <c r="O251" s="162"/>
      <c r="P251" s="67" t="s">
        <v>84</v>
      </c>
    </row>
    <row r="252" spans="1:21" ht="12.75" customHeight="1" x14ac:dyDescent="0.2">
      <c r="A252" s="171"/>
      <c r="B252" s="73" t="s">
        <v>17</v>
      </c>
      <c r="C252" s="73">
        <v>124</v>
      </c>
      <c r="D252" s="73"/>
      <c r="E252" s="73"/>
      <c r="F252" s="73"/>
      <c r="G252" s="65"/>
      <c r="H252" s="65"/>
      <c r="I252" s="65"/>
      <c r="J252" s="65"/>
      <c r="K252" s="65"/>
      <c r="L252" s="65"/>
      <c r="M252" s="65"/>
      <c r="N252" s="246"/>
      <c r="O252" s="162"/>
      <c r="P252" s="67" t="s">
        <v>90</v>
      </c>
    </row>
    <row r="253" spans="1:21" ht="12.75" customHeight="1" x14ac:dyDescent="0.2">
      <c r="A253" s="171"/>
      <c r="B253" s="73" t="s">
        <v>18</v>
      </c>
      <c r="C253" s="73">
        <v>124</v>
      </c>
      <c r="D253" s="73"/>
      <c r="E253" s="73"/>
      <c r="F253" s="73"/>
      <c r="G253" s="65"/>
      <c r="H253" s="65"/>
      <c r="I253" s="65"/>
      <c r="J253" s="65"/>
      <c r="K253" s="65"/>
      <c r="L253" s="65"/>
      <c r="M253" s="65"/>
      <c r="N253" s="246"/>
      <c r="O253" s="162"/>
      <c r="P253" s="67" t="s">
        <v>91</v>
      </c>
    </row>
    <row r="254" spans="1:21" ht="12.75" customHeight="1" x14ac:dyDescent="0.2">
      <c r="A254" s="172"/>
      <c r="B254" s="73" t="s">
        <v>19</v>
      </c>
      <c r="C254" s="73">
        <v>124</v>
      </c>
      <c r="D254" s="73"/>
      <c r="E254" s="73"/>
      <c r="F254" s="73"/>
      <c r="G254" s="65"/>
      <c r="H254" s="65"/>
      <c r="I254" s="65"/>
      <c r="J254" s="65"/>
      <c r="K254" s="65"/>
      <c r="L254" s="65"/>
      <c r="M254" s="65"/>
      <c r="N254" s="247"/>
      <c r="O254" s="163"/>
    </row>
    <row r="255" spans="1:21" ht="25.5" customHeight="1" x14ac:dyDescent="0.2">
      <c r="A255" s="170" t="s">
        <v>169</v>
      </c>
      <c r="B255" s="73" t="s">
        <v>186</v>
      </c>
      <c r="C255" s="73"/>
      <c r="D255" s="73"/>
      <c r="E255" s="73"/>
      <c r="F255" s="73"/>
      <c r="G255" s="65"/>
      <c r="H255" s="65"/>
      <c r="I255" s="65"/>
      <c r="J255" s="65"/>
      <c r="K255" s="65"/>
      <c r="L255" s="65"/>
      <c r="M255" s="65"/>
      <c r="N255" s="245" t="s">
        <v>94</v>
      </c>
      <c r="O255" s="224" t="s">
        <v>222</v>
      </c>
      <c r="R255" s="67" t="s">
        <v>74</v>
      </c>
      <c r="S255" s="67">
        <v>2021</v>
      </c>
      <c r="T255" s="67">
        <v>1600</v>
      </c>
      <c r="U255" s="67">
        <v>80</v>
      </c>
    </row>
    <row r="256" spans="1:21" ht="12.75" customHeight="1" x14ac:dyDescent="0.2">
      <c r="A256" s="171"/>
      <c r="B256" s="73" t="s">
        <v>15</v>
      </c>
      <c r="C256" s="73"/>
      <c r="D256" s="73"/>
      <c r="E256" s="73"/>
      <c r="F256" s="73"/>
      <c r="G256" s="65"/>
      <c r="H256" s="65"/>
      <c r="I256" s="65"/>
      <c r="J256" s="65"/>
      <c r="K256" s="65"/>
      <c r="L256" s="65"/>
      <c r="M256" s="65"/>
      <c r="N256" s="246"/>
      <c r="O256" s="162"/>
      <c r="R256" s="67" t="s">
        <v>77</v>
      </c>
      <c r="S256" s="67">
        <v>2021</v>
      </c>
      <c r="T256" s="67">
        <f>25*11</f>
        <v>275</v>
      </c>
      <c r="U256" s="67">
        <v>35</v>
      </c>
    </row>
    <row r="257" spans="1:21" ht="12.75" customHeight="1" x14ac:dyDescent="0.2">
      <c r="A257" s="171"/>
      <c r="B257" s="73" t="s">
        <v>23</v>
      </c>
      <c r="C257" s="73"/>
      <c r="D257" s="73"/>
      <c r="E257" s="73"/>
      <c r="F257" s="73"/>
      <c r="G257" s="65"/>
      <c r="H257" s="65"/>
      <c r="I257" s="65"/>
      <c r="J257" s="65"/>
      <c r="K257" s="65"/>
      <c r="L257" s="65"/>
      <c r="M257" s="65"/>
      <c r="N257" s="246"/>
      <c r="O257" s="162"/>
    </row>
    <row r="258" spans="1:21" ht="12.75" customHeight="1" x14ac:dyDescent="0.2">
      <c r="A258" s="171"/>
      <c r="B258" s="73" t="s">
        <v>16</v>
      </c>
      <c r="C258" s="73">
        <v>124</v>
      </c>
      <c r="D258" s="73">
        <v>1102</v>
      </c>
      <c r="E258" s="73">
        <v>1400004040</v>
      </c>
      <c r="F258" s="73">
        <v>414</v>
      </c>
      <c r="G258" s="65"/>
      <c r="H258" s="65"/>
      <c r="I258" s="65"/>
      <c r="J258" s="65"/>
      <c r="K258" s="65"/>
      <c r="L258" s="65"/>
      <c r="M258" s="65"/>
      <c r="N258" s="246"/>
      <c r="O258" s="162"/>
      <c r="P258" s="67" t="s">
        <v>84</v>
      </c>
    </row>
    <row r="259" spans="1:21" ht="12.75" customHeight="1" x14ac:dyDescent="0.2">
      <c r="A259" s="171"/>
      <c r="B259" s="73" t="s">
        <v>17</v>
      </c>
      <c r="C259" s="73">
        <v>124</v>
      </c>
      <c r="D259" s="73"/>
      <c r="E259" s="73"/>
      <c r="F259" s="73"/>
      <c r="G259" s="113"/>
      <c r="H259" s="79"/>
      <c r="I259" s="79"/>
      <c r="J259" s="79"/>
      <c r="K259" s="113"/>
      <c r="L259" s="65"/>
      <c r="M259" s="65"/>
      <c r="N259" s="246"/>
      <c r="O259" s="162"/>
      <c r="P259" s="67" t="s">
        <v>90</v>
      </c>
    </row>
    <row r="260" spans="1:21" ht="12.75" customHeight="1" x14ac:dyDescent="0.2">
      <c r="A260" s="171"/>
      <c r="B260" s="73" t="s">
        <v>18</v>
      </c>
      <c r="C260" s="73">
        <v>124</v>
      </c>
      <c r="D260" s="73"/>
      <c r="E260" s="73"/>
      <c r="F260" s="73"/>
      <c r="G260" s="65"/>
      <c r="H260" s="65"/>
      <c r="I260" s="65"/>
      <c r="J260" s="65"/>
      <c r="K260" s="65"/>
      <c r="L260" s="65"/>
      <c r="M260" s="65"/>
      <c r="N260" s="246"/>
      <c r="O260" s="162"/>
      <c r="P260" s="67" t="s">
        <v>91</v>
      </c>
    </row>
    <row r="261" spans="1:21" ht="12.75" customHeight="1" x14ac:dyDescent="0.2">
      <c r="A261" s="172"/>
      <c r="B261" s="73" t="s">
        <v>19</v>
      </c>
      <c r="C261" s="73">
        <v>124</v>
      </c>
      <c r="D261" s="73"/>
      <c r="E261" s="73"/>
      <c r="F261" s="73"/>
      <c r="G261" s="65"/>
      <c r="H261" s="65"/>
      <c r="I261" s="65"/>
      <c r="J261" s="65"/>
      <c r="K261" s="65"/>
      <c r="L261" s="65"/>
      <c r="M261" s="65"/>
      <c r="N261" s="247"/>
      <c r="O261" s="163"/>
    </row>
    <row r="262" spans="1:21" ht="25.5" customHeight="1" x14ac:dyDescent="0.2">
      <c r="A262" s="170" t="s">
        <v>170</v>
      </c>
      <c r="B262" s="73" t="s">
        <v>186</v>
      </c>
      <c r="C262" s="73"/>
      <c r="D262" s="73"/>
      <c r="E262" s="73"/>
      <c r="F262" s="73"/>
      <c r="G262" s="65"/>
      <c r="H262" s="65"/>
      <c r="I262" s="65"/>
      <c r="J262" s="65"/>
      <c r="K262" s="65"/>
      <c r="L262" s="65"/>
      <c r="M262" s="65"/>
      <c r="N262" s="252" t="s">
        <v>26</v>
      </c>
      <c r="O262" s="224" t="s">
        <v>148</v>
      </c>
      <c r="R262" s="67" t="s">
        <v>74</v>
      </c>
      <c r="S262" s="67">
        <v>2020</v>
      </c>
      <c r="T262" s="67">
        <v>648</v>
      </c>
      <c r="U262" s="67">
        <v>35</v>
      </c>
    </row>
    <row r="263" spans="1:21" ht="12.75" customHeight="1" x14ac:dyDescent="0.2">
      <c r="A263" s="171"/>
      <c r="B263" s="73" t="s">
        <v>15</v>
      </c>
      <c r="C263" s="73"/>
      <c r="D263" s="73"/>
      <c r="E263" s="73"/>
      <c r="F263" s="73"/>
      <c r="G263" s="65"/>
      <c r="H263" s="65"/>
      <c r="I263" s="65"/>
      <c r="J263" s="65"/>
      <c r="K263" s="65"/>
      <c r="L263" s="65"/>
      <c r="M263" s="65"/>
      <c r="N263" s="253"/>
      <c r="O263" s="162"/>
    </row>
    <row r="264" spans="1:21" ht="12.75" customHeight="1" x14ac:dyDescent="0.2">
      <c r="A264" s="171"/>
      <c r="B264" s="73" t="s">
        <v>23</v>
      </c>
      <c r="C264" s="73"/>
      <c r="D264" s="73"/>
      <c r="E264" s="73"/>
      <c r="F264" s="73"/>
      <c r="G264" s="65"/>
      <c r="H264" s="65"/>
      <c r="I264" s="65"/>
      <c r="J264" s="65"/>
      <c r="K264" s="65"/>
      <c r="L264" s="65">
        <v>6000</v>
      </c>
      <c r="M264" s="65">
        <f>SUM(M265:M268)</f>
        <v>5000</v>
      </c>
      <c r="N264" s="253"/>
      <c r="O264" s="162"/>
    </row>
    <row r="265" spans="1:21" ht="12.75" customHeight="1" x14ac:dyDescent="0.2">
      <c r="A265" s="171"/>
      <c r="B265" s="73" t="s">
        <v>16</v>
      </c>
      <c r="C265" s="74">
        <v>127.4</v>
      </c>
      <c r="D265" s="73"/>
      <c r="E265" s="73"/>
      <c r="F265" s="73"/>
      <c r="G265" s="65"/>
      <c r="H265" s="65"/>
      <c r="I265" s="65"/>
      <c r="J265" s="65"/>
      <c r="K265" s="65"/>
      <c r="L265" s="65"/>
      <c r="M265" s="65"/>
      <c r="N265" s="253"/>
      <c r="O265" s="162"/>
      <c r="P265" s="67" t="s">
        <v>82</v>
      </c>
    </row>
    <row r="266" spans="1:21" ht="12.75" customHeight="1" x14ac:dyDescent="0.2">
      <c r="A266" s="171"/>
      <c r="B266" s="73" t="s">
        <v>17</v>
      </c>
      <c r="C266" s="74">
        <v>127.4</v>
      </c>
      <c r="D266" s="73"/>
      <c r="E266" s="73"/>
      <c r="F266" s="73"/>
      <c r="G266" s="65"/>
      <c r="H266" s="65"/>
      <c r="I266" s="65"/>
      <c r="J266" s="65"/>
      <c r="K266" s="65"/>
      <c r="L266" s="65"/>
      <c r="M266" s="65"/>
      <c r="N266" s="253"/>
      <c r="O266" s="162"/>
      <c r="P266" s="67" t="s">
        <v>88</v>
      </c>
    </row>
    <row r="267" spans="1:21" ht="12.75" customHeight="1" x14ac:dyDescent="0.2">
      <c r="A267" s="171"/>
      <c r="B267" s="73" t="s">
        <v>18</v>
      </c>
      <c r="C267" s="74">
        <v>127.4</v>
      </c>
      <c r="D267" s="73"/>
      <c r="E267" s="73"/>
      <c r="F267" s="73"/>
      <c r="G267" s="65"/>
      <c r="H267" s="65"/>
      <c r="I267" s="65"/>
      <c r="J267" s="65"/>
      <c r="K267" s="65"/>
      <c r="L267" s="65">
        <v>5000</v>
      </c>
      <c r="M267" s="65">
        <v>5000</v>
      </c>
      <c r="N267" s="253"/>
      <c r="O267" s="162"/>
      <c r="P267" s="67" t="s">
        <v>89</v>
      </c>
    </row>
    <row r="268" spans="1:21" ht="12.75" customHeight="1" x14ac:dyDescent="0.2">
      <c r="A268" s="172"/>
      <c r="B268" s="73" t="s">
        <v>19</v>
      </c>
      <c r="C268" s="74">
        <v>127.4</v>
      </c>
      <c r="D268" s="73"/>
      <c r="E268" s="73"/>
      <c r="F268" s="73"/>
      <c r="G268" s="65"/>
      <c r="H268" s="65"/>
      <c r="I268" s="65"/>
      <c r="J268" s="65"/>
      <c r="K268" s="65"/>
      <c r="L268" s="65">
        <v>1000</v>
      </c>
      <c r="M268" s="65"/>
      <c r="N268" s="254"/>
      <c r="O268" s="163"/>
      <c r="P268" s="67" t="s">
        <v>152</v>
      </c>
    </row>
    <row r="269" spans="1:21" ht="25.5" customHeight="1" x14ac:dyDescent="0.2">
      <c r="A269" s="170" t="s">
        <v>171</v>
      </c>
      <c r="B269" s="73" t="s">
        <v>186</v>
      </c>
      <c r="C269" s="73"/>
      <c r="D269" s="73"/>
      <c r="E269" s="73"/>
      <c r="F269" s="73"/>
      <c r="G269" s="65"/>
      <c r="H269" s="65"/>
      <c r="I269" s="65"/>
      <c r="J269" s="65"/>
      <c r="K269" s="65"/>
      <c r="L269" s="74">
        <v>1</v>
      </c>
      <c r="M269" s="65"/>
      <c r="N269" s="252" t="s">
        <v>151</v>
      </c>
      <c r="O269" s="224" t="s">
        <v>179</v>
      </c>
      <c r="R269" s="67" t="s">
        <v>74</v>
      </c>
      <c r="S269" s="67">
        <v>2017</v>
      </c>
      <c r="T269" s="67">
        <v>2360</v>
      </c>
      <c r="U269" s="67">
        <v>130</v>
      </c>
    </row>
    <row r="270" spans="1:21" ht="12.75" customHeight="1" x14ac:dyDescent="0.2">
      <c r="A270" s="171"/>
      <c r="B270" s="73" t="s">
        <v>15</v>
      </c>
      <c r="C270" s="73"/>
      <c r="D270" s="73"/>
      <c r="E270" s="73"/>
      <c r="F270" s="73"/>
      <c r="G270" s="65"/>
      <c r="H270" s="65"/>
      <c r="I270" s="65"/>
      <c r="J270" s="65"/>
      <c r="K270" s="65"/>
      <c r="L270" s="65"/>
      <c r="M270" s="65"/>
      <c r="N270" s="253"/>
      <c r="O270" s="162"/>
      <c r="R270" s="67" t="s">
        <v>76</v>
      </c>
      <c r="S270" s="67">
        <v>2017</v>
      </c>
      <c r="T270" s="67">
        <v>1300</v>
      </c>
      <c r="U270" s="67">
        <v>31</v>
      </c>
    </row>
    <row r="271" spans="1:21" ht="12.75" customHeight="1" x14ac:dyDescent="0.2">
      <c r="A271" s="171"/>
      <c r="B271" s="73" t="s">
        <v>23</v>
      </c>
      <c r="C271" s="73"/>
      <c r="D271" s="73"/>
      <c r="E271" s="73"/>
      <c r="F271" s="73"/>
      <c r="G271" s="65">
        <v>120000</v>
      </c>
      <c r="H271" s="65"/>
      <c r="I271" s="65"/>
      <c r="J271" s="65"/>
      <c r="K271" s="65">
        <v>120000</v>
      </c>
      <c r="L271" s="65">
        <v>120000</v>
      </c>
      <c r="M271" s="65"/>
      <c r="N271" s="253"/>
      <c r="O271" s="162"/>
    </row>
    <row r="272" spans="1:21" ht="12.75" customHeight="1" x14ac:dyDescent="0.2">
      <c r="A272" s="171"/>
      <c r="B272" s="73" t="s">
        <v>16</v>
      </c>
      <c r="C272" s="73">
        <v>127</v>
      </c>
      <c r="D272" s="73"/>
      <c r="E272" s="73"/>
      <c r="F272" s="73"/>
      <c r="G272" s="65"/>
      <c r="H272" s="65"/>
      <c r="I272" s="65"/>
      <c r="J272" s="65"/>
      <c r="K272" s="65"/>
      <c r="L272" s="65"/>
      <c r="M272" s="65"/>
      <c r="N272" s="253"/>
      <c r="O272" s="162"/>
      <c r="P272" s="67" t="s">
        <v>82</v>
      </c>
    </row>
    <row r="273" spans="1:21" ht="12.75" customHeight="1" x14ac:dyDescent="0.2">
      <c r="A273" s="171"/>
      <c r="B273" s="73" t="s">
        <v>17</v>
      </c>
      <c r="C273" s="73">
        <v>127</v>
      </c>
      <c r="D273" s="73"/>
      <c r="E273" s="73"/>
      <c r="F273" s="73"/>
      <c r="G273" s="65"/>
      <c r="H273" s="65"/>
      <c r="I273" s="65"/>
      <c r="J273" s="65"/>
      <c r="K273" s="65"/>
      <c r="L273" s="65"/>
      <c r="M273" s="65"/>
      <c r="N273" s="253"/>
      <c r="O273" s="162"/>
      <c r="P273" s="67" t="s">
        <v>88</v>
      </c>
    </row>
    <row r="274" spans="1:21" ht="12.75" customHeight="1" x14ac:dyDescent="0.2">
      <c r="A274" s="171"/>
      <c r="B274" s="73" t="s">
        <v>18</v>
      </c>
      <c r="C274" s="73">
        <v>127</v>
      </c>
      <c r="D274" s="73"/>
      <c r="E274" s="73"/>
      <c r="F274" s="73"/>
      <c r="G274" s="65"/>
      <c r="H274" s="65"/>
      <c r="I274" s="65"/>
      <c r="J274" s="65"/>
      <c r="K274" s="65"/>
      <c r="L274" s="65"/>
      <c r="M274" s="65"/>
      <c r="N274" s="253"/>
      <c r="O274" s="162"/>
      <c r="P274" s="67" t="s">
        <v>89</v>
      </c>
    </row>
    <row r="275" spans="1:21" ht="12.75" customHeight="1" x14ac:dyDescent="0.2">
      <c r="A275" s="172"/>
      <c r="B275" s="73" t="s">
        <v>19</v>
      </c>
      <c r="C275" s="74">
        <v>127.4</v>
      </c>
      <c r="D275" s="73"/>
      <c r="E275" s="73"/>
      <c r="F275" s="73"/>
      <c r="G275" s="65">
        <v>120000</v>
      </c>
      <c r="H275" s="65"/>
      <c r="I275" s="65"/>
      <c r="J275" s="65"/>
      <c r="K275" s="65">
        <v>120000</v>
      </c>
      <c r="L275" s="65">
        <v>120000</v>
      </c>
      <c r="M275" s="65"/>
      <c r="N275" s="254"/>
      <c r="O275" s="163"/>
      <c r="P275" s="67" t="s">
        <v>152</v>
      </c>
    </row>
    <row r="276" spans="1:21" ht="25.5" customHeight="1" x14ac:dyDescent="0.2">
      <c r="A276" s="170" t="s">
        <v>172</v>
      </c>
      <c r="B276" s="73" t="s">
        <v>186</v>
      </c>
      <c r="C276" s="73"/>
      <c r="D276" s="73"/>
      <c r="E276" s="73"/>
      <c r="F276" s="73"/>
      <c r="G276" s="65"/>
      <c r="H276" s="65"/>
      <c r="I276" s="65"/>
      <c r="J276" s="65"/>
      <c r="K276" s="65"/>
      <c r="L276" s="74">
        <v>1</v>
      </c>
      <c r="M276" s="65"/>
      <c r="N276" s="252" t="s">
        <v>164</v>
      </c>
      <c r="O276" s="224" t="s">
        <v>180</v>
      </c>
      <c r="R276" s="67" t="s">
        <v>74</v>
      </c>
      <c r="S276" s="67">
        <v>2017</v>
      </c>
      <c r="T276" s="67">
        <v>3888</v>
      </c>
    </row>
    <row r="277" spans="1:21" ht="12.75" customHeight="1" x14ac:dyDescent="0.2">
      <c r="A277" s="171"/>
      <c r="B277" s="73" t="s">
        <v>15</v>
      </c>
      <c r="C277" s="73"/>
      <c r="D277" s="73"/>
      <c r="E277" s="73"/>
      <c r="F277" s="73"/>
      <c r="G277" s="65"/>
      <c r="H277" s="65"/>
      <c r="I277" s="65"/>
      <c r="J277" s="65"/>
      <c r="K277" s="65"/>
      <c r="L277" s="65">
        <v>100000</v>
      </c>
      <c r="M277" s="65"/>
      <c r="N277" s="253"/>
      <c r="O277" s="162"/>
      <c r="R277" s="67" t="s">
        <v>76</v>
      </c>
      <c r="S277" s="67">
        <v>2017</v>
      </c>
      <c r="T277" s="67">
        <v>1944</v>
      </c>
    </row>
    <row r="278" spans="1:21" ht="12.75" customHeight="1" x14ac:dyDescent="0.2">
      <c r="A278" s="171"/>
      <c r="B278" s="73" t="s">
        <v>23</v>
      </c>
      <c r="C278" s="73"/>
      <c r="D278" s="73"/>
      <c r="E278" s="73"/>
      <c r="F278" s="73"/>
      <c r="G278" s="65">
        <v>20000</v>
      </c>
      <c r="H278" s="65"/>
      <c r="I278" s="65"/>
      <c r="J278" s="65"/>
      <c r="K278" s="65">
        <v>20000</v>
      </c>
      <c r="L278" s="65">
        <v>100000</v>
      </c>
      <c r="M278" s="65"/>
      <c r="N278" s="253"/>
      <c r="O278" s="162"/>
    </row>
    <row r="279" spans="1:21" ht="12.75" customHeight="1" x14ac:dyDescent="0.2">
      <c r="A279" s="171"/>
      <c r="B279" s="73" t="s">
        <v>16</v>
      </c>
      <c r="C279" s="73">
        <v>127</v>
      </c>
      <c r="D279" s="73"/>
      <c r="E279" s="73"/>
      <c r="F279" s="73"/>
      <c r="G279" s="65"/>
      <c r="H279" s="65"/>
      <c r="I279" s="65"/>
      <c r="J279" s="65"/>
      <c r="K279" s="65"/>
      <c r="L279" s="65"/>
      <c r="M279" s="65"/>
      <c r="N279" s="253"/>
      <c r="O279" s="162"/>
      <c r="P279" s="67" t="s">
        <v>82</v>
      </c>
    </row>
    <row r="280" spans="1:21" ht="12.75" customHeight="1" x14ac:dyDescent="0.2">
      <c r="A280" s="171"/>
      <c r="B280" s="73" t="s">
        <v>17</v>
      </c>
      <c r="C280" s="73">
        <v>127</v>
      </c>
      <c r="D280" s="73"/>
      <c r="E280" s="73"/>
      <c r="F280" s="73"/>
      <c r="G280" s="65"/>
      <c r="H280" s="65"/>
      <c r="I280" s="65"/>
      <c r="J280" s="65"/>
      <c r="K280" s="65"/>
      <c r="L280" s="65"/>
      <c r="M280" s="65"/>
      <c r="N280" s="253"/>
      <c r="O280" s="162"/>
      <c r="P280" s="67" t="s">
        <v>88</v>
      </c>
    </row>
    <row r="281" spans="1:21" ht="12.75" customHeight="1" x14ac:dyDescent="0.2">
      <c r="A281" s="171"/>
      <c r="B281" s="73" t="s">
        <v>18</v>
      </c>
      <c r="C281" s="73">
        <v>127</v>
      </c>
      <c r="D281" s="73"/>
      <c r="E281" s="73"/>
      <c r="F281" s="73"/>
      <c r="G281" s="65"/>
      <c r="H281" s="65"/>
      <c r="I281" s="65"/>
      <c r="J281" s="65"/>
      <c r="K281" s="65"/>
      <c r="L281" s="65"/>
      <c r="M281" s="65"/>
      <c r="N281" s="253"/>
      <c r="O281" s="162"/>
      <c r="P281" s="67" t="s">
        <v>89</v>
      </c>
    </row>
    <row r="282" spans="1:21" ht="12.75" customHeight="1" x14ac:dyDescent="0.2">
      <c r="A282" s="172"/>
      <c r="B282" s="73" t="s">
        <v>19</v>
      </c>
      <c r="C282" s="74">
        <v>127.4</v>
      </c>
      <c r="D282" s="73"/>
      <c r="E282" s="73"/>
      <c r="F282" s="73"/>
      <c r="G282" s="65">
        <v>20000</v>
      </c>
      <c r="H282" s="65"/>
      <c r="I282" s="65"/>
      <c r="J282" s="65"/>
      <c r="K282" s="65">
        <v>20000</v>
      </c>
      <c r="L282" s="65">
        <v>100000</v>
      </c>
      <c r="M282" s="65"/>
      <c r="N282" s="254"/>
      <c r="O282" s="163"/>
      <c r="P282" s="67" t="s">
        <v>152</v>
      </c>
    </row>
    <row r="283" spans="1:21" ht="25.5" customHeight="1" x14ac:dyDescent="0.2">
      <c r="A283" s="170" t="s">
        <v>215</v>
      </c>
      <c r="B283" s="73" t="s">
        <v>186</v>
      </c>
      <c r="C283" s="73"/>
      <c r="D283" s="73"/>
      <c r="E283" s="73"/>
      <c r="F283" s="73"/>
      <c r="G283" s="65"/>
      <c r="H283" s="65"/>
      <c r="I283" s="65"/>
      <c r="J283" s="65"/>
      <c r="K283" s="65"/>
      <c r="L283" s="65"/>
      <c r="M283" s="65"/>
      <c r="N283" s="252" t="s">
        <v>94</v>
      </c>
      <c r="O283" s="224" t="s">
        <v>223</v>
      </c>
      <c r="R283" s="67" t="s">
        <v>74</v>
      </c>
      <c r="S283" s="67">
        <v>2021</v>
      </c>
      <c r="T283" s="67">
        <v>3560</v>
      </c>
      <c r="U283" s="67">
        <v>194</v>
      </c>
    </row>
    <row r="284" spans="1:21" ht="12.75" customHeight="1" x14ac:dyDescent="0.2">
      <c r="A284" s="171"/>
      <c r="B284" s="73" t="s">
        <v>15</v>
      </c>
      <c r="C284" s="73"/>
      <c r="D284" s="73"/>
      <c r="E284" s="73"/>
      <c r="F284" s="73"/>
      <c r="G284" s="65"/>
      <c r="H284" s="65"/>
      <c r="I284" s="65"/>
      <c r="J284" s="65"/>
      <c r="K284" s="65"/>
      <c r="L284" s="65"/>
      <c r="M284" s="65"/>
      <c r="N284" s="253"/>
      <c r="O284" s="162"/>
    </row>
    <row r="285" spans="1:21" ht="12.75" customHeight="1" x14ac:dyDescent="0.2">
      <c r="A285" s="171"/>
      <c r="B285" s="73" t="s">
        <v>23</v>
      </c>
      <c r="C285" s="73"/>
      <c r="D285" s="73"/>
      <c r="E285" s="73"/>
      <c r="F285" s="73"/>
      <c r="G285" s="65"/>
      <c r="H285" s="65"/>
      <c r="I285" s="65"/>
      <c r="J285" s="65"/>
      <c r="K285" s="65"/>
      <c r="L285" s="65"/>
      <c r="M285" s="65"/>
      <c r="N285" s="253"/>
      <c r="O285" s="162"/>
    </row>
    <row r="286" spans="1:21" ht="12.75" customHeight="1" x14ac:dyDescent="0.2">
      <c r="A286" s="171"/>
      <c r="B286" s="73" t="s">
        <v>16</v>
      </c>
      <c r="C286" s="73">
        <v>124</v>
      </c>
      <c r="D286" s="73"/>
      <c r="E286" s="73"/>
      <c r="F286" s="73"/>
      <c r="G286" s="65"/>
      <c r="H286" s="65"/>
      <c r="I286" s="65"/>
      <c r="J286" s="65"/>
      <c r="K286" s="65"/>
      <c r="L286" s="65"/>
      <c r="M286" s="65"/>
      <c r="N286" s="253"/>
      <c r="O286" s="162"/>
      <c r="P286" s="67" t="s">
        <v>84</v>
      </c>
    </row>
    <row r="287" spans="1:21" ht="12.75" customHeight="1" x14ac:dyDescent="0.2">
      <c r="A287" s="171"/>
      <c r="B287" s="73" t="s">
        <v>17</v>
      </c>
      <c r="C287" s="73">
        <v>124</v>
      </c>
      <c r="D287" s="73"/>
      <c r="E287" s="73"/>
      <c r="F287" s="73"/>
      <c r="G287" s="65"/>
      <c r="H287" s="65"/>
      <c r="I287" s="65"/>
      <c r="J287" s="65"/>
      <c r="K287" s="65"/>
      <c r="L287" s="65"/>
      <c r="M287" s="65"/>
      <c r="N287" s="253"/>
      <c r="O287" s="162"/>
      <c r="P287" s="67" t="s">
        <v>90</v>
      </c>
    </row>
    <row r="288" spans="1:21" ht="12.75" customHeight="1" x14ac:dyDescent="0.2">
      <c r="A288" s="171"/>
      <c r="B288" s="73" t="s">
        <v>18</v>
      </c>
      <c r="C288" s="73">
        <v>124</v>
      </c>
      <c r="D288" s="73"/>
      <c r="E288" s="73"/>
      <c r="F288" s="73"/>
      <c r="G288" s="65"/>
      <c r="H288" s="65"/>
      <c r="I288" s="65"/>
      <c r="J288" s="65"/>
      <c r="K288" s="65"/>
      <c r="L288" s="65"/>
      <c r="M288" s="65"/>
      <c r="N288" s="253"/>
      <c r="O288" s="162"/>
      <c r="P288" s="67" t="s">
        <v>91</v>
      </c>
    </row>
    <row r="289" spans="1:21" ht="12.75" customHeight="1" x14ac:dyDescent="0.2">
      <c r="A289" s="172"/>
      <c r="B289" s="73" t="s">
        <v>19</v>
      </c>
      <c r="C289" s="73">
        <v>124</v>
      </c>
      <c r="D289" s="73"/>
      <c r="E289" s="73"/>
      <c r="F289" s="73"/>
      <c r="G289" s="65"/>
      <c r="H289" s="65"/>
      <c r="I289" s="65"/>
      <c r="J289" s="65"/>
      <c r="K289" s="65"/>
      <c r="L289" s="65"/>
      <c r="M289" s="65"/>
      <c r="N289" s="254"/>
      <c r="O289" s="163"/>
    </row>
    <row r="290" spans="1:21" ht="25.5" customHeight="1" x14ac:dyDescent="0.2">
      <c r="A290" s="248" t="s">
        <v>34</v>
      </c>
      <c r="B290" s="146" t="s">
        <v>186</v>
      </c>
      <c r="C290" s="73"/>
      <c r="D290" s="146"/>
      <c r="E290" s="146"/>
      <c r="F290" s="146"/>
      <c r="G290" s="72"/>
      <c r="H290" s="72"/>
      <c r="I290" s="72"/>
      <c r="J290" s="72"/>
      <c r="K290" s="72"/>
      <c r="L290" s="71">
        <f>L297+L304+L311+L318+L325+L332</f>
        <v>1</v>
      </c>
      <c r="M290" s="72"/>
      <c r="N290" s="180" t="s">
        <v>94</v>
      </c>
      <c r="O290" s="221" t="s">
        <v>258</v>
      </c>
    </row>
    <row r="291" spans="1:21" ht="12.75" customHeight="1" x14ac:dyDescent="0.2">
      <c r="A291" s="249"/>
      <c r="B291" s="146" t="s">
        <v>15</v>
      </c>
      <c r="C291" s="73"/>
      <c r="D291" s="146"/>
      <c r="E291" s="146"/>
      <c r="F291" s="146"/>
      <c r="G291" s="72"/>
      <c r="H291" s="72"/>
      <c r="I291" s="72"/>
      <c r="J291" s="72"/>
      <c r="K291" s="72"/>
      <c r="L291" s="72"/>
      <c r="M291" s="72"/>
      <c r="N291" s="181"/>
      <c r="O291" s="186"/>
    </row>
    <row r="292" spans="1:21" ht="24.75" customHeight="1" x14ac:dyDescent="0.2">
      <c r="A292" s="249"/>
      <c r="B292" s="146" t="s">
        <v>23</v>
      </c>
      <c r="C292" s="73"/>
      <c r="D292" s="146"/>
      <c r="E292" s="146"/>
      <c r="F292" s="146"/>
      <c r="G292" s="72">
        <f>G299+G306+G313+G320+G334+G327</f>
        <v>42703.597999999998</v>
      </c>
      <c r="H292" s="72">
        <f t="shared" ref="H292:M292" si="69">H299+H306+H313+H320+H334+H327</f>
        <v>7086.5770000000002</v>
      </c>
      <c r="I292" s="72">
        <f t="shared" si="69"/>
        <v>12152.052</v>
      </c>
      <c r="J292" s="72">
        <f t="shared" si="69"/>
        <v>21561.358</v>
      </c>
      <c r="K292" s="72">
        <f t="shared" si="69"/>
        <v>13261.110999999999</v>
      </c>
      <c r="L292" s="72">
        <f t="shared" si="69"/>
        <v>5011.7</v>
      </c>
      <c r="M292" s="72">
        <f t="shared" si="69"/>
        <v>33814.400000000001</v>
      </c>
      <c r="N292" s="181"/>
      <c r="O292" s="186"/>
    </row>
    <row r="293" spans="1:21" ht="12.75" customHeight="1" x14ac:dyDescent="0.2">
      <c r="A293" s="249"/>
      <c r="B293" s="146" t="s">
        <v>16</v>
      </c>
      <c r="C293" s="73"/>
      <c r="D293" s="146"/>
      <c r="E293" s="146"/>
      <c r="F293" s="146"/>
      <c r="G293" s="72">
        <f>G300+G307+G314+G321+G335+G328</f>
        <v>31346.097999999998</v>
      </c>
      <c r="H293" s="72">
        <f t="shared" ref="H293:M293" si="70">H300+H307+H314+H321+H335+H328</f>
        <v>7086.5770000000002</v>
      </c>
      <c r="I293" s="72">
        <f t="shared" si="70"/>
        <v>794.55200000000002</v>
      </c>
      <c r="J293" s="72">
        <f t="shared" si="70"/>
        <v>21561.358</v>
      </c>
      <c r="K293" s="72">
        <f t="shared" si="70"/>
        <v>1903.6110000000001</v>
      </c>
      <c r="L293" s="72">
        <f t="shared" si="70"/>
        <v>5011.7</v>
      </c>
      <c r="M293" s="72">
        <f t="shared" si="70"/>
        <v>33814.400000000001</v>
      </c>
      <c r="N293" s="181"/>
      <c r="O293" s="186"/>
    </row>
    <row r="294" spans="1:21" ht="12.75" customHeight="1" x14ac:dyDescent="0.2">
      <c r="A294" s="249"/>
      <c r="B294" s="146" t="s">
        <v>17</v>
      </c>
      <c r="C294" s="73"/>
      <c r="D294" s="146"/>
      <c r="E294" s="146"/>
      <c r="F294" s="146"/>
      <c r="G294" s="72">
        <f t="shared" ref="G294:M296" si="71">G301+G308+G315+G322+G336+G329</f>
        <v>11357.5</v>
      </c>
      <c r="H294" s="72">
        <f t="shared" si="71"/>
        <v>0</v>
      </c>
      <c r="I294" s="72">
        <f t="shared" si="71"/>
        <v>11357.5</v>
      </c>
      <c r="J294" s="72">
        <f t="shared" si="71"/>
        <v>0</v>
      </c>
      <c r="K294" s="72">
        <f t="shared" si="71"/>
        <v>11357.5</v>
      </c>
      <c r="L294" s="72">
        <f t="shared" si="71"/>
        <v>0</v>
      </c>
      <c r="M294" s="72">
        <f t="shared" si="71"/>
        <v>0</v>
      </c>
      <c r="N294" s="181"/>
      <c r="O294" s="186"/>
    </row>
    <row r="295" spans="1:21" ht="12.75" customHeight="1" x14ac:dyDescent="0.2">
      <c r="A295" s="249"/>
      <c r="B295" s="146" t="s">
        <v>18</v>
      </c>
      <c r="C295" s="73"/>
      <c r="D295" s="146"/>
      <c r="E295" s="146"/>
      <c r="F295" s="146"/>
      <c r="G295" s="72">
        <f t="shared" si="71"/>
        <v>0</v>
      </c>
      <c r="H295" s="72">
        <f t="shared" si="71"/>
        <v>0</v>
      </c>
      <c r="I295" s="72">
        <f t="shared" si="71"/>
        <v>0</v>
      </c>
      <c r="J295" s="72">
        <f t="shared" si="71"/>
        <v>0</v>
      </c>
      <c r="K295" s="72">
        <f t="shared" si="71"/>
        <v>0</v>
      </c>
      <c r="L295" s="72">
        <f t="shared" si="71"/>
        <v>0</v>
      </c>
      <c r="M295" s="72">
        <f t="shared" si="71"/>
        <v>0</v>
      </c>
      <c r="N295" s="181"/>
      <c r="O295" s="186"/>
    </row>
    <row r="296" spans="1:21" ht="24" customHeight="1" x14ac:dyDescent="0.2">
      <c r="A296" s="250"/>
      <c r="B296" s="146" t="s">
        <v>19</v>
      </c>
      <c r="C296" s="73"/>
      <c r="D296" s="146"/>
      <c r="E296" s="146"/>
      <c r="F296" s="146"/>
      <c r="G296" s="72">
        <f t="shared" si="71"/>
        <v>0</v>
      </c>
      <c r="H296" s="72">
        <f t="shared" si="71"/>
        <v>0</v>
      </c>
      <c r="I296" s="72">
        <f t="shared" si="71"/>
        <v>0</v>
      </c>
      <c r="J296" s="72">
        <f t="shared" si="71"/>
        <v>0</v>
      </c>
      <c r="K296" s="72">
        <f t="shared" si="71"/>
        <v>0</v>
      </c>
      <c r="L296" s="72">
        <f t="shared" si="71"/>
        <v>0</v>
      </c>
      <c r="M296" s="72">
        <f t="shared" si="71"/>
        <v>0</v>
      </c>
      <c r="N296" s="182"/>
      <c r="O296" s="251"/>
    </row>
    <row r="297" spans="1:21" ht="25.5" customHeight="1" x14ac:dyDescent="0.2">
      <c r="A297" s="170" t="s">
        <v>79</v>
      </c>
      <c r="B297" s="73" t="s">
        <v>186</v>
      </c>
      <c r="C297" s="73"/>
      <c r="D297" s="73"/>
      <c r="E297" s="73"/>
      <c r="F297" s="73"/>
      <c r="G297" s="65"/>
      <c r="H297" s="65"/>
      <c r="I297" s="65"/>
      <c r="J297" s="65"/>
      <c r="K297" s="65"/>
      <c r="L297" s="65"/>
      <c r="M297" s="65"/>
      <c r="N297" s="245" t="s">
        <v>94</v>
      </c>
      <c r="O297" s="224" t="s">
        <v>224</v>
      </c>
      <c r="R297" s="67" t="s">
        <v>76</v>
      </c>
      <c r="S297" s="67">
        <v>2015</v>
      </c>
      <c r="T297" s="67">
        <v>800</v>
      </c>
      <c r="U297" s="67">
        <v>20</v>
      </c>
    </row>
    <row r="298" spans="1:21" ht="12.75" customHeight="1" x14ac:dyDescent="0.2">
      <c r="A298" s="171"/>
      <c r="B298" s="73" t="s">
        <v>15</v>
      </c>
      <c r="C298" s="73"/>
      <c r="D298" s="73"/>
      <c r="E298" s="73"/>
      <c r="F298" s="73"/>
      <c r="G298" s="65"/>
      <c r="H298" s="65"/>
      <c r="I298" s="65"/>
      <c r="J298" s="65"/>
      <c r="K298" s="65"/>
      <c r="L298" s="65"/>
      <c r="M298" s="65"/>
      <c r="N298" s="246"/>
      <c r="O298" s="162"/>
    </row>
    <row r="299" spans="1:21" ht="12.75" customHeight="1" x14ac:dyDescent="0.2">
      <c r="A299" s="171"/>
      <c r="B299" s="73" t="s">
        <v>23</v>
      </c>
      <c r="C299" s="73"/>
      <c r="D299" s="73"/>
      <c r="E299" s="73"/>
      <c r="F299" s="73"/>
      <c r="G299" s="65">
        <f>SUM(G300:G303)</f>
        <v>186</v>
      </c>
      <c r="H299" s="65"/>
      <c r="I299" s="65"/>
      <c r="J299" s="65"/>
      <c r="K299" s="65">
        <f t="shared" ref="K299" si="72">SUM(K300:K303)</f>
        <v>186</v>
      </c>
      <c r="L299" s="65"/>
      <c r="M299" s="65"/>
      <c r="N299" s="246"/>
      <c r="O299" s="162"/>
    </row>
    <row r="300" spans="1:21" ht="12.75" customHeight="1" x14ac:dyDescent="0.2">
      <c r="A300" s="171"/>
      <c r="B300" s="73" t="s">
        <v>16</v>
      </c>
      <c r="C300" s="73">
        <v>124</v>
      </c>
      <c r="D300" s="73">
        <v>1102</v>
      </c>
      <c r="E300" s="73">
        <v>1400004040</v>
      </c>
      <c r="F300" s="73">
        <v>414</v>
      </c>
      <c r="G300" s="65">
        <v>186</v>
      </c>
      <c r="H300" s="65"/>
      <c r="I300" s="65"/>
      <c r="J300" s="65"/>
      <c r="K300" s="65">
        <v>186</v>
      </c>
      <c r="L300" s="65"/>
      <c r="M300" s="65"/>
      <c r="N300" s="246"/>
      <c r="O300" s="162"/>
      <c r="P300" s="67" t="s">
        <v>84</v>
      </c>
    </row>
    <row r="301" spans="1:21" ht="12.75" customHeight="1" x14ac:dyDescent="0.2">
      <c r="A301" s="171"/>
      <c r="B301" s="73" t="s">
        <v>17</v>
      </c>
      <c r="C301" s="73">
        <v>124</v>
      </c>
      <c r="D301" s="73"/>
      <c r="E301" s="73"/>
      <c r="F301" s="73"/>
      <c r="G301" s="65"/>
      <c r="H301" s="65"/>
      <c r="I301" s="65"/>
      <c r="J301" s="65"/>
      <c r="K301" s="65"/>
      <c r="L301" s="65"/>
      <c r="M301" s="65"/>
      <c r="N301" s="246"/>
      <c r="O301" s="162"/>
      <c r="P301" s="67" t="s">
        <v>90</v>
      </c>
    </row>
    <row r="302" spans="1:21" ht="12.75" customHeight="1" x14ac:dyDescent="0.2">
      <c r="A302" s="171"/>
      <c r="B302" s="73" t="s">
        <v>18</v>
      </c>
      <c r="C302" s="73">
        <v>124</v>
      </c>
      <c r="D302" s="73"/>
      <c r="E302" s="73"/>
      <c r="F302" s="73"/>
      <c r="G302" s="65"/>
      <c r="H302" s="65"/>
      <c r="I302" s="65"/>
      <c r="J302" s="65"/>
      <c r="K302" s="65"/>
      <c r="L302" s="65"/>
      <c r="M302" s="65"/>
      <c r="N302" s="246"/>
      <c r="O302" s="162"/>
      <c r="P302" s="67" t="s">
        <v>91</v>
      </c>
    </row>
    <row r="303" spans="1:21" ht="12.75" customHeight="1" x14ac:dyDescent="0.2">
      <c r="A303" s="172"/>
      <c r="B303" s="73" t="s">
        <v>19</v>
      </c>
      <c r="C303" s="73">
        <v>124</v>
      </c>
      <c r="D303" s="73"/>
      <c r="E303" s="73"/>
      <c r="F303" s="73"/>
      <c r="G303" s="65"/>
      <c r="H303" s="65"/>
      <c r="I303" s="65"/>
      <c r="J303" s="65"/>
      <c r="K303" s="65"/>
      <c r="L303" s="65"/>
      <c r="M303" s="65"/>
      <c r="N303" s="247"/>
      <c r="O303" s="163"/>
    </row>
    <row r="304" spans="1:21" ht="25.5" customHeight="1" x14ac:dyDescent="0.2">
      <c r="A304" s="170" t="s">
        <v>97</v>
      </c>
      <c r="B304" s="73" t="s">
        <v>186</v>
      </c>
      <c r="C304" s="73"/>
      <c r="D304" s="73"/>
      <c r="E304" s="73"/>
      <c r="F304" s="73"/>
      <c r="G304" s="65"/>
      <c r="H304" s="65"/>
      <c r="I304" s="65"/>
      <c r="J304" s="65"/>
      <c r="K304" s="65"/>
      <c r="L304" s="65"/>
      <c r="M304" s="65"/>
      <c r="N304" s="158" t="s">
        <v>94</v>
      </c>
      <c r="O304" s="255" t="s">
        <v>259</v>
      </c>
      <c r="R304" s="67" t="s">
        <v>76</v>
      </c>
      <c r="S304" s="67">
        <v>2019</v>
      </c>
      <c r="T304" s="67">
        <v>7500</v>
      </c>
      <c r="U304" s="67">
        <v>55</v>
      </c>
    </row>
    <row r="305" spans="1:21" ht="12.75" customHeight="1" x14ac:dyDescent="0.2">
      <c r="A305" s="171"/>
      <c r="B305" s="73" t="s">
        <v>15</v>
      </c>
      <c r="C305" s="73"/>
      <c r="D305" s="73"/>
      <c r="E305" s="73"/>
      <c r="F305" s="73"/>
      <c r="G305" s="65"/>
      <c r="H305" s="65"/>
      <c r="I305" s="65"/>
      <c r="J305" s="65"/>
      <c r="K305" s="65"/>
      <c r="L305" s="65"/>
      <c r="M305" s="65"/>
      <c r="N305" s="159"/>
      <c r="O305" s="198"/>
    </row>
    <row r="306" spans="1:21" ht="12.75" customHeight="1" x14ac:dyDescent="0.2">
      <c r="A306" s="171"/>
      <c r="B306" s="73" t="s">
        <v>23</v>
      </c>
      <c r="C306" s="73"/>
      <c r="D306" s="73"/>
      <c r="E306" s="73"/>
      <c r="F306" s="73"/>
      <c r="G306" s="65"/>
      <c r="H306" s="65"/>
      <c r="I306" s="65"/>
      <c r="J306" s="65"/>
      <c r="K306" s="65"/>
      <c r="L306" s="65"/>
      <c r="M306" s="65"/>
      <c r="N306" s="159"/>
      <c r="O306" s="198"/>
    </row>
    <row r="307" spans="1:21" ht="12.75" customHeight="1" x14ac:dyDescent="0.2">
      <c r="A307" s="171"/>
      <c r="B307" s="73" t="s">
        <v>16</v>
      </c>
      <c r="C307" s="73">
        <v>124</v>
      </c>
      <c r="D307" s="73">
        <v>1102</v>
      </c>
      <c r="E307" s="73">
        <v>1400004040</v>
      </c>
      <c r="F307" s="73">
        <v>414</v>
      </c>
      <c r="G307" s="65"/>
      <c r="H307" s="65"/>
      <c r="I307" s="65"/>
      <c r="J307" s="65"/>
      <c r="K307" s="65"/>
      <c r="L307" s="65"/>
      <c r="M307" s="65"/>
      <c r="N307" s="159"/>
      <c r="O307" s="198"/>
      <c r="P307" s="67" t="s">
        <v>84</v>
      </c>
    </row>
    <row r="308" spans="1:21" ht="12.75" customHeight="1" x14ac:dyDescent="0.2">
      <c r="A308" s="171"/>
      <c r="B308" s="73" t="s">
        <v>17</v>
      </c>
      <c r="C308" s="73">
        <v>124</v>
      </c>
      <c r="D308" s="73"/>
      <c r="E308" s="73"/>
      <c r="F308" s="73"/>
      <c r="G308" s="65"/>
      <c r="H308" s="65"/>
      <c r="I308" s="65"/>
      <c r="J308" s="65"/>
      <c r="K308" s="65"/>
      <c r="L308" s="65"/>
      <c r="M308" s="65"/>
      <c r="N308" s="159"/>
      <c r="O308" s="198"/>
      <c r="P308" s="67" t="s">
        <v>90</v>
      </c>
    </row>
    <row r="309" spans="1:21" ht="12.75" customHeight="1" x14ac:dyDescent="0.2">
      <c r="A309" s="171"/>
      <c r="B309" s="73" t="s">
        <v>18</v>
      </c>
      <c r="C309" s="73">
        <v>124</v>
      </c>
      <c r="D309" s="73"/>
      <c r="E309" s="73"/>
      <c r="F309" s="73"/>
      <c r="G309" s="65"/>
      <c r="H309" s="65"/>
      <c r="I309" s="65"/>
      <c r="J309" s="65"/>
      <c r="K309" s="65"/>
      <c r="L309" s="65"/>
      <c r="M309" s="65"/>
      <c r="N309" s="159"/>
      <c r="O309" s="198"/>
      <c r="P309" s="67" t="s">
        <v>91</v>
      </c>
    </row>
    <row r="310" spans="1:21" ht="12.75" customHeight="1" x14ac:dyDescent="0.2">
      <c r="A310" s="172"/>
      <c r="B310" s="73" t="s">
        <v>19</v>
      </c>
      <c r="C310" s="73">
        <v>124</v>
      </c>
      <c r="D310" s="73"/>
      <c r="E310" s="73"/>
      <c r="F310" s="73"/>
      <c r="G310" s="65"/>
      <c r="H310" s="65"/>
      <c r="I310" s="65"/>
      <c r="J310" s="65"/>
      <c r="K310" s="65"/>
      <c r="L310" s="65"/>
      <c r="M310" s="65"/>
      <c r="N310" s="160"/>
      <c r="O310" s="199"/>
    </row>
    <row r="311" spans="1:21" ht="25.5" customHeight="1" x14ac:dyDescent="0.2">
      <c r="A311" s="170" t="s">
        <v>98</v>
      </c>
      <c r="B311" s="73" t="s">
        <v>186</v>
      </c>
      <c r="C311" s="73"/>
      <c r="D311" s="73"/>
      <c r="E311" s="73"/>
      <c r="F311" s="73"/>
      <c r="G311" s="65"/>
      <c r="H311" s="65"/>
      <c r="I311" s="65"/>
      <c r="J311" s="65"/>
      <c r="K311" s="65"/>
      <c r="L311" s="105"/>
      <c r="M311" s="65"/>
      <c r="N311" s="158" t="s">
        <v>94</v>
      </c>
      <c r="O311" s="224" t="s">
        <v>147</v>
      </c>
      <c r="R311" s="67" t="s">
        <v>76</v>
      </c>
      <c r="S311" s="67">
        <v>2020</v>
      </c>
      <c r="T311" s="67">
        <v>17296.89</v>
      </c>
      <c r="U311" s="67">
        <v>156</v>
      </c>
    </row>
    <row r="312" spans="1:21" ht="12.75" customHeight="1" x14ac:dyDescent="0.2">
      <c r="A312" s="200"/>
      <c r="B312" s="73" t="s">
        <v>15</v>
      </c>
      <c r="C312" s="73"/>
      <c r="D312" s="73"/>
      <c r="E312" s="73"/>
      <c r="F312" s="73"/>
      <c r="G312" s="65"/>
      <c r="H312" s="65"/>
      <c r="I312" s="65"/>
      <c r="J312" s="65"/>
      <c r="K312" s="65"/>
      <c r="L312" s="65"/>
      <c r="M312" s="65"/>
      <c r="N312" s="159"/>
      <c r="O312" s="162"/>
    </row>
    <row r="313" spans="1:21" ht="12.75" customHeight="1" x14ac:dyDescent="0.2">
      <c r="A313" s="200"/>
      <c r="B313" s="73" t="s">
        <v>23</v>
      </c>
      <c r="C313" s="73"/>
      <c r="D313" s="73"/>
      <c r="E313" s="73"/>
      <c r="F313" s="73"/>
      <c r="G313" s="65">
        <f>SUM(G314:G317)</f>
        <v>8880.6990000000005</v>
      </c>
      <c r="H313" s="65">
        <f t="shared" ref="H313:K313" si="73">SUM(H314:H317)</f>
        <v>7086.5770000000002</v>
      </c>
      <c r="I313" s="65">
        <f t="shared" si="73"/>
        <v>794.55200000000002</v>
      </c>
      <c r="J313" s="65">
        <f t="shared" si="73"/>
        <v>495.79399999999998</v>
      </c>
      <c r="K313" s="65">
        <f t="shared" si="73"/>
        <v>503.77600000000001</v>
      </c>
      <c r="L313" s="65"/>
      <c r="M313" s="65"/>
      <c r="N313" s="159"/>
      <c r="O313" s="162"/>
    </row>
    <row r="314" spans="1:21" ht="12.75" customHeight="1" x14ac:dyDescent="0.2">
      <c r="A314" s="200"/>
      <c r="B314" s="73" t="s">
        <v>16</v>
      </c>
      <c r="C314" s="73">
        <v>124</v>
      </c>
      <c r="D314" s="73">
        <v>1102</v>
      </c>
      <c r="E314" s="73">
        <v>1400004040</v>
      </c>
      <c r="F314" s="73">
        <v>414</v>
      </c>
      <c r="G314" s="65">
        <f>SUM(H314:K314)</f>
        <v>8880.6990000000005</v>
      </c>
      <c r="H314" s="65">
        <v>7086.5770000000002</v>
      </c>
      <c r="I314" s="65">
        <v>794.55200000000002</v>
      </c>
      <c r="J314" s="65">
        <v>495.79399999999998</v>
      </c>
      <c r="K314" s="65">
        <v>503.77600000000001</v>
      </c>
      <c r="L314" s="65"/>
      <c r="M314" s="65"/>
      <c r="N314" s="159"/>
      <c r="O314" s="162"/>
      <c r="P314" s="67" t="s">
        <v>84</v>
      </c>
    </row>
    <row r="315" spans="1:21" ht="12.75" customHeight="1" x14ac:dyDescent="0.2">
      <c r="A315" s="200"/>
      <c r="B315" s="73" t="s">
        <v>17</v>
      </c>
      <c r="C315" s="73">
        <v>124</v>
      </c>
      <c r="D315" s="73"/>
      <c r="E315" s="73"/>
      <c r="F315" s="73"/>
      <c r="G315" s="65"/>
      <c r="H315" s="65"/>
      <c r="I315" s="65"/>
      <c r="J315" s="65"/>
      <c r="K315" s="65"/>
      <c r="L315" s="65"/>
      <c r="M315" s="65"/>
      <c r="N315" s="159"/>
      <c r="O315" s="162"/>
      <c r="P315" s="67" t="s">
        <v>90</v>
      </c>
    </row>
    <row r="316" spans="1:21" ht="12.75" customHeight="1" x14ac:dyDescent="0.2">
      <c r="A316" s="200"/>
      <c r="B316" s="73" t="s">
        <v>18</v>
      </c>
      <c r="C316" s="73">
        <v>124</v>
      </c>
      <c r="D316" s="73"/>
      <c r="E316" s="73"/>
      <c r="F316" s="73"/>
      <c r="G316" s="65"/>
      <c r="H316" s="65"/>
      <c r="I316" s="65"/>
      <c r="J316" s="65"/>
      <c r="K316" s="65"/>
      <c r="L316" s="65"/>
      <c r="M316" s="65"/>
      <c r="N316" s="159"/>
      <c r="O316" s="162"/>
      <c r="P316" s="67" t="s">
        <v>91</v>
      </c>
    </row>
    <row r="317" spans="1:21" ht="12.75" customHeight="1" x14ac:dyDescent="0.2">
      <c r="A317" s="201"/>
      <c r="B317" s="73" t="s">
        <v>19</v>
      </c>
      <c r="C317" s="73">
        <v>124</v>
      </c>
      <c r="D317" s="73"/>
      <c r="E317" s="73"/>
      <c r="F317" s="73"/>
      <c r="G317" s="65"/>
      <c r="H317" s="65"/>
      <c r="I317" s="65"/>
      <c r="J317" s="65"/>
      <c r="K317" s="65"/>
      <c r="L317" s="65"/>
      <c r="M317" s="65"/>
      <c r="N317" s="160"/>
      <c r="O317" s="163"/>
    </row>
    <row r="318" spans="1:21" ht="25.5" customHeight="1" x14ac:dyDescent="0.2">
      <c r="A318" s="170" t="s">
        <v>100</v>
      </c>
      <c r="B318" s="73" t="s">
        <v>186</v>
      </c>
      <c r="C318" s="73"/>
      <c r="D318" s="73"/>
      <c r="E318" s="73"/>
      <c r="F318" s="73"/>
      <c r="G318" s="65"/>
      <c r="H318" s="65"/>
      <c r="I318" s="65"/>
      <c r="J318" s="65"/>
      <c r="K318" s="65"/>
      <c r="L318" s="65"/>
      <c r="M318" s="65"/>
      <c r="N318" s="158" t="s">
        <v>94</v>
      </c>
      <c r="O318" s="197" t="s">
        <v>260</v>
      </c>
      <c r="R318" s="67" t="s">
        <v>76</v>
      </c>
      <c r="S318" s="67">
        <v>2019</v>
      </c>
      <c r="T318" s="67">
        <v>1456</v>
      </c>
      <c r="U318" s="67">
        <v>25</v>
      </c>
    </row>
    <row r="319" spans="1:21" ht="12.75" customHeight="1" x14ac:dyDescent="0.2">
      <c r="A319" s="200"/>
      <c r="B319" s="73" t="s">
        <v>15</v>
      </c>
      <c r="C319" s="73"/>
      <c r="D319" s="73"/>
      <c r="E319" s="73"/>
      <c r="F319" s="73"/>
      <c r="G319" s="65"/>
      <c r="H319" s="65"/>
      <c r="I319" s="65"/>
      <c r="J319" s="65"/>
      <c r="K319" s="65"/>
      <c r="L319" s="65"/>
      <c r="M319" s="65"/>
      <c r="N319" s="202"/>
      <c r="O319" s="198"/>
    </row>
    <row r="320" spans="1:21" ht="12.75" customHeight="1" x14ac:dyDescent="0.2">
      <c r="A320" s="200"/>
      <c r="B320" s="73" t="s">
        <v>23</v>
      </c>
      <c r="C320" s="73"/>
      <c r="D320" s="73"/>
      <c r="E320" s="73"/>
      <c r="F320" s="73"/>
      <c r="G320" s="65"/>
      <c r="H320" s="65"/>
      <c r="I320" s="65"/>
      <c r="J320" s="65"/>
      <c r="K320" s="65"/>
      <c r="L320" s="65"/>
      <c r="M320" s="65"/>
      <c r="N320" s="202"/>
      <c r="O320" s="198"/>
    </row>
    <row r="321" spans="1:21" ht="12.75" customHeight="1" x14ac:dyDescent="0.2">
      <c r="A321" s="200"/>
      <c r="B321" s="73" t="s">
        <v>16</v>
      </c>
      <c r="C321" s="73">
        <v>124</v>
      </c>
      <c r="D321" s="73">
        <v>1102</v>
      </c>
      <c r="E321" s="73">
        <v>1400004040</v>
      </c>
      <c r="F321" s="73">
        <v>414</v>
      </c>
      <c r="G321" s="65"/>
      <c r="H321" s="65"/>
      <c r="I321" s="65"/>
      <c r="J321" s="65"/>
      <c r="K321" s="65"/>
      <c r="L321" s="65"/>
      <c r="M321" s="65"/>
      <c r="N321" s="202"/>
      <c r="O321" s="198"/>
      <c r="P321" s="67" t="s">
        <v>84</v>
      </c>
    </row>
    <row r="322" spans="1:21" ht="12.75" customHeight="1" x14ac:dyDescent="0.2">
      <c r="A322" s="200"/>
      <c r="B322" s="73" t="s">
        <v>17</v>
      </c>
      <c r="C322" s="73">
        <v>124</v>
      </c>
      <c r="D322" s="73"/>
      <c r="E322" s="73"/>
      <c r="F322" s="73"/>
      <c r="G322" s="65"/>
      <c r="H322" s="65"/>
      <c r="I322" s="65"/>
      <c r="J322" s="65"/>
      <c r="K322" s="65"/>
      <c r="L322" s="65"/>
      <c r="M322" s="65"/>
      <c r="N322" s="202"/>
      <c r="O322" s="198"/>
      <c r="P322" s="67" t="s">
        <v>90</v>
      </c>
    </row>
    <row r="323" spans="1:21" ht="12.75" customHeight="1" x14ac:dyDescent="0.2">
      <c r="A323" s="200"/>
      <c r="B323" s="73" t="s">
        <v>18</v>
      </c>
      <c r="C323" s="73">
        <v>124</v>
      </c>
      <c r="D323" s="73"/>
      <c r="E323" s="73"/>
      <c r="F323" s="73"/>
      <c r="G323" s="65"/>
      <c r="H323" s="65"/>
      <c r="I323" s="65"/>
      <c r="J323" s="65"/>
      <c r="K323" s="65"/>
      <c r="L323" s="65"/>
      <c r="M323" s="65"/>
      <c r="N323" s="202"/>
      <c r="O323" s="198"/>
      <c r="P323" s="67" t="s">
        <v>91</v>
      </c>
    </row>
    <row r="324" spans="1:21" ht="12.75" customHeight="1" x14ac:dyDescent="0.2">
      <c r="A324" s="201"/>
      <c r="B324" s="73" t="s">
        <v>19</v>
      </c>
      <c r="C324" s="73">
        <v>124</v>
      </c>
      <c r="D324" s="73"/>
      <c r="E324" s="73"/>
      <c r="F324" s="73"/>
      <c r="G324" s="65"/>
      <c r="H324" s="65"/>
      <c r="I324" s="65"/>
      <c r="J324" s="65"/>
      <c r="K324" s="65"/>
      <c r="L324" s="65"/>
      <c r="M324" s="65"/>
      <c r="N324" s="203"/>
      <c r="O324" s="199"/>
    </row>
    <row r="325" spans="1:21" ht="24.75" customHeight="1" x14ac:dyDescent="0.2">
      <c r="A325" s="183" t="s">
        <v>146</v>
      </c>
      <c r="B325" s="73" t="s">
        <v>186</v>
      </c>
      <c r="C325" s="73"/>
      <c r="D325" s="73"/>
      <c r="E325" s="73"/>
      <c r="F325" s="73"/>
      <c r="G325" s="65"/>
      <c r="H325" s="65"/>
      <c r="I325" s="65"/>
      <c r="J325" s="65"/>
      <c r="K325" s="65"/>
      <c r="L325" s="65"/>
      <c r="M325" s="65"/>
      <c r="N325" s="154" t="s">
        <v>94</v>
      </c>
      <c r="O325" s="152" t="s">
        <v>260</v>
      </c>
      <c r="R325" s="67" t="s">
        <v>76</v>
      </c>
      <c r="S325" s="67">
        <v>2019</v>
      </c>
      <c r="T325" s="67">
        <v>1456</v>
      </c>
      <c r="U325" s="67">
        <v>25</v>
      </c>
    </row>
    <row r="326" spans="1:21" ht="12.75" customHeight="1" x14ac:dyDescent="0.2">
      <c r="A326" s="183"/>
      <c r="B326" s="73" t="s">
        <v>15</v>
      </c>
      <c r="C326" s="73"/>
      <c r="D326" s="73"/>
      <c r="E326" s="73"/>
      <c r="F326" s="73"/>
      <c r="G326" s="65"/>
      <c r="H326" s="65"/>
      <c r="I326" s="65"/>
      <c r="J326" s="65"/>
      <c r="K326" s="65"/>
      <c r="L326" s="65"/>
      <c r="M326" s="65"/>
      <c r="N326" s="154"/>
      <c r="O326" s="153"/>
    </row>
    <row r="327" spans="1:21" ht="12.75" customHeight="1" x14ac:dyDescent="0.2">
      <c r="A327" s="183"/>
      <c r="B327" s="73" t="s">
        <v>23</v>
      </c>
      <c r="C327" s="73"/>
      <c r="D327" s="73"/>
      <c r="E327" s="73"/>
      <c r="F327" s="73"/>
      <c r="G327" s="65"/>
      <c r="H327" s="65"/>
      <c r="I327" s="65"/>
      <c r="J327" s="65"/>
      <c r="K327" s="65"/>
      <c r="L327" s="65"/>
      <c r="M327" s="65"/>
      <c r="N327" s="154"/>
      <c r="O327" s="153"/>
    </row>
    <row r="328" spans="1:21" ht="12.75" customHeight="1" x14ac:dyDescent="0.2">
      <c r="A328" s="183"/>
      <c r="B328" s="73" t="s">
        <v>16</v>
      </c>
      <c r="C328" s="73">
        <v>124</v>
      </c>
      <c r="D328" s="73">
        <v>1102</v>
      </c>
      <c r="E328" s="73">
        <v>1400004040</v>
      </c>
      <c r="F328" s="73">
        <v>414</v>
      </c>
      <c r="G328" s="65"/>
      <c r="H328" s="65"/>
      <c r="I328" s="65"/>
      <c r="J328" s="65"/>
      <c r="K328" s="65"/>
      <c r="L328" s="65"/>
      <c r="M328" s="65"/>
      <c r="N328" s="154"/>
      <c r="O328" s="153"/>
      <c r="P328" s="67" t="s">
        <v>84</v>
      </c>
    </row>
    <row r="329" spans="1:21" ht="12.75" customHeight="1" x14ac:dyDescent="0.2">
      <c r="A329" s="183"/>
      <c r="B329" s="73" t="s">
        <v>17</v>
      </c>
      <c r="C329" s="73">
        <v>124</v>
      </c>
      <c r="D329" s="73"/>
      <c r="E329" s="73"/>
      <c r="F329" s="73"/>
      <c r="G329" s="65"/>
      <c r="H329" s="65"/>
      <c r="I329" s="65"/>
      <c r="J329" s="65"/>
      <c r="K329" s="65"/>
      <c r="L329" s="65"/>
      <c r="M329" s="65"/>
      <c r="N329" s="154"/>
      <c r="O329" s="153"/>
      <c r="P329" s="67" t="s">
        <v>90</v>
      </c>
    </row>
    <row r="330" spans="1:21" ht="12.75" customHeight="1" x14ac:dyDescent="0.2">
      <c r="A330" s="183"/>
      <c r="B330" s="73" t="s">
        <v>18</v>
      </c>
      <c r="C330" s="73">
        <v>124</v>
      </c>
      <c r="D330" s="73"/>
      <c r="E330" s="73"/>
      <c r="F330" s="73"/>
      <c r="G330" s="65"/>
      <c r="H330" s="65"/>
      <c r="I330" s="65"/>
      <c r="J330" s="65"/>
      <c r="K330" s="65"/>
      <c r="L330" s="65"/>
      <c r="M330" s="65"/>
      <c r="N330" s="154"/>
      <c r="O330" s="153"/>
      <c r="P330" s="67" t="s">
        <v>91</v>
      </c>
    </row>
    <row r="331" spans="1:21" ht="12.75" customHeight="1" x14ac:dyDescent="0.2">
      <c r="A331" s="183"/>
      <c r="B331" s="73" t="s">
        <v>19</v>
      </c>
      <c r="C331" s="73">
        <v>124</v>
      </c>
      <c r="D331" s="73"/>
      <c r="E331" s="73"/>
      <c r="F331" s="73"/>
      <c r="G331" s="65"/>
      <c r="H331" s="65"/>
      <c r="I331" s="65"/>
      <c r="J331" s="65"/>
      <c r="K331" s="65"/>
      <c r="L331" s="65"/>
      <c r="M331" s="65"/>
      <c r="N331" s="154"/>
      <c r="O331" s="153"/>
    </row>
    <row r="332" spans="1:21" ht="28.5" customHeight="1" x14ac:dyDescent="0.2">
      <c r="A332" s="183" t="s">
        <v>245</v>
      </c>
      <c r="B332" s="73" t="s">
        <v>186</v>
      </c>
      <c r="C332" s="73"/>
      <c r="D332" s="73"/>
      <c r="E332" s="73"/>
      <c r="F332" s="73"/>
      <c r="G332" s="65"/>
      <c r="H332" s="65"/>
      <c r="I332" s="65"/>
      <c r="J332" s="65"/>
      <c r="K332" s="65"/>
      <c r="L332" s="74">
        <v>1</v>
      </c>
      <c r="M332" s="65"/>
      <c r="N332" s="154" t="s">
        <v>94</v>
      </c>
      <c r="O332" s="152" t="s">
        <v>261</v>
      </c>
      <c r="S332" s="67">
        <v>2016</v>
      </c>
      <c r="U332" s="67">
        <v>55</v>
      </c>
    </row>
    <row r="333" spans="1:21" ht="12.75" customHeight="1" x14ac:dyDescent="0.2">
      <c r="A333" s="183"/>
      <c r="B333" s="73" t="s">
        <v>15</v>
      </c>
      <c r="C333" s="73"/>
      <c r="D333" s="73"/>
      <c r="E333" s="73"/>
      <c r="F333" s="73"/>
      <c r="G333" s="65"/>
      <c r="H333" s="65"/>
      <c r="I333" s="65"/>
      <c r="J333" s="65"/>
      <c r="K333" s="65"/>
      <c r="L333" s="65"/>
      <c r="M333" s="65"/>
      <c r="N333" s="154"/>
      <c r="O333" s="152"/>
    </row>
    <row r="334" spans="1:21" ht="12.75" customHeight="1" x14ac:dyDescent="0.2">
      <c r="A334" s="183"/>
      <c r="B334" s="73" t="s">
        <v>23</v>
      </c>
      <c r="C334" s="73"/>
      <c r="D334" s="73"/>
      <c r="E334" s="73"/>
      <c r="F334" s="73"/>
      <c r="G334" s="65">
        <f>SUM(G335:G338)</f>
        <v>33636.898999999998</v>
      </c>
      <c r="H334" s="65"/>
      <c r="I334" s="65">
        <f t="shared" ref="I334:K334" si="74">SUM(I335:I338)</f>
        <v>11357.5</v>
      </c>
      <c r="J334" s="65">
        <f t="shared" si="74"/>
        <v>21065.563999999998</v>
      </c>
      <c r="K334" s="65">
        <f t="shared" si="74"/>
        <v>12571.334999999999</v>
      </c>
      <c r="L334" s="65">
        <v>5011.7</v>
      </c>
      <c r="M334" s="65">
        <v>33814.400000000001</v>
      </c>
      <c r="N334" s="154"/>
      <c r="O334" s="152"/>
      <c r="U334" s="67" t="s">
        <v>80</v>
      </c>
    </row>
    <row r="335" spans="1:21" ht="12.75" customHeight="1" x14ac:dyDescent="0.2">
      <c r="A335" s="183"/>
      <c r="B335" s="73" t="s">
        <v>16</v>
      </c>
      <c r="C335" s="73">
        <v>124</v>
      </c>
      <c r="D335" s="73">
        <v>1102</v>
      </c>
      <c r="E335" s="75" t="s">
        <v>201</v>
      </c>
      <c r="F335" s="73">
        <v>414</v>
      </c>
      <c r="G335" s="65">
        <f>H335+I335+J335+K335</f>
        <v>22279.398999999998</v>
      </c>
      <c r="H335" s="65"/>
      <c r="I335" s="65"/>
      <c r="J335" s="65">
        <v>21065.563999999998</v>
      </c>
      <c r="K335" s="65">
        <v>1213.835</v>
      </c>
      <c r="L335" s="65">
        <v>5011.7</v>
      </c>
      <c r="M335" s="92">
        <v>33814.400000000001</v>
      </c>
      <c r="N335" s="154"/>
      <c r="O335" s="152"/>
      <c r="P335" s="67" t="s">
        <v>84</v>
      </c>
    </row>
    <row r="336" spans="1:21" ht="12.75" customHeight="1" x14ac:dyDescent="0.2">
      <c r="A336" s="183"/>
      <c r="B336" s="73" t="s">
        <v>17</v>
      </c>
      <c r="C336" s="73">
        <v>124</v>
      </c>
      <c r="D336" s="73">
        <v>1102</v>
      </c>
      <c r="E336" s="75">
        <v>1400054950</v>
      </c>
      <c r="F336" s="73">
        <v>414</v>
      </c>
      <c r="G336" s="65">
        <v>11357.5</v>
      </c>
      <c r="H336" s="65"/>
      <c r="I336" s="65">
        <v>11357.5</v>
      </c>
      <c r="J336" s="65"/>
      <c r="K336" s="65">
        <v>11357.5</v>
      </c>
      <c r="L336" s="65"/>
      <c r="M336" s="92"/>
      <c r="N336" s="154"/>
      <c r="O336" s="152"/>
      <c r="P336" s="67" t="s">
        <v>90</v>
      </c>
    </row>
    <row r="337" spans="1:21" ht="12.75" customHeight="1" x14ac:dyDescent="0.2">
      <c r="A337" s="183"/>
      <c r="B337" s="73" t="s">
        <v>18</v>
      </c>
      <c r="C337" s="73">
        <v>124</v>
      </c>
      <c r="D337" s="73"/>
      <c r="E337" s="73"/>
      <c r="F337" s="73"/>
      <c r="G337" s="65"/>
      <c r="H337" s="65"/>
      <c r="I337" s="65"/>
      <c r="J337" s="65"/>
      <c r="K337" s="65"/>
      <c r="L337" s="65"/>
      <c r="M337" s="65"/>
      <c r="N337" s="154"/>
      <c r="O337" s="152"/>
      <c r="P337" s="67" t="s">
        <v>91</v>
      </c>
    </row>
    <row r="338" spans="1:21" ht="12.75" customHeight="1" x14ac:dyDescent="0.2">
      <c r="A338" s="183"/>
      <c r="B338" s="73" t="s">
        <v>19</v>
      </c>
      <c r="C338" s="73">
        <v>124</v>
      </c>
      <c r="D338" s="73"/>
      <c r="E338" s="73"/>
      <c r="F338" s="73"/>
      <c r="G338" s="65"/>
      <c r="H338" s="65"/>
      <c r="I338" s="65"/>
      <c r="J338" s="65"/>
      <c r="K338" s="65"/>
      <c r="L338" s="65"/>
      <c r="M338" s="65"/>
      <c r="N338" s="154"/>
      <c r="O338" s="152"/>
    </row>
    <row r="339" spans="1:21" ht="25.5" customHeight="1" x14ac:dyDescent="0.2">
      <c r="A339" s="287" t="s">
        <v>248</v>
      </c>
      <c r="B339" s="146" t="s">
        <v>187</v>
      </c>
      <c r="C339" s="73"/>
      <c r="D339" s="146"/>
      <c r="E339" s="146"/>
      <c r="F339" s="146"/>
      <c r="G339" s="72"/>
      <c r="H339" s="72"/>
      <c r="I339" s="72"/>
      <c r="J339" s="72"/>
      <c r="K339" s="72"/>
      <c r="L339" s="72"/>
      <c r="M339" s="72"/>
      <c r="N339" s="174" t="s">
        <v>94</v>
      </c>
      <c r="O339" s="221" t="s">
        <v>263</v>
      </c>
    </row>
    <row r="340" spans="1:21" ht="12.75" customHeight="1" x14ac:dyDescent="0.2">
      <c r="A340" s="287"/>
      <c r="B340" s="146" t="s">
        <v>15</v>
      </c>
      <c r="C340" s="73"/>
      <c r="D340" s="146"/>
      <c r="E340" s="146"/>
      <c r="F340" s="146"/>
      <c r="G340" s="72"/>
      <c r="H340" s="72"/>
      <c r="I340" s="72"/>
      <c r="J340" s="72"/>
      <c r="K340" s="72"/>
      <c r="L340" s="72"/>
      <c r="M340" s="72"/>
      <c r="N340" s="174"/>
      <c r="O340" s="186"/>
    </row>
    <row r="341" spans="1:21" ht="26.25" customHeight="1" x14ac:dyDescent="0.2">
      <c r="A341" s="287"/>
      <c r="B341" s="146" t="s">
        <v>23</v>
      </c>
      <c r="C341" s="73"/>
      <c r="D341" s="146"/>
      <c r="E341" s="146"/>
      <c r="F341" s="146"/>
      <c r="G341" s="72">
        <f>SUM(G342:G345)</f>
        <v>0</v>
      </c>
      <c r="H341" s="72">
        <f t="shared" ref="H341:K341" si="75">SUM(H342:H345)</f>
        <v>0</v>
      </c>
      <c r="I341" s="72">
        <f t="shared" si="75"/>
        <v>0</v>
      </c>
      <c r="J341" s="72">
        <f t="shared" si="75"/>
        <v>0</v>
      </c>
      <c r="K341" s="72">
        <f t="shared" si="75"/>
        <v>0</v>
      </c>
      <c r="L341" s="72">
        <f>SUM(L342:L345)</f>
        <v>0</v>
      </c>
      <c r="M341" s="72">
        <f>SUM(M342:M345)</f>
        <v>0</v>
      </c>
      <c r="N341" s="174"/>
      <c r="O341" s="186"/>
    </row>
    <row r="342" spans="1:21" ht="12.75" customHeight="1" x14ac:dyDescent="0.2">
      <c r="A342" s="287"/>
      <c r="B342" s="146" t="s">
        <v>16</v>
      </c>
      <c r="C342" s="73"/>
      <c r="D342" s="146"/>
      <c r="E342" s="146"/>
      <c r="F342" s="146"/>
      <c r="G342" s="72">
        <f>G349</f>
        <v>0</v>
      </c>
      <c r="H342" s="72">
        <f t="shared" ref="H342:M342" si="76">H349</f>
        <v>0</v>
      </c>
      <c r="I342" s="72">
        <f t="shared" si="76"/>
        <v>0</v>
      </c>
      <c r="J342" s="72">
        <f t="shared" si="76"/>
        <v>0</v>
      </c>
      <c r="K342" s="72">
        <f t="shared" si="76"/>
        <v>0</v>
      </c>
      <c r="L342" s="72">
        <f t="shared" si="76"/>
        <v>0</v>
      </c>
      <c r="M342" s="72">
        <f t="shared" si="76"/>
        <v>0</v>
      </c>
      <c r="N342" s="174"/>
      <c r="O342" s="186"/>
    </row>
    <row r="343" spans="1:21" ht="12.75" customHeight="1" x14ac:dyDescent="0.2">
      <c r="A343" s="287"/>
      <c r="B343" s="146" t="s">
        <v>17</v>
      </c>
      <c r="C343" s="73"/>
      <c r="D343" s="146"/>
      <c r="E343" s="146"/>
      <c r="F343" s="146"/>
      <c r="G343" s="72">
        <f t="shared" ref="G343:M343" si="77">G350</f>
        <v>0</v>
      </c>
      <c r="H343" s="72">
        <f t="shared" si="77"/>
        <v>0</v>
      </c>
      <c r="I343" s="72">
        <f t="shared" si="77"/>
        <v>0</v>
      </c>
      <c r="J343" s="72">
        <f t="shared" si="77"/>
        <v>0</v>
      </c>
      <c r="K343" s="72">
        <f t="shared" si="77"/>
        <v>0</v>
      </c>
      <c r="L343" s="72">
        <f t="shared" si="77"/>
        <v>0</v>
      </c>
      <c r="M343" s="72">
        <f t="shared" si="77"/>
        <v>0</v>
      </c>
      <c r="N343" s="174"/>
      <c r="O343" s="186"/>
    </row>
    <row r="344" spans="1:21" ht="12.75" customHeight="1" x14ac:dyDescent="0.2">
      <c r="A344" s="287"/>
      <c r="B344" s="146" t="s">
        <v>18</v>
      </c>
      <c r="C344" s="73"/>
      <c r="D344" s="146"/>
      <c r="E344" s="146"/>
      <c r="F344" s="146"/>
      <c r="G344" s="72">
        <f>G351</f>
        <v>0</v>
      </c>
      <c r="H344" s="72">
        <f t="shared" ref="H344:M344" si="78">H351</f>
        <v>0</v>
      </c>
      <c r="I344" s="72">
        <f t="shared" si="78"/>
        <v>0</v>
      </c>
      <c r="J344" s="72">
        <f t="shared" si="78"/>
        <v>0</v>
      </c>
      <c r="K344" s="72">
        <f t="shared" si="78"/>
        <v>0</v>
      </c>
      <c r="L344" s="72">
        <f t="shared" si="78"/>
        <v>0</v>
      </c>
      <c r="M344" s="72">
        <f t="shared" si="78"/>
        <v>0</v>
      </c>
      <c r="N344" s="174"/>
      <c r="O344" s="186"/>
    </row>
    <row r="345" spans="1:21" ht="27" customHeight="1" x14ac:dyDescent="0.2">
      <c r="A345" s="287"/>
      <c r="B345" s="146" t="s">
        <v>19</v>
      </c>
      <c r="C345" s="73"/>
      <c r="D345" s="146"/>
      <c r="E345" s="146"/>
      <c r="F345" s="146"/>
      <c r="G345" s="72">
        <f t="shared" ref="G345:M345" si="79">G352</f>
        <v>0</v>
      </c>
      <c r="H345" s="72">
        <f t="shared" si="79"/>
        <v>0</v>
      </c>
      <c r="I345" s="72">
        <f t="shared" si="79"/>
        <v>0</v>
      </c>
      <c r="J345" s="72">
        <f t="shared" si="79"/>
        <v>0</v>
      </c>
      <c r="K345" s="72">
        <f t="shared" si="79"/>
        <v>0</v>
      </c>
      <c r="L345" s="72">
        <f t="shared" si="79"/>
        <v>0</v>
      </c>
      <c r="M345" s="72">
        <f t="shared" si="79"/>
        <v>0</v>
      </c>
      <c r="N345" s="174"/>
      <c r="O345" s="187"/>
    </row>
    <row r="346" spans="1:21" ht="26.25" customHeight="1" x14ac:dyDescent="0.2">
      <c r="A346" s="183" t="s">
        <v>99</v>
      </c>
      <c r="B346" s="73" t="s">
        <v>186</v>
      </c>
      <c r="C346" s="73"/>
      <c r="D346" s="73"/>
      <c r="E346" s="73"/>
      <c r="F346" s="73"/>
      <c r="G346" s="65"/>
      <c r="H346" s="65"/>
      <c r="I346" s="65"/>
      <c r="J346" s="65"/>
      <c r="K346" s="65"/>
      <c r="L346" s="65"/>
      <c r="M346" s="74"/>
      <c r="N346" s="154" t="s">
        <v>94</v>
      </c>
      <c r="O346" s="152" t="s">
        <v>262</v>
      </c>
      <c r="R346" s="67" t="s">
        <v>76</v>
      </c>
      <c r="S346" s="67">
        <v>2019</v>
      </c>
      <c r="T346" s="67">
        <v>6160</v>
      </c>
      <c r="U346" s="67">
        <v>30</v>
      </c>
    </row>
    <row r="347" spans="1:21" ht="12.75" customHeight="1" x14ac:dyDescent="0.2">
      <c r="A347" s="183"/>
      <c r="B347" s="73" t="s">
        <v>15</v>
      </c>
      <c r="C347" s="73"/>
      <c r="D347" s="73"/>
      <c r="E347" s="73"/>
      <c r="F347" s="73"/>
      <c r="G347" s="65"/>
      <c r="H347" s="65"/>
      <c r="I347" s="65"/>
      <c r="J347" s="65"/>
      <c r="K347" s="65"/>
      <c r="L347" s="65"/>
      <c r="M347" s="65"/>
      <c r="N347" s="154"/>
      <c r="O347" s="153"/>
      <c r="U347" s="67" t="s">
        <v>80</v>
      </c>
    </row>
    <row r="348" spans="1:21" ht="12.75" customHeight="1" x14ac:dyDescent="0.2">
      <c r="A348" s="183"/>
      <c r="B348" s="73" t="s">
        <v>23</v>
      </c>
      <c r="C348" s="73"/>
      <c r="D348" s="73"/>
      <c r="E348" s="73"/>
      <c r="F348" s="73"/>
      <c r="G348" s="65"/>
      <c r="H348" s="65"/>
      <c r="I348" s="65"/>
      <c r="J348" s="65"/>
      <c r="K348" s="65"/>
      <c r="L348" s="65"/>
      <c r="M348" s="65"/>
      <c r="N348" s="154"/>
      <c r="O348" s="153"/>
    </row>
    <row r="349" spans="1:21" ht="12.75" customHeight="1" x14ac:dyDescent="0.2">
      <c r="A349" s="183"/>
      <c r="B349" s="73" t="s">
        <v>16</v>
      </c>
      <c r="C349" s="73">
        <v>124</v>
      </c>
      <c r="D349" s="73"/>
      <c r="E349" s="73"/>
      <c r="F349" s="73"/>
      <c r="G349" s="65"/>
      <c r="H349" s="65"/>
      <c r="I349" s="65"/>
      <c r="J349" s="65"/>
      <c r="K349" s="65"/>
      <c r="L349" s="65"/>
      <c r="M349" s="65"/>
      <c r="N349" s="154"/>
      <c r="O349" s="153"/>
      <c r="P349" s="67" t="s">
        <v>84</v>
      </c>
    </row>
    <row r="350" spans="1:21" ht="12.75" customHeight="1" x14ac:dyDescent="0.2">
      <c r="A350" s="183"/>
      <c r="B350" s="73" t="s">
        <v>17</v>
      </c>
      <c r="C350" s="73">
        <v>124</v>
      </c>
      <c r="D350" s="73"/>
      <c r="E350" s="73"/>
      <c r="F350" s="73"/>
      <c r="G350" s="65"/>
      <c r="H350" s="65"/>
      <c r="I350" s="65"/>
      <c r="J350" s="65"/>
      <c r="K350" s="65"/>
      <c r="L350" s="65"/>
      <c r="M350" s="65"/>
      <c r="N350" s="154"/>
      <c r="O350" s="153"/>
      <c r="P350" s="67" t="s">
        <v>90</v>
      </c>
    </row>
    <row r="351" spans="1:21" ht="12.75" customHeight="1" x14ac:dyDescent="0.2">
      <c r="A351" s="183"/>
      <c r="B351" s="73" t="s">
        <v>18</v>
      </c>
      <c r="C351" s="73">
        <v>124</v>
      </c>
      <c r="D351" s="73"/>
      <c r="E351" s="73"/>
      <c r="F351" s="73"/>
      <c r="G351" s="65"/>
      <c r="H351" s="65"/>
      <c r="I351" s="65"/>
      <c r="J351" s="65"/>
      <c r="K351" s="65"/>
      <c r="L351" s="65"/>
      <c r="M351" s="65"/>
      <c r="N351" s="154"/>
      <c r="O351" s="153"/>
      <c r="P351" s="67" t="s">
        <v>91</v>
      </c>
    </row>
    <row r="352" spans="1:21" ht="12.75" customHeight="1" x14ac:dyDescent="0.2">
      <c r="A352" s="183"/>
      <c r="B352" s="73" t="s">
        <v>19</v>
      </c>
      <c r="C352" s="73">
        <v>124</v>
      </c>
      <c r="D352" s="73"/>
      <c r="E352" s="73"/>
      <c r="F352" s="73"/>
      <c r="G352" s="65"/>
      <c r="H352" s="65"/>
      <c r="I352" s="65"/>
      <c r="J352" s="65"/>
      <c r="K352" s="65"/>
      <c r="L352" s="65"/>
      <c r="M352" s="65"/>
      <c r="N352" s="154"/>
      <c r="O352" s="153"/>
    </row>
    <row r="353" spans="1:21" ht="38.25" customHeight="1" x14ac:dyDescent="0.2">
      <c r="A353" s="173" t="s">
        <v>247</v>
      </c>
      <c r="B353" s="146" t="s">
        <v>188</v>
      </c>
      <c r="C353" s="73"/>
      <c r="D353" s="146"/>
      <c r="E353" s="146"/>
      <c r="F353" s="146"/>
      <c r="G353" s="71"/>
      <c r="H353" s="72"/>
      <c r="I353" s="72"/>
      <c r="J353" s="72"/>
      <c r="K353" s="72"/>
      <c r="L353" s="72"/>
      <c r="M353" s="72"/>
      <c r="N353" s="174" t="s">
        <v>94</v>
      </c>
      <c r="O353" s="175" t="s">
        <v>280</v>
      </c>
    </row>
    <row r="354" spans="1:21" ht="12.75" customHeight="1" x14ac:dyDescent="0.2">
      <c r="A354" s="173"/>
      <c r="B354" s="146" t="s">
        <v>15</v>
      </c>
      <c r="C354" s="73"/>
      <c r="D354" s="146"/>
      <c r="E354" s="146"/>
      <c r="F354" s="146"/>
      <c r="G354" s="72"/>
      <c r="H354" s="72"/>
      <c r="I354" s="72"/>
      <c r="J354" s="72"/>
      <c r="K354" s="72"/>
      <c r="L354" s="72"/>
      <c r="M354" s="72"/>
      <c r="N354" s="174"/>
      <c r="O354" s="186"/>
    </row>
    <row r="355" spans="1:21" ht="25.5" customHeight="1" x14ac:dyDescent="0.2">
      <c r="A355" s="173"/>
      <c r="B355" s="146" t="s">
        <v>23</v>
      </c>
      <c r="C355" s="73"/>
      <c r="D355" s="146"/>
      <c r="E355" s="146"/>
      <c r="F355" s="146"/>
      <c r="G355" s="72">
        <f t="shared" ref="G355:M358" si="80">G362+G369+G376</f>
        <v>5394.2</v>
      </c>
      <c r="H355" s="72">
        <f t="shared" ref="H355:M355" si="81">SUM(H356:H359)</f>
        <v>3789.616</v>
      </c>
      <c r="I355" s="72">
        <f t="shared" si="81"/>
        <v>640.654</v>
      </c>
      <c r="J355" s="72">
        <f t="shared" si="81"/>
        <v>420.87900000000002</v>
      </c>
      <c r="K355" s="72">
        <f t="shared" si="81"/>
        <v>543.05100000000004</v>
      </c>
      <c r="L355" s="72">
        <f t="shared" si="81"/>
        <v>0</v>
      </c>
      <c r="M355" s="72">
        <f t="shared" si="81"/>
        <v>40000</v>
      </c>
      <c r="N355" s="174"/>
      <c r="O355" s="186"/>
    </row>
    <row r="356" spans="1:21" ht="12.75" customHeight="1" x14ac:dyDescent="0.2">
      <c r="A356" s="173"/>
      <c r="B356" s="146" t="s">
        <v>16</v>
      </c>
      <c r="C356" s="73"/>
      <c r="D356" s="146"/>
      <c r="E356" s="146"/>
      <c r="F356" s="146"/>
      <c r="G356" s="72">
        <f t="shared" si="80"/>
        <v>5394.2</v>
      </c>
      <c r="H356" s="72">
        <f t="shared" si="80"/>
        <v>3789.616</v>
      </c>
      <c r="I356" s="72">
        <f t="shared" si="80"/>
        <v>640.654</v>
      </c>
      <c r="J356" s="72">
        <f t="shared" si="80"/>
        <v>420.87900000000002</v>
      </c>
      <c r="K356" s="72">
        <f t="shared" si="80"/>
        <v>543.05100000000004</v>
      </c>
      <c r="L356" s="72">
        <f t="shared" si="80"/>
        <v>0</v>
      </c>
      <c r="M356" s="72">
        <f t="shared" si="80"/>
        <v>40000</v>
      </c>
      <c r="N356" s="174"/>
      <c r="O356" s="186"/>
    </row>
    <row r="357" spans="1:21" ht="12.75" customHeight="1" x14ac:dyDescent="0.2">
      <c r="A357" s="173"/>
      <c r="B357" s="146" t="s">
        <v>17</v>
      </c>
      <c r="C357" s="73"/>
      <c r="D357" s="146"/>
      <c r="E357" s="146"/>
      <c r="F357" s="146"/>
      <c r="G357" s="72">
        <f t="shared" si="80"/>
        <v>0</v>
      </c>
      <c r="H357" s="72">
        <f t="shared" si="80"/>
        <v>0</v>
      </c>
      <c r="I357" s="72">
        <f t="shared" si="80"/>
        <v>0</v>
      </c>
      <c r="J357" s="72">
        <f t="shared" si="80"/>
        <v>0</v>
      </c>
      <c r="K357" s="72">
        <f t="shared" si="80"/>
        <v>0</v>
      </c>
      <c r="L357" s="72">
        <f t="shared" si="80"/>
        <v>0</v>
      </c>
      <c r="M357" s="72">
        <f t="shared" si="80"/>
        <v>0</v>
      </c>
      <c r="N357" s="174"/>
      <c r="O357" s="186"/>
    </row>
    <row r="358" spans="1:21" ht="12.75" customHeight="1" x14ac:dyDescent="0.2">
      <c r="A358" s="173"/>
      <c r="B358" s="146" t="s">
        <v>18</v>
      </c>
      <c r="C358" s="73"/>
      <c r="D358" s="146"/>
      <c r="E358" s="146"/>
      <c r="F358" s="146"/>
      <c r="G358" s="72">
        <f t="shared" si="80"/>
        <v>0</v>
      </c>
      <c r="H358" s="72">
        <f t="shared" si="80"/>
        <v>0</v>
      </c>
      <c r="I358" s="72">
        <f t="shared" si="80"/>
        <v>0</v>
      </c>
      <c r="J358" s="72">
        <f t="shared" si="80"/>
        <v>0</v>
      </c>
      <c r="K358" s="72">
        <f t="shared" si="80"/>
        <v>0</v>
      </c>
      <c r="L358" s="72">
        <f t="shared" si="80"/>
        <v>0</v>
      </c>
      <c r="M358" s="72">
        <f t="shared" si="80"/>
        <v>0</v>
      </c>
      <c r="N358" s="174"/>
      <c r="O358" s="186"/>
    </row>
    <row r="359" spans="1:21" ht="26.25" customHeight="1" x14ac:dyDescent="0.2">
      <c r="A359" s="173"/>
      <c r="B359" s="146" t="s">
        <v>19</v>
      </c>
      <c r="C359" s="73"/>
      <c r="D359" s="146"/>
      <c r="E359" s="146"/>
      <c r="F359" s="146"/>
      <c r="G359" s="72">
        <f>G366+G373+G380</f>
        <v>0</v>
      </c>
      <c r="H359" s="72">
        <f t="shared" ref="H359:M359" si="82">H366+H373+H380</f>
        <v>0</v>
      </c>
      <c r="I359" s="72">
        <f t="shared" si="82"/>
        <v>0</v>
      </c>
      <c r="J359" s="72">
        <f t="shared" si="82"/>
        <v>0</v>
      </c>
      <c r="K359" s="72">
        <f t="shared" si="82"/>
        <v>0</v>
      </c>
      <c r="L359" s="72">
        <f t="shared" si="82"/>
        <v>0</v>
      </c>
      <c r="M359" s="72">
        <f t="shared" si="82"/>
        <v>0</v>
      </c>
      <c r="N359" s="174"/>
      <c r="O359" s="187"/>
    </row>
    <row r="360" spans="1:21" ht="32.25" customHeight="1" x14ac:dyDescent="0.2">
      <c r="A360" s="183" t="s">
        <v>242</v>
      </c>
      <c r="B360" s="73" t="s">
        <v>186</v>
      </c>
      <c r="C360" s="73"/>
      <c r="D360" s="73"/>
      <c r="E360" s="73"/>
      <c r="F360" s="73"/>
      <c r="G360" s="65"/>
      <c r="H360" s="65"/>
      <c r="I360" s="65"/>
      <c r="J360" s="65"/>
      <c r="K360" s="65"/>
      <c r="L360" s="65"/>
      <c r="M360" s="65"/>
      <c r="N360" s="154" t="s">
        <v>94</v>
      </c>
      <c r="O360" s="152" t="s">
        <v>156</v>
      </c>
      <c r="S360" s="67">
        <v>2019</v>
      </c>
      <c r="U360" s="67">
        <v>105</v>
      </c>
    </row>
    <row r="361" spans="1:21" ht="12.75" customHeight="1" x14ac:dyDescent="0.2">
      <c r="A361" s="183"/>
      <c r="B361" s="73" t="s">
        <v>15</v>
      </c>
      <c r="C361" s="73"/>
      <c r="D361" s="73"/>
      <c r="E361" s="73"/>
      <c r="F361" s="73"/>
      <c r="G361" s="65"/>
      <c r="H361" s="65"/>
      <c r="I361" s="65"/>
      <c r="J361" s="65"/>
      <c r="K361" s="65"/>
      <c r="L361" s="65"/>
      <c r="M361" s="65"/>
      <c r="N361" s="154"/>
      <c r="O361" s="153"/>
      <c r="U361" s="67" t="s">
        <v>81</v>
      </c>
    </row>
    <row r="362" spans="1:21" ht="12.75" customHeight="1" x14ac:dyDescent="0.2">
      <c r="A362" s="183"/>
      <c r="B362" s="73" t="s">
        <v>23</v>
      </c>
      <c r="C362" s="73"/>
      <c r="D362" s="73"/>
      <c r="E362" s="73"/>
      <c r="F362" s="73"/>
      <c r="G362" s="65">
        <f>SUM(G363:G366)</f>
        <v>1759.5</v>
      </c>
      <c r="H362" s="65">
        <f t="shared" ref="H362:K362" si="83">SUM(H363:H366)</f>
        <v>155.00399999999999</v>
      </c>
      <c r="I362" s="65">
        <f t="shared" si="83"/>
        <v>640.654</v>
      </c>
      <c r="J362" s="65">
        <f t="shared" si="83"/>
        <v>420.791</v>
      </c>
      <c r="K362" s="65">
        <f t="shared" si="83"/>
        <v>543.05100000000004</v>
      </c>
      <c r="L362" s="65"/>
      <c r="M362" s="65">
        <v>40000</v>
      </c>
      <c r="N362" s="154"/>
      <c r="O362" s="153"/>
    </row>
    <row r="363" spans="1:21" ht="12.75" customHeight="1" x14ac:dyDescent="0.2">
      <c r="A363" s="183"/>
      <c r="B363" s="73" t="s">
        <v>16</v>
      </c>
      <c r="C363" s="73">
        <v>124</v>
      </c>
      <c r="D363" s="73">
        <v>1102</v>
      </c>
      <c r="E363" s="73">
        <v>1400004040</v>
      </c>
      <c r="F363" s="73">
        <v>414</v>
      </c>
      <c r="G363" s="65">
        <v>1759.5</v>
      </c>
      <c r="H363" s="112">
        <v>155.00399999999999</v>
      </c>
      <c r="I363" s="112">
        <v>640.654</v>
      </c>
      <c r="J363" s="112">
        <v>420.791</v>
      </c>
      <c r="K363" s="65">
        <v>543.05100000000004</v>
      </c>
      <c r="L363" s="65"/>
      <c r="M363" s="65">
        <v>40000</v>
      </c>
      <c r="N363" s="154"/>
      <c r="O363" s="153"/>
      <c r="P363" s="67" t="s">
        <v>84</v>
      </c>
    </row>
    <row r="364" spans="1:21" ht="12.75" customHeight="1" x14ac:dyDescent="0.2">
      <c r="A364" s="183"/>
      <c r="B364" s="73" t="s">
        <v>17</v>
      </c>
      <c r="C364" s="73">
        <v>124</v>
      </c>
      <c r="D364" s="73"/>
      <c r="E364" s="73"/>
      <c r="F364" s="73"/>
      <c r="G364" s="65"/>
      <c r="H364" s="65"/>
      <c r="I364" s="65"/>
      <c r="J364" s="65"/>
      <c r="K364" s="65"/>
      <c r="L364" s="65"/>
      <c r="M364" s="65"/>
      <c r="N364" s="154"/>
      <c r="O364" s="153"/>
      <c r="P364" s="67" t="s">
        <v>90</v>
      </c>
    </row>
    <row r="365" spans="1:21" ht="12.75" customHeight="1" x14ac:dyDescent="0.2">
      <c r="A365" s="183"/>
      <c r="B365" s="73" t="s">
        <v>18</v>
      </c>
      <c r="C365" s="73">
        <v>124</v>
      </c>
      <c r="D365" s="73"/>
      <c r="E365" s="73"/>
      <c r="F365" s="73"/>
      <c r="G365" s="65"/>
      <c r="H365" s="65"/>
      <c r="I365" s="65"/>
      <c r="J365" s="65"/>
      <c r="K365" s="65"/>
      <c r="L365" s="65"/>
      <c r="M365" s="65"/>
      <c r="N365" s="154"/>
      <c r="O365" s="153"/>
      <c r="P365" s="67" t="s">
        <v>91</v>
      </c>
    </row>
    <row r="366" spans="1:21" ht="12.75" customHeight="1" x14ac:dyDescent="0.2">
      <c r="A366" s="183"/>
      <c r="B366" s="73" t="s">
        <v>19</v>
      </c>
      <c r="C366" s="73">
        <v>124</v>
      </c>
      <c r="D366" s="73"/>
      <c r="E366" s="73"/>
      <c r="F366" s="73"/>
      <c r="G366" s="65"/>
      <c r="H366" s="65"/>
      <c r="I366" s="65"/>
      <c r="J366" s="65"/>
      <c r="K366" s="65"/>
      <c r="L366" s="65"/>
      <c r="M366" s="65"/>
      <c r="N366" s="154"/>
      <c r="O366" s="153"/>
    </row>
    <row r="367" spans="1:21" ht="25.5" x14ac:dyDescent="0.2">
      <c r="A367" s="183" t="s">
        <v>243</v>
      </c>
      <c r="B367" s="73" t="s">
        <v>186</v>
      </c>
      <c r="C367" s="73"/>
      <c r="D367" s="73"/>
      <c r="E367" s="73"/>
      <c r="F367" s="73"/>
      <c r="G367" s="65"/>
      <c r="H367" s="65"/>
      <c r="I367" s="65"/>
      <c r="J367" s="65"/>
      <c r="K367" s="65"/>
      <c r="L367" s="65"/>
      <c r="M367" s="74"/>
      <c r="N367" s="154" t="s">
        <v>94</v>
      </c>
      <c r="O367" s="152" t="s">
        <v>216</v>
      </c>
      <c r="S367" s="67">
        <v>2020</v>
      </c>
      <c r="U367" s="67">
        <v>55</v>
      </c>
    </row>
    <row r="368" spans="1:21" ht="12.75" customHeight="1" x14ac:dyDescent="0.2">
      <c r="A368" s="183"/>
      <c r="B368" s="73" t="s">
        <v>15</v>
      </c>
      <c r="C368" s="73"/>
      <c r="D368" s="73"/>
      <c r="E368" s="73"/>
      <c r="F368" s="73"/>
      <c r="G368" s="65"/>
      <c r="H368" s="65"/>
      <c r="I368" s="65"/>
      <c r="J368" s="65"/>
      <c r="K368" s="65"/>
      <c r="L368" s="65"/>
      <c r="M368" s="65"/>
      <c r="N368" s="154"/>
      <c r="O368" s="153"/>
      <c r="U368" s="67" t="s">
        <v>81</v>
      </c>
    </row>
    <row r="369" spans="1:21" ht="12.75" customHeight="1" x14ac:dyDescent="0.2">
      <c r="A369" s="183"/>
      <c r="B369" s="73" t="s">
        <v>23</v>
      </c>
      <c r="C369" s="73"/>
      <c r="D369" s="73"/>
      <c r="E369" s="73"/>
      <c r="F369" s="73"/>
      <c r="G369" s="65"/>
      <c r="H369" s="65"/>
      <c r="I369" s="65"/>
      <c r="J369" s="65"/>
      <c r="K369" s="65"/>
      <c r="L369" s="65"/>
      <c r="M369" s="65"/>
      <c r="N369" s="154"/>
      <c r="O369" s="153"/>
    </row>
    <row r="370" spans="1:21" ht="12.75" customHeight="1" x14ac:dyDescent="0.2">
      <c r="A370" s="183"/>
      <c r="B370" s="73" t="s">
        <v>16</v>
      </c>
      <c r="C370" s="73">
        <v>124</v>
      </c>
      <c r="D370" s="73">
        <v>1102</v>
      </c>
      <c r="E370" s="73">
        <v>1400004040</v>
      </c>
      <c r="F370" s="73">
        <v>414</v>
      </c>
      <c r="G370" s="65"/>
      <c r="H370" s="65"/>
      <c r="I370" s="65"/>
      <c r="J370" s="65"/>
      <c r="K370" s="65"/>
      <c r="L370" s="65"/>
      <c r="M370" s="65"/>
      <c r="N370" s="154"/>
      <c r="O370" s="153"/>
      <c r="P370" s="67" t="s">
        <v>84</v>
      </c>
    </row>
    <row r="371" spans="1:21" ht="12.75" customHeight="1" x14ac:dyDescent="0.2">
      <c r="A371" s="183"/>
      <c r="B371" s="73" t="s">
        <v>17</v>
      </c>
      <c r="C371" s="73">
        <v>124</v>
      </c>
      <c r="D371" s="73"/>
      <c r="E371" s="73"/>
      <c r="F371" s="73"/>
      <c r="G371" s="65"/>
      <c r="H371" s="65"/>
      <c r="I371" s="65"/>
      <c r="J371" s="65"/>
      <c r="K371" s="65"/>
      <c r="L371" s="65"/>
      <c r="M371" s="65"/>
      <c r="N371" s="154"/>
      <c r="O371" s="153"/>
      <c r="P371" s="67" t="s">
        <v>90</v>
      </c>
    </row>
    <row r="372" spans="1:21" ht="12.75" customHeight="1" x14ac:dyDescent="0.2">
      <c r="A372" s="183"/>
      <c r="B372" s="73" t="s">
        <v>18</v>
      </c>
      <c r="C372" s="73">
        <v>124</v>
      </c>
      <c r="D372" s="73"/>
      <c r="E372" s="73"/>
      <c r="F372" s="73"/>
      <c r="G372" s="65"/>
      <c r="H372" s="65"/>
      <c r="I372" s="65"/>
      <c r="J372" s="65"/>
      <c r="K372" s="65"/>
      <c r="L372" s="65"/>
      <c r="M372" s="65"/>
      <c r="N372" s="154"/>
      <c r="O372" s="153"/>
      <c r="P372" s="67" t="s">
        <v>91</v>
      </c>
    </row>
    <row r="373" spans="1:21" ht="12.75" customHeight="1" x14ac:dyDescent="0.2">
      <c r="A373" s="183"/>
      <c r="B373" s="73" t="s">
        <v>19</v>
      </c>
      <c r="C373" s="73">
        <v>124</v>
      </c>
      <c r="D373" s="73"/>
      <c r="E373" s="73"/>
      <c r="F373" s="73"/>
      <c r="G373" s="65"/>
      <c r="H373" s="65"/>
      <c r="I373" s="65"/>
      <c r="J373" s="65"/>
      <c r="K373" s="65"/>
      <c r="L373" s="65"/>
      <c r="M373" s="65"/>
      <c r="N373" s="154"/>
      <c r="O373" s="153"/>
    </row>
    <row r="374" spans="1:21" ht="25.5" x14ac:dyDescent="0.2">
      <c r="A374" s="183" t="s">
        <v>244</v>
      </c>
      <c r="B374" s="73" t="s">
        <v>186</v>
      </c>
      <c r="C374" s="73"/>
      <c r="D374" s="73"/>
      <c r="E374" s="73"/>
      <c r="F374" s="73"/>
      <c r="G374" s="65"/>
      <c r="H374" s="65"/>
      <c r="I374" s="65"/>
      <c r="J374" s="65"/>
      <c r="K374" s="65"/>
      <c r="L374" s="65"/>
      <c r="M374" s="65"/>
      <c r="N374" s="154" t="s">
        <v>94</v>
      </c>
      <c r="O374" s="152" t="s">
        <v>282</v>
      </c>
      <c r="U374" s="67">
        <v>20</v>
      </c>
    </row>
    <row r="375" spans="1:21" ht="12.75" customHeight="1" x14ac:dyDescent="0.2">
      <c r="A375" s="183"/>
      <c r="B375" s="73" t="s">
        <v>15</v>
      </c>
      <c r="C375" s="73"/>
      <c r="D375" s="73"/>
      <c r="E375" s="73"/>
      <c r="F375" s="73"/>
      <c r="G375" s="65"/>
      <c r="H375" s="65"/>
      <c r="I375" s="65"/>
      <c r="J375" s="65"/>
      <c r="K375" s="65"/>
      <c r="L375" s="65"/>
      <c r="M375" s="65"/>
      <c r="N375" s="154"/>
      <c r="O375" s="153"/>
    </row>
    <row r="376" spans="1:21" ht="12.75" customHeight="1" x14ac:dyDescent="0.2">
      <c r="A376" s="183"/>
      <c r="B376" s="73" t="s">
        <v>23</v>
      </c>
      <c r="C376" s="73"/>
      <c r="D376" s="73"/>
      <c r="E376" s="73"/>
      <c r="F376" s="73"/>
      <c r="G376" s="65">
        <f>SUM(G377:G380)</f>
        <v>3634.7</v>
      </c>
      <c r="H376" s="65">
        <f t="shared" ref="H376:J376" si="84">SUM(H377:H380)</f>
        <v>3634.6120000000001</v>
      </c>
      <c r="I376" s="65"/>
      <c r="J376" s="65">
        <f t="shared" si="84"/>
        <v>8.7999999999999995E-2</v>
      </c>
      <c r="K376" s="65"/>
      <c r="L376" s="65"/>
      <c r="M376" s="65"/>
      <c r="N376" s="154"/>
      <c r="O376" s="153"/>
    </row>
    <row r="377" spans="1:21" ht="12.75" customHeight="1" x14ac:dyDescent="0.2">
      <c r="A377" s="183"/>
      <c r="B377" s="73" t="s">
        <v>16</v>
      </c>
      <c r="C377" s="73">
        <v>124</v>
      </c>
      <c r="D377" s="73">
        <v>1102</v>
      </c>
      <c r="E377" s="73">
        <v>1400004040</v>
      </c>
      <c r="F377" s="73">
        <v>414</v>
      </c>
      <c r="G377" s="86">
        <v>3634.7</v>
      </c>
      <c r="H377" s="65">
        <v>3634.6120000000001</v>
      </c>
      <c r="I377" s="65"/>
      <c r="J377" s="65">
        <v>8.7999999999999995E-2</v>
      </c>
      <c r="K377" s="86"/>
      <c r="L377" s="65"/>
      <c r="M377" s="65"/>
      <c r="N377" s="154"/>
      <c r="O377" s="153"/>
      <c r="P377" s="67" t="s">
        <v>84</v>
      </c>
      <c r="S377" s="67">
        <v>2015</v>
      </c>
    </row>
    <row r="378" spans="1:21" ht="12.75" customHeight="1" x14ac:dyDescent="0.2">
      <c r="A378" s="183"/>
      <c r="B378" s="73" t="s">
        <v>17</v>
      </c>
      <c r="C378" s="73">
        <v>124</v>
      </c>
      <c r="D378" s="73"/>
      <c r="E378" s="73"/>
      <c r="F378" s="73"/>
      <c r="G378" s="65"/>
      <c r="H378" s="65"/>
      <c r="I378" s="65"/>
      <c r="J378" s="65"/>
      <c r="K378" s="65"/>
      <c r="L378" s="65"/>
      <c r="M378" s="65"/>
      <c r="N378" s="154"/>
      <c r="O378" s="153"/>
      <c r="P378" s="67" t="s">
        <v>90</v>
      </c>
      <c r="U378" s="67" t="s">
        <v>80</v>
      </c>
    </row>
    <row r="379" spans="1:21" ht="12.75" customHeight="1" x14ac:dyDescent="0.2">
      <c r="A379" s="183"/>
      <c r="B379" s="73" t="s">
        <v>18</v>
      </c>
      <c r="C379" s="73">
        <v>124</v>
      </c>
      <c r="D379" s="73"/>
      <c r="E379" s="73"/>
      <c r="F379" s="73"/>
      <c r="G379" s="65"/>
      <c r="H379" s="65"/>
      <c r="I379" s="65"/>
      <c r="J379" s="65"/>
      <c r="K379" s="65"/>
      <c r="L379" s="65"/>
      <c r="M379" s="65"/>
      <c r="N379" s="154"/>
      <c r="O379" s="153"/>
      <c r="P379" s="67" t="s">
        <v>91</v>
      </c>
    </row>
    <row r="380" spans="1:21" ht="12.75" customHeight="1" x14ac:dyDescent="0.2">
      <c r="A380" s="183"/>
      <c r="B380" s="73" t="s">
        <v>19</v>
      </c>
      <c r="C380" s="73">
        <v>124</v>
      </c>
      <c r="D380" s="73"/>
      <c r="E380" s="73"/>
      <c r="F380" s="73"/>
      <c r="G380" s="65"/>
      <c r="H380" s="65"/>
      <c r="I380" s="65"/>
      <c r="J380" s="65"/>
      <c r="K380" s="65"/>
      <c r="L380" s="65"/>
      <c r="M380" s="65"/>
      <c r="N380" s="154"/>
      <c r="O380" s="153"/>
    </row>
    <row r="381" spans="1:21" ht="27" customHeight="1" x14ac:dyDescent="0.2">
      <c r="A381" s="173" t="s">
        <v>35</v>
      </c>
      <c r="B381" s="151" t="s">
        <v>186</v>
      </c>
      <c r="C381" s="146"/>
      <c r="D381" s="146"/>
      <c r="E381" s="146"/>
      <c r="F381" s="146"/>
      <c r="G381" s="71">
        <f>G388+G395+G402+G409+G416</f>
        <v>2</v>
      </c>
      <c r="H381" s="71"/>
      <c r="I381" s="71"/>
      <c r="J381" s="71"/>
      <c r="K381" s="71">
        <f t="shared" ref="K381:M381" si="85">K388+K395+K402+K409+K416</f>
        <v>2</v>
      </c>
      <c r="L381" s="71"/>
      <c r="M381" s="71">
        <f t="shared" si="85"/>
        <v>2</v>
      </c>
      <c r="N381" s="256" t="s">
        <v>132</v>
      </c>
      <c r="O381" s="285" t="s">
        <v>281</v>
      </c>
    </row>
    <row r="382" spans="1:21" ht="12.75" customHeight="1" x14ac:dyDescent="0.2">
      <c r="A382" s="173"/>
      <c r="B382" s="146" t="s">
        <v>15</v>
      </c>
      <c r="C382" s="146"/>
      <c r="D382" s="146"/>
      <c r="E382" s="146"/>
      <c r="F382" s="146"/>
      <c r="G382" s="72"/>
      <c r="H382" s="72"/>
      <c r="I382" s="72"/>
      <c r="J382" s="72"/>
      <c r="K382" s="72"/>
      <c r="L382" s="72"/>
      <c r="M382" s="72"/>
      <c r="N382" s="257"/>
      <c r="O382" s="286"/>
    </row>
    <row r="383" spans="1:21" ht="27" customHeight="1" x14ac:dyDescent="0.2">
      <c r="A383" s="173"/>
      <c r="B383" s="146" t="s">
        <v>23</v>
      </c>
      <c r="C383" s="146"/>
      <c r="D383" s="146"/>
      <c r="E383" s="146"/>
      <c r="F383" s="146"/>
      <c r="G383" s="72">
        <f>SUM(G384:G387)</f>
        <v>50700</v>
      </c>
      <c r="H383" s="72">
        <f t="shared" ref="H383:K383" si="86">SUM(H384:H387)</f>
        <v>4970.7</v>
      </c>
      <c r="I383" s="72">
        <f t="shared" si="86"/>
        <v>0</v>
      </c>
      <c r="J383" s="72">
        <f t="shared" si="86"/>
        <v>8729.2999999999993</v>
      </c>
      <c r="K383" s="72">
        <f t="shared" si="86"/>
        <v>25000</v>
      </c>
      <c r="L383" s="72">
        <f>SUM(L384:L387)</f>
        <v>15140</v>
      </c>
      <c r="M383" s="72">
        <f>SUM(M384:M387)</f>
        <v>15140</v>
      </c>
      <c r="N383" s="257"/>
      <c r="O383" s="286"/>
    </row>
    <row r="384" spans="1:21" ht="12.75" customHeight="1" x14ac:dyDescent="0.2">
      <c r="A384" s="173"/>
      <c r="B384" s="146" t="s">
        <v>16</v>
      </c>
      <c r="C384" s="146"/>
      <c r="D384" s="146"/>
      <c r="E384" s="146"/>
      <c r="F384" s="146"/>
      <c r="G384" s="72">
        <f>G391+G398+G405+G419+G412</f>
        <v>50700</v>
      </c>
      <c r="H384" s="72">
        <f t="shared" ref="H384:M384" si="87">H391+H398+H405+H419</f>
        <v>4970.7</v>
      </c>
      <c r="I384" s="72">
        <f t="shared" si="87"/>
        <v>0</v>
      </c>
      <c r="J384" s="72">
        <f t="shared" si="87"/>
        <v>8729.2999999999993</v>
      </c>
      <c r="K384" s="72">
        <f t="shared" si="87"/>
        <v>25000</v>
      </c>
      <c r="L384" s="72">
        <f t="shared" si="87"/>
        <v>11640</v>
      </c>
      <c r="M384" s="72">
        <f t="shared" si="87"/>
        <v>11640</v>
      </c>
      <c r="N384" s="257"/>
      <c r="O384" s="286"/>
    </row>
    <row r="385" spans="1:16" ht="12.75" customHeight="1" x14ac:dyDescent="0.2">
      <c r="A385" s="173"/>
      <c r="B385" s="146" t="s">
        <v>17</v>
      </c>
      <c r="C385" s="146"/>
      <c r="D385" s="146"/>
      <c r="E385" s="146"/>
      <c r="F385" s="146"/>
      <c r="G385" s="72">
        <f t="shared" ref="G385:H387" si="88">G392+G399+G406</f>
        <v>0</v>
      </c>
      <c r="H385" s="72">
        <f t="shared" si="88"/>
        <v>0</v>
      </c>
      <c r="I385" s="72">
        <f t="shared" ref="I385:M385" si="89">I392+I399+I406</f>
        <v>0</v>
      </c>
      <c r="J385" s="72">
        <f t="shared" si="89"/>
        <v>0</v>
      </c>
      <c r="K385" s="72">
        <f t="shared" si="89"/>
        <v>0</v>
      </c>
      <c r="L385" s="72">
        <f t="shared" si="89"/>
        <v>0</v>
      </c>
      <c r="M385" s="72">
        <f t="shared" si="89"/>
        <v>0</v>
      </c>
      <c r="N385" s="257"/>
      <c r="O385" s="286"/>
    </row>
    <row r="386" spans="1:16" ht="12.75" customHeight="1" x14ac:dyDescent="0.2">
      <c r="A386" s="173"/>
      <c r="B386" s="146" t="s">
        <v>18</v>
      </c>
      <c r="C386" s="146"/>
      <c r="D386" s="146"/>
      <c r="E386" s="146"/>
      <c r="F386" s="146"/>
      <c r="G386" s="72">
        <f>G393+G400+G407</f>
        <v>0</v>
      </c>
      <c r="H386" s="72">
        <f t="shared" si="88"/>
        <v>0</v>
      </c>
      <c r="I386" s="72">
        <f t="shared" ref="I386:M386" si="90">I393+I400+I407</f>
        <v>0</v>
      </c>
      <c r="J386" s="72">
        <f t="shared" si="90"/>
        <v>0</v>
      </c>
      <c r="K386" s="72">
        <f t="shared" si="90"/>
        <v>0</v>
      </c>
      <c r="L386" s="72">
        <f t="shared" si="90"/>
        <v>3500</v>
      </c>
      <c r="M386" s="72">
        <f t="shared" si="90"/>
        <v>3500</v>
      </c>
      <c r="N386" s="257"/>
      <c r="O386" s="286"/>
    </row>
    <row r="387" spans="1:16" ht="27.75" customHeight="1" x14ac:dyDescent="0.2">
      <c r="A387" s="173"/>
      <c r="B387" s="146" t="s">
        <v>19</v>
      </c>
      <c r="C387" s="146"/>
      <c r="D387" s="146"/>
      <c r="E387" s="146"/>
      <c r="F387" s="146"/>
      <c r="G387" s="72">
        <f t="shared" si="88"/>
        <v>0</v>
      </c>
      <c r="H387" s="72">
        <f t="shared" si="88"/>
        <v>0</v>
      </c>
      <c r="I387" s="72">
        <f t="shared" ref="I387:M387" si="91">I394+I401+I408</f>
        <v>0</v>
      </c>
      <c r="J387" s="72">
        <f t="shared" si="91"/>
        <v>0</v>
      </c>
      <c r="K387" s="72">
        <f t="shared" si="91"/>
        <v>0</v>
      </c>
      <c r="L387" s="72">
        <f t="shared" si="91"/>
        <v>0</v>
      </c>
      <c r="M387" s="72">
        <f t="shared" si="91"/>
        <v>0</v>
      </c>
      <c r="N387" s="257"/>
      <c r="O387" s="286"/>
    </row>
    <row r="388" spans="1:16" ht="25.5" customHeight="1" x14ac:dyDescent="0.2">
      <c r="A388" s="258" t="s">
        <v>283</v>
      </c>
      <c r="B388" s="73" t="s">
        <v>186</v>
      </c>
      <c r="C388" s="73"/>
      <c r="D388" s="73"/>
      <c r="E388" s="73"/>
      <c r="F388" s="73"/>
      <c r="G388" s="74">
        <v>1</v>
      </c>
      <c r="H388" s="74"/>
      <c r="I388" s="74"/>
      <c r="J388" s="74"/>
      <c r="K388" s="74">
        <v>1</v>
      </c>
      <c r="L388" s="65"/>
      <c r="M388" s="65"/>
      <c r="N388" s="168" t="s">
        <v>113</v>
      </c>
      <c r="O388" s="279" t="s">
        <v>289</v>
      </c>
    </row>
    <row r="389" spans="1:16" ht="12.75" customHeight="1" x14ac:dyDescent="0.2">
      <c r="A389" s="259"/>
      <c r="B389" s="73" t="s">
        <v>15</v>
      </c>
      <c r="C389" s="73"/>
      <c r="D389" s="73"/>
      <c r="E389" s="73"/>
      <c r="F389" s="73"/>
      <c r="G389" s="65"/>
      <c r="H389" s="65"/>
      <c r="I389" s="65"/>
      <c r="J389" s="65"/>
      <c r="K389" s="65"/>
      <c r="L389" s="65"/>
      <c r="M389" s="65"/>
      <c r="N389" s="169"/>
      <c r="O389" s="280"/>
    </row>
    <row r="390" spans="1:16" ht="12.75" customHeight="1" x14ac:dyDescent="0.2">
      <c r="A390" s="259"/>
      <c r="B390" s="73" t="s">
        <v>23</v>
      </c>
      <c r="C390" s="73"/>
      <c r="D390" s="73"/>
      <c r="E390" s="73"/>
      <c r="F390" s="73"/>
      <c r="G390" s="65">
        <f>SUM(H390:K390)</f>
        <v>13700</v>
      </c>
      <c r="H390" s="65">
        <f t="shared" ref="H390:J390" si="92">SUM(H391:H394)</f>
        <v>4970.7</v>
      </c>
      <c r="I390" s="65"/>
      <c r="J390" s="65">
        <f t="shared" si="92"/>
        <v>8729.2999999999993</v>
      </c>
      <c r="K390" s="65"/>
      <c r="L390" s="65"/>
      <c r="M390" s="65"/>
      <c r="N390" s="169"/>
      <c r="O390" s="280"/>
    </row>
    <row r="391" spans="1:16" ht="12.75" customHeight="1" x14ac:dyDescent="0.2">
      <c r="A391" s="259"/>
      <c r="B391" s="73" t="s">
        <v>16</v>
      </c>
      <c r="C391" s="73">
        <v>127</v>
      </c>
      <c r="D391" s="73">
        <v>1103</v>
      </c>
      <c r="E391" s="73">
        <v>1400004040</v>
      </c>
      <c r="F391" s="73">
        <v>622</v>
      </c>
      <c r="G391" s="65">
        <v>13700</v>
      </c>
      <c r="H391" s="65">
        <v>4970.7</v>
      </c>
      <c r="I391" s="65"/>
      <c r="J391" s="65">
        <f>13700-H391</f>
        <v>8729.2999999999993</v>
      </c>
      <c r="K391" s="65"/>
      <c r="L391" s="65"/>
      <c r="M391" s="65"/>
      <c r="N391" s="169"/>
      <c r="O391" s="280"/>
      <c r="P391" s="67" t="s">
        <v>82</v>
      </c>
    </row>
    <row r="392" spans="1:16" ht="12.75" customHeight="1" x14ac:dyDescent="0.2">
      <c r="A392" s="259"/>
      <c r="B392" s="73" t="s">
        <v>17</v>
      </c>
      <c r="C392" s="73">
        <v>127</v>
      </c>
      <c r="D392" s="73"/>
      <c r="E392" s="73"/>
      <c r="F392" s="73"/>
      <c r="G392" s="65"/>
      <c r="H392" s="65"/>
      <c r="I392" s="65"/>
      <c r="J392" s="65"/>
      <c r="K392" s="65"/>
      <c r="L392" s="65"/>
      <c r="M392" s="65"/>
      <c r="N392" s="169"/>
      <c r="O392" s="280"/>
      <c r="P392" s="67" t="s">
        <v>88</v>
      </c>
    </row>
    <row r="393" spans="1:16" ht="12.75" customHeight="1" x14ac:dyDescent="0.2">
      <c r="A393" s="259"/>
      <c r="B393" s="73" t="s">
        <v>18</v>
      </c>
      <c r="C393" s="73">
        <v>127</v>
      </c>
      <c r="D393" s="73"/>
      <c r="E393" s="73"/>
      <c r="F393" s="73"/>
      <c r="G393" s="65"/>
      <c r="H393" s="65"/>
      <c r="I393" s="65"/>
      <c r="J393" s="65"/>
      <c r="K393" s="65"/>
      <c r="L393" s="65"/>
      <c r="M393" s="65"/>
      <c r="N393" s="169"/>
      <c r="O393" s="280"/>
      <c r="P393" s="67" t="s">
        <v>89</v>
      </c>
    </row>
    <row r="394" spans="1:16" ht="12.75" customHeight="1" x14ac:dyDescent="0.2">
      <c r="A394" s="259"/>
      <c r="B394" s="73" t="s">
        <v>19</v>
      </c>
      <c r="C394" s="73">
        <v>127</v>
      </c>
      <c r="D394" s="73"/>
      <c r="E394" s="73"/>
      <c r="F394" s="73"/>
      <c r="G394" s="65"/>
      <c r="H394" s="65"/>
      <c r="I394" s="65"/>
      <c r="J394" s="65"/>
      <c r="K394" s="65"/>
      <c r="L394" s="65"/>
      <c r="M394" s="65"/>
      <c r="N394" s="169"/>
      <c r="O394" s="280"/>
    </row>
    <row r="395" spans="1:16" ht="26.25" customHeight="1" x14ac:dyDescent="0.2">
      <c r="A395" s="183" t="s">
        <v>130</v>
      </c>
      <c r="B395" s="73" t="s">
        <v>186</v>
      </c>
      <c r="C395" s="73"/>
      <c r="D395" s="73"/>
      <c r="E395" s="73"/>
      <c r="F395" s="73"/>
      <c r="G395" s="65"/>
      <c r="H395" s="65"/>
      <c r="I395" s="65"/>
      <c r="J395" s="65"/>
      <c r="K395" s="65"/>
      <c r="L395" s="65"/>
      <c r="M395" s="74">
        <v>1</v>
      </c>
      <c r="N395" s="154" t="s">
        <v>26</v>
      </c>
      <c r="O395" s="152" t="s">
        <v>182</v>
      </c>
    </row>
    <row r="396" spans="1:16" ht="12.75" customHeight="1" x14ac:dyDescent="0.2">
      <c r="A396" s="183"/>
      <c r="B396" s="73" t="s">
        <v>15</v>
      </c>
      <c r="C396" s="73"/>
      <c r="D396" s="73"/>
      <c r="E396" s="73"/>
      <c r="F396" s="73"/>
      <c r="G396" s="65"/>
      <c r="H396" s="65"/>
      <c r="I396" s="65"/>
      <c r="J396" s="65"/>
      <c r="K396" s="65"/>
      <c r="L396" s="65"/>
      <c r="M396" s="65"/>
      <c r="N396" s="154"/>
      <c r="O396" s="153"/>
    </row>
    <row r="397" spans="1:16" ht="12.75" customHeight="1" x14ac:dyDescent="0.2">
      <c r="A397" s="183"/>
      <c r="B397" s="73" t="s">
        <v>23</v>
      </c>
      <c r="C397" s="73"/>
      <c r="D397" s="73"/>
      <c r="E397" s="73"/>
      <c r="F397" s="73"/>
      <c r="G397" s="65"/>
      <c r="H397" s="65"/>
      <c r="I397" s="65"/>
      <c r="J397" s="65"/>
      <c r="K397" s="65"/>
      <c r="L397" s="65">
        <v>3500</v>
      </c>
      <c r="M397" s="65">
        <v>3500</v>
      </c>
      <c r="N397" s="154"/>
      <c r="O397" s="153"/>
    </row>
    <row r="398" spans="1:16" ht="12.75" customHeight="1" x14ac:dyDescent="0.2">
      <c r="A398" s="183"/>
      <c r="B398" s="73" t="s">
        <v>16</v>
      </c>
      <c r="C398" s="74">
        <v>127.4</v>
      </c>
      <c r="D398" s="73"/>
      <c r="E398" s="73"/>
      <c r="F398" s="73"/>
      <c r="G398" s="65"/>
      <c r="H398" s="65"/>
      <c r="I398" s="65"/>
      <c r="J398" s="65"/>
      <c r="K398" s="65"/>
      <c r="L398" s="65"/>
      <c r="M398" s="65"/>
      <c r="N398" s="154"/>
      <c r="O398" s="153"/>
      <c r="P398" s="67" t="s">
        <v>82</v>
      </c>
    </row>
    <row r="399" spans="1:16" ht="12.75" customHeight="1" x14ac:dyDescent="0.2">
      <c r="A399" s="183"/>
      <c r="B399" s="73" t="s">
        <v>17</v>
      </c>
      <c r="C399" s="74">
        <v>127.4</v>
      </c>
      <c r="D399" s="73"/>
      <c r="E399" s="73"/>
      <c r="F399" s="73"/>
      <c r="G399" s="65"/>
      <c r="H399" s="65"/>
      <c r="I399" s="65"/>
      <c r="J399" s="65"/>
      <c r="K399" s="65"/>
      <c r="L399" s="65"/>
      <c r="M399" s="65"/>
      <c r="N399" s="154"/>
      <c r="O399" s="153"/>
      <c r="P399" s="67" t="s">
        <v>88</v>
      </c>
    </row>
    <row r="400" spans="1:16" ht="12.75" customHeight="1" x14ac:dyDescent="0.2">
      <c r="A400" s="183"/>
      <c r="B400" s="73" t="s">
        <v>18</v>
      </c>
      <c r="C400" s="74">
        <v>127.4</v>
      </c>
      <c r="D400" s="73"/>
      <c r="E400" s="73"/>
      <c r="F400" s="73"/>
      <c r="G400" s="65"/>
      <c r="H400" s="65"/>
      <c r="I400" s="65"/>
      <c r="J400" s="65"/>
      <c r="K400" s="65"/>
      <c r="L400" s="65">
        <v>3500</v>
      </c>
      <c r="M400" s="65">
        <v>3500</v>
      </c>
      <c r="N400" s="154"/>
      <c r="O400" s="153"/>
      <c r="P400" s="67" t="s">
        <v>89</v>
      </c>
    </row>
    <row r="401" spans="1:16" ht="12.75" customHeight="1" x14ac:dyDescent="0.2">
      <c r="A401" s="183"/>
      <c r="B401" s="73" t="s">
        <v>19</v>
      </c>
      <c r="C401" s="74">
        <v>127.4</v>
      </c>
      <c r="D401" s="73"/>
      <c r="E401" s="73"/>
      <c r="F401" s="73"/>
      <c r="G401" s="65"/>
      <c r="H401" s="65"/>
      <c r="I401" s="65"/>
      <c r="J401" s="65"/>
      <c r="K401" s="65"/>
      <c r="L401" s="65"/>
      <c r="M401" s="65"/>
      <c r="N401" s="154"/>
      <c r="O401" s="153"/>
      <c r="P401" s="67" t="s">
        <v>152</v>
      </c>
    </row>
    <row r="402" spans="1:16" ht="24.75" customHeight="1" x14ac:dyDescent="0.2">
      <c r="A402" s="258" t="s">
        <v>144</v>
      </c>
      <c r="B402" s="73" t="s">
        <v>186</v>
      </c>
      <c r="C402" s="73"/>
      <c r="D402" s="73"/>
      <c r="E402" s="73"/>
      <c r="F402" s="73"/>
      <c r="G402" s="65"/>
      <c r="H402" s="65"/>
      <c r="I402" s="65"/>
      <c r="J402" s="65"/>
      <c r="K402" s="65"/>
      <c r="L402" s="65"/>
      <c r="M402" s="74">
        <v>1</v>
      </c>
      <c r="N402" s="168" t="s">
        <v>113</v>
      </c>
      <c r="O402" s="279" t="s">
        <v>183</v>
      </c>
    </row>
    <row r="403" spans="1:16" ht="12.75" customHeight="1" x14ac:dyDescent="0.2">
      <c r="A403" s="259"/>
      <c r="B403" s="73" t="s">
        <v>15</v>
      </c>
      <c r="C403" s="73"/>
      <c r="D403" s="73"/>
      <c r="E403" s="73"/>
      <c r="F403" s="73"/>
      <c r="G403" s="65"/>
      <c r="H403" s="65"/>
      <c r="I403" s="65"/>
      <c r="J403" s="65"/>
      <c r="K403" s="65"/>
      <c r="L403" s="65"/>
      <c r="M403" s="65"/>
      <c r="N403" s="169"/>
      <c r="O403" s="280"/>
    </row>
    <row r="404" spans="1:16" ht="12.75" customHeight="1" x14ac:dyDescent="0.2">
      <c r="A404" s="259"/>
      <c r="B404" s="73" t="s">
        <v>23</v>
      </c>
      <c r="C404" s="73"/>
      <c r="D404" s="73"/>
      <c r="E404" s="73"/>
      <c r="F404" s="73"/>
      <c r="G404" s="65">
        <v>25000</v>
      </c>
      <c r="H404" s="65"/>
      <c r="I404" s="65"/>
      <c r="J404" s="65"/>
      <c r="K404" s="65">
        <v>25000</v>
      </c>
      <c r="L404" s="65">
        <v>11640</v>
      </c>
      <c r="M404" s="65">
        <f>M405+M406+M407+M408</f>
        <v>11640</v>
      </c>
      <c r="N404" s="169"/>
      <c r="O404" s="280"/>
    </row>
    <row r="405" spans="1:16" ht="12.75" customHeight="1" x14ac:dyDescent="0.2">
      <c r="A405" s="259"/>
      <c r="B405" s="73" t="s">
        <v>16</v>
      </c>
      <c r="C405" s="73">
        <v>127</v>
      </c>
      <c r="D405" s="73">
        <v>1103</v>
      </c>
      <c r="E405" s="73">
        <v>1400004040</v>
      </c>
      <c r="F405" s="73">
        <v>622</v>
      </c>
      <c r="G405" s="65">
        <v>25000</v>
      </c>
      <c r="H405" s="65"/>
      <c r="I405" s="65"/>
      <c r="J405" s="65"/>
      <c r="K405" s="65">
        <v>25000</v>
      </c>
      <c r="L405" s="65">
        <v>11640</v>
      </c>
      <c r="M405" s="65">
        <v>11640</v>
      </c>
      <c r="N405" s="169"/>
      <c r="O405" s="280"/>
      <c r="P405" s="67" t="s">
        <v>82</v>
      </c>
    </row>
    <row r="406" spans="1:16" ht="12.75" customHeight="1" x14ac:dyDescent="0.2">
      <c r="A406" s="259"/>
      <c r="B406" s="73" t="s">
        <v>17</v>
      </c>
      <c r="C406" s="73">
        <v>127</v>
      </c>
      <c r="D406" s="73"/>
      <c r="E406" s="73"/>
      <c r="F406" s="73"/>
      <c r="G406" s="65"/>
      <c r="H406" s="65"/>
      <c r="I406" s="65"/>
      <c r="J406" s="65"/>
      <c r="K406" s="65"/>
      <c r="L406" s="65"/>
      <c r="M406" s="65"/>
      <c r="N406" s="169"/>
      <c r="O406" s="280"/>
      <c r="P406" s="67" t="s">
        <v>88</v>
      </c>
    </row>
    <row r="407" spans="1:16" ht="12.75" customHeight="1" x14ac:dyDescent="0.2">
      <c r="A407" s="259"/>
      <c r="B407" s="73" t="s">
        <v>18</v>
      </c>
      <c r="C407" s="73">
        <v>127</v>
      </c>
      <c r="D407" s="73"/>
      <c r="E407" s="73"/>
      <c r="F407" s="73"/>
      <c r="G407" s="65"/>
      <c r="H407" s="65"/>
      <c r="I407" s="65"/>
      <c r="J407" s="65"/>
      <c r="K407" s="65"/>
      <c r="L407" s="65"/>
      <c r="M407" s="65"/>
      <c r="N407" s="169"/>
      <c r="O407" s="280"/>
      <c r="P407" s="67" t="s">
        <v>89</v>
      </c>
    </row>
    <row r="408" spans="1:16" ht="12.75" customHeight="1" x14ac:dyDescent="0.2">
      <c r="A408" s="259"/>
      <c r="B408" s="73" t="s">
        <v>19</v>
      </c>
      <c r="C408" s="73">
        <v>127</v>
      </c>
      <c r="D408" s="73"/>
      <c r="E408" s="73"/>
      <c r="F408" s="73"/>
      <c r="G408" s="65"/>
      <c r="H408" s="65"/>
      <c r="I408" s="65"/>
      <c r="J408" s="65"/>
      <c r="K408" s="65"/>
      <c r="L408" s="65"/>
      <c r="M408" s="65"/>
      <c r="N408" s="169"/>
      <c r="O408" s="280"/>
    </row>
    <row r="409" spans="1:16" ht="27" customHeight="1" x14ac:dyDescent="0.2">
      <c r="A409" s="258" t="s">
        <v>233</v>
      </c>
      <c r="B409" s="73" t="s">
        <v>186</v>
      </c>
      <c r="C409" s="73"/>
      <c r="D409" s="73"/>
      <c r="E409" s="73"/>
      <c r="F409" s="73"/>
      <c r="G409" s="74">
        <v>1</v>
      </c>
      <c r="H409" s="74"/>
      <c r="I409" s="74"/>
      <c r="J409" s="74"/>
      <c r="K409" s="74">
        <v>1</v>
      </c>
      <c r="L409" s="65"/>
      <c r="M409" s="65"/>
      <c r="N409" s="168" t="s">
        <v>113</v>
      </c>
      <c r="O409" s="279" t="s">
        <v>288</v>
      </c>
    </row>
    <row r="410" spans="1:16" ht="12.75" customHeight="1" x14ac:dyDescent="0.2">
      <c r="A410" s="259"/>
      <c r="B410" s="73" t="s">
        <v>15</v>
      </c>
      <c r="C410" s="73"/>
      <c r="D410" s="73"/>
      <c r="E410" s="73"/>
      <c r="F410" s="73"/>
      <c r="G410" s="65">
        <f>G411/G409</f>
        <v>12000</v>
      </c>
      <c r="H410" s="65"/>
      <c r="I410" s="65"/>
      <c r="J410" s="65"/>
      <c r="K410" s="65">
        <f>K411/K409</f>
        <v>12000</v>
      </c>
      <c r="L410" s="65"/>
      <c r="M410" s="65"/>
      <c r="N410" s="169"/>
      <c r="O410" s="280"/>
    </row>
    <row r="411" spans="1:16" ht="12.75" customHeight="1" x14ac:dyDescent="0.2">
      <c r="A411" s="259"/>
      <c r="B411" s="73" t="s">
        <v>23</v>
      </c>
      <c r="C411" s="73"/>
      <c r="D411" s="73"/>
      <c r="E411" s="73"/>
      <c r="F411" s="73"/>
      <c r="G411" s="65">
        <f t="shared" ref="G411" si="93">SUM(G412:G415)</f>
        <v>12000</v>
      </c>
      <c r="H411" s="65"/>
      <c r="I411" s="65"/>
      <c r="J411" s="65"/>
      <c r="K411" s="65">
        <f>SUM(K412:K415)</f>
        <v>12000</v>
      </c>
      <c r="L411" s="65"/>
      <c r="M411" s="65"/>
      <c r="N411" s="169"/>
      <c r="O411" s="280"/>
    </row>
    <row r="412" spans="1:16" ht="12.75" customHeight="1" x14ac:dyDescent="0.2">
      <c r="A412" s="259"/>
      <c r="B412" s="73" t="s">
        <v>16</v>
      </c>
      <c r="C412" s="73">
        <v>127</v>
      </c>
      <c r="D412" s="73">
        <v>1103</v>
      </c>
      <c r="E412" s="73">
        <v>1400004040</v>
      </c>
      <c r="F412" s="73">
        <v>622</v>
      </c>
      <c r="G412" s="65">
        <v>12000</v>
      </c>
      <c r="H412" s="65"/>
      <c r="I412" s="65"/>
      <c r="J412" s="65"/>
      <c r="K412" s="65">
        <v>12000</v>
      </c>
      <c r="L412" s="65"/>
      <c r="M412" s="65"/>
      <c r="N412" s="169"/>
      <c r="O412" s="280"/>
      <c r="P412" s="67" t="s">
        <v>82</v>
      </c>
    </row>
    <row r="413" spans="1:16" ht="12.75" customHeight="1" x14ac:dyDescent="0.2">
      <c r="A413" s="259"/>
      <c r="B413" s="73" t="s">
        <v>17</v>
      </c>
      <c r="C413" s="73">
        <v>127</v>
      </c>
      <c r="D413" s="73"/>
      <c r="E413" s="73"/>
      <c r="F413" s="73"/>
      <c r="G413" s="65"/>
      <c r="H413" s="65"/>
      <c r="I413" s="65"/>
      <c r="J413" s="65"/>
      <c r="K413" s="65"/>
      <c r="L413" s="65"/>
      <c r="M413" s="65"/>
      <c r="N413" s="169"/>
      <c r="O413" s="280"/>
      <c r="P413" s="67" t="s">
        <v>88</v>
      </c>
    </row>
    <row r="414" spans="1:16" ht="12.75" customHeight="1" x14ac:dyDescent="0.2">
      <c r="A414" s="259"/>
      <c r="B414" s="73" t="s">
        <v>18</v>
      </c>
      <c r="C414" s="73">
        <v>127</v>
      </c>
      <c r="D414" s="73"/>
      <c r="E414" s="73"/>
      <c r="F414" s="73"/>
      <c r="G414" s="65"/>
      <c r="H414" s="65"/>
      <c r="I414" s="65"/>
      <c r="J414" s="65"/>
      <c r="K414" s="65"/>
      <c r="L414" s="65"/>
      <c r="M414" s="65"/>
      <c r="N414" s="169"/>
      <c r="O414" s="280"/>
      <c r="P414" s="67" t="s">
        <v>89</v>
      </c>
    </row>
    <row r="415" spans="1:16" ht="12.75" customHeight="1" x14ac:dyDescent="0.2">
      <c r="A415" s="259"/>
      <c r="B415" s="73" t="s">
        <v>19</v>
      </c>
      <c r="C415" s="73">
        <v>127</v>
      </c>
      <c r="D415" s="73"/>
      <c r="E415" s="73"/>
      <c r="F415" s="73"/>
      <c r="G415" s="65"/>
      <c r="H415" s="65"/>
      <c r="I415" s="65"/>
      <c r="J415" s="65"/>
      <c r="K415" s="65"/>
      <c r="L415" s="65"/>
      <c r="M415" s="65"/>
      <c r="N415" s="169"/>
      <c r="O415" s="280"/>
    </row>
    <row r="416" spans="1:16" ht="26.25" customHeight="1" x14ac:dyDescent="0.2">
      <c r="A416" s="258" t="s">
        <v>240</v>
      </c>
      <c r="B416" s="73" t="s">
        <v>186</v>
      </c>
      <c r="C416" s="73"/>
      <c r="D416" s="73"/>
      <c r="E416" s="73"/>
      <c r="F416" s="73"/>
      <c r="G416" s="74"/>
      <c r="H416" s="74"/>
      <c r="I416" s="74"/>
      <c r="J416" s="74"/>
      <c r="K416" s="74"/>
      <c r="L416" s="74"/>
      <c r="M416" s="74"/>
      <c r="N416" s="168" t="s">
        <v>113</v>
      </c>
      <c r="O416" s="279" t="s">
        <v>264</v>
      </c>
    </row>
    <row r="417" spans="1:39" ht="12.75" customHeight="1" x14ac:dyDescent="0.2">
      <c r="A417" s="259"/>
      <c r="B417" s="73" t="s">
        <v>15</v>
      </c>
      <c r="C417" s="73"/>
      <c r="D417" s="73"/>
      <c r="E417" s="73"/>
      <c r="F417" s="73"/>
      <c r="G417" s="65"/>
      <c r="H417" s="65"/>
      <c r="I417" s="65"/>
      <c r="J417" s="65"/>
      <c r="K417" s="65"/>
      <c r="L417" s="65"/>
      <c r="M417" s="65"/>
      <c r="N417" s="169"/>
      <c r="O417" s="280"/>
    </row>
    <row r="418" spans="1:39" ht="12.75" customHeight="1" x14ac:dyDescent="0.2">
      <c r="A418" s="259"/>
      <c r="B418" s="73" t="s">
        <v>23</v>
      </c>
      <c r="C418" s="73"/>
      <c r="D418" s="73"/>
      <c r="E418" s="73"/>
      <c r="F418" s="73"/>
      <c r="G418" s="65"/>
      <c r="H418" s="65"/>
      <c r="I418" s="65"/>
      <c r="J418" s="65"/>
      <c r="K418" s="65"/>
      <c r="L418" s="65"/>
      <c r="M418" s="65"/>
      <c r="N418" s="169"/>
      <c r="O418" s="280"/>
    </row>
    <row r="419" spans="1:39" ht="12.75" customHeight="1" x14ac:dyDescent="0.2">
      <c r="A419" s="259"/>
      <c r="B419" s="73" t="s">
        <v>16</v>
      </c>
      <c r="C419" s="73">
        <v>127</v>
      </c>
      <c r="D419" s="73">
        <v>1103</v>
      </c>
      <c r="E419" s="73">
        <v>1400004040</v>
      </c>
      <c r="F419" s="73">
        <v>622</v>
      </c>
      <c r="G419" s="65"/>
      <c r="H419" s="65"/>
      <c r="I419" s="65"/>
      <c r="J419" s="65"/>
      <c r="K419" s="65"/>
      <c r="L419" s="65"/>
      <c r="M419" s="65"/>
      <c r="N419" s="169"/>
      <c r="O419" s="280"/>
      <c r="P419" s="67" t="s">
        <v>82</v>
      </c>
    </row>
    <row r="420" spans="1:39" ht="12.75" customHeight="1" x14ac:dyDescent="0.2">
      <c r="A420" s="259"/>
      <c r="B420" s="73" t="s">
        <v>17</v>
      </c>
      <c r="C420" s="73">
        <v>127</v>
      </c>
      <c r="D420" s="73"/>
      <c r="E420" s="73"/>
      <c r="F420" s="73"/>
      <c r="G420" s="65"/>
      <c r="H420" s="65"/>
      <c r="I420" s="65"/>
      <c r="J420" s="65"/>
      <c r="K420" s="65"/>
      <c r="L420" s="65"/>
      <c r="M420" s="65"/>
      <c r="N420" s="169"/>
      <c r="O420" s="280"/>
      <c r="P420" s="67" t="s">
        <v>88</v>
      </c>
    </row>
    <row r="421" spans="1:39" ht="12.75" customHeight="1" x14ac:dyDescent="0.2">
      <c r="A421" s="259"/>
      <c r="B421" s="73" t="s">
        <v>18</v>
      </c>
      <c r="C421" s="73">
        <v>127</v>
      </c>
      <c r="D421" s="73"/>
      <c r="E421" s="73"/>
      <c r="F421" s="73"/>
      <c r="G421" s="65"/>
      <c r="H421" s="65"/>
      <c r="I421" s="65"/>
      <c r="J421" s="65"/>
      <c r="K421" s="65"/>
      <c r="L421" s="65"/>
      <c r="M421" s="65"/>
      <c r="N421" s="169"/>
      <c r="O421" s="280"/>
      <c r="P421" s="67" t="s">
        <v>89</v>
      </c>
    </row>
    <row r="422" spans="1:39" ht="42" customHeight="1" x14ac:dyDescent="0.2">
      <c r="A422" s="259"/>
      <c r="B422" s="73" t="s">
        <v>19</v>
      </c>
      <c r="C422" s="73">
        <v>127</v>
      </c>
      <c r="D422" s="73"/>
      <c r="E422" s="73"/>
      <c r="F422" s="73"/>
      <c r="G422" s="65"/>
      <c r="H422" s="65"/>
      <c r="I422" s="65"/>
      <c r="J422" s="65"/>
      <c r="K422" s="65"/>
      <c r="L422" s="65"/>
      <c r="M422" s="65"/>
      <c r="N422" s="169"/>
      <c r="O422" s="280"/>
    </row>
    <row r="423" spans="1:39" ht="27" customHeight="1" x14ac:dyDescent="0.2">
      <c r="A423" s="173" t="s">
        <v>109</v>
      </c>
      <c r="B423" s="146" t="s">
        <v>14</v>
      </c>
      <c r="C423" s="146"/>
      <c r="D423" s="146"/>
      <c r="E423" s="146"/>
      <c r="F423" s="146"/>
      <c r="G423" s="72"/>
      <c r="H423" s="72"/>
      <c r="I423" s="72"/>
      <c r="J423" s="72"/>
      <c r="K423" s="72"/>
      <c r="L423" s="72"/>
      <c r="M423" s="72"/>
      <c r="N423" s="174" t="s">
        <v>284</v>
      </c>
      <c r="O423" s="175" t="s">
        <v>136</v>
      </c>
    </row>
    <row r="424" spans="1:39" ht="12.75" customHeight="1" x14ac:dyDescent="0.2">
      <c r="A424" s="173"/>
      <c r="B424" s="146" t="s">
        <v>15</v>
      </c>
      <c r="C424" s="146"/>
      <c r="D424" s="146"/>
      <c r="E424" s="146"/>
      <c r="F424" s="146"/>
      <c r="G424" s="72"/>
      <c r="H424" s="72"/>
      <c r="I424" s="72"/>
      <c r="J424" s="72"/>
      <c r="K424" s="72"/>
      <c r="L424" s="72"/>
      <c r="M424" s="72"/>
      <c r="N424" s="174"/>
      <c r="O424" s="176"/>
    </row>
    <row r="425" spans="1:39" ht="27" customHeight="1" x14ac:dyDescent="0.2">
      <c r="A425" s="173"/>
      <c r="B425" s="146" t="s">
        <v>23</v>
      </c>
      <c r="C425" s="146"/>
      <c r="D425" s="146"/>
      <c r="E425" s="146"/>
      <c r="F425" s="146"/>
      <c r="G425" s="72">
        <f>SUM(G426:G429)</f>
        <v>43969.5</v>
      </c>
      <c r="H425" s="72">
        <f t="shared" ref="H425:K425" si="94">SUM(H426:H429)</f>
        <v>0</v>
      </c>
      <c r="I425" s="72">
        <f t="shared" si="94"/>
        <v>15789.5</v>
      </c>
      <c r="J425" s="72">
        <f t="shared" si="94"/>
        <v>22440</v>
      </c>
      <c r="K425" s="72">
        <f t="shared" si="94"/>
        <v>0</v>
      </c>
      <c r="L425" s="72">
        <f>SUM(L426:L429)</f>
        <v>15789.5</v>
      </c>
      <c r="M425" s="72">
        <f>SUM(M426:M429)</f>
        <v>15789.5</v>
      </c>
      <c r="N425" s="174"/>
      <c r="O425" s="176"/>
    </row>
    <row r="426" spans="1:39" ht="12.75" customHeight="1" x14ac:dyDescent="0.2">
      <c r="A426" s="173"/>
      <c r="B426" s="146" t="s">
        <v>16</v>
      </c>
      <c r="C426" s="146"/>
      <c r="D426" s="146"/>
      <c r="E426" s="146"/>
      <c r="F426" s="146"/>
      <c r="G426" s="72">
        <f>G433+G440</f>
        <v>20740</v>
      </c>
      <c r="H426" s="72">
        <f>H433</f>
        <v>0</v>
      </c>
      <c r="I426" s="72">
        <f t="shared" ref="I426:K426" si="95">I433</f>
        <v>15000</v>
      </c>
      <c r="J426" s="72">
        <f t="shared" si="95"/>
        <v>0</v>
      </c>
      <c r="K426" s="72">
        <f t="shared" si="95"/>
        <v>0</v>
      </c>
      <c r="L426" s="72">
        <f>L433</f>
        <v>15000</v>
      </c>
      <c r="M426" s="72">
        <f>M433</f>
        <v>15000</v>
      </c>
      <c r="N426" s="174"/>
      <c r="O426" s="176"/>
    </row>
    <row r="427" spans="1:39" ht="12.75" customHeight="1" x14ac:dyDescent="0.2">
      <c r="A427" s="173"/>
      <c r="B427" s="146" t="s">
        <v>17</v>
      </c>
      <c r="C427" s="146"/>
      <c r="D427" s="146"/>
      <c r="E427" s="146"/>
      <c r="F427" s="146"/>
      <c r="G427" s="72">
        <f t="shared" ref="G427:H429" si="96">G434</f>
        <v>22440</v>
      </c>
      <c r="H427" s="72">
        <f t="shared" si="96"/>
        <v>0</v>
      </c>
      <c r="I427" s="72">
        <f t="shared" ref="I427:K427" si="97">I434</f>
        <v>0</v>
      </c>
      <c r="J427" s="72">
        <f t="shared" si="97"/>
        <v>22440</v>
      </c>
      <c r="K427" s="72">
        <f t="shared" si="97"/>
        <v>0</v>
      </c>
      <c r="L427" s="72">
        <f t="shared" ref="L427:M429" si="98">L434</f>
        <v>0</v>
      </c>
      <c r="M427" s="72">
        <f t="shared" si="98"/>
        <v>0</v>
      </c>
      <c r="N427" s="174"/>
      <c r="O427" s="176"/>
    </row>
    <row r="428" spans="1:39" ht="12.75" customHeight="1" x14ac:dyDescent="0.2">
      <c r="A428" s="173"/>
      <c r="B428" s="146" t="s">
        <v>18</v>
      </c>
      <c r="C428" s="146"/>
      <c r="D428" s="146"/>
      <c r="E428" s="146"/>
      <c r="F428" s="146"/>
      <c r="G428" s="72">
        <f t="shared" si="96"/>
        <v>789.5</v>
      </c>
      <c r="H428" s="72">
        <f t="shared" si="96"/>
        <v>0</v>
      </c>
      <c r="I428" s="72">
        <f t="shared" ref="I428:K428" si="99">I435</f>
        <v>789.5</v>
      </c>
      <c r="J428" s="72">
        <f t="shared" si="99"/>
        <v>0</v>
      </c>
      <c r="K428" s="72">
        <f t="shared" si="99"/>
        <v>0</v>
      </c>
      <c r="L428" s="72">
        <f t="shared" si="98"/>
        <v>789.5</v>
      </c>
      <c r="M428" s="72">
        <f t="shared" si="98"/>
        <v>789.5</v>
      </c>
      <c r="N428" s="174"/>
      <c r="O428" s="176"/>
    </row>
    <row r="429" spans="1:39" ht="26.25" customHeight="1" x14ac:dyDescent="0.2">
      <c r="A429" s="173"/>
      <c r="B429" s="146" t="s">
        <v>19</v>
      </c>
      <c r="C429" s="146"/>
      <c r="D429" s="146"/>
      <c r="E429" s="146"/>
      <c r="F429" s="146"/>
      <c r="G429" s="72">
        <f t="shared" si="96"/>
        <v>0</v>
      </c>
      <c r="H429" s="72">
        <f t="shared" si="96"/>
        <v>0</v>
      </c>
      <c r="I429" s="72">
        <f t="shared" ref="I429:K429" si="100">I436</f>
        <v>0</v>
      </c>
      <c r="J429" s="72">
        <f t="shared" si="100"/>
        <v>0</v>
      </c>
      <c r="K429" s="72">
        <f t="shared" si="100"/>
        <v>0</v>
      </c>
      <c r="L429" s="72">
        <f t="shared" si="98"/>
        <v>0</v>
      </c>
      <c r="M429" s="72">
        <f t="shared" si="98"/>
        <v>0</v>
      </c>
      <c r="N429" s="174"/>
      <c r="O429" s="177"/>
    </row>
    <row r="430" spans="1:39" s="123" customFormat="1" ht="25.5" customHeight="1" x14ac:dyDescent="0.2">
      <c r="A430" s="164" t="s">
        <v>209</v>
      </c>
      <c r="B430" s="73" t="s">
        <v>27</v>
      </c>
      <c r="C430" s="73"/>
      <c r="D430" s="73"/>
      <c r="E430" s="73"/>
      <c r="F430" s="73"/>
      <c r="G430" s="74">
        <v>30</v>
      </c>
      <c r="H430" s="74"/>
      <c r="I430" s="74">
        <v>30</v>
      </c>
      <c r="J430" s="74">
        <v>30</v>
      </c>
      <c r="K430" s="74"/>
      <c r="L430" s="74">
        <v>30</v>
      </c>
      <c r="M430" s="74">
        <v>30</v>
      </c>
      <c r="N430" s="154" t="s">
        <v>46</v>
      </c>
      <c r="O430" s="167" t="s">
        <v>110</v>
      </c>
      <c r="P430" s="67"/>
      <c r="Q430" s="67"/>
      <c r="R430" s="67"/>
      <c r="S430" s="115"/>
      <c r="T430" s="116"/>
      <c r="U430" s="117"/>
      <c r="V430" s="118"/>
      <c r="W430" s="118"/>
      <c r="X430" s="119"/>
      <c r="Y430" s="120"/>
      <c r="Z430" s="119"/>
      <c r="AA430" s="121"/>
      <c r="AB430" s="122"/>
      <c r="AC430" s="122"/>
      <c r="AD430" s="122"/>
      <c r="AE430" s="122"/>
      <c r="AF430" s="122"/>
      <c r="AG430" s="122"/>
      <c r="AH430" s="122"/>
      <c r="AI430" s="119"/>
      <c r="AJ430" s="119"/>
      <c r="AK430" s="119"/>
      <c r="AL430" s="119"/>
      <c r="AM430" s="119"/>
    </row>
    <row r="431" spans="1:39" s="123" customFormat="1" x14ac:dyDescent="0.2">
      <c r="A431" s="165"/>
      <c r="B431" s="73" t="s">
        <v>15</v>
      </c>
      <c r="C431" s="73"/>
      <c r="D431" s="73"/>
      <c r="E431" s="73"/>
      <c r="F431" s="73"/>
      <c r="G431" s="65">
        <f>G432/G430</f>
        <v>1274.3166666666666</v>
      </c>
      <c r="H431" s="65"/>
      <c r="I431" s="65">
        <f>I432/I430</f>
        <v>526.31666666666672</v>
      </c>
      <c r="J431" s="65">
        <f>J432/J430</f>
        <v>748</v>
      </c>
      <c r="K431" s="65"/>
      <c r="L431" s="65">
        <f>L432/L430</f>
        <v>526.31666666666672</v>
      </c>
      <c r="M431" s="65">
        <f>M432/M430</f>
        <v>526.31666666666672</v>
      </c>
      <c r="N431" s="154"/>
      <c r="O431" s="167"/>
      <c r="P431" s="67"/>
      <c r="Q431" s="67"/>
      <c r="R431" s="67"/>
      <c r="S431" s="115"/>
      <c r="T431" s="116"/>
      <c r="U431" s="117"/>
      <c r="V431" s="118"/>
      <c r="W431" s="118"/>
      <c r="X431" s="119"/>
      <c r="Y431" s="120"/>
      <c r="Z431" s="119"/>
      <c r="AA431" s="121"/>
      <c r="AB431" s="122"/>
      <c r="AC431" s="122"/>
      <c r="AD431" s="122"/>
      <c r="AE431" s="122"/>
      <c r="AF431" s="122"/>
      <c r="AG431" s="122"/>
      <c r="AH431" s="122"/>
      <c r="AI431" s="119"/>
      <c r="AJ431" s="119"/>
      <c r="AK431" s="119"/>
      <c r="AL431" s="119"/>
      <c r="AM431" s="119"/>
    </row>
    <row r="432" spans="1:39" s="123" customFormat="1" x14ac:dyDescent="0.2">
      <c r="A432" s="165"/>
      <c r="B432" s="73" t="s">
        <v>23</v>
      </c>
      <c r="C432" s="73"/>
      <c r="D432" s="73"/>
      <c r="E432" s="73"/>
      <c r="F432" s="73"/>
      <c r="G432" s="65">
        <f t="shared" ref="G432:M432" si="101">SUM(G433:G436)</f>
        <v>38229.5</v>
      </c>
      <c r="H432" s="65"/>
      <c r="I432" s="65">
        <f t="shared" ref="I432" si="102">SUM(I433:I436)</f>
        <v>15789.5</v>
      </c>
      <c r="J432" s="65">
        <f t="shared" si="101"/>
        <v>22440</v>
      </c>
      <c r="K432" s="65"/>
      <c r="L432" s="65">
        <f t="shared" si="101"/>
        <v>15789.5</v>
      </c>
      <c r="M432" s="65">
        <f t="shared" si="101"/>
        <v>15789.5</v>
      </c>
      <c r="N432" s="154"/>
      <c r="O432" s="167"/>
      <c r="P432" s="67"/>
      <c r="Q432" s="67"/>
      <c r="R432" s="67"/>
      <c r="S432" s="115"/>
      <c r="T432" s="116"/>
      <c r="U432" s="117"/>
      <c r="V432" s="118"/>
      <c r="W432" s="118"/>
      <c r="X432" s="119"/>
      <c r="Y432" s="120"/>
      <c r="Z432" s="119"/>
      <c r="AA432" s="121"/>
      <c r="AB432" s="122"/>
      <c r="AC432" s="122"/>
      <c r="AD432" s="122"/>
      <c r="AE432" s="122"/>
      <c r="AF432" s="122"/>
      <c r="AG432" s="122"/>
      <c r="AH432" s="122"/>
      <c r="AI432" s="119"/>
      <c r="AJ432" s="119"/>
      <c r="AK432" s="119"/>
      <c r="AL432" s="119"/>
      <c r="AM432" s="119"/>
    </row>
    <row r="433" spans="1:39" s="123" customFormat="1" x14ac:dyDescent="0.2">
      <c r="A433" s="165"/>
      <c r="B433" s="73" t="s">
        <v>16</v>
      </c>
      <c r="C433" s="73">
        <v>136</v>
      </c>
      <c r="D433" s="75" t="s">
        <v>101</v>
      </c>
      <c r="E433" s="75" t="s">
        <v>192</v>
      </c>
      <c r="F433" s="73">
        <v>521</v>
      </c>
      <c r="G433" s="65">
        <v>15000</v>
      </c>
      <c r="H433" s="65"/>
      <c r="I433" s="65">
        <v>15000</v>
      </c>
      <c r="J433" s="65"/>
      <c r="K433" s="65"/>
      <c r="L433" s="65">
        <v>15000</v>
      </c>
      <c r="M433" s="65">
        <v>15000</v>
      </c>
      <c r="N433" s="154"/>
      <c r="O433" s="167"/>
      <c r="P433" s="67" t="s">
        <v>83</v>
      </c>
      <c r="Q433" s="67"/>
      <c r="R433" s="67"/>
      <c r="S433" s="115"/>
      <c r="T433" s="116"/>
      <c r="U433" s="117"/>
      <c r="V433" s="118"/>
      <c r="W433" s="118"/>
      <c r="X433" s="119"/>
      <c r="Y433" s="120"/>
      <c r="Z433" s="119"/>
      <c r="AA433" s="121"/>
      <c r="AB433" s="122"/>
      <c r="AC433" s="122"/>
      <c r="AD433" s="122"/>
      <c r="AE433" s="122"/>
      <c r="AF433" s="122"/>
      <c r="AG433" s="122"/>
      <c r="AH433" s="122"/>
      <c r="AI433" s="119"/>
      <c r="AJ433" s="119"/>
      <c r="AK433" s="119"/>
      <c r="AL433" s="119"/>
      <c r="AM433" s="119"/>
    </row>
    <row r="434" spans="1:39" s="123" customFormat="1" x14ac:dyDescent="0.2">
      <c r="A434" s="165"/>
      <c r="B434" s="73" t="s">
        <v>17</v>
      </c>
      <c r="C434" s="73">
        <v>136</v>
      </c>
      <c r="D434" s="76" t="s">
        <v>101</v>
      </c>
      <c r="E434" s="75">
        <v>1400050970</v>
      </c>
      <c r="F434" s="73">
        <v>521</v>
      </c>
      <c r="G434" s="65">
        <v>22440</v>
      </c>
      <c r="H434" s="65"/>
      <c r="I434" s="65"/>
      <c r="J434" s="65">
        <v>22440</v>
      </c>
      <c r="K434" s="65"/>
      <c r="L434" s="65"/>
      <c r="M434" s="65"/>
      <c r="N434" s="154"/>
      <c r="O434" s="167"/>
      <c r="P434" s="67" t="s">
        <v>86</v>
      </c>
      <c r="Q434" s="67"/>
      <c r="R434" s="67"/>
      <c r="S434" s="115"/>
      <c r="T434" s="116"/>
      <c r="U434" s="117"/>
      <c r="V434" s="118"/>
      <c r="W434" s="118"/>
      <c r="X434" s="119"/>
      <c r="Y434" s="120"/>
      <c r="Z434" s="119"/>
      <c r="AA434" s="121"/>
      <c r="AB434" s="122"/>
      <c r="AC434" s="122"/>
      <c r="AD434" s="122"/>
      <c r="AE434" s="122"/>
      <c r="AF434" s="122"/>
      <c r="AG434" s="122"/>
      <c r="AH434" s="122"/>
      <c r="AI434" s="119"/>
      <c r="AJ434" s="119"/>
      <c r="AK434" s="119"/>
      <c r="AL434" s="119"/>
      <c r="AM434" s="119"/>
    </row>
    <row r="435" spans="1:39" s="123" customFormat="1" ht="12.75" customHeight="1" x14ac:dyDescent="0.2">
      <c r="A435" s="165"/>
      <c r="B435" s="73" t="s">
        <v>18</v>
      </c>
      <c r="C435" s="73">
        <v>136</v>
      </c>
      <c r="D435" s="77"/>
      <c r="E435" s="73"/>
      <c r="F435" s="73"/>
      <c r="G435" s="65">
        <v>789.5</v>
      </c>
      <c r="H435" s="65"/>
      <c r="I435" s="65">
        <v>789.5</v>
      </c>
      <c r="J435" s="65"/>
      <c r="K435" s="65"/>
      <c r="L435" s="65">
        <v>789.5</v>
      </c>
      <c r="M435" s="65">
        <v>789.5</v>
      </c>
      <c r="N435" s="154"/>
      <c r="O435" s="167"/>
      <c r="P435" s="67" t="s">
        <v>87</v>
      </c>
      <c r="Q435" s="67"/>
      <c r="R435" s="67"/>
      <c r="S435" s="115"/>
      <c r="T435" s="116"/>
      <c r="U435" s="117"/>
      <c r="V435" s="118"/>
      <c r="W435" s="118"/>
      <c r="X435" s="119"/>
      <c r="Y435" s="120"/>
      <c r="Z435" s="119"/>
      <c r="AA435" s="121"/>
      <c r="AB435" s="122"/>
      <c r="AC435" s="122"/>
      <c r="AD435" s="122"/>
      <c r="AE435" s="122"/>
      <c r="AF435" s="122"/>
      <c r="AG435" s="122"/>
      <c r="AH435" s="122"/>
      <c r="AI435" s="119"/>
      <c r="AJ435" s="119"/>
      <c r="AK435" s="119"/>
      <c r="AL435" s="119"/>
      <c r="AM435" s="119"/>
    </row>
    <row r="436" spans="1:39" s="123" customFormat="1" ht="30" customHeight="1" x14ac:dyDescent="0.2">
      <c r="A436" s="166"/>
      <c r="B436" s="73" t="s">
        <v>19</v>
      </c>
      <c r="C436" s="73">
        <v>136</v>
      </c>
      <c r="D436" s="77"/>
      <c r="E436" s="73"/>
      <c r="F436" s="73"/>
      <c r="G436" s="65"/>
      <c r="H436" s="65"/>
      <c r="I436" s="65"/>
      <c r="J436" s="65"/>
      <c r="K436" s="65"/>
      <c r="L436" s="65"/>
      <c r="M436" s="65"/>
      <c r="N436" s="154"/>
      <c r="O436" s="167"/>
      <c r="P436" s="67"/>
      <c r="Q436" s="67"/>
      <c r="R436" s="67"/>
      <c r="S436" s="115"/>
      <c r="T436" s="116"/>
      <c r="U436" s="117"/>
      <c r="V436" s="118"/>
      <c r="W436" s="118"/>
      <c r="X436" s="119"/>
      <c r="Y436" s="120"/>
      <c r="Z436" s="119"/>
      <c r="AA436" s="121"/>
      <c r="AB436" s="122"/>
      <c r="AC436" s="122"/>
      <c r="AD436" s="122"/>
      <c r="AE436" s="122"/>
      <c r="AF436" s="122"/>
      <c r="AG436" s="122"/>
      <c r="AH436" s="122"/>
      <c r="AI436" s="119"/>
      <c r="AJ436" s="119"/>
      <c r="AK436" s="119"/>
      <c r="AL436" s="119"/>
      <c r="AM436" s="119"/>
    </row>
    <row r="437" spans="1:39" s="123" customFormat="1" ht="12.75" customHeight="1" x14ac:dyDescent="0.2">
      <c r="A437" s="164" t="s">
        <v>231</v>
      </c>
      <c r="B437" s="84" t="s">
        <v>181</v>
      </c>
      <c r="C437" s="73"/>
      <c r="D437" s="77"/>
      <c r="E437" s="73"/>
      <c r="F437" s="73"/>
      <c r="G437" s="74">
        <v>2</v>
      </c>
      <c r="H437" s="65"/>
      <c r="I437" s="65"/>
      <c r="J437" s="65"/>
      <c r="K437" s="74">
        <v>2</v>
      </c>
      <c r="L437" s="65"/>
      <c r="M437" s="65"/>
      <c r="N437" s="168" t="s">
        <v>113</v>
      </c>
      <c r="O437" s="167" t="s">
        <v>232</v>
      </c>
      <c r="P437" s="67"/>
      <c r="Q437" s="67"/>
      <c r="R437" s="67"/>
      <c r="S437" s="115"/>
      <c r="T437" s="116"/>
      <c r="U437" s="117"/>
      <c r="V437" s="118"/>
      <c r="W437" s="118"/>
      <c r="X437" s="119"/>
      <c r="Y437" s="120"/>
      <c r="Z437" s="119"/>
      <c r="AA437" s="121"/>
      <c r="AB437" s="122"/>
      <c r="AC437" s="122"/>
      <c r="AD437" s="122"/>
      <c r="AE437" s="122"/>
      <c r="AF437" s="122"/>
      <c r="AG437" s="122"/>
      <c r="AH437" s="122"/>
      <c r="AI437" s="119"/>
      <c r="AJ437" s="119"/>
      <c r="AK437" s="119"/>
      <c r="AL437" s="119"/>
      <c r="AM437" s="119"/>
    </row>
    <row r="438" spans="1:39" s="123" customFormat="1" ht="12.75" customHeight="1" x14ac:dyDescent="0.2">
      <c r="A438" s="165"/>
      <c r="B438" s="73" t="s">
        <v>15</v>
      </c>
      <c r="C438" s="73"/>
      <c r="D438" s="77"/>
      <c r="E438" s="73"/>
      <c r="F438" s="73"/>
      <c r="G438" s="65">
        <f>G439/G437</f>
        <v>2870</v>
      </c>
      <c r="H438" s="65"/>
      <c r="I438" s="65"/>
      <c r="J438" s="65"/>
      <c r="K438" s="65">
        <f>K439/K437</f>
        <v>2870</v>
      </c>
      <c r="L438" s="65"/>
      <c r="M438" s="65"/>
      <c r="N438" s="169"/>
      <c r="O438" s="167"/>
      <c r="P438" s="67"/>
      <c r="Q438" s="67"/>
      <c r="R438" s="67"/>
      <c r="S438" s="115"/>
      <c r="T438" s="116"/>
      <c r="U438" s="117"/>
      <c r="V438" s="118"/>
      <c r="W438" s="118"/>
      <c r="X438" s="119"/>
      <c r="Y438" s="120"/>
      <c r="Z438" s="119"/>
      <c r="AA438" s="121"/>
      <c r="AB438" s="122"/>
      <c r="AC438" s="122"/>
      <c r="AD438" s="122"/>
      <c r="AE438" s="122"/>
      <c r="AF438" s="122"/>
      <c r="AG438" s="122"/>
      <c r="AH438" s="122"/>
      <c r="AI438" s="119"/>
      <c r="AJ438" s="119"/>
      <c r="AK438" s="119"/>
      <c r="AL438" s="119"/>
      <c r="AM438" s="119"/>
    </row>
    <row r="439" spans="1:39" s="123" customFormat="1" ht="12.75" customHeight="1" x14ac:dyDescent="0.2">
      <c r="A439" s="165"/>
      <c r="B439" s="73" t="s">
        <v>23</v>
      </c>
      <c r="C439" s="73"/>
      <c r="D439" s="77"/>
      <c r="E439" s="73"/>
      <c r="F439" s="73"/>
      <c r="G439" s="65">
        <f>SUM(G440:G443)</f>
        <v>5740</v>
      </c>
      <c r="H439" s="65"/>
      <c r="I439" s="65"/>
      <c r="J439" s="65"/>
      <c r="K439" s="65">
        <f>SUM(K440:K443)</f>
        <v>5740</v>
      </c>
      <c r="L439" s="65"/>
      <c r="M439" s="65"/>
      <c r="N439" s="169"/>
      <c r="O439" s="167"/>
      <c r="P439" s="67"/>
      <c r="Q439" s="67"/>
      <c r="R439" s="67"/>
      <c r="S439" s="115"/>
      <c r="T439" s="116"/>
      <c r="U439" s="117"/>
      <c r="V439" s="118"/>
      <c r="W439" s="118"/>
      <c r="X439" s="119"/>
      <c r="Y439" s="120"/>
      <c r="Z439" s="119"/>
      <c r="AA439" s="121"/>
      <c r="AB439" s="122"/>
      <c r="AC439" s="122"/>
      <c r="AD439" s="122"/>
      <c r="AE439" s="122"/>
      <c r="AF439" s="122"/>
      <c r="AG439" s="122"/>
      <c r="AH439" s="122"/>
      <c r="AI439" s="119"/>
      <c r="AJ439" s="119"/>
      <c r="AK439" s="119"/>
      <c r="AL439" s="119"/>
      <c r="AM439" s="119"/>
    </row>
    <row r="440" spans="1:39" s="123" customFormat="1" ht="12.75" customHeight="1" x14ac:dyDescent="0.2">
      <c r="A440" s="165"/>
      <c r="B440" s="73" t="s">
        <v>16</v>
      </c>
      <c r="C440" s="73">
        <v>127</v>
      </c>
      <c r="D440" s="73">
        <v>1103</v>
      </c>
      <c r="E440" s="73">
        <v>1400004040</v>
      </c>
      <c r="F440" s="73">
        <v>622</v>
      </c>
      <c r="G440" s="65">
        <v>5740</v>
      </c>
      <c r="H440" s="65"/>
      <c r="I440" s="65"/>
      <c r="J440" s="65"/>
      <c r="K440" s="65">
        <v>5740</v>
      </c>
      <c r="L440" s="65"/>
      <c r="M440" s="65"/>
      <c r="N440" s="169"/>
      <c r="O440" s="167"/>
      <c r="P440" s="67" t="s">
        <v>82</v>
      </c>
      <c r="Q440" s="67"/>
      <c r="R440" s="67"/>
      <c r="S440" s="115"/>
      <c r="T440" s="116"/>
      <c r="U440" s="117"/>
      <c r="V440" s="118"/>
      <c r="W440" s="118"/>
      <c r="X440" s="119"/>
      <c r="Y440" s="120"/>
      <c r="Z440" s="119"/>
      <c r="AA440" s="121"/>
      <c r="AB440" s="122"/>
      <c r="AC440" s="122"/>
      <c r="AD440" s="122"/>
      <c r="AE440" s="122"/>
      <c r="AF440" s="122"/>
      <c r="AG440" s="122"/>
      <c r="AH440" s="122"/>
      <c r="AI440" s="119"/>
      <c r="AJ440" s="119"/>
      <c r="AK440" s="119"/>
      <c r="AL440" s="119"/>
      <c r="AM440" s="119"/>
    </row>
    <row r="441" spans="1:39" s="123" customFormat="1" ht="12.75" customHeight="1" x14ac:dyDescent="0.2">
      <c r="A441" s="165"/>
      <c r="B441" s="73" t="s">
        <v>17</v>
      </c>
      <c r="C441" s="73">
        <v>127</v>
      </c>
      <c r="D441" s="77"/>
      <c r="E441" s="73"/>
      <c r="F441" s="73"/>
      <c r="G441" s="65"/>
      <c r="H441" s="65"/>
      <c r="I441" s="65"/>
      <c r="J441" s="65"/>
      <c r="K441" s="65"/>
      <c r="L441" s="65"/>
      <c r="M441" s="65"/>
      <c r="N441" s="169"/>
      <c r="O441" s="167"/>
      <c r="P441" s="67" t="s">
        <v>88</v>
      </c>
      <c r="Q441" s="67"/>
      <c r="R441" s="67"/>
      <c r="S441" s="115"/>
      <c r="T441" s="116"/>
      <c r="U441" s="117"/>
      <c r="V441" s="118"/>
      <c r="W441" s="118"/>
      <c r="X441" s="119"/>
      <c r="Y441" s="120"/>
      <c r="Z441" s="119"/>
      <c r="AA441" s="121"/>
      <c r="AB441" s="122"/>
      <c r="AC441" s="122"/>
      <c r="AD441" s="122"/>
      <c r="AE441" s="122"/>
      <c r="AF441" s="122"/>
      <c r="AG441" s="122"/>
      <c r="AH441" s="122"/>
      <c r="AI441" s="119"/>
      <c r="AJ441" s="119"/>
      <c r="AK441" s="119"/>
      <c r="AL441" s="119"/>
      <c r="AM441" s="119"/>
    </row>
    <row r="442" spans="1:39" s="123" customFormat="1" ht="12.75" customHeight="1" x14ac:dyDescent="0.2">
      <c r="A442" s="165"/>
      <c r="B442" s="73" t="s">
        <v>18</v>
      </c>
      <c r="C442" s="73">
        <v>127</v>
      </c>
      <c r="D442" s="77"/>
      <c r="E442" s="73"/>
      <c r="F442" s="73"/>
      <c r="G442" s="65"/>
      <c r="H442" s="65"/>
      <c r="I442" s="65"/>
      <c r="J442" s="65"/>
      <c r="K442" s="65"/>
      <c r="L442" s="65"/>
      <c r="M442" s="65"/>
      <c r="N442" s="169"/>
      <c r="O442" s="167"/>
      <c r="P442" s="67" t="s">
        <v>89</v>
      </c>
      <c r="Q442" s="67"/>
      <c r="R442" s="67"/>
      <c r="S442" s="115"/>
      <c r="T442" s="116"/>
      <c r="U442" s="117"/>
      <c r="V442" s="118"/>
      <c r="W442" s="118"/>
      <c r="X442" s="119"/>
      <c r="Y442" s="120"/>
      <c r="Z442" s="119"/>
      <c r="AA442" s="121"/>
      <c r="AB442" s="122"/>
      <c r="AC442" s="122"/>
      <c r="AD442" s="122"/>
      <c r="AE442" s="122"/>
      <c r="AF442" s="122"/>
      <c r="AG442" s="122"/>
      <c r="AH442" s="122"/>
      <c r="AI442" s="119"/>
      <c r="AJ442" s="119"/>
      <c r="AK442" s="119"/>
      <c r="AL442" s="119"/>
      <c r="AM442" s="119"/>
    </row>
    <row r="443" spans="1:39" s="123" customFormat="1" ht="27.75" customHeight="1" x14ac:dyDescent="0.2">
      <c r="A443" s="166"/>
      <c r="B443" s="73" t="s">
        <v>19</v>
      </c>
      <c r="C443" s="73">
        <v>127</v>
      </c>
      <c r="D443" s="77"/>
      <c r="E443" s="73"/>
      <c r="F443" s="73"/>
      <c r="G443" s="65"/>
      <c r="H443" s="65"/>
      <c r="I443" s="65"/>
      <c r="J443" s="65"/>
      <c r="K443" s="65"/>
      <c r="L443" s="65"/>
      <c r="M443" s="65"/>
      <c r="N443" s="169"/>
      <c r="O443" s="167"/>
      <c r="P443" s="67"/>
      <c r="Q443" s="67"/>
      <c r="R443" s="67"/>
      <c r="S443" s="115"/>
      <c r="T443" s="116"/>
      <c r="U443" s="117"/>
      <c r="V443" s="118"/>
      <c r="W443" s="118"/>
      <c r="X443" s="119"/>
      <c r="Y443" s="120"/>
      <c r="Z443" s="119"/>
      <c r="AA443" s="121"/>
      <c r="AB443" s="122"/>
      <c r="AC443" s="122"/>
      <c r="AD443" s="122"/>
      <c r="AE443" s="122"/>
      <c r="AF443" s="122"/>
      <c r="AG443" s="122"/>
      <c r="AH443" s="122"/>
      <c r="AI443" s="119"/>
      <c r="AJ443" s="119"/>
      <c r="AK443" s="119"/>
      <c r="AL443" s="119"/>
      <c r="AM443" s="119"/>
    </row>
    <row r="444" spans="1:39" ht="25.5" customHeight="1" x14ac:dyDescent="0.2">
      <c r="A444" s="173" t="s">
        <v>160</v>
      </c>
      <c r="B444" s="146" t="s">
        <v>186</v>
      </c>
      <c r="C444" s="146"/>
      <c r="D444" s="146"/>
      <c r="E444" s="146"/>
      <c r="F444" s="146"/>
      <c r="G444" s="72"/>
      <c r="H444" s="72"/>
      <c r="I444" s="72"/>
      <c r="J444" s="72"/>
      <c r="K444" s="72"/>
      <c r="L444" s="71">
        <f>L451+L458</f>
        <v>1</v>
      </c>
      <c r="M444" s="71">
        <f>M451+M458</f>
        <v>1</v>
      </c>
      <c r="N444" s="174" t="s">
        <v>94</v>
      </c>
      <c r="O444" s="175" t="s">
        <v>173</v>
      </c>
    </row>
    <row r="445" spans="1:39" ht="14.25" customHeight="1" x14ac:dyDescent="0.2">
      <c r="A445" s="173"/>
      <c r="B445" s="146" t="s">
        <v>15</v>
      </c>
      <c r="C445" s="146"/>
      <c r="D445" s="146"/>
      <c r="E445" s="146"/>
      <c r="F445" s="146"/>
      <c r="G445" s="72"/>
      <c r="H445" s="72"/>
      <c r="I445" s="72"/>
      <c r="J445" s="72"/>
      <c r="K445" s="72"/>
      <c r="L445" s="72"/>
      <c r="M445" s="72"/>
      <c r="N445" s="174"/>
      <c r="O445" s="176"/>
    </row>
    <row r="446" spans="1:39" ht="26.25" customHeight="1" x14ac:dyDescent="0.2">
      <c r="A446" s="173"/>
      <c r="B446" s="146" t="s">
        <v>23</v>
      </c>
      <c r="C446" s="146"/>
      <c r="D446" s="146"/>
      <c r="E446" s="146"/>
      <c r="F446" s="146"/>
      <c r="G446" s="72">
        <f>SUM(G447:G450)</f>
        <v>128745.499</v>
      </c>
      <c r="H446" s="72">
        <f t="shared" ref="H446:K446" si="103">SUM(H447:H450)</f>
        <v>5643.0730000000003</v>
      </c>
      <c r="I446" s="72">
        <f t="shared" si="103"/>
        <v>2387.3780000000002</v>
      </c>
      <c r="J446" s="72">
        <f t="shared" si="103"/>
        <v>24368.764999999999</v>
      </c>
      <c r="K446" s="72">
        <f t="shared" si="103"/>
        <v>96346.281000000003</v>
      </c>
      <c r="L446" s="72">
        <f>SUM(L447:L450)</f>
        <v>254516</v>
      </c>
      <c r="M446" s="72">
        <f>SUM(M447:M450)</f>
        <v>129000</v>
      </c>
      <c r="N446" s="174"/>
      <c r="O446" s="176"/>
    </row>
    <row r="447" spans="1:39" ht="12.75" customHeight="1" x14ac:dyDescent="0.2">
      <c r="A447" s="173"/>
      <c r="B447" s="146" t="s">
        <v>16</v>
      </c>
      <c r="C447" s="146"/>
      <c r="D447" s="146"/>
      <c r="E447" s="146"/>
      <c r="F447" s="146"/>
      <c r="G447" s="72">
        <f t="shared" ref="G447:M450" si="104">G454+G461</f>
        <v>78745.498999999996</v>
      </c>
      <c r="H447" s="72">
        <f t="shared" si="104"/>
        <v>5643.0730000000003</v>
      </c>
      <c r="I447" s="72">
        <f t="shared" si="104"/>
        <v>2387.3780000000002</v>
      </c>
      <c r="J447" s="72">
        <f t="shared" si="104"/>
        <v>24368.764999999999</v>
      </c>
      <c r="K447" s="72">
        <f t="shared" si="104"/>
        <v>46346.281000000003</v>
      </c>
      <c r="L447" s="72">
        <f t="shared" si="104"/>
        <v>154516</v>
      </c>
      <c r="M447" s="72">
        <f t="shared" si="104"/>
        <v>129000</v>
      </c>
      <c r="N447" s="174"/>
      <c r="O447" s="176"/>
    </row>
    <row r="448" spans="1:39" ht="12.75" customHeight="1" x14ac:dyDescent="0.2">
      <c r="A448" s="173"/>
      <c r="B448" s="146" t="s">
        <v>17</v>
      </c>
      <c r="C448" s="146"/>
      <c r="D448" s="146"/>
      <c r="E448" s="146"/>
      <c r="F448" s="146"/>
      <c r="G448" s="72">
        <f t="shared" si="104"/>
        <v>50000</v>
      </c>
      <c r="H448" s="72">
        <f t="shared" si="104"/>
        <v>0</v>
      </c>
      <c r="I448" s="72">
        <f t="shared" si="104"/>
        <v>0</v>
      </c>
      <c r="J448" s="72">
        <f t="shared" si="104"/>
        <v>0</v>
      </c>
      <c r="K448" s="72">
        <f t="shared" si="104"/>
        <v>50000</v>
      </c>
      <c r="L448" s="72">
        <f t="shared" si="104"/>
        <v>100000</v>
      </c>
      <c r="M448" s="72">
        <f t="shared" si="104"/>
        <v>0</v>
      </c>
      <c r="N448" s="174"/>
      <c r="O448" s="176"/>
    </row>
    <row r="449" spans="1:21" ht="12.75" customHeight="1" x14ac:dyDescent="0.2">
      <c r="A449" s="173"/>
      <c r="B449" s="146" t="s">
        <v>18</v>
      </c>
      <c r="C449" s="146"/>
      <c r="D449" s="146"/>
      <c r="E449" s="146"/>
      <c r="F449" s="146"/>
      <c r="G449" s="72">
        <f t="shared" si="104"/>
        <v>0</v>
      </c>
      <c r="H449" s="72">
        <f t="shared" si="104"/>
        <v>0</v>
      </c>
      <c r="I449" s="72">
        <f t="shared" si="104"/>
        <v>0</v>
      </c>
      <c r="J449" s="72">
        <f t="shared" si="104"/>
        <v>0</v>
      </c>
      <c r="K449" s="72">
        <f t="shared" si="104"/>
        <v>0</v>
      </c>
      <c r="L449" s="72">
        <f t="shared" si="104"/>
        <v>0</v>
      </c>
      <c r="M449" s="72">
        <f t="shared" si="104"/>
        <v>0</v>
      </c>
      <c r="N449" s="174"/>
      <c r="O449" s="176"/>
    </row>
    <row r="450" spans="1:21" ht="27" customHeight="1" x14ac:dyDescent="0.2">
      <c r="A450" s="173"/>
      <c r="B450" s="146" t="s">
        <v>19</v>
      </c>
      <c r="C450" s="146"/>
      <c r="D450" s="146"/>
      <c r="E450" s="146"/>
      <c r="F450" s="146"/>
      <c r="G450" s="72">
        <f t="shared" si="104"/>
        <v>0</v>
      </c>
      <c r="H450" s="72">
        <f t="shared" si="104"/>
        <v>0</v>
      </c>
      <c r="I450" s="72">
        <f t="shared" si="104"/>
        <v>0</v>
      </c>
      <c r="J450" s="72">
        <f t="shared" si="104"/>
        <v>0</v>
      </c>
      <c r="K450" s="72">
        <f t="shared" si="104"/>
        <v>0</v>
      </c>
      <c r="L450" s="72">
        <f t="shared" si="104"/>
        <v>0</v>
      </c>
      <c r="M450" s="72">
        <f t="shared" si="104"/>
        <v>0</v>
      </c>
      <c r="N450" s="174"/>
      <c r="O450" s="177"/>
    </row>
    <row r="451" spans="1:21" ht="25.5" customHeight="1" x14ac:dyDescent="0.2">
      <c r="A451" s="170" t="s">
        <v>150</v>
      </c>
      <c r="B451" s="73" t="s">
        <v>186</v>
      </c>
      <c r="C451" s="73"/>
      <c r="D451" s="73"/>
      <c r="E451" s="73"/>
      <c r="F451" s="73"/>
      <c r="G451" s="65"/>
      <c r="H451" s="65"/>
      <c r="I451" s="65"/>
      <c r="J451" s="65"/>
      <c r="K451" s="65"/>
      <c r="L451" s="65"/>
      <c r="M451" s="74">
        <v>1</v>
      </c>
      <c r="N451" s="158" t="s">
        <v>94</v>
      </c>
      <c r="O451" s="161" t="s">
        <v>149</v>
      </c>
      <c r="R451" s="67" t="s">
        <v>74</v>
      </c>
      <c r="S451" s="67">
        <v>2018</v>
      </c>
      <c r="T451" s="67">
        <v>2631.07</v>
      </c>
      <c r="U451" s="67">
        <v>140</v>
      </c>
    </row>
    <row r="452" spans="1:21" ht="12.75" customHeight="1" x14ac:dyDescent="0.2">
      <c r="A452" s="171"/>
      <c r="B452" s="73" t="s">
        <v>15</v>
      </c>
      <c r="C452" s="73"/>
      <c r="D452" s="73"/>
      <c r="E452" s="73"/>
      <c r="F452" s="73"/>
      <c r="G452" s="65"/>
      <c r="H452" s="65"/>
      <c r="I452" s="65"/>
      <c r="J452" s="65"/>
      <c r="K452" s="65"/>
      <c r="L452" s="65"/>
      <c r="M452" s="65"/>
      <c r="N452" s="159"/>
      <c r="O452" s="162"/>
    </row>
    <row r="453" spans="1:21" ht="12.75" customHeight="1" x14ac:dyDescent="0.2">
      <c r="A453" s="171"/>
      <c r="B453" s="73" t="s">
        <v>23</v>
      </c>
      <c r="C453" s="73"/>
      <c r="D453" s="73"/>
      <c r="E453" s="73"/>
      <c r="F453" s="73"/>
      <c r="G453" s="65">
        <f>SUM(G454:G457)</f>
        <v>18745.5</v>
      </c>
      <c r="H453" s="65">
        <f t="shared" ref="H453:K453" si="105">SUM(H454:H457)</f>
        <v>5643.0730000000003</v>
      </c>
      <c r="I453" s="65">
        <f t="shared" si="105"/>
        <v>2387.3780000000002</v>
      </c>
      <c r="J453" s="65">
        <f t="shared" si="105"/>
        <v>1243.683</v>
      </c>
      <c r="K453" s="65">
        <f t="shared" si="105"/>
        <v>9471.3639999999996</v>
      </c>
      <c r="L453" s="78">
        <v>29516</v>
      </c>
      <c r="M453" s="78">
        <v>4000</v>
      </c>
      <c r="N453" s="159"/>
      <c r="O453" s="162"/>
    </row>
    <row r="454" spans="1:21" ht="12.75" customHeight="1" x14ac:dyDescent="0.2">
      <c r="A454" s="171"/>
      <c r="B454" s="73" t="s">
        <v>16</v>
      </c>
      <c r="C454" s="73">
        <v>124</v>
      </c>
      <c r="D454" s="73">
        <v>1102</v>
      </c>
      <c r="E454" s="73">
        <v>1400004040</v>
      </c>
      <c r="F454" s="73">
        <v>414</v>
      </c>
      <c r="G454" s="65">
        <v>18745.5</v>
      </c>
      <c r="H454" s="65">
        <v>5643.0730000000003</v>
      </c>
      <c r="I454" s="65">
        <v>2387.3780000000002</v>
      </c>
      <c r="J454" s="65">
        <v>1243.683</v>
      </c>
      <c r="K454" s="65">
        <v>9471.3639999999996</v>
      </c>
      <c r="L454" s="78">
        <v>29516</v>
      </c>
      <c r="M454" s="78">
        <v>4000</v>
      </c>
      <c r="N454" s="159"/>
      <c r="O454" s="162"/>
      <c r="P454" s="67" t="s">
        <v>84</v>
      </c>
    </row>
    <row r="455" spans="1:21" ht="12.75" customHeight="1" x14ac:dyDescent="0.2">
      <c r="A455" s="171"/>
      <c r="B455" s="73" t="s">
        <v>17</v>
      </c>
      <c r="C455" s="73">
        <v>124</v>
      </c>
      <c r="D455" s="73"/>
      <c r="E455" s="73"/>
      <c r="F455" s="73"/>
      <c r="G455" s="79"/>
      <c r="H455" s="79"/>
      <c r="I455" s="79"/>
      <c r="J455" s="79"/>
      <c r="K455" s="79"/>
      <c r="L455" s="79"/>
      <c r="M455" s="78"/>
      <c r="N455" s="159"/>
      <c r="O455" s="162"/>
      <c r="P455" s="67" t="s">
        <v>90</v>
      </c>
    </row>
    <row r="456" spans="1:21" ht="12.75" customHeight="1" x14ac:dyDescent="0.2">
      <c r="A456" s="171"/>
      <c r="B456" s="73" t="s">
        <v>18</v>
      </c>
      <c r="C456" s="73">
        <v>124</v>
      </c>
      <c r="D456" s="73"/>
      <c r="E456" s="73"/>
      <c r="F456" s="73"/>
      <c r="G456" s="65"/>
      <c r="H456" s="65"/>
      <c r="I456" s="65"/>
      <c r="J456" s="65"/>
      <c r="K456" s="65"/>
      <c r="L456" s="65"/>
      <c r="M456" s="65"/>
      <c r="N456" s="159"/>
      <c r="O456" s="162"/>
      <c r="P456" s="67" t="s">
        <v>91</v>
      </c>
    </row>
    <row r="457" spans="1:21" ht="12.75" customHeight="1" x14ac:dyDescent="0.2">
      <c r="A457" s="172"/>
      <c r="B457" s="73" t="s">
        <v>19</v>
      </c>
      <c r="C457" s="73">
        <v>124</v>
      </c>
      <c r="D457" s="73"/>
      <c r="E457" s="73"/>
      <c r="F457" s="73"/>
      <c r="G457" s="65"/>
      <c r="H457" s="65"/>
      <c r="I457" s="65"/>
      <c r="J457" s="65"/>
      <c r="K457" s="65"/>
      <c r="L457" s="65"/>
      <c r="M457" s="65"/>
      <c r="N457" s="160"/>
      <c r="O457" s="163"/>
    </row>
    <row r="458" spans="1:21" ht="25.5" customHeight="1" x14ac:dyDescent="0.2">
      <c r="A458" s="170" t="s">
        <v>200</v>
      </c>
      <c r="B458" s="73" t="s">
        <v>186</v>
      </c>
      <c r="C458" s="73"/>
      <c r="D458" s="73"/>
      <c r="E458" s="73"/>
      <c r="F458" s="73"/>
      <c r="G458" s="65"/>
      <c r="H458" s="65"/>
      <c r="I458" s="65"/>
      <c r="J458" s="65"/>
      <c r="K458" s="65"/>
      <c r="L458" s="74">
        <v>1</v>
      </c>
      <c r="M458" s="65"/>
      <c r="N458" s="158" t="s">
        <v>94</v>
      </c>
      <c r="O458" s="224" t="s">
        <v>159</v>
      </c>
      <c r="R458" s="67" t="s">
        <v>78</v>
      </c>
      <c r="S458" s="67">
        <v>2017</v>
      </c>
      <c r="T458" s="67">
        <v>4140</v>
      </c>
      <c r="U458" s="67">
        <v>293</v>
      </c>
    </row>
    <row r="459" spans="1:21" ht="12.75" customHeight="1" x14ac:dyDescent="0.2">
      <c r="A459" s="171"/>
      <c r="B459" s="73" t="s">
        <v>15</v>
      </c>
      <c r="C459" s="73"/>
      <c r="D459" s="73"/>
      <c r="E459" s="73"/>
      <c r="F459" s="73"/>
      <c r="G459" s="65"/>
      <c r="H459" s="65"/>
      <c r="I459" s="65"/>
      <c r="J459" s="65"/>
      <c r="K459" s="65"/>
      <c r="L459" s="65"/>
      <c r="M459" s="65"/>
      <c r="N459" s="159"/>
      <c r="O459" s="162"/>
    </row>
    <row r="460" spans="1:21" ht="12.75" customHeight="1" x14ac:dyDescent="0.2">
      <c r="A460" s="171"/>
      <c r="B460" s="73" t="s">
        <v>23</v>
      </c>
      <c r="C460" s="73"/>
      <c r="D460" s="73"/>
      <c r="E460" s="73"/>
      <c r="F460" s="73"/>
      <c r="G460" s="65">
        <f>G461+G462</f>
        <v>109999.999</v>
      </c>
      <c r="H460" s="65"/>
      <c r="I460" s="65"/>
      <c r="J460" s="65"/>
      <c r="K460" s="65">
        <f>K461+K462</f>
        <v>86874.917000000001</v>
      </c>
      <c r="L460" s="65">
        <v>175000</v>
      </c>
      <c r="M460" s="65">
        <f>M461+M462</f>
        <v>125000</v>
      </c>
      <c r="N460" s="159"/>
      <c r="O460" s="162"/>
    </row>
    <row r="461" spans="1:21" ht="12.75" customHeight="1" x14ac:dyDescent="0.2">
      <c r="A461" s="171"/>
      <c r="B461" s="73" t="s">
        <v>16</v>
      </c>
      <c r="C461" s="73">
        <v>124</v>
      </c>
      <c r="D461" s="73">
        <v>1102</v>
      </c>
      <c r="E461" s="75" t="s">
        <v>201</v>
      </c>
      <c r="F461" s="73">
        <v>414</v>
      </c>
      <c r="G461" s="65">
        <f>SUM(H461:K461)</f>
        <v>59999.998999999996</v>
      </c>
      <c r="H461" s="65"/>
      <c r="I461" s="65"/>
      <c r="J461" s="65">
        <v>23125.081999999999</v>
      </c>
      <c r="K461" s="65">
        <v>36874.917000000001</v>
      </c>
      <c r="L461" s="65">
        <v>125000</v>
      </c>
      <c r="M461" s="65">
        <v>125000</v>
      </c>
      <c r="N461" s="159"/>
      <c r="O461" s="162"/>
      <c r="P461" s="67" t="s">
        <v>84</v>
      </c>
    </row>
    <row r="462" spans="1:21" ht="12.75" customHeight="1" x14ac:dyDescent="0.2">
      <c r="A462" s="171"/>
      <c r="B462" s="73" t="s">
        <v>17</v>
      </c>
      <c r="C462" s="73">
        <v>124</v>
      </c>
      <c r="D462" s="73">
        <v>1102</v>
      </c>
      <c r="E462" s="75">
        <v>1400054950</v>
      </c>
      <c r="F462" s="73">
        <v>414</v>
      </c>
      <c r="G462" s="65">
        <v>50000</v>
      </c>
      <c r="H462" s="65"/>
      <c r="I462" s="65"/>
      <c r="J462" s="65"/>
      <c r="K462" s="65">
        <v>50000</v>
      </c>
      <c r="L462" s="65">
        <v>100000</v>
      </c>
      <c r="M462" s="65"/>
      <c r="N462" s="159"/>
      <c r="O462" s="162"/>
      <c r="P462" s="67" t="s">
        <v>90</v>
      </c>
    </row>
    <row r="463" spans="1:21" ht="12.75" customHeight="1" x14ac:dyDescent="0.2">
      <c r="A463" s="171"/>
      <c r="B463" s="73" t="s">
        <v>18</v>
      </c>
      <c r="C463" s="73">
        <v>124</v>
      </c>
      <c r="D463" s="73"/>
      <c r="E463" s="73"/>
      <c r="F463" s="73"/>
      <c r="G463" s="65"/>
      <c r="H463" s="65"/>
      <c r="I463" s="65"/>
      <c r="J463" s="65"/>
      <c r="K463" s="65"/>
      <c r="L463" s="65"/>
      <c r="M463" s="65"/>
      <c r="N463" s="159"/>
      <c r="O463" s="162"/>
      <c r="P463" s="67" t="s">
        <v>91</v>
      </c>
    </row>
    <row r="464" spans="1:21" ht="12.75" customHeight="1" x14ac:dyDescent="0.2">
      <c r="A464" s="172"/>
      <c r="B464" s="73" t="s">
        <v>19</v>
      </c>
      <c r="C464" s="73">
        <v>124</v>
      </c>
      <c r="D464" s="73"/>
      <c r="E464" s="73"/>
      <c r="F464" s="73"/>
      <c r="G464" s="65"/>
      <c r="H464" s="65"/>
      <c r="I464" s="65"/>
      <c r="J464" s="65"/>
      <c r="K464" s="65"/>
      <c r="L464" s="65"/>
      <c r="M464" s="65"/>
      <c r="N464" s="160"/>
      <c r="O464" s="163"/>
    </row>
    <row r="465" spans="1:21" ht="27.75" customHeight="1" x14ac:dyDescent="0.2">
      <c r="A465" s="173" t="s">
        <v>236</v>
      </c>
      <c r="B465" s="146" t="s">
        <v>14</v>
      </c>
      <c r="C465" s="146"/>
      <c r="D465" s="146"/>
      <c r="E465" s="146"/>
      <c r="F465" s="146"/>
      <c r="G465" s="71">
        <f>G472+G479+G486</f>
        <v>1</v>
      </c>
      <c r="H465" s="71"/>
      <c r="I465" s="71"/>
      <c r="J465" s="71"/>
      <c r="K465" s="71">
        <f t="shared" ref="K465:L465" si="106">K472+K479+K486</f>
        <v>1</v>
      </c>
      <c r="L465" s="71">
        <f t="shared" si="106"/>
        <v>23</v>
      </c>
      <c r="M465" s="72"/>
      <c r="N465" s="174" t="s">
        <v>26</v>
      </c>
      <c r="O465" s="155" t="s">
        <v>265</v>
      </c>
    </row>
    <row r="466" spans="1:21" ht="12.75" customHeight="1" x14ac:dyDescent="0.2">
      <c r="A466" s="173"/>
      <c r="B466" s="146" t="s">
        <v>15</v>
      </c>
      <c r="C466" s="146"/>
      <c r="D466" s="146"/>
      <c r="E466" s="146"/>
      <c r="F466" s="146"/>
      <c r="G466" s="72"/>
      <c r="H466" s="72"/>
      <c r="I466" s="72"/>
      <c r="J466" s="72"/>
      <c r="K466" s="72"/>
      <c r="L466" s="72"/>
      <c r="M466" s="72"/>
      <c r="N466" s="174"/>
      <c r="O466" s="156"/>
    </row>
    <row r="467" spans="1:21" ht="27" customHeight="1" x14ac:dyDescent="0.2">
      <c r="A467" s="173"/>
      <c r="B467" s="146" t="s">
        <v>23</v>
      </c>
      <c r="C467" s="146"/>
      <c r="D467" s="146"/>
      <c r="E467" s="146"/>
      <c r="F467" s="146"/>
      <c r="G467" s="72">
        <f>G488+G481+G474</f>
        <v>45969.444444444445</v>
      </c>
      <c r="H467" s="72">
        <f t="shared" ref="H467:K467" si="107">SUM(H468:H471)</f>
        <v>0</v>
      </c>
      <c r="I467" s="72">
        <f t="shared" si="107"/>
        <v>0</v>
      </c>
      <c r="J467" s="72">
        <f t="shared" si="107"/>
        <v>0</v>
      </c>
      <c r="K467" s="72">
        <f t="shared" si="107"/>
        <v>45969.444444444445</v>
      </c>
      <c r="L467" s="72">
        <f>SUM(L468:L471)</f>
        <v>0</v>
      </c>
      <c r="M467" s="72">
        <f>SUM(M468:M471)</f>
        <v>0</v>
      </c>
      <c r="N467" s="174"/>
      <c r="O467" s="156"/>
    </row>
    <row r="468" spans="1:21" ht="12.75" customHeight="1" x14ac:dyDescent="0.2">
      <c r="A468" s="173"/>
      <c r="B468" s="146" t="s">
        <v>16</v>
      </c>
      <c r="C468" s="146"/>
      <c r="D468" s="146"/>
      <c r="E468" s="146"/>
      <c r="F468" s="146"/>
      <c r="G468" s="72">
        <f>G489+G482+G475</f>
        <v>43550</v>
      </c>
      <c r="H468" s="72">
        <f t="shared" ref="H468:K468" si="108">H489+H482+H475</f>
        <v>0</v>
      </c>
      <c r="I468" s="72">
        <f t="shared" si="108"/>
        <v>0</v>
      </c>
      <c r="J468" s="72">
        <f t="shared" si="108"/>
        <v>0</v>
      </c>
      <c r="K468" s="72">
        <f t="shared" si="108"/>
        <v>43550</v>
      </c>
      <c r="L468" s="72">
        <f t="shared" ref="L468:M471" si="109">L475+L482</f>
        <v>0</v>
      </c>
      <c r="M468" s="72">
        <f t="shared" si="109"/>
        <v>0</v>
      </c>
      <c r="N468" s="174"/>
      <c r="O468" s="156"/>
    </row>
    <row r="469" spans="1:21" ht="12.75" customHeight="1" x14ac:dyDescent="0.2">
      <c r="A469" s="173"/>
      <c r="B469" s="146" t="s">
        <v>17</v>
      </c>
      <c r="C469" s="146"/>
      <c r="D469" s="146"/>
      <c r="E469" s="146"/>
      <c r="F469" s="146"/>
      <c r="G469" s="72">
        <f t="shared" ref="G469:K471" si="110">G490+G483+G476</f>
        <v>0</v>
      </c>
      <c r="H469" s="72">
        <f>H476+H483</f>
        <v>0</v>
      </c>
      <c r="I469" s="72">
        <f>I476+I483</f>
        <v>0</v>
      </c>
      <c r="J469" s="72">
        <f>J476+J483</f>
        <v>0</v>
      </c>
      <c r="K469" s="72">
        <f>K476+K483</f>
        <v>0</v>
      </c>
      <c r="L469" s="72">
        <f t="shared" si="109"/>
        <v>0</v>
      </c>
      <c r="M469" s="72">
        <f t="shared" si="109"/>
        <v>0</v>
      </c>
      <c r="N469" s="174"/>
      <c r="O469" s="156"/>
    </row>
    <row r="470" spans="1:21" ht="12.75" customHeight="1" x14ac:dyDescent="0.2">
      <c r="A470" s="173"/>
      <c r="B470" s="146" t="s">
        <v>18</v>
      </c>
      <c r="C470" s="146"/>
      <c r="D470" s="146"/>
      <c r="E470" s="146"/>
      <c r="F470" s="146"/>
      <c r="G470" s="72">
        <f t="shared" si="110"/>
        <v>2419.4444444444443</v>
      </c>
      <c r="H470" s="72">
        <f t="shared" si="110"/>
        <v>0</v>
      </c>
      <c r="I470" s="72">
        <f t="shared" si="110"/>
        <v>0</v>
      </c>
      <c r="J470" s="72">
        <f t="shared" si="110"/>
        <v>0</v>
      </c>
      <c r="K470" s="72">
        <f t="shared" si="110"/>
        <v>2419.4444444444443</v>
      </c>
      <c r="L470" s="72">
        <f t="shared" si="109"/>
        <v>0</v>
      </c>
      <c r="M470" s="72">
        <f t="shared" si="109"/>
        <v>0</v>
      </c>
      <c r="N470" s="174"/>
      <c r="O470" s="156"/>
    </row>
    <row r="471" spans="1:21" ht="26.25" customHeight="1" x14ac:dyDescent="0.2">
      <c r="A471" s="173"/>
      <c r="B471" s="146" t="s">
        <v>19</v>
      </c>
      <c r="C471" s="146"/>
      <c r="D471" s="146"/>
      <c r="E471" s="146"/>
      <c r="F471" s="146"/>
      <c r="G471" s="72">
        <f t="shared" si="110"/>
        <v>0</v>
      </c>
      <c r="H471" s="72">
        <f>H478+H485</f>
        <v>0</v>
      </c>
      <c r="I471" s="72">
        <f>I478+I485</f>
        <v>0</v>
      </c>
      <c r="J471" s="72">
        <f>J478+J485</f>
        <v>0</v>
      </c>
      <c r="K471" s="72">
        <f>K478+K485</f>
        <v>0</v>
      </c>
      <c r="L471" s="72">
        <f t="shared" si="109"/>
        <v>0</v>
      </c>
      <c r="M471" s="72">
        <f t="shared" si="109"/>
        <v>0</v>
      </c>
      <c r="N471" s="174"/>
      <c r="O471" s="157"/>
    </row>
    <row r="472" spans="1:21" ht="27" customHeight="1" x14ac:dyDescent="0.2">
      <c r="A472" s="170" t="s">
        <v>237</v>
      </c>
      <c r="B472" s="73" t="s">
        <v>186</v>
      </c>
      <c r="C472" s="73"/>
      <c r="D472" s="73"/>
      <c r="E472" s="73"/>
      <c r="F472" s="73"/>
      <c r="G472" s="74"/>
      <c r="H472" s="65"/>
      <c r="I472" s="65"/>
      <c r="J472" s="65"/>
      <c r="K472" s="74"/>
      <c r="L472" s="74">
        <v>18</v>
      </c>
      <c r="M472" s="65"/>
      <c r="N472" s="154" t="s">
        <v>26</v>
      </c>
      <c r="O472" s="152" t="s">
        <v>234</v>
      </c>
      <c r="R472" s="67" t="s">
        <v>76</v>
      </c>
      <c r="S472" s="67">
        <v>2017</v>
      </c>
      <c r="T472" s="67">
        <v>6805</v>
      </c>
      <c r="U472" s="67">
        <v>435</v>
      </c>
    </row>
    <row r="473" spans="1:21" ht="12.75" customHeight="1" x14ac:dyDescent="0.2">
      <c r="A473" s="171"/>
      <c r="B473" s="73" t="s">
        <v>15</v>
      </c>
      <c r="C473" s="73"/>
      <c r="D473" s="73"/>
      <c r="E473" s="73"/>
      <c r="F473" s="73"/>
      <c r="G473" s="65"/>
      <c r="H473" s="65"/>
      <c r="I473" s="65"/>
      <c r="J473" s="65"/>
      <c r="K473" s="65"/>
      <c r="L473" s="65"/>
      <c r="M473" s="65"/>
      <c r="N473" s="154"/>
      <c r="O473" s="153"/>
    </row>
    <row r="474" spans="1:21" ht="12.75" customHeight="1" x14ac:dyDescent="0.2">
      <c r="A474" s="171"/>
      <c r="B474" s="73" t="s">
        <v>23</v>
      </c>
      <c r="C474" s="73"/>
      <c r="D474" s="73"/>
      <c r="E474" s="73"/>
      <c r="F474" s="73"/>
      <c r="G474" s="65">
        <f>SUM(G475:G478)</f>
        <v>31930.555555555555</v>
      </c>
      <c r="H474" s="65"/>
      <c r="I474" s="65"/>
      <c r="J474" s="65"/>
      <c r="K474" s="65">
        <f>SUM(K475:K478)</f>
        <v>31930.555555555555</v>
      </c>
      <c r="L474" s="65"/>
      <c r="M474" s="65"/>
      <c r="N474" s="154"/>
      <c r="O474" s="153"/>
    </row>
    <row r="475" spans="1:21" ht="12.75" customHeight="1" x14ac:dyDescent="0.2">
      <c r="A475" s="171"/>
      <c r="B475" s="73" t="s">
        <v>16</v>
      </c>
      <c r="C475" s="73">
        <v>127</v>
      </c>
      <c r="D475" s="73">
        <v>1102</v>
      </c>
      <c r="E475" s="73">
        <v>1400070670</v>
      </c>
      <c r="F475" s="73">
        <v>521</v>
      </c>
      <c r="G475" s="65">
        <v>30250</v>
      </c>
      <c r="H475" s="65"/>
      <c r="I475" s="65"/>
      <c r="J475" s="65"/>
      <c r="K475" s="65">
        <v>30250</v>
      </c>
      <c r="L475" s="65"/>
      <c r="M475" s="65"/>
      <c r="N475" s="154"/>
      <c r="O475" s="153"/>
      <c r="P475" s="67" t="s">
        <v>82</v>
      </c>
    </row>
    <row r="476" spans="1:21" ht="12.75" customHeight="1" x14ac:dyDescent="0.2">
      <c r="A476" s="171"/>
      <c r="B476" s="73" t="s">
        <v>17</v>
      </c>
      <c r="C476" s="73">
        <v>127</v>
      </c>
      <c r="D476" s="73"/>
      <c r="E476" s="73"/>
      <c r="F476" s="73"/>
      <c r="G476" s="65"/>
      <c r="H476" s="65"/>
      <c r="I476" s="65"/>
      <c r="J476" s="65"/>
      <c r="K476" s="65"/>
      <c r="L476" s="65"/>
      <c r="M476" s="65"/>
      <c r="N476" s="154"/>
      <c r="O476" s="153"/>
      <c r="P476" s="67" t="s">
        <v>88</v>
      </c>
    </row>
    <row r="477" spans="1:21" ht="12.75" customHeight="1" x14ac:dyDescent="0.2">
      <c r="A477" s="171"/>
      <c r="B477" s="73" t="s">
        <v>18</v>
      </c>
      <c r="C477" s="73">
        <v>127</v>
      </c>
      <c r="D477" s="73"/>
      <c r="E477" s="73"/>
      <c r="F477" s="73"/>
      <c r="G477" s="65">
        <f>G475*5/90</f>
        <v>1680.5555555555557</v>
      </c>
      <c r="H477" s="65"/>
      <c r="I477" s="65"/>
      <c r="J477" s="65"/>
      <c r="K477" s="65">
        <f>K475*5/90</f>
        <v>1680.5555555555557</v>
      </c>
      <c r="L477" s="65"/>
      <c r="M477" s="65"/>
      <c r="N477" s="154"/>
      <c r="O477" s="153"/>
      <c r="P477" s="67" t="s">
        <v>89</v>
      </c>
    </row>
    <row r="478" spans="1:21" ht="12.75" customHeight="1" x14ac:dyDescent="0.2">
      <c r="A478" s="172"/>
      <c r="B478" s="73" t="s">
        <v>19</v>
      </c>
      <c r="C478" s="73">
        <v>127</v>
      </c>
      <c r="D478" s="73"/>
      <c r="E478" s="73"/>
      <c r="F478" s="73"/>
      <c r="G478" s="65"/>
      <c r="H478" s="65"/>
      <c r="I478" s="65"/>
      <c r="J478" s="65"/>
      <c r="K478" s="65"/>
      <c r="L478" s="65"/>
      <c r="M478" s="65"/>
      <c r="N478" s="154"/>
      <c r="O478" s="153"/>
      <c r="P478" s="67" t="s">
        <v>152</v>
      </c>
    </row>
    <row r="479" spans="1:21" ht="42" customHeight="1" x14ac:dyDescent="0.2">
      <c r="A479" s="170" t="s">
        <v>238</v>
      </c>
      <c r="B479" s="73" t="s">
        <v>285</v>
      </c>
      <c r="C479" s="73"/>
      <c r="D479" s="73"/>
      <c r="E479" s="73"/>
      <c r="F479" s="73"/>
      <c r="G479" s="74"/>
      <c r="H479" s="65"/>
      <c r="I479" s="65"/>
      <c r="J479" s="65"/>
      <c r="K479" s="74"/>
      <c r="L479" s="74">
        <v>5</v>
      </c>
      <c r="M479" s="65"/>
      <c r="N479" s="154" t="s">
        <v>26</v>
      </c>
      <c r="O479" s="152" t="s">
        <v>235</v>
      </c>
    </row>
    <row r="480" spans="1:21" ht="12.75" customHeight="1" x14ac:dyDescent="0.2">
      <c r="A480" s="171"/>
      <c r="B480" s="73" t="s">
        <v>15</v>
      </c>
      <c r="C480" s="73"/>
      <c r="D480" s="73"/>
      <c r="E480" s="73"/>
      <c r="F480" s="73"/>
      <c r="G480" s="65"/>
      <c r="H480" s="65"/>
      <c r="I480" s="65"/>
      <c r="J480" s="65"/>
      <c r="K480" s="65"/>
      <c r="L480" s="65"/>
      <c r="M480" s="65"/>
      <c r="N480" s="154"/>
      <c r="O480" s="153"/>
    </row>
    <row r="481" spans="1:16" ht="12.75" customHeight="1" x14ac:dyDescent="0.2">
      <c r="A481" s="171"/>
      <c r="B481" s="73" t="s">
        <v>23</v>
      </c>
      <c r="C481" s="73"/>
      <c r="D481" s="73"/>
      <c r="E481" s="73"/>
      <c r="F481" s="73"/>
      <c r="G481" s="65">
        <f>SUM(G482:G485)</f>
        <v>11927.777777777777</v>
      </c>
      <c r="H481" s="65"/>
      <c r="I481" s="65"/>
      <c r="J481" s="65"/>
      <c r="K481" s="65">
        <f>SUM(K482:K485)</f>
        <v>11927.777777777777</v>
      </c>
      <c r="L481" s="65"/>
      <c r="M481" s="65"/>
      <c r="N481" s="154"/>
      <c r="O481" s="153"/>
    </row>
    <row r="482" spans="1:16" ht="12.75" customHeight="1" x14ac:dyDescent="0.2">
      <c r="A482" s="171"/>
      <c r="B482" s="73" t="s">
        <v>16</v>
      </c>
      <c r="C482" s="73">
        <v>127</v>
      </c>
      <c r="D482" s="73">
        <v>1102</v>
      </c>
      <c r="E482" s="73">
        <v>1400070670</v>
      </c>
      <c r="F482" s="73">
        <v>521</v>
      </c>
      <c r="G482" s="65">
        <v>11300</v>
      </c>
      <c r="H482" s="65"/>
      <c r="I482" s="65"/>
      <c r="J482" s="65"/>
      <c r="K482" s="65">
        <v>11300</v>
      </c>
      <c r="L482" s="65"/>
      <c r="M482" s="65"/>
      <c r="N482" s="154"/>
      <c r="O482" s="153"/>
      <c r="P482" s="67" t="s">
        <v>82</v>
      </c>
    </row>
    <row r="483" spans="1:16" ht="12.75" customHeight="1" x14ac:dyDescent="0.2">
      <c r="A483" s="171"/>
      <c r="B483" s="73" t="s">
        <v>17</v>
      </c>
      <c r="C483" s="73">
        <v>127</v>
      </c>
      <c r="D483" s="73"/>
      <c r="E483" s="73"/>
      <c r="F483" s="73"/>
      <c r="G483" s="65"/>
      <c r="H483" s="65"/>
      <c r="I483" s="65"/>
      <c r="J483" s="65"/>
      <c r="K483" s="65"/>
      <c r="L483" s="65"/>
      <c r="M483" s="65"/>
      <c r="N483" s="154"/>
      <c r="O483" s="153"/>
      <c r="P483" s="67" t="s">
        <v>88</v>
      </c>
    </row>
    <row r="484" spans="1:16" ht="12.75" customHeight="1" x14ac:dyDescent="0.2">
      <c r="A484" s="171"/>
      <c r="B484" s="73" t="s">
        <v>18</v>
      </c>
      <c r="C484" s="73">
        <v>127</v>
      </c>
      <c r="D484" s="73"/>
      <c r="E484" s="73"/>
      <c r="F484" s="73"/>
      <c r="G484" s="65">
        <f>G482*5/90</f>
        <v>627.77777777777783</v>
      </c>
      <c r="H484" s="65"/>
      <c r="I484" s="65"/>
      <c r="J484" s="65"/>
      <c r="K484" s="65">
        <f>K482*5/90</f>
        <v>627.77777777777783</v>
      </c>
      <c r="L484" s="65"/>
      <c r="M484" s="65"/>
      <c r="N484" s="154"/>
      <c r="O484" s="153"/>
      <c r="P484" s="67" t="s">
        <v>89</v>
      </c>
    </row>
    <row r="485" spans="1:16" ht="12.75" customHeight="1" x14ac:dyDescent="0.2">
      <c r="A485" s="172"/>
      <c r="B485" s="73" t="s">
        <v>19</v>
      </c>
      <c r="C485" s="73">
        <v>127</v>
      </c>
      <c r="D485" s="73"/>
      <c r="E485" s="73"/>
      <c r="F485" s="73"/>
      <c r="G485" s="65"/>
      <c r="H485" s="65"/>
      <c r="I485" s="65"/>
      <c r="J485" s="65"/>
      <c r="K485" s="65"/>
      <c r="L485" s="65"/>
      <c r="M485" s="65"/>
      <c r="N485" s="154"/>
      <c r="O485" s="153"/>
    </row>
    <row r="486" spans="1:16" x14ac:dyDescent="0.2">
      <c r="A486" s="170" t="s">
        <v>239</v>
      </c>
      <c r="B486" s="84" t="s">
        <v>181</v>
      </c>
      <c r="C486" s="73"/>
      <c r="D486" s="73"/>
      <c r="E486" s="73"/>
      <c r="F486" s="73"/>
      <c r="G486" s="74">
        <v>1</v>
      </c>
      <c r="H486" s="65"/>
      <c r="I486" s="65"/>
      <c r="J486" s="65"/>
      <c r="K486" s="74">
        <v>1</v>
      </c>
      <c r="L486" s="65"/>
      <c r="M486" s="65"/>
      <c r="N486" s="154" t="s">
        <v>26</v>
      </c>
      <c r="O486" s="152" t="s">
        <v>266</v>
      </c>
    </row>
    <row r="487" spans="1:16" ht="12.75" customHeight="1" x14ac:dyDescent="0.2">
      <c r="A487" s="171"/>
      <c r="B487" s="73" t="s">
        <v>15</v>
      </c>
      <c r="C487" s="73"/>
      <c r="D487" s="73"/>
      <c r="E487" s="73"/>
      <c r="F487" s="73"/>
      <c r="G487" s="65">
        <f>G488/G486</f>
        <v>2111.1111111111113</v>
      </c>
      <c r="H487" s="65"/>
      <c r="I487" s="65"/>
      <c r="J487" s="65"/>
      <c r="K487" s="65">
        <f>K488/K486</f>
        <v>2111.1111111111113</v>
      </c>
      <c r="L487" s="65"/>
      <c r="M487" s="65"/>
      <c r="N487" s="154"/>
      <c r="O487" s="153"/>
    </row>
    <row r="488" spans="1:16" ht="12.75" customHeight="1" x14ac:dyDescent="0.2">
      <c r="A488" s="171"/>
      <c r="B488" s="73" t="s">
        <v>23</v>
      </c>
      <c r="C488" s="73"/>
      <c r="D488" s="73"/>
      <c r="E488" s="73"/>
      <c r="F488" s="73"/>
      <c r="G488" s="65">
        <f>SUM(G489:G492)</f>
        <v>2111.1111111111113</v>
      </c>
      <c r="H488" s="65"/>
      <c r="I488" s="65"/>
      <c r="J488" s="65"/>
      <c r="K488" s="65">
        <f>SUM(K489:K492)</f>
        <v>2111.1111111111113</v>
      </c>
      <c r="L488" s="65"/>
      <c r="M488" s="65"/>
      <c r="N488" s="154"/>
      <c r="O488" s="153"/>
    </row>
    <row r="489" spans="1:16" ht="12.75" customHeight="1" x14ac:dyDescent="0.2">
      <c r="A489" s="171"/>
      <c r="B489" s="73" t="s">
        <v>16</v>
      </c>
      <c r="C489" s="73">
        <v>127</v>
      </c>
      <c r="D489" s="73">
        <v>1102</v>
      </c>
      <c r="E489" s="73">
        <v>1400070670</v>
      </c>
      <c r="F489" s="73">
        <v>521</v>
      </c>
      <c r="G489" s="65">
        <v>2000</v>
      </c>
      <c r="H489" s="65"/>
      <c r="I489" s="65"/>
      <c r="J489" s="65"/>
      <c r="K489" s="65">
        <v>2000</v>
      </c>
      <c r="L489" s="65"/>
      <c r="M489" s="65"/>
      <c r="N489" s="154"/>
      <c r="O489" s="153"/>
      <c r="P489" s="67" t="s">
        <v>82</v>
      </c>
    </row>
    <row r="490" spans="1:16" ht="12.75" customHeight="1" x14ac:dyDescent="0.2">
      <c r="A490" s="171"/>
      <c r="B490" s="73" t="s">
        <v>17</v>
      </c>
      <c r="C490" s="73">
        <v>127</v>
      </c>
      <c r="D490" s="73"/>
      <c r="E490" s="73"/>
      <c r="F490" s="73"/>
      <c r="G490" s="65"/>
      <c r="H490" s="65"/>
      <c r="I490" s="65"/>
      <c r="J490" s="65"/>
      <c r="K490" s="65"/>
      <c r="L490" s="65"/>
      <c r="M490" s="65"/>
      <c r="N490" s="154"/>
      <c r="O490" s="153"/>
      <c r="P490" s="67" t="s">
        <v>88</v>
      </c>
    </row>
    <row r="491" spans="1:16" ht="12.75" customHeight="1" x14ac:dyDescent="0.2">
      <c r="A491" s="171"/>
      <c r="B491" s="73" t="s">
        <v>18</v>
      </c>
      <c r="C491" s="73">
        <v>127</v>
      </c>
      <c r="D491" s="73"/>
      <c r="E491" s="73"/>
      <c r="F491" s="73"/>
      <c r="G491" s="65">
        <f>G489*5/90</f>
        <v>111.11111111111111</v>
      </c>
      <c r="H491" s="65"/>
      <c r="I491" s="65"/>
      <c r="J491" s="65"/>
      <c r="K491" s="65">
        <f>K489*5/90</f>
        <v>111.11111111111111</v>
      </c>
      <c r="L491" s="65"/>
      <c r="M491" s="65"/>
      <c r="N491" s="154"/>
      <c r="O491" s="153"/>
      <c r="P491" s="67" t="s">
        <v>89</v>
      </c>
    </row>
    <row r="492" spans="1:16" ht="12.75" customHeight="1" x14ac:dyDescent="0.2">
      <c r="A492" s="172"/>
      <c r="B492" s="73" t="s">
        <v>19</v>
      </c>
      <c r="C492" s="73">
        <v>127</v>
      </c>
      <c r="D492" s="73"/>
      <c r="E492" s="73"/>
      <c r="F492" s="73"/>
      <c r="G492" s="65"/>
      <c r="H492" s="65"/>
      <c r="I492" s="65"/>
      <c r="J492" s="65"/>
      <c r="K492" s="65"/>
      <c r="L492" s="65"/>
      <c r="M492" s="65"/>
      <c r="N492" s="154"/>
      <c r="O492" s="153"/>
    </row>
    <row r="493" spans="1:16" ht="25.5" customHeight="1" x14ac:dyDescent="0.2">
      <c r="A493" s="188" t="s">
        <v>45</v>
      </c>
      <c r="B493" s="146" t="s">
        <v>23</v>
      </c>
      <c r="C493" s="73"/>
      <c r="D493" s="73"/>
      <c r="E493" s="73"/>
      <c r="F493" s="73"/>
      <c r="G493" s="72">
        <f t="shared" ref="G493:M497" si="111">G425+G383+G355+G341+G292+G222+G187+G145+G110+G446+G467</f>
        <v>615246.96644444449</v>
      </c>
      <c r="H493" s="72">
        <f t="shared" si="111"/>
        <v>86657.981</v>
      </c>
      <c r="I493" s="72">
        <f t="shared" si="111"/>
        <v>51621.841999999997</v>
      </c>
      <c r="J493" s="72">
        <f t="shared" si="111"/>
        <v>119059.087</v>
      </c>
      <c r="K493" s="72">
        <f t="shared" si="111"/>
        <v>351525.59044444445</v>
      </c>
      <c r="L493" s="72">
        <f t="shared" si="111"/>
        <v>796966</v>
      </c>
      <c r="M493" s="72">
        <f t="shared" si="111"/>
        <v>500244.30000000005</v>
      </c>
      <c r="N493" s="185"/>
      <c r="O493" s="189"/>
    </row>
    <row r="494" spans="1:16" ht="12.75" customHeight="1" x14ac:dyDescent="0.2">
      <c r="A494" s="188"/>
      <c r="B494" s="146" t="s">
        <v>16</v>
      </c>
      <c r="C494" s="73"/>
      <c r="D494" s="73"/>
      <c r="E494" s="73"/>
      <c r="F494" s="73"/>
      <c r="G494" s="72">
        <f t="shared" si="111"/>
        <v>388240.522</v>
      </c>
      <c r="H494" s="72">
        <f t="shared" si="111"/>
        <v>86657.981</v>
      </c>
      <c r="I494" s="72">
        <f t="shared" si="111"/>
        <v>39474.842000000004</v>
      </c>
      <c r="J494" s="72">
        <f t="shared" si="111"/>
        <v>96619.087</v>
      </c>
      <c r="K494" s="72">
        <f t="shared" si="111"/>
        <v>147748.64600000001</v>
      </c>
      <c r="L494" s="72">
        <f t="shared" si="111"/>
        <v>426676.5</v>
      </c>
      <c r="M494" s="72">
        <f t="shared" si="111"/>
        <v>490954.80000000005</v>
      </c>
      <c r="N494" s="185"/>
      <c r="O494" s="189"/>
    </row>
    <row r="495" spans="1:16" ht="12.75" customHeight="1" x14ac:dyDescent="0.2">
      <c r="A495" s="188"/>
      <c r="B495" s="146" t="s">
        <v>17</v>
      </c>
      <c r="C495" s="73"/>
      <c r="D495" s="73"/>
      <c r="E495" s="73"/>
      <c r="F495" s="73"/>
      <c r="G495" s="72">
        <f t="shared" si="111"/>
        <v>83797.5</v>
      </c>
      <c r="H495" s="72">
        <f t="shared" si="111"/>
        <v>0</v>
      </c>
      <c r="I495" s="72">
        <f t="shared" si="111"/>
        <v>11357.5</v>
      </c>
      <c r="J495" s="72">
        <f t="shared" si="111"/>
        <v>22440</v>
      </c>
      <c r="K495" s="72">
        <f t="shared" si="111"/>
        <v>61357.5</v>
      </c>
      <c r="L495" s="72">
        <f t="shared" si="111"/>
        <v>100000</v>
      </c>
      <c r="M495" s="72">
        <f t="shared" si="111"/>
        <v>0</v>
      </c>
      <c r="N495" s="185"/>
      <c r="O495" s="189"/>
    </row>
    <row r="496" spans="1:16" ht="12.75" customHeight="1" x14ac:dyDescent="0.2">
      <c r="A496" s="188"/>
      <c r="B496" s="146" t="s">
        <v>18</v>
      </c>
      <c r="C496" s="73"/>
      <c r="D496" s="73"/>
      <c r="E496" s="73"/>
      <c r="F496" s="73"/>
      <c r="G496" s="72">
        <f t="shared" si="111"/>
        <v>3208.9444444444443</v>
      </c>
      <c r="H496" s="72">
        <f t="shared" si="111"/>
        <v>0</v>
      </c>
      <c r="I496" s="72">
        <f t="shared" si="111"/>
        <v>789.5</v>
      </c>
      <c r="J496" s="72">
        <f t="shared" si="111"/>
        <v>0</v>
      </c>
      <c r="K496" s="72">
        <f t="shared" si="111"/>
        <v>2419.4444444444443</v>
      </c>
      <c r="L496" s="72">
        <f t="shared" si="111"/>
        <v>9289.5</v>
      </c>
      <c r="M496" s="72">
        <f t="shared" si="111"/>
        <v>9289.5</v>
      </c>
      <c r="N496" s="185"/>
      <c r="O496" s="189"/>
    </row>
    <row r="497" spans="1:20" ht="28.5" customHeight="1" x14ac:dyDescent="0.2">
      <c r="A497" s="188"/>
      <c r="B497" s="146" t="s">
        <v>19</v>
      </c>
      <c r="C497" s="73"/>
      <c r="D497" s="73"/>
      <c r="E497" s="73"/>
      <c r="F497" s="73"/>
      <c r="G497" s="72">
        <f t="shared" si="111"/>
        <v>140000</v>
      </c>
      <c r="H497" s="72">
        <f t="shared" si="111"/>
        <v>0</v>
      </c>
      <c r="I497" s="72">
        <f t="shared" si="111"/>
        <v>0</v>
      </c>
      <c r="J497" s="72">
        <f t="shared" si="111"/>
        <v>0</v>
      </c>
      <c r="K497" s="72">
        <f t="shared" si="111"/>
        <v>140000</v>
      </c>
      <c r="L497" s="72">
        <f t="shared" si="111"/>
        <v>261000</v>
      </c>
      <c r="M497" s="72">
        <f t="shared" si="111"/>
        <v>0</v>
      </c>
      <c r="N497" s="185"/>
      <c r="O497" s="189"/>
    </row>
    <row r="498" spans="1:20" ht="12.75" customHeight="1" x14ac:dyDescent="0.2">
      <c r="A498" s="192" t="s">
        <v>36</v>
      </c>
      <c r="B498" s="193"/>
      <c r="C498" s="193"/>
      <c r="D498" s="193"/>
      <c r="E498" s="193"/>
      <c r="F498" s="193"/>
      <c r="G498" s="193"/>
      <c r="H498" s="193"/>
      <c r="I498" s="193"/>
      <c r="J498" s="193"/>
      <c r="K498" s="193"/>
      <c r="L498" s="193"/>
      <c r="M498" s="193"/>
      <c r="N498" s="193"/>
      <c r="O498" s="194"/>
    </row>
    <row r="499" spans="1:20" ht="12.75" customHeight="1" x14ac:dyDescent="0.2">
      <c r="A499" s="276" t="s">
        <v>127</v>
      </c>
      <c r="B499" s="146" t="s">
        <v>106</v>
      </c>
      <c r="C499" s="146"/>
      <c r="D499" s="146"/>
      <c r="E499" s="146"/>
      <c r="F499" s="146"/>
      <c r="G499" s="95">
        <f>G506+G513</f>
        <v>393</v>
      </c>
      <c r="H499" s="95"/>
      <c r="I499" s="95"/>
      <c r="J499" s="95"/>
      <c r="K499" s="95"/>
      <c r="L499" s="95">
        <f t="shared" ref="L499:M499" si="112">L506+L513</f>
        <v>395</v>
      </c>
      <c r="M499" s="95">
        <f t="shared" si="112"/>
        <v>395</v>
      </c>
      <c r="N499" s="262" t="s">
        <v>25</v>
      </c>
      <c r="O499" s="175" t="s">
        <v>190</v>
      </c>
    </row>
    <row r="500" spans="1:20" ht="12.75" customHeight="1" x14ac:dyDescent="0.2">
      <c r="A500" s="277"/>
      <c r="B500" s="81" t="s">
        <v>37</v>
      </c>
      <c r="C500" s="81"/>
      <c r="D500" s="146"/>
      <c r="E500" s="146"/>
      <c r="F500" s="146"/>
      <c r="G500" s="80">
        <f t="shared" ref="G500:M500" si="113">G501/G499</f>
        <v>189.37786259541986</v>
      </c>
      <c r="H500" s="80"/>
      <c r="I500" s="80"/>
      <c r="J500" s="80"/>
      <c r="K500" s="80"/>
      <c r="L500" s="80">
        <f t="shared" si="113"/>
        <v>134.37696202531646</v>
      </c>
      <c r="M500" s="80">
        <f t="shared" si="113"/>
        <v>134.58810126582279</v>
      </c>
      <c r="N500" s="263"/>
      <c r="O500" s="176"/>
    </row>
    <row r="501" spans="1:20" ht="12.75" customHeight="1" x14ac:dyDescent="0.2">
      <c r="A501" s="277"/>
      <c r="B501" s="82" t="s">
        <v>23</v>
      </c>
      <c r="C501" s="82"/>
      <c r="D501" s="146"/>
      <c r="E501" s="146"/>
      <c r="F501" s="146"/>
      <c r="G501" s="80">
        <f>SUM(G502:G505)</f>
        <v>74425.5</v>
      </c>
      <c r="H501" s="80">
        <f t="shared" ref="H501:K501" si="114">SUM(H502:H505)</f>
        <v>27105</v>
      </c>
      <c r="I501" s="80">
        <f t="shared" si="114"/>
        <v>11300</v>
      </c>
      <c r="J501" s="80">
        <f t="shared" si="114"/>
        <v>19700</v>
      </c>
      <c r="K501" s="80">
        <f t="shared" si="114"/>
        <v>16320.5</v>
      </c>
      <c r="L501" s="80">
        <f>SUM(L502:L505)</f>
        <v>53078.9</v>
      </c>
      <c r="M501" s="80">
        <f>SUM(M502:M505)</f>
        <v>53162.3</v>
      </c>
      <c r="N501" s="263"/>
      <c r="O501" s="176"/>
    </row>
    <row r="502" spans="1:20" ht="12.75" customHeight="1" x14ac:dyDescent="0.2">
      <c r="A502" s="277"/>
      <c r="B502" s="146" t="s">
        <v>16</v>
      </c>
      <c r="C502" s="81"/>
      <c r="D502" s="146"/>
      <c r="E502" s="146"/>
      <c r="F502" s="146"/>
      <c r="G502" s="80">
        <f>G509+G516</f>
        <v>74425.5</v>
      </c>
      <c r="H502" s="80">
        <f>H509+H516</f>
        <v>27105</v>
      </c>
      <c r="I502" s="80">
        <f t="shared" ref="I502:K502" si="115">I509+I516</f>
        <v>11300</v>
      </c>
      <c r="J502" s="80">
        <f t="shared" si="115"/>
        <v>19700</v>
      </c>
      <c r="K502" s="80">
        <f t="shared" si="115"/>
        <v>16320.5</v>
      </c>
      <c r="L502" s="80">
        <f>L509+L516</f>
        <v>53078.9</v>
      </c>
      <c r="M502" s="80">
        <f>M509+M516</f>
        <v>53162.3</v>
      </c>
      <c r="N502" s="263"/>
      <c r="O502" s="176"/>
    </row>
    <row r="503" spans="1:20" ht="12.75" customHeight="1" x14ac:dyDescent="0.2">
      <c r="A503" s="277"/>
      <c r="B503" s="146" t="s">
        <v>17</v>
      </c>
      <c r="C503" s="81"/>
      <c r="D503" s="146"/>
      <c r="E503" s="146"/>
      <c r="F503" s="146"/>
      <c r="G503" s="80">
        <f>G510+G517</f>
        <v>0</v>
      </c>
      <c r="H503" s="83"/>
      <c r="I503" s="83"/>
      <c r="J503" s="83"/>
      <c r="K503" s="83"/>
      <c r="L503" s="80">
        <f>L510+L517</f>
        <v>0</v>
      </c>
      <c r="M503" s="80">
        <f>M510+M517</f>
        <v>0</v>
      </c>
      <c r="N503" s="263"/>
      <c r="O503" s="176"/>
    </row>
    <row r="504" spans="1:20" ht="12.75" customHeight="1" x14ac:dyDescent="0.2">
      <c r="A504" s="277"/>
      <c r="B504" s="146" t="s">
        <v>18</v>
      </c>
      <c r="C504" s="81"/>
      <c r="D504" s="146"/>
      <c r="E504" s="146"/>
      <c r="F504" s="146"/>
      <c r="G504" s="80">
        <f t="shared" ref="G504:G505" si="116">G511+G518</f>
        <v>0</v>
      </c>
      <c r="H504" s="72"/>
      <c r="I504" s="72"/>
      <c r="J504" s="72"/>
      <c r="K504" s="72"/>
      <c r="L504" s="80">
        <f>L511+L518+L532</f>
        <v>0</v>
      </c>
      <c r="M504" s="80">
        <f t="shared" ref="M504:M505" si="117">M511+M518</f>
        <v>0</v>
      </c>
      <c r="N504" s="263"/>
      <c r="O504" s="176"/>
    </row>
    <row r="505" spans="1:20" ht="12.75" customHeight="1" x14ac:dyDescent="0.2">
      <c r="A505" s="278"/>
      <c r="B505" s="146" t="s">
        <v>19</v>
      </c>
      <c r="C505" s="81"/>
      <c r="D505" s="146"/>
      <c r="E505" s="146"/>
      <c r="F505" s="146"/>
      <c r="G505" s="80">
        <f t="shared" si="116"/>
        <v>0</v>
      </c>
      <c r="H505" s="72"/>
      <c r="I505" s="72"/>
      <c r="J505" s="72"/>
      <c r="K505" s="72"/>
      <c r="L505" s="80">
        <f>L512+L519+L533</f>
        <v>0</v>
      </c>
      <c r="M505" s="80">
        <f t="shared" si="117"/>
        <v>0</v>
      </c>
      <c r="N505" s="264"/>
      <c r="O505" s="177"/>
    </row>
    <row r="506" spans="1:20" ht="12.75" customHeight="1" x14ac:dyDescent="0.2">
      <c r="A506" s="258" t="s">
        <v>271</v>
      </c>
      <c r="B506" s="84" t="s">
        <v>143</v>
      </c>
      <c r="C506" s="73"/>
      <c r="D506" s="73"/>
      <c r="E506" s="73"/>
      <c r="F506" s="73"/>
      <c r="G506" s="85">
        <v>387</v>
      </c>
      <c r="H506" s="74"/>
      <c r="I506" s="74"/>
      <c r="J506" s="74"/>
      <c r="K506" s="74"/>
      <c r="L506" s="85">
        <v>387</v>
      </c>
      <c r="M506" s="85">
        <v>387</v>
      </c>
      <c r="N506" s="168" t="s">
        <v>25</v>
      </c>
      <c r="O506" s="219" t="s">
        <v>40</v>
      </c>
    </row>
    <row r="507" spans="1:20" ht="12.75" customHeight="1" x14ac:dyDescent="0.2">
      <c r="A507" s="259"/>
      <c r="B507" s="84" t="s">
        <v>37</v>
      </c>
      <c r="C507" s="73"/>
      <c r="D507" s="73"/>
      <c r="E507" s="73"/>
      <c r="F507" s="73"/>
      <c r="G507" s="86">
        <f>G508/G506</f>
        <v>166.47416020671835</v>
      </c>
      <c r="H507" s="86"/>
      <c r="I507" s="86"/>
      <c r="J507" s="86"/>
      <c r="K507" s="86"/>
      <c r="L507" s="86">
        <f>L508/L506</f>
        <v>111.31498708010336</v>
      </c>
      <c r="M507" s="86">
        <f>M508/M506</f>
        <v>111.53049095607236</v>
      </c>
      <c r="N507" s="169"/>
      <c r="O507" s="220"/>
    </row>
    <row r="508" spans="1:20" ht="12.75" customHeight="1" x14ac:dyDescent="0.2">
      <c r="A508" s="259"/>
      <c r="B508" s="87" t="s">
        <v>23</v>
      </c>
      <c r="C508" s="73"/>
      <c r="D508" s="73"/>
      <c r="E508" s="73"/>
      <c r="F508" s="73"/>
      <c r="G508" s="86">
        <f>H508+I508+J508+K508</f>
        <v>64425.5</v>
      </c>
      <c r="H508" s="65">
        <v>23105</v>
      </c>
      <c r="I508" s="65">
        <v>8000</v>
      </c>
      <c r="J508" s="65">
        <v>17000</v>
      </c>
      <c r="K508" s="65">
        <v>16320.5</v>
      </c>
      <c r="L508" s="86">
        <v>43078.9</v>
      </c>
      <c r="M508" s="86">
        <v>43162.3</v>
      </c>
      <c r="N508" s="169"/>
      <c r="O508" s="220"/>
    </row>
    <row r="509" spans="1:20" ht="12.75" customHeight="1" x14ac:dyDescent="0.2">
      <c r="A509" s="259"/>
      <c r="B509" s="73" t="s">
        <v>16</v>
      </c>
      <c r="C509" s="73">
        <v>127</v>
      </c>
      <c r="D509" s="73">
        <v>1103</v>
      </c>
      <c r="E509" s="73">
        <v>1400004040</v>
      </c>
      <c r="F509" s="73">
        <v>360</v>
      </c>
      <c r="G509" s="86">
        <f>H509+I509+J509+K509</f>
        <v>64425.5</v>
      </c>
      <c r="H509" s="65">
        <v>23105</v>
      </c>
      <c r="I509" s="65">
        <v>8000</v>
      </c>
      <c r="J509" s="65">
        <v>17000</v>
      </c>
      <c r="K509" s="65">
        <v>16320.5</v>
      </c>
      <c r="L509" s="88">
        <v>43078.9</v>
      </c>
      <c r="M509" s="86">
        <v>43162.3</v>
      </c>
      <c r="N509" s="169"/>
      <c r="O509" s="220"/>
      <c r="P509" s="67" t="s">
        <v>82</v>
      </c>
      <c r="T509" s="107"/>
    </row>
    <row r="510" spans="1:20" ht="12.75" customHeight="1" x14ac:dyDescent="0.2">
      <c r="A510" s="259"/>
      <c r="B510" s="73" t="s">
        <v>17</v>
      </c>
      <c r="C510" s="73">
        <v>127</v>
      </c>
      <c r="D510" s="73"/>
      <c r="E510" s="73"/>
      <c r="F510" s="73"/>
      <c r="G510" s="86"/>
      <c r="H510" s="65"/>
      <c r="I510" s="65"/>
      <c r="J510" s="65"/>
      <c r="K510" s="65"/>
      <c r="L510" s="86"/>
      <c r="M510" s="86"/>
      <c r="N510" s="169"/>
      <c r="O510" s="220"/>
      <c r="P510" s="67" t="s">
        <v>88</v>
      </c>
    </row>
    <row r="511" spans="1:20" ht="12.75" customHeight="1" x14ac:dyDescent="0.2">
      <c r="A511" s="259"/>
      <c r="B511" s="73" t="s">
        <v>18</v>
      </c>
      <c r="C511" s="73">
        <v>127</v>
      </c>
      <c r="D511" s="73"/>
      <c r="E511" s="73"/>
      <c r="F511" s="73"/>
      <c r="G511" s="86"/>
      <c r="H511" s="65"/>
      <c r="I511" s="65"/>
      <c r="J511" s="65"/>
      <c r="K511" s="65"/>
      <c r="L511" s="86"/>
      <c r="M511" s="86"/>
      <c r="N511" s="169"/>
      <c r="O511" s="220"/>
      <c r="P511" s="67" t="s">
        <v>89</v>
      </c>
      <c r="Q511" s="107"/>
      <c r="R511" s="107"/>
      <c r="S511" s="107"/>
    </row>
    <row r="512" spans="1:20" ht="15.75" customHeight="1" x14ac:dyDescent="0.2">
      <c r="A512" s="259"/>
      <c r="B512" s="73" t="s">
        <v>19</v>
      </c>
      <c r="C512" s="73">
        <v>127</v>
      </c>
      <c r="D512" s="73"/>
      <c r="E512" s="73"/>
      <c r="F512" s="73"/>
      <c r="G512" s="86"/>
      <c r="H512" s="65"/>
      <c r="I512" s="65"/>
      <c r="J512" s="65"/>
      <c r="K512" s="65"/>
      <c r="L512" s="86"/>
      <c r="M512" s="86"/>
      <c r="N512" s="169"/>
      <c r="O512" s="220"/>
      <c r="R512" s="107"/>
    </row>
    <row r="513" spans="1:20" x14ac:dyDescent="0.2">
      <c r="A513" s="258" t="s">
        <v>270</v>
      </c>
      <c r="B513" s="84" t="s">
        <v>143</v>
      </c>
      <c r="C513" s="73"/>
      <c r="D513" s="73"/>
      <c r="E513" s="73"/>
      <c r="F513" s="73"/>
      <c r="G513" s="85">
        <f>H513+I513+J513+K513</f>
        <v>6</v>
      </c>
      <c r="H513" s="74">
        <v>2</v>
      </c>
      <c r="I513" s="74">
        <v>3</v>
      </c>
      <c r="J513" s="74">
        <v>1</v>
      </c>
      <c r="K513" s="74"/>
      <c r="L513" s="85">
        <v>8</v>
      </c>
      <c r="M513" s="85">
        <v>8</v>
      </c>
      <c r="N513" s="168" t="s">
        <v>25</v>
      </c>
      <c r="O513" s="260" t="s">
        <v>42</v>
      </c>
      <c r="Q513" s="107"/>
      <c r="T513" s="107"/>
    </row>
    <row r="514" spans="1:20" ht="12.75" customHeight="1" x14ac:dyDescent="0.2">
      <c r="A514" s="259"/>
      <c r="B514" s="84" t="s">
        <v>37</v>
      </c>
      <c r="C514" s="73"/>
      <c r="D514" s="73"/>
      <c r="E514" s="73"/>
      <c r="F514" s="73"/>
      <c r="G514" s="86">
        <f>G515/G513</f>
        <v>1666.6666666666667</v>
      </c>
      <c r="H514" s="86">
        <f>H515/H513</f>
        <v>2000</v>
      </c>
      <c r="I514" s="86">
        <f>I515/I513</f>
        <v>1100</v>
      </c>
      <c r="J514" s="86">
        <f>J515/J513</f>
        <v>2700</v>
      </c>
      <c r="K514" s="65"/>
      <c r="L514" s="86">
        <f>L515/L513</f>
        <v>1250</v>
      </c>
      <c r="M514" s="86">
        <f>M515/M513</f>
        <v>1250</v>
      </c>
      <c r="N514" s="169"/>
      <c r="O514" s="261"/>
    </row>
    <row r="515" spans="1:20" ht="12.75" customHeight="1" x14ac:dyDescent="0.2">
      <c r="A515" s="259"/>
      <c r="B515" s="87" t="s">
        <v>23</v>
      </c>
      <c r="C515" s="73"/>
      <c r="D515" s="73"/>
      <c r="E515" s="73"/>
      <c r="F515" s="73"/>
      <c r="G515" s="86">
        <f>H515+I515+J515+K515</f>
        <v>10000</v>
      </c>
      <c r="H515" s="86">
        <f>SUM(H516:H519)</f>
        <v>4000</v>
      </c>
      <c r="I515" s="86">
        <f>SUM(I516:I519)</f>
        <v>3300</v>
      </c>
      <c r="J515" s="86">
        <f>SUM(J516:J519)</f>
        <v>2700</v>
      </c>
      <c r="K515" s="86"/>
      <c r="L515" s="86">
        <f t="shared" ref="L515:M515" si="118">SUM(L516:L519)</f>
        <v>10000</v>
      </c>
      <c r="M515" s="86">
        <f t="shared" si="118"/>
        <v>10000</v>
      </c>
      <c r="N515" s="169"/>
      <c r="O515" s="261"/>
      <c r="R515" s="107"/>
    </row>
    <row r="516" spans="1:20" ht="12.75" customHeight="1" x14ac:dyDescent="0.2">
      <c r="A516" s="259"/>
      <c r="B516" s="73" t="s">
        <v>16</v>
      </c>
      <c r="C516" s="73">
        <v>127</v>
      </c>
      <c r="D516" s="73">
        <v>1103</v>
      </c>
      <c r="E516" s="73">
        <v>1400004040</v>
      </c>
      <c r="F516" s="73">
        <v>322</v>
      </c>
      <c r="G516" s="86">
        <f>H516+I516+J516+K516</f>
        <v>10000</v>
      </c>
      <c r="H516" s="65">
        <v>4000</v>
      </c>
      <c r="I516" s="65">
        <v>3300</v>
      </c>
      <c r="J516" s="65">
        <v>2700</v>
      </c>
      <c r="K516" s="65"/>
      <c r="L516" s="86">
        <v>10000</v>
      </c>
      <c r="M516" s="86">
        <v>10000</v>
      </c>
      <c r="N516" s="169"/>
      <c r="O516" s="261"/>
      <c r="P516" s="67" t="s">
        <v>82</v>
      </c>
      <c r="T516" s="107"/>
    </row>
    <row r="517" spans="1:20" ht="12.75" customHeight="1" x14ac:dyDescent="0.2">
      <c r="A517" s="259"/>
      <c r="B517" s="73" t="s">
        <v>17</v>
      </c>
      <c r="C517" s="73">
        <v>127</v>
      </c>
      <c r="D517" s="73"/>
      <c r="E517" s="73"/>
      <c r="F517" s="73"/>
      <c r="G517" s="85"/>
      <c r="H517" s="65"/>
      <c r="I517" s="65"/>
      <c r="J517" s="65"/>
      <c r="K517" s="65"/>
      <c r="L517" s="86"/>
      <c r="M517" s="86"/>
      <c r="N517" s="169"/>
      <c r="O517" s="261"/>
      <c r="P517" s="67" t="s">
        <v>88</v>
      </c>
    </row>
    <row r="518" spans="1:20" ht="12.75" customHeight="1" x14ac:dyDescent="0.2">
      <c r="A518" s="259"/>
      <c r="B518" s="73" t="s">
        <v>18</v>
      </c>
      <c r="C518" s="73">
        <v>127</v>
      </c>
      <c r="D518" s="73"/>
      <c r="E518" s="73"/>
      <c r="F518" s="73"/>
      <c r="G518" s="85"/>
      <c r="H518" s="65"/>
      <c r="I518" s="65"/>
      <c r="J518" s="65"/>
      <c r="K518" s="65"/>
      <c r="L518" s="86"/>
      <c r="M518" s="86"/>
      <c r="N518" s="169"/>
      <c r="O518" s="261"/>
      <c r="P518" s="67" t="s">
        <v>89</v>
      </c>
    </row>
    <row r="519" spans="1:20" ht="45.75" customHeight="1" x14ac:dyDescent="0.2">
      <c r="A519" s="259"/>
      <c r="B519" s="73" t="s">
        <v>19</v>
      </c>
      <c r="C519" s="73">
        <v>127</v>
      </c>
      <c r="D519" s="73"/>
      <c r="E519" s="73"/>
      <c r="F519" s="73"/>
      <c r="G519" s="85"/>
      <c r="H519" s="65"/>
      <c r="I519" s="65"/>
      <c r="J519" s="65"/>
      <c r="K519" s="65"/>
      <c r="L519" s="86"/>
      <c r="M519" s="86"/>
      <c r="N519" s="169"/>
      <c r="O519" s="261"/>
    </row>
    <row r="520" spans="1:20" x14ac:dyDescent="0.2">
      <c r="A520" s="248" t="s">
        <v>128</v>
      </c>
      <c r="B520" s="146" t="s">
        <v>14</v>
      </c>
      <c r="C520" s="146"/>
      <c r="D520" s="146"/>
      <c r="E520" s="146"/>
      <c r="F520" s="146"/>
      <c r="G520" s="89"/>
      <c r="H520" s="72"/>
      <c r="I520" s="72"/>
      <c r="J520" s="72"/>
      <c r="K520" s="72"/>
      <c r="L520" s="80"/>
      <c r="M520" s="80"/>
      <c r="N520" s="262" t="s">
        <v>210</v>
      </c>
      <c r="O520" s="265" t="s">
        <v>142</v>
      </c>
    </row>
    <row r="521" spans="1:20" ht="12.75" customHeight="1" x14ac:dyDescent="0.2">
      <c r="A521" s="249"/>
      <c r="B521" s="81" t="s">
        <v>37</v>
      </c>
      <c r="C521" s="81"/>
      <c r="D521" s="146"/>
      <c r="E521" s="146"/>
      <c r="F521" s="146"/>
      <c r="G521" s="80"/>
      <c r="H521" s="72"/>
      <c r="I521" s="72"/>
      <c r="J521" s="72"/>
      <c r="K521" s="72"/>
      <c r="L521" s="80"/>
      <c r="M521" s="80"/>
      <c r="N521" s="263"/>
      <c r="O521" s="266"/>
    </row>
    <row r="522" spans="1:20" ht="12.75" customHeight="1" x14ac:dyDescent="0.2">
      <c r="A522" s="249"/>
      <c r="B522" s="82" t="s">
        <v>23</v>
      </c>
      <c r="C522" s="82"/>
      <c r="D522" s="146"/>
      <c r="E522" s="146"/>
      <c r="F522" s="146"/>
      <c r="G522" s="80">
        <f t="shared" ref="G522:K522" si="119">SUM(G523:G526)</f>
        <v>818287.39999999991</v>
      </c>
      <c r="H522" s="80">
        <f t="shared" si="119"/>
        <v>422000</v>
      </c>
      <c r="I522" s="80">
        <f t="shared" si="119"/>
        <v>155100</v>
      </c>
      <c r="J522" s="80">
        <f t="shared" si="119"/>
        <v>100800</v>
      </c>
      <c r="K522" s="80">
        <f t="shared" si="119"/>
        <v>140387.40000000002</v>
      </c>
      <c r="L522" s="80">
        <f>SUM(L523:L526)</f>
        <v>557527.1</v>
      </c>
      <c r="M522" s="80">
        <f>SUM(M523:M526)</f>
        <v>557527.1</v>
      </c>
      <c r="N522" s="263"/>
      <c r="O522" s="266"/>
    </row>
    <row r="523" spans="1:20" ht="12.75" customHeight="1" x14ac:dyDescent="0.2">
      <c r="A523" s="249"/>
      <c r="B523" s="146" t="s">
        <v>16</v>
      </c>
      <c r="C523" s="81"/>
      <c r="D523" s="146"/>
      <c r="E523" s="146"/>
      <c r="F523" s="146"/>
      <c r="G523" s="80">
        <f t="shared" ref="G523:M523" si="120">G530+G537+G545</f>
        <v>797164.2</v>
      </c>
      <c r="H523" s="80">
        <f t="shared" si="120"/>
        <v>407000</v>
      </c>
      <c r="I523" s="80">
        <f>I530+I537+I545</f>
        <v>155100</v>
      </c>
      <c r="J523" s="80">
        <f t="shared" si="120"/>
        <v>100800</v>
      </c>
      <c r="K523" s="80">
        <f>K530+K537+K545</f>
        <v>134264.20000000001</v>
      </c>
      <c r="L523" s="80">
        <f t="shared" si="120"/>
        <v>507527.1</v>
      </c>
      <c r="M523" s="80">
        <f t="shared" si="120"/>
        <v>507527.1</v>
      </c>
      <c r="N523" s="263"/>
      <c r="O523" s="266"/>
    </row>
    <row r="524" spans="1:20" ht="12.75" customHeight="1" x14ac:dyDescent="0.2">
      <c r="A524" s="249"/>
      <c r="B524" s="146" t="s">
        <v>17</v>
      </c>
      <c r="C524" s="81"/>
      <c r="D524" s="146"/>
      <c r="E524" s="146"/>
      <c r="F524" s="146"/>
      <c r="G524" s="80">
        <f>G531+G539+G546+G538</f>
        <v>6123.2</v>
      </c>
      <c r="H524" s="80">
        <f t="shared" ref="H524:K524" si="121">H531+H539+H546+H538</f>
        <v>0</v>
      </c>
      <c r="I524" s="80">
        <f t="shared" si="121"/>
        <v>0</v>
      </c>
      <c r="J524" s="80">
        <f t="shared" si="121"/>
        <v>0</v>
      </c>
      <c r="K524" s="80">
        <f t="shared" si="121"/>
        <v>6123.2</v>
      </c>
      <c r="L524" s="80">
        <f t="shared" ref="L524:M524" si="122">L531+L539+L546</f>
        <v>0</v>
      </c>
      <c r="M524" s="80">
        <f t="shared" si="122"/>
        <v>0</v>
      </c>
      <c r="N524" s="263"/>
      <c r="O524" s="266"/>
    </row>
    <row r="525" spans="1:20" ht="12.75" customHeight="1" x14ac:dyDescent="0.2">
      <c r="A525" s="249"/>
      <c r="B525" s="146" t="s">
        <v>18</v>
      </c>
      <c r="C525" s="81"/>
      <c r="D525" s="146"/>
      <c r="E525" s="146"/>
      <c r="F525" s="146"/>
      <c r="G525" s="80">
        <f t="shared" ref="G525:M525" si="123">G532+G540+G547</f>
        <v>15000</v>
      </c>
      <c r="H525" s="80">
        <f t="shared" si="123"/>
        <v>15000</v>
      </c>
      <c r="I525" s="80">
        <f t="shared" si="123"/>
        <v>0</v>
      </c>
      <c r="J525" s="80">
        <f t="shared" si="123"/>
        <v>0</v>
      </c>
      <c r="K525" s="80">
        <f t="shared" si="123"/>
        <v>0</v>
      </c>
      <c r="L525" s="80">
        <f t="shared" si="123"/>
        <v>50000</v>
      </c>
      <c r="M525" s="80">
        <f t="shared" si="123"/>
        <v>50000</v>
      </c>
      <c r="N525" s="263"/>
      <c r="O525" s="266"/>
    </row>
    <row r="526" spans="1:20" x14ac:dyDescent="0.2">
      <c r="A526" s="250"/>
      <c r="B526" s="146" t="s">
        <v>19</v>
      </c>
      <c r="C526" s="81"/>
      <c r="D526" s="146"/>
      <c r="E526" s="146"/>
      <c r="F526" s="146"/>
      <c r="G526" s="80">
        <f>G533+G541+G548</f>
        <v>0</v>
      </c>
      <c r="H526" s="80">
        <f t="shared" ref="H526:M526" si="124">H533+H541+H548</f>
        <v>0</v>
      </c>
      <c r="I526" s="80">
        <f t="shared" si="124"/>
        <v>0</v>
      </c>
      <c r="J526" s="80">
        <f t="shared" si="124"/>
        <v>0</v>
      </c>
      <c r="K526" s="80">
        <f t="shared" si="124"/>
        <v>0</v>
      </c>
      <c r="L526" s="80">
        <f t="shared" si="124"/>
        <v>0</v>
      </c>
      <c r="M526" s="80">
        <f t="shared" si="124"/>
        <v>0</v>
      </c>
      <c r="N526" s="264"/>
      <c r="O526" s="267"/>
    </row>
    <row r="527" spans="1:20" ht="17.25" customHeight="1" x14ac:dyDescent="0.2">
      <c r="A527" s="258" t="s">
        <v>269</v>
      </c>
      <c r="B527" s="84" t="s">
        <v>43</v>
      </c>
      <c r="C527" s="73"/>
      <c r="D527" s="73"/>
      <c r="E527" s="73"/>
      <c r="F527" s="73"/>
      <c r="G527" s="85">
        <v>7</v>
      </c>
      <c r="H527" s="74">
        <v>6</v>
      </c>
      <c r="I527" s="74">
        <v>7</v>
      </c>
      <c r="J527" s="74">
        <v>7</v>
      </c>
      <c r="K527" s="74">
        <v>7</v>
      </c>
      <c r="L527" s="85">
        <v>7</v>
      </c>
      <c r="M527" s="85">
        <v>7</v>
      </c>
      <c r="N527" s="168" t="s">
        <v>113</v>
      </c>
      <c r="O527" s="219" t="s">
        <v>41</v>
      </c>
    </row>
    <row r="528" spans="1:20" ht="12.75" customHeight="1" x14ac:dyDescent="0.2">
      <c r="A528" s="259"/>
      <c r="B528" s="84" t="s">
        <v>37</v>
      </c>
      <c r="C528" s="73"/>
      <c r="D528" s="73"/>
      <c r="E528" s="73"/>
      <c r="F528" s="73"/>
      <c r="G528" s="86">
        <v>62409.171428571433</v>
      </c>
      <c r="H528" s="86">
        <f>H529/H527</f>
        <v>52833.333333333336</v>
      </c>
      <c r="I528" s="86">
        <f t="shared" ref="I528:K528" si="125">I529/I527</f>
        <v>13228.571428571429</v>
      </c>
      <c r="J528" s="86">
        <f t="shared" si="125"/>
        <v>7257.1428571428569</v>
      </c>
      <c r="K528" s="86">
        <f t="shared" si="125"/>
        <v>10780.6</v>
      </c>
      <c r="L528" s="86">
        <v>50718.157142857141</v>
      </c>
      <c r="M528" s="86">
        <f>M529/M527</f>
        <v>50718.157142857141</v>
      </c>
      <c r="N528" s="169"/>
      <c r="O528" s="220"/>
    </row>
    <row r="529" spans="1:18" ht="12.75" customHeight="1" x14ac:dyDescent="0.2">
      <c r="A529" s="259"/>
      <c r="B529" s="87" t="s">
        <v>23</v>
      </c>
      <c r="C529" s="73"/>
      <c r="D529" s="73"/>
      <c r="E529" s="73"/>
      <c r="F529" s="73"/>
      <c r="G529" s="86">
        <f>H529+I529+J529+K529</f>
        <v>535864.19999999995</v>
      </c>
      <c r="H529" s="65">
        <v>317000</v>
      </c>
      <c r="I529" s="65">
        <v>92600</v>
      </c>
      <c r="J529" s="65">
        <v>50800</v>
      </c>
      <c r="K529" s="65">
        <f>1464.2+74000</f>
        <v>75464.2</v>
      </c>
      <c r="L529" s="86">
        <f t="shared" ref="L529:M529" si="126">SUM(L530:L533)</f>
        <v>355027.1</v>
      </c>
      <c r="M529" s="86">
        <f t="shared" si="126"/>
        <v>355027.1</v>
      </c>
      <c r="N529" s="169"/>
      <c r="O529" s="220"/>
    </row>
    <row r="530" spans="1:18" ht="12.75" customHeight="1" x14ac:dyDescent="0.2">
      <c r="A530" s="259"/>
      <c r="B530" s="73" t="s">
        <v>16</v>
      </c>
      <c r="C530" s="73">
        <v>127</v>
      </c>
      <c r="D530" s="73">
        <v>1103</v>
      </c>
      <c r="E530" s="73">
        <v>1400004040</v>
      </c>
      <c r="F530" s="73">
        <v>630</v>
      </c>
      <c r="G530" s="86">
        <f>H530+I530+J530+K530</f>
        <v>535864.19999999995</v>
      </c>
      <c r="H530" s="65">
        <v>317000</v>
      </c>
      <c r="I530" s="65">
        <v>92600</v>
      </c>
      <c r="J530" s="65">
        <v>50800</v>
      </c>
      <c r="K530" s="65">
        <f>1464.2+74000</f>
        <v>75464.2</v>
      </c>
      <c r="L530" s="86">
        <v>355027.1</v>
      </c>
      <c r="M530" s="86">
        <v>355027.1</v>
      </c>
      <c r="N530" s="169"/>
      <c r="O530" s="220"/>
      <c r="P530" s="67" t="s">
        <v>82</v>
      </c>
    </row>
    <row r="531" spans="1:18" ht="12.75" customHeight="1" x14ac:dyDescent="0.2">
      <c r="A531" s="259"/>
      <c r="B531" s="73" t="s">
        <v>17</v>
      </c>
      <c r="C531" s="73">
        <v>127</v>
      </c>
      <c r="D531" s="73"/>
      <c r="E531" s="73"/>
      <c r="F531" s="73"/>
      <c r="G531" s="86"/>
      <c r="H531" s="65"/>
      <c r="I531" s="65"/>
      <c r="J531" s="65"/>
      <c r="K531" s="65"/>
      <c r="L531" s="86"/>
      <c r="M531" s="86"/>
      <c r="N531" s="169"/>
      <c r="O531" s="220"/>
      <c r="P531" s="67" t="s">
        <v>88</v>
      </c>
    </row>
    <row r="532" spans="1:18" ht="12.75" customHeight="1" x14ac:dyDescent="0.2">
      <c r="A532" s="259"/>
      <c r="B532" s="73" t="s">
        <v>18</v>
      </c>
      <c r="C532" s="73">
        <v>127</v>
      </c>
      <c r="D532" s="73"/>
      <c r="E532" s="73"/>
      <c r="F532" s="73"/>
      <c r="G532" s="86"/>
      <c r="H532" s="65"/>
      <c r="I532" s="65"/>
      <c r="J532" s="65"/>
      <c r="K532" s="65"/>
      <c r="L532" s="86"/>
      <c r="M532" s="86"/>
      <c r="N532" s="169"/>
      <c r="O532" s="220"/>
      <c r="P532" s="67" t="s">
        <v>89</v>
      </c>
    </row>
    <row r="533" spans="1:18" ht="25.5" customHeight="1" x14ac:dyDescent="0.2">
      <c r="A533" s="259"/>
      <c r="B533" s="73" t="s">
        <v>19</v>
      </c>
      <c r="C533" s="73">
        <v>127</v>
      </c>
      <c r="D533" s="73"/>
      <c r="E533" s="73"/>
      <c r="F533" s="73"/>
      <c r="G533" s="86"/>
      <c r="H533" s="65"/>
      <c r="I533" s="65"/>
      <c r="J533" s="65"/>
      <c r="K533" s="65"/>
      <c r="L533" s="86"/>
      <c r="M533" s="86"/>
      <c r="N533" s="169"/>
      <c r="O533" s="220"/>
      <c r="R533" s="107"/>
    </row>
    <row r="534" spans="1:18" ht="14.25" customHeight="1" x14ac:dyDescent="0.2">
      <c r="A534" s="258" t="s">
        <v>268</v>
      </c>
      <c r="B534" s="84" t="s">
        <v>107</v>
      </c>
      <c r="C534" s="73"/>
      <c r="D534" s="73"/>
      <c r="E534" s="73"/>
      <c r="F534" s="73"/>
      <c r="G534" s="85">
        <v>20</v>
      </c>
      <c r="H534" s="74"/>
      <c r="I534" s="74">
        <v>20</v>
      </c>
      <c r="J534" s="74"/>
      <c r="K534" s="74">
        <v>20</v>
      </c>
      <c r="L534" s="85">
        <v>20</v>
      </c>
      <c r="M534" s="85">
        <v>20</v>
      </c>
      <c r="N534" s="168" t="s">
        <v>113</v>
      </c>
      <c r="O534" s="260" t="s">
        <v>129</v>
      </c>
    </row>
    <row r="535" spans="1:18" ht="18" customHeight="1" x14ac:dyDescent="0.2">
      <c r="A535" s="259"/>
      <c r="B535" s="84" t="s">
        <v>37</v>
      </c>
      <c r="C535" s="73"/>
      <c r="D535" s="73"/>
      <c r="E535" s="73"/>
      <c r="F535" s="73"/>
      <c r="G535" s="86">
        <f>G536/G534</f>
        <v>431.16</v>
      </c>
      <c r="H535" s="65"/>
      <c r="I535" s="86">
        <f>I536/I534</f>
        <v>125</v>
      </c>
      <c r="J535" s="65"/>
      <c r="K535" s="86">
        <f>K536/K534</f>
        <v>306.15999999999997</v>
      </c>
      <c r="L535" s="86">
        <f>L536/L534</f>
        <v>125</v>
      </c>
      <c r="M535" s="86">
        <f>M536/M534</f>
        <v>125</v>
      </c>
      <c r="N535" s="169"/>
      <c r="O535" s="261"/>
    </row>
    <row r="536" spans="1:18" ht="12.75" customHeight="1" x14ac:dyDescent="0.2">
      <c r="A536" s="259"/>
      <c r="B536" s="84" t="s">
        <v>23</v>
      </c>
      <c r="C536" s="73"/>
      <c r="D536" s="73"/>
      <c r="E536" s="73"/>
      <c r="F536" s="73"/>
      <c r="G536" s="86">
        <f>SUM(G537:G541)</f>
        <v>8623.2000000000007</v>
      </c>
      <c r="H536" s="86"/>
      <c r="I536" s="86">
        <f>SUM(I537:I541)</f>
        <v>2500</v>
      </c>
      <c r="J536" s="86"/>
      <c r="K536" s="86">
        <f>SUM(K537:K541)</f>
        <v>6123.2</v>
      </c>
      <c r="L536" s="86">
        <f t="shared" ref="L536:M536" si="127">SUM(L537:L541)</f>
        <v>2500</v>
      </c>
      <c r="M536" s="86">
        <f t="shared" si="127"/>
        <v>2500</v>
      </c>
      <c r="N536" s="169"/>
      <c r="O536" s="261"/>
    </row>
    <row r="537" spans="1:18" ht="17.25" customHeight="1" x14ac:dyDescent="0.2">
      <c r="A537" s="259"/>
      <c r="B537" s="73" t="s">
        <v>16</v>
      </c>
      <c r="C537" s="73">
        <v>127</v>
      </c>
      <c r="D537" s="73">
        <v>1103</v>
      </c>
      <c r="E537" s="75" t="s">
        <v>197</v>
      </c>
      <c r="F537" s="73">
        <v>622</v>
      </c>
      <c r="G537" s="86">
        <v>2500</v>
      </c>
      <c r="H537" s="65"/>
      <c r="I537" s="65">
        <v>2500</v>
      </c>
      <c r="J537" s="65"/>
      <c r="K537" s="65"/>
      <c r="L537" s="86">
        <v>2500</v>
      </c>
      <c r="M537" s="86">
        <v>2500</v>
      </c>
      <c r="N537" s="169"/>
      <c r="O537" s="261"/>
      <c r="P537" s="67" t="s">
        <v>82</v>
      </c>
    </row>
    <row r="538" spans="1:18" ht="17.25" customHeight="1" x14ac:dyDescent="0.2">
      <c r="A538" s="259"/>
      <c r="B538" s="90" t="s">
        <v>17</v>
      </c>
      <c r="C538" s="73">
        <v>127</v>
      </c>
      <c r="D538" s="73">
        <v>1103</v>
      </c>
      <c r="E538" s="75">
        <v>1400050810</v>
      </c>
      <c r="F538" s="73">
        <v>521</v>
      </c>
      <c r="G538" s="86">
        <v>1300</v>
      </c>
      <c r="H538" s="65"/>
      <c r="I538" s="86"/>
      <c r="J538" s="65"/>
      <c r="K538" s="86">
        <v>1300</v>
      </c>
      <c r="L538" s="86"/>
      <c r="M538" s="86"/>
      <c r="N538" s="169"/>
      <c r="O538" s="261"/>
      <c r="P538" s="67" t="s">
        <v>88</v>
      </c>
    </row>
    <row r="539" spans="1:18" ht="12.75" customHeight="1" x14ac:dyDescent="0.2">
      <c r="A539" s="259"/>
      <c r="B539" s="90" t="s">
        <v>17</v>
      </c>
      <c r="C539" s="73">
        <v>127</v>
      </c>
      <c r="D539" s="73">
        <v>1103</v>
      </c>
      <c r="E539" s="75">
        <v>1400050810</v>
      </c>
      <c r="F539" s="73">
        <v>622</v>
      </c>
      <c r="G539" s="86">
        <v>4823.2</v>
      </c>
      <c r="H539" s="65"/>
      <c r="I539" s="86"/>
      <c r="J539" s="65"/>
      <c r="K539" s="86">
        <v>4823.2</v>
      </c>
      <c r="L539" s="86"/>
      <c r="M539" s="86"/>
      <c r="N539" s="169"/>
      <c r="O539" s="261"/>
      <c r="P539" s="67" t="s">
        <v>88</v>
      </c>
    </row>
    <row r="540" spans="1:18" ht="12.75" customHeight="1" x14ac:dyDescent="0.2">
      <c r="A540" s="259"/>
      <c r="B540" s="73" t="s">
        <v>18</v>
      </c>
      <c r="C540" s="73">
        <v>127</v>
      </c>
      <c r="D540" s="73"/>
      <c r="E540" s="73"/>
      <c r="F540" s="73"/>
      <c r="G540" s="86"/>
      <c r="H540" s="65"/>
      <c r="I540" s="65"/>
      <c r="J540" s="65"/>
      <c r="K540" s="65"/>
      <c r="L540" s="86"/>
      <c r="M540" s="86"/>
      <c r="N540" s="169"/>
      <c r="O540" s="261"/>
      <c r="P540" s="67" t="s">
        <v>89</v>
      </c>
    </row>
    <row r="541" spans="1:18" ht="12.75" customHeight="1" x14ac:dyDescent="0.2">
      <c r="A541" s="259"/>
      <c r="B541" s="73" t="s">
        <v>19</v>
      </c>
      <c r="C541" s="73">
        <v>127</v>
      </c>
      <c r="D541" s="73"/>
      <c r="E541" s="73"/>
      <c r="F541" s="73"/>
      <c r="G541" s="86"/>
      <c r="H541" s="65"/>
      <c r="I541" s="65"/>
      <c r="J541" s="65"/>
      <c r="K541" s="65"/>
      <c r="L541" s="86"/>
      <c r="M541" s="86"/>
      <c r="N541" s="169"/>
      <c r="O541" s="261"/>
    </row>
    <row r="542" spans="1:18" ht="27" customHeight="1" x14ac:dyDescent="0.2">
      <c r="A542" s="258" t="s">
        <v>267</v>
      </c>
      <c r="B542" s="84" t="s">
        <v>27</v>
      </c>
      <c r="C542" s="73"/>
      <c r="D542" s="73"/>
      <c r="E542" s="73"/>
      <c r="F542" s="73"/>
      <c r="G542" s="85">
        <v>1</v>
      </c>
      <c r="H542" s="74">
        <v>1</v>
      </c>
      <c r="I542" s="74">
        <v>1</v>
      </c>
      <c r="J542" s="74">
        <v>1</v>
      </c>
      <c r="K542" s="74">
        <v>1</v>
      </c>
      <c r="L542" s="85">
        <v>1</v>
      </c>
      <c r="M542" s="85">
        <v>1</v>
      </c>
      <c r="N542" s="168" t="s">
        <v>26</v>
      </c>
      <c r="O542" s="219" t="s">
        <v>41</v>
      </c>
    </row>
    <row r="543" spans="1:18" ht="12.75" customHeight="1" x14ac:dyDescent="0.2">
      <c r="A543" s="259"/>
      <c r="B543" s="84" t="s">
        <v>37</v>
      </c>
      <c r="C543" s="73"/>
      <c r="D543" s="73"/>
      <c r="E543" s="73"/>
      <c r="F543" s="73"/>
      <c r="G543" s="86">
        <f>G544</f>
        <v>273800</v>
      </c>
      <c r="H543" s="86">
        <f t="shared" ref="H543:K543" si="128">H544</f>
        <v>105000</v>
      </c>
      <c r="I543" s="86">
        <f t="shared" si="128"/>
        <v>60000</v>
      </c>
      <c r="J543" s="86">
        <f t="shared" si="128"/>
        <v>50000</v>
      </c>
      <c r="K543" s="86">
        <f t="shared" si="128"/>
        <v>58800</v>
      </c>
      <c r="L543" s="86">
        <f>L544/L542</f>
        <v>200000</v>
      </c>
      <c r="M543" s="86">
        <f>M544/M542</f>
        <v>200000</v>
      </c>
      <c r="N543" s="169"/>
      <c r="O543" s="220"/>
    </row>
    <row r="544" spans="1:18" ht="12.75" customHeight="1" x14ac:dyDescent="0.2">
      <c r="A544" s="259"/>
      <c r="B544" s="87" t="s">
        <v>23</v>
      </c>
      <c r="C544" s="73"/>
      <c r="D544" s="73"/>
      <c r="E544" s="73"/>
      <c r="F544" s="73"/>
      <c r="G544" s="86">
        <f t="shared" ref="G544" si="129">G545+G546+G547</f>
        <v>273800</v>
      </c>
      <c r="H544" s="86">
        <f t="shared" ref="H544" si="130">H545+H546+H547</f>
        <v>105000</v>
      </c>
      <c r="I544" s="86">
        <f t="shared" ref="I544" si="131">I545+I546+I547</f>
        <v>60000</v>
      </c>
      <c r="J544" s="86">
        <f t="shared" ref="J544:K544" si="132">J545+J546+J547</f>
        <v>50000</v>
      </c>
      <c r="K544" s="86">
        <f t="shared" si="132"/>
        <v>58800</v>
      </c>
      <c r="L544" s="86">
        <f t="shared" ref="L544:M544" si="133">SUM(L545:L548)</f>
        <v>200000</v>
      </c>
      <c r="M544" s="86">
        <f t="shared" si="133"/>
        <v>200000</v>
      </c>
      <c r="N544" s="169"/>
      <c r="O544" s="220"/>
    </row>
    <row r="545" spans="1:16" ht="12.75" customHeight="1" x14ac:dyDescent="0.2">
      <c r="A545" s="259"/>
      <c r="B545" s="73" t="s">
        <v>16</v>
      </c>
      <c r="C545" s="73">
        <v>127</v>
      </c>
      <c r="D545" s="73">
        <v>1103</v>
      </c>
      <c r="E545" s="73">
        <v>1400070670</v>
      </c>
      <c r="F545" s="73">
        <v>521</v>
      </c>
      <c r="G545" s="86">
        <f>H545+I545+J545+K545</f>
        <v>258800</v>
      </c>
      <c r="H545" s="65">
        <v>90000</v>
      </c>
      <c r="I545" s="65">
        <v>60000</v>
      </c>
      <c r="J545" s="65">
        <v>50000</v>
      </c>
      <c r="K545" s="65">
        <v>58800</v>
      </c>
      <c r="L545" s="86">
        <v>150000</v>
      </c>
      <c r="M545" s="86">
        <v>150000</v>
      </c>
      <c r="N545" s="169"/>
      <c r="O545" s="220"/>
      <c r="P545" s="67" t="s">
        <v>82</v>
      </c>
    </row>
    <row r="546" spans="1:16" ht="12.75" customHeight="1" x14ac:dyDescent="0.2">
      <c r="A546" s="259"/>
      <c r="B546" s="73" t="s">
        <v>17</v>
      </c>
      <c r="C546" s="73">
        <v>127</v>
      </c>
      <c r="D546" s="73"/>
      <c r="E546" s="73"/>
      <c r="F546" s="73"/>
      <c r="G546" s="86"/>
      <c r="H546" s="65"/>
      <c r="I546" s="65"/>
      <c r="J546" s="65"/>
      <c r="K546" s="65"/>
      <c r="L546" s="86"/>
      <c r="M546" s="86"/>
      <c r="N546" s="169"/>
      <c r="O546" s="220"/>
      <c r="P546" s="67" t="s">
        <v>88</v>
      </c>
    </row>
    <row r="547" spans="1:16" ht="12.75" customHeight="1" x14ac:dyDescent="0.2">
      <c r="A547" s="259"/>
      <c r="B547" s="73" t="s">
        <v>18</v>
      </c>
      <c r="C547" s="73">
        <v>127</v>
      </c>
      <c r="D547" s="73"/>
      <c r="E547" s="73"/>
      <c r="F547" s="73"/>
      <c r="G547" s="65">
        <v>15000</v>
      </c>
      <c r="H547" s="65">
        <v>15000</v>
      </c>
      <c r="I547" s="65"/>
      <c r="J547" s="65"/>
      <c r="K547" s="65"/>
      <c r="L547" s="86">
        <v>50000</v>
      </c>
      <c r="M547" s="86">
        <v>50000</v>
      </c>
      <c r="N547" s="169"/>
      <c r="O547" s="220"/>
      <c r="P547" s="67" t="s">
        <v>89</v>
      </c>
    </row>
    <row r="548" spans="1:16" ht="53.25" customHeight="1" x14ac:dyDescent="0.2">
      <c r="A548" s="259"/>
      <c r="B548" s="73" t="s">
        <v>19</v>
      </c>
      <c r="C548" s="73">
        <v>127</v>
      </c>
      <c r="D548" s="73"/>
      <c r="E548" s="73"/>
      <c r="F548" s="73"/>
      <c r="G548" s="86"/>
      <c r="H548" s="65"/>
      <c r="I548" s="65"/>
      <c r="J548" s="65"/>
      <c r="K548" s="65"/>
      <c r="L548" s="86"/>
      <c r="M548" s="86"/>
      <c r="N548" s="169"/>
      <c r="O548" s="220"/>
    </row>
    <row r="549" spans="1:16" ht="27.75" customHeight="1" x14ac:dyDescent="0.2">
      <c r="A549" s="248" t="s">
        <v>105</v>
      </c>
      <c r="B549" s="146" t="s">
        <v>14</v>
      </c>
      <c r="C549" s="146"/>
      <c r="D549" s="146"/>
      <c r="E549" s="146"/>
      <c r="F549" s="146"/>
      <c r="G549" s="80"/>
      <c r="H549" s="72"/>
      <c r="I549" s="72"/>
      <c r="J549" s="72"/>
      <c r="K549" s="72"/>
      <c r="L549" s="80"/>
      <c r="M549" s="80"/>
      <c r="N549" s="268" t="s">
        <v>113</v>
      </c>
      <c r="O549" s="265" t="s">
        <v>272</v>
      </c>
    </row>
    <row r="550" spans="1:16" ht="15" customHeight="1" x14ac:dyDescent="0.2">
      <c r="A550" s="249"/>
      <c r="B550" s="81" t="s">
        <v>37</v>
      </c>
      <c r="C550" s="146"/>
      <c r="D550" s="146"/>
      <c r="E550" s="146"/>
      <c r="F550" s="146"/>
      <c r="G550" s="72"/>
      <c r="H550" s="72"/>
      <c r="I550" s="72"/>
      <c r="J550" s="72"/>
      <c r="K550" s="72"/>
      <c r="L550" s="72"/>
      <c r="M550" s="72"/>
      <c r="N550" s="269"/>
      <c r="O550" s="266"/>
    </row>
    <row r="551" spans="1:16" ht="27.75" customHeight="1" x14ac:dyDescent="0.2">
      <c r="A551" s="249"/>
      <c r="B551" s="81" t="s">
        <v>23</v>
      </c>
      <c r="C551" s="146"/>
      <c r="D551" s="146"/>
      <c r="E551" s="146"/>
      <c r="F551" s="146"/>
      <c r="G551" s="72">
        <f t="shared" ref="G551:K551" si="134">SUM(G552:G555)</f>
        <v>71213.8</v>
      </c>
      <c r="H551" s="72">
        <f t="shared" si="134"/>
        <v>18010.7</v>
      </c>
      <c r="I551" s="72">
        <f t="shared" si="134"/>
        <v>18389</v>
      </c>
      <c r="J551" s="72">
        <f t="shared" si="134"/>
        <v>16879.7</v>
      </c>
      <c r="K551" s="72">
        <f t="shared" si="134"/>
        <v>17934.400000000001</v>
      </c>
      <c r="L551" s="72">
        <f>SUM(L552:L555)</f>
        <v>68072</v>
      </c>
      <c r="M551" s="72">
        <f>SUM(M552:M555)</f>
        <v>67988.600000000006</v>
      </c>
      <c r="N551" s="269"/>
      <c r="O551" s="266"/>
    </row>
    <row r="552" spans="1:16" ht="14.25" customHeight="1" x14ac:dyDescent="0.2">
      <c r="A552" s="249"/>
      <c r="B552" s="146" t="s">
        <v>16</v>
      </c>
      <c r="C552" s="146"/>
      <c r="D552" s="146"/>
      <c r="E552" s="146"/>
      <c r="F552" s="146"/>
      <c r="G552" s="72">
        <f t="shared" ref="G552:M555" si="135">G566+G559+G573+G580</f>
        <v>71213.8</v>
      </c>
      <c r="H552" s="72">
        <f t="shared" si="135"/>
        <v>18010.7</v>
      </c>
      <c r="I552" s="72">
        <f t="shared" si="135"/>
        <v>18389</v>
      </c>
      <c r="J552" s="72">
        <f t="shared" si="135"/>
        <v>16879.7</v>
      </c>
      <c r="K552" s="72">
        <f t="shared" si="135"/>
        <v>17934.400000000001</v>
      </c>
      <c r="L552" s="72">
        <f t="shared" si="135"/>
        <v>68072</v>
      </c>
      <c r="M552" s="72">
        <f t="shared" si="135"/>
        <v>67988.600000000006</v>
      </c>
      <c r="N552" s="269"/>
      <c r="O552" s="266"/>
    </row>
    <row r="553" spans="1:16" ht="13.5" customHeight="1" x14ac:dyDescent="0.2">
      <c r="A553" s="249"/>
      <c r="B553" s="146" t="s">
        <v>17</v>
      </c>
      <c r="C553" s="146"/>
      <c r="D553" s="146"/>
      <c r="E553" s="146"/>
      <c r="F553" s="146"/>
      <c r="G553" s="72">
        <f t="shared" si="135"/>
        <v>0</v>
      </c>
      <c r="H553" s="72">
        <f t="shared" si="135"/>
        <v>0</v>
      </c>
      <c r="I553" s="72">
        <f t="shared" si="135"/>
        <v>0</v>
      </c>
      <c r="J553" s="72">
        <f t="shared" si="135"/>
        <v>0</v>
      </c>
      <c r="K553" s="72">
        <f t="shared" si="135"/>
        <v>0</v>
      </c>
      <c r="L553" s="72">
        <f t="shared" si="135"/>
        <v>0</v>
      </c>
      <c r="M553" s="72">
        <f t="shared" si="135"/>
        <v>0</v>
      </c>
      <c r="N553" s="269"/>
      <c r="O553" s="266"/>
    </row>
    <row r="554" spans="1:16" ht="13.5" customHeight="1" x14ac:dyDescent="0.2">
      <c r="A554" s="249"/>
      <c r="B554" s="146" t="s">
        <v>18</v>
      </c>
      <c r="C554" s="146"/>
      <c r="D554" s="146"/>
      <c r="E554" s="146"/>
      <c r="F554" s="146"/>
      <c r="G554" s="72">
        <f t="shared" si="135"/>
        <v>0</v>
      </c>
      <c r="H554" s="72">
        <f t="shared" si="135"/>
        <v>0</v>
      </c>
      <c r="I554" s="72">
        <f t="shared" si="135"/>
        <v>0</v>
      </c>
      <c r="J554" s="72">
        <f t="shared" si="135"/>
        <v>0</v>
      </c>
      <c r="K554" s="72">
        <f t="shared" si="135"/>
        <v>0</v>
      </c>
      <c r="L554" s="72">
        <f t="shared" si="135"/>
        <v>0</v>
      </c>
      <c r="M554" s="72">
        <f t="shared" si="135"/>
        <v>0</v>
      </c>
      <c r="N554" s="269"/>
      <c r="O554" s="266"/>
    </row>
    <row r="555" spans="1:16" ht="26.25" customHeight="1" x14ac:dyDescent="0.2">
      <c r="A555" s="250"/>
      <c r="B555" s="146" t="s">
        <v>19</v>
      </c>
      <c r="C555" s="146"/>
      <c r="D555" s="146"/>
      <c r="E555" s="146"/>
      <c r="F555" s="146"/>
      <c r="G555" s="72">
        <f t="shared" si="135"/>
        <v>0</v>
      </c>
      <c r="H555" s="72">
        <f t="shared" si="135"/>
        <v>0</v>
      </c>
      <c r="I555" s="72">
        <f t="shared" si="135"/>
        <v>0</v>
      </c>
      <c r="J555" s="72">
        <f t="shared" si="135"/>
        <v>0</v>
      </c>
      <c r="K555" s="72">
        <f t="shared" si="135"/>
        <v>0</v>
      </c>
      <c r="L555" s="72">
        <f t="shared" si="135"/>
        <v>0</v>
      </c>
      <c r="M555" s="72">
        <f t="shared" si="135"/>
        <v>0</v>
      </c>
      <c r="N555" s="270"/>
      <c r="O555" s="267"/>
    </row>
    <row r="556" spans="1:16" ht="12.75" customHeight="1" x14ac:dyDescent="0.2">
      <c r="A556" s="258" t="s">
        <v>277</v>
      </c>
      <c r="B556" s="84" t="s">
        <v>106</v>
      </c>
      <c r="C556" s="88"/>
      <c r="D556" s="88"/>
      <c r="E556" s="88"/>
      <c r="F556" s="88"/>
      <c r="G556" s="85">
        <v>25</v>
      </c>
      <c r="H556" s="85">
        <v>25</v>
      </c>
      <c r="I556" s="91"/>
      <c r="J556" s="91"/>
      <c r="K556" s="85"/>
      <c r="L556" s="85">
        <v>25</v>
      </c>
      <c r="M556" s="85">
        <v>25</v>
      </c>
      <c r="N556" s="168" t="s">
        <v>25</v>
      </c>
      <c r="O556" s="260" t="s">
        <v>38</v>
      </c>
    </row>
    <row r="557" spans="1:16" ht="12.75" customHeight="1" x14ac:dyDescent="0.2">
      <c r="A557" s="259"/>
      <c r="B557" s="73" t="s">
        <v>15</v>
      </c>
      <c r="C557" s="88"/>
      <c r="D557" s="88"/>
      <c r="E557" s="88"/>
      <c r="F557" s="88"/>
      <c r="G557" s="86">
        <f>G558/G556</f>
        <v>35.799999999999997</v>
      </c>
      <c r="H557" s="86">
        <f>H558/H556</f>
        <v>35.799999999999997</v>
      </c>
      <c r="I557" s="92"/>
      <c r="J557" s="92"/>
      <c r="K557" s="86"/>
      <c r="L557" s="86">
        <f>L558/L556</f>
        <v>35.799999999999997</v>
      </c>
      <c r="M557" s="86">
        <f>M558/M556</f>
        <v>35.799999999999997</v>
      </c>
      <c r="N557" s="169"/>
      <c r="O557" s="261"/>
    </row>
    <row r="558" spans="1:16" ht="12.75" customHeight="1" x14ac:dyDescent="0.2">
      <c r="A558" s="259"/>
      <c r="B558" s="73" t="s">
        <v>23</v>
      </c>
      <c r="C558" s="88"/>
      <c r="D558" s="88"/>
      <c r="E558" s="88"/>
      <c r="F558" s="88"/>
      <c r="G558" s="86">
        <f>SUM(G559:G562)</f>
        <v>895</v>
      </c>
      <c r="H558" s="86">
        <f>SUM(H559:H562)</f>
        <v>895</v>
      </c>
      <c r="I558" s="86"/>
      <c r="J558" s="86"/>
      <c r="K558" s="86"/>
      <c r="L558" s="86">
        <f>SUM(L559:L562)</f>
        <v>895</v>
      </c>
      <c r="M558" s="86">
        <f>SUM(M559:M562)</f>
        <v>895</v>
      </c>
      <c r="N558" s="169"/>
      <c r="O558" s="261"/>
    </row>
    <row r="559" spans="1:16" ht="12.75" customHeight="1" x14ac:dyDescent="0.2">
      <c r="A559" s="259"/>
      <c r="B559" s="73" t="s">
        <v>16</v>
      </c>
      <c r="C559" s="73">
        <v>127</v>
      </c>
      <c r="D559" s="88">
        <v>1103</v>
      </c>
      <c r="E559" s="88">
        <v>1400004040</v>
      </c>
      <c r="F559" s="88">
        <v>360</v>
      </c>
      <c r="G559" s="86">
        <v>895</v>
      </c>
      <c r="H559" s="86">
        <v>895</v>
      </c>
      <c r="I559" s="86"/>
      <c r="J559" s="86"/>
      <c r="K559" s="86"/>
      <c r="L559" s="86">
        <v>895</v>
      </c>
      <c r="M559" s="86">
        <v>895</v>
      </c>
      <c r="N559" s="169"/>
      <c r="O559" s="261"/>
      <c r="P559" s="67" t="s">
        <v>82</v>
      </c>
    </row>
    <row r="560" spans="1:16" ht="12.75" customHeight="1" x14ac:dyDescent="0.2">
      <c r="A560" s="259"/>
      <c r="B560" s="73" t="s">
        <v>17</v>
      </c>
      <c r="C560" s="73">
        <v>127</v>
      </c>
      <c r="D560" s="88"/>
      <c r="E560" s="88"/>
      <c r="F560" s="88"/>
      <c r="G560" s="86"/>
      <c r="H560" s="92"/>
      <c r="I560" s="92"/>
      <c r="J560" s="92"/>
      <c r="K560" s="92"/>
      <c r="L560" s="86"/>
      <c r="M560" s="86"/>
      <c r="N560" s="169"/>
      <c r="O560" s="261"/>
      <c r="P560" s="67" t="s">
        <v>88</v>
      </c>
    </row>
    <row r="561" spans="1:16" ht="12.75" customHeight="1" x14ac:dyDescent="0.2">
      <c r="A561" s="259"/>
      <c r="B561" s="73" t="s">
        <v>18</v>
      </c>
      <c r="C561" s="73">
        <v>127</v>
      </c>
      <c r="D561" s="88"/>
      <c r="E561" s="88"/>
      <c r="F561" s="88"/>
      <c r="G561" s="86"/>
      <c r="H561" s="92"/>
      <c r="I561" s="92"/>
      <c r="J561" s="92"/>
      <c r="K561" s="92"/>
      <c r="L561" s="86"/>
      <c r="M561" s="86"/>
      <c r="N561" s="169"/>
      <c r="O561" s="261"/>
      <c r="P561" s="67" t="s">
        <v>89</v>
      </c>
    </row>
    <row r="562" spans="1:16" ht="12.75" customHeight="1" x14ac:dyDescent="0.2">
      <c r="A562" s="259"/>
      <c r="B562" s="73" t="s">
        <v>19</v>
      </c>
      <c r="C562" s="73">
        <v>127</v>
      </c>
      <c r="D562" s="88"/>
      <c r="E562" s="88"/>
      <c r="F562" s="88"/>
      <c r="G562" s="86"/>
      <c r="H562" s="92"/>
      <c r="I562" s="92"/>
      <c r="J562" s="92"/>
      <c r="K562" s="92"/>
      <c r="L562" s="86"/>
      <c r="M562" s="86"/>
      <c r="N562" s="169"/>
      <c r="O562" s="261"/>
    </row>
    <row r="563" spans="1:16" ht="12.75" customHeight="1" x14ac:dyDescent="0.2">
      <c r="A563" s="274" t="s">
        <v>276</v>
      </c>
      <c r="B563" s="84" t="s">
        <v>24</v>
      </c>
      <c r="C563" s="88"/>
      <c r="D563" s="88"/>
      <c r="E563" s="88"/>
      <c r="F563" s="88"/>
      <c r="G563" s="85">
        <v>1</v>
      </c>
      <c r="H563" s="91"/>
      <c r="I563" s="91"/>
      <c r="J563" s="91"/>
      <c r="K563" s="91">
        <v>1</v>
      </c>
      <c r="L563" s="85">
        <v>1</v>
      </c>
      <c r="M563" s="85">
        <v>1</v>
      </c>
      <c r="N563" s="168" t="s">
        <v>113</v>
      </c>
      <c r="O563" s="260" t="s">
        <v>39</v>
      </c>
    </row>
    <row r="564" spans="1:16" ht="12.75" customHeight="1" x14ac:dyDescent="0.2">
      <c r="A564" s="275"/>
      <c r="B564" s="73" t="s">
        <v>15</v>
      </c>
      <c r="C564" s="88"/>
      <c r="D564" s="88"/>
      <c r="E564" s="88"/>
      <c r="F564" s="88"/>
      <c r="G564" s="86">
        <f>G565</f>
        <v>1000</v>
      </c>
      <c r="H564" s="86"/>
      <c r="I564" s="86"/>
      <c r="J564" s="86"/>
      <c r="K564" s="86">
        <f t="shared" ref="K564" si="136">K565</f>
        <v>1000</v>
      </c>
      <c r="L564" s="86">
        <f>L565</f>
        <v>1000</v>
      </c>
      <c r="M564" s="86">
        <f>M565</f>
        <v>1000</v>
      </c>
      <c r="N564" s="169"/>
      <c r="O564" s="261"/>
    </row>
    <row r="565" spans="1:16" ht="12.75" customHeight="1" x14ac:dyDescent="0.2">
      <c r="A565" s="275"/>
      <c r="B565" s="73" t="s">
        <v>23</v>
      </c>
      <c r="C565" s="88"/>
      <c r="D565" s="88"/>
      <c r="E565" s="88"/>
      <c r="F565" s="88"/>
      <c r="G565" s="86">
        <f t="shared" ref="G565:K565" si="137">SUM(G566:G569)</f>
        <v>1000</v>
      </c>
      <c r="H565" s="86"/>
      <c r="I565" s="86"/>
      <c r="J565" s="86"/>
      <c r="K565" s="86">
        <f t="shared" si="137"/>
        <v>1000</v>
      </c>
      <c r="L565" s="86">
        <f t="shared" ref="L565:M565" si="138">SUM(L566:L569)</f>
        <v>1000</v>
      </c>
      <c r="M565" s="86">
        <f t="shared" si="138"/>
        <v>1000</v>
      </c>
      <c r="N565" s="169"/>
      <c r="O565" s="261"/>
    </row>
    <row r="566" spans="1:16" ht="12.75" customHeight="1" x14ac:dyDescent="0.2">
      <c r="A566" s="275"/>
      <c r="B566" s="73" t="s">
        <v>16</v>
      </c>
      <c r="C566" s="73">
        <v>127</v>
      </c>
      <c r="D566" s="88">
        <v>1103</v>
      </c>
      <c r="E566" s="88">
        <v>1400004040</v>
      </c>
      <c r="F566" s="88">
        <v>622</v>
      </c>
      <c r="G566" s="86">
        <v>1000</v>
      </c>
      <c r="H566" s="86"/>
      <c r="I566" s="86"/>
      <c r="J566" s="86"/>
      <c r="K566" s="86">
        <v>1000</v>
      </c>
      <c r="L566" s="86">
        <v>1000</v>
      </c>
      <c r="M566" s="86">
        <v>1000</v>
      </c>
      <c r="N566" s="169"/>
      <c r="O566" s="261"/>
      <c r="P566" s="67" t="s">
        <v>82</v>
      </c>
    </row>
    <row r="567" spans="1:16" ht="12.75" customHeight="1" x14ac:dyDescent="0.2">
      <c r="A567" s="275"/>
      <c r="B567" s="73" t="s">
        <v>17</v>
      </c>
      <c r="C567" s="73">
        <v>127</v>
      </c>
      <c r="D567" s="88"/>
      <c r="E567" s="88"/>
      <c r="F567" s="88"/>
      <c r="G567" s="86"/>
      <c r="H567" s="92"/>
      <c r="I567" s="92"/>
      <c r="J567" s="92"/>
      <c r="K567" s="92"/>
      <c r="L567" s="86"/>
      <c r="M567" s="86"/>
      <c r="N567" s="169"/>
      <c r="O567" s="261"/>
      <c r="P567" s="67" t="s">
        <v>88</v>
      </c>
    </row>
    <row r="568" spans="1:16" ht="12.75" customHeight="1" x14ac:dyDescent="0.2">
      <c r="A568" s="275"/>
      <c r="B568" s="73" t="s">
        <v>18</v>
      </c>
      <c r="C568" s="73">
        <v>127</v>
      </c>
      <c r="D568" s="88"/>
      <c r="E568" s="88"/>
      <c r="F568" s="88"/>
      <c r="G568" s="86"/>
      <c r="H568" s="92"/>
      <c r="I568" s="92"/>
      <c r="J568" s="92"/>
      <c r="K568" s="92"/>
      <c r="L568" s="86"/>
      <c r="M568" s="86"/>
      <c r="N568" s="169"/>
      <c r="O568" s="261"/>
      <c r="P568" s="67" t="s">
        <v>89</v>
      </c>
    </row>
    <row r="569" spans="1:16" ht="12.75" customHeight="1" x14ac:dyDescent="0.2">
      <c r="A569" s="275"/>
      <c r="B569" s="73" t="s">
        <v>19</v>
      </c>
      <c r="C569" s="73">
        <v>127</v>
      </c>
      <c r="D569" s="88"/>
      <c r="E569" s="88"/>
      <c r="F569" s="88"/>
      <c r="G569" s="86"/>
      <c r="H569" s="92"/>
      <c r="I569" s="92"/>
      <c r="J569" s="92"/>
      <c r="K569" s="92"/>
      <c r="L569" s="86"/>
      <c r="M569" s="86"/>
      <c r="N569" s="169"/>
      <c r="O569" s="261"/>
    </row>
    <row r="570" spans="1:16" ht="12.75" customHeight="1" x14ac:dyDescent="0.2">
      <c r="A570" s="274" t="s">
        <v>286</v>
      </c>
      <c r="B570" s="84" t="s">
        <v>181</v>
      </c>
      <c r="C570" s="88"/>
      <c r="D570" s="88"/>
      <c r="E570" s="88"/>
      <c r="F570" s="88"/>
      <c r="G570" s="85">
        <v>1</v>
      </c>
      <c r="H570" s="85">
        <v>1</v>
      </c>
      <c r="I570" s="85">
        <v>1</v>
      </c>
      <c r="J570" s="85">
        <v>1</v>
      </c>
      <c r="K570" s="91">
        <v>1</v>
      </c>
      <c r="L570" s="85">
        <v>1</v>
      </c>
      <c r="M570" s="85">
        <v>1</v>
      </c>
      <c r="N570" s="168" t="s">
        <v>113</v>
      </c>
      <c r="O570" s="260" t="s">
        <v>273</v>
      </c>
    </row>
    <row r="571" spans="1:16" ht="12.75" customHeight="1" x14ac:dyDescent="0.2">
      <c r="A571" s="275"/>
      <c r="B571" s="73" t="s">
        <v>15</v>
      </c>
      <c r="C571" s="88"/>
      <c r="D571" s="88"/>
      <c r="E571" s="88"/>
      <c r="F571" s="88"/>
      <c r="G571" s="86">
        <f>H571+I571+J571+K571</f>
        <v>67545.7</v>
      </c>
      <c r="H571" s="86">
        <f t="shared" ref="H571:M571" si="139">H572/H570</f>
        <v>16700</v>
      </c>
      <c r="I571" s="86">
        <f t="shared" si="139"/>
        <v>17965.5</v>
      </c>
      <c r="J571" s="86">
        <f t="shared" si="139"/>
        <v>16561.400000000001</v>
      </c>
      <c r="K571" s="86">
        <f t="shared" si="139"/>
        <v>16318.800000000001</v>
      </c>
      <c r="L571" s="86">
        <v>65101.5</v>
      </c>
      <c r="M571" s="86">
        <f t="shared" si="139"/>
        <v>65101.5</v>
      </c>
      <c r="N571" s="169"/>
      <c r="O571" s="261"/>
    </row>
    <row r="572" spans="1:16" ht="12.75" customHeight="1" x14ac:dyDescent="0.2">
      <c r="A572" s="275"/>
      <c r="B572" s="73" t="s">
        <v>23</v>
      </c>
      <c r="C572" s="88"/>
      <c r="D572" s="88"/>
      <c r="E572" s="88"/>
      <c r="F572" s="88"/>
      <c r="G572" s="86">
        <f>H572+I572+J572+K572</f>
        <v>67545.7</v>
      </c>
      <c r="H572" s="86">
        <f t="shared" ref="H572:K572" si="140">H573+H574+H575+H576</f>
        <v>16700</v>
      </c>
      <c r="I572" s="86">
        <f t="shared" si="140"/>
        <v>17965.5</v>
      </c>
      <c r="J572" s="86">
        <f t="shared" si="140"/>
        <v>16561.400000000001</v>
      </c>
      <c r="K572" s="86">
        <f t="shared" si="140"/>
        <v>16318.800000000001</v>
      </c>
      <c r="L572" s="86">
        <v>65101.5</v>
      </c>
      <c r="M572" s="86">
        <v>65101.5</v>
      </c>
      <c r="N572" s="169"/>
      <c r="O572" s="261"/>
    </row>
    <row r="573" spans="1:16" ht="12.75" customHeight="1" x14ac:dyDescent="0.2">
      <c r="A573" s="275"/>
      <c r="B573" s="73" t="s">
        <v>16</v>
      </c>
      <c r="C573" s="73">
        <v>127</v>
      </c>
      <c r="D573" s="93" t="s">
        <v>135</v>
      </c>
      <c r="E573" s="88">
        <v>1400001010</v>
      </c>
      <c r="F573" s="88">
        <v>621</v>
      </c>
      <c r="G573" s="86">
        <f>H573+I573+J573+K573</f>
        <v>67545.7</v>
      </c>
      <c r="H573" s="86">
        <v>16700</v>
      </c>
      <c r="I573" s="86">
        <v>17965.5</v>
      </c>
      <c r="J573" s="86">
        <v>16561.400000000001</v>
      </c>
      <c r="K573" s="86">
        <f>17125.9-807.1</f>
        <v>16318.800000000001</v>
      </c>
      <c r="L573" s="86">
        <v>65101.5</v>
      </c>
      <c r="M573" s="86">
        <v>65101.5</v>
      </c>
      <c r="N573" s="169"/>
      <c r="O573" s="261"/>
      <c r="P573" s="67" t="s">
        <v>82</v>
      </c>
    </row>
    <row r="574" spans="1:16" ht="12.75" customHeight="1" x14ac:dyDescent="0.2">
      <c r="A574" s="275"/>
      <c r="B574" s="73" t="s">
        <v>17</v>
      </c>
      <c r="C574" s="73">
        <v>127</v>
      </c>
      <c r="D574" s="88"/>
      <c r="E574" s="88"/>
      <c r="F574" s="88"/>
      <c r="G574" s="86"/>
      <c r="H574" s="92"/>
      <c r="I574" s="92"/>
      <c r="J574" s="92"/>
      <c r="K574" s="92"/>
      <c r="L574" s="86"/>
      <c r="M574" s="86"/>
      <c r="N574" s="169"/>
      <c r="O574" s="261"/>
      <c r="P574" s="67" t="s">
        <v>88</v>
      </c>
    </row>
    <row r="575" spans="1:16" ht="12.75" customHeight="1" x14ac:dyDescent="0.2">
      <c r="A575" s="275"/>
      <c r="B575" s="73" t="s">
        <v>18</v>
      </c>
      <c r="C575" s="73">
        <v>127</v>
      </c>
      <c r="D575" s="88"/>
      <c r="E575" s="88"/>
      <c r="F575" s="88"/>
      <c r="G575" s="86"/>
      <c r="H575" s="92"/>
      <c r="I575" s="92"/>
      <c r="J575" s="92"/>
      <c r="K575" s="92"/>
      <c r="L575" s="86"/>
      <c r="M575" s="86"/>
      <c r="N575" s="169"/>
      <c r="O575" s="261"/>
      <c r="P575" s="67" t="s">
        <v>89</v>
      </c>
    </row>
    <row r="576" spans="1:16" ht="12.75" customHeight="1" x14ac:dyDescent="0.2">
      <c r="A576" s="275"/>
      <c r="B576" s="73" t="s">
        <v>19</v>
      </c>
      <c r="C576" s="73">
        <v>127</v>
      </c>
      <c r="D576" s="88"/>
      <c r="E576" s="88"/>
      <c r="F576" s="88"/>
      <c r="G576" s="86"/>
      <c r="H576" s="92"/>
      <c r="I576" s="92"/>
      <c r="J576" s="92"/>
      <c r="K576" s="92"/>
      <c r="L576" s="86"/>
      <c r="M576" s="86"/>
      <c r="N576" s="169"/>
      <c r="O576" s="261"/>
    </row>
    <row r="577" spans="1:16" ht="12.75" customHeight="1" x14ac:dyDescent="0.2">
      <c r="A577" s="274" t="s">
        <v>275</v>
      </c>
      <c r="B577" s="84" t="s">
        <v>143</v>
      </c>
      <c r="C577" s="88"/>
      <c r="D577" s="88"/>
      <c r="E577" s="88"/>
      <c r="F577" s="88"/>
      <c r="G577" s="85">
        <v>11</v>
      </c>
      <c r="H577" s="85">
        <v>11</v>
      </c>
      <c r="I577" s="85">
        <v>11</v>
      </c>
      <c r="J577" s="85">
        <v>11</v>
      </c>
      <c r="K577" s="85">
        <v>11</v>
      </c>
      <c r="L577" s="85">
        <v>9</v>
      </c>
      <c r="M577" s="85">
        <v>9</v>
      </c>
      <c r="N577" s="168" t="s">
        <v>113</v>
      </c>
      <c r="O577" s="260" t="s">
        <v>274</v>
      </c>
    </row>
    <row r="578" spans="1:16" ht="12.75" customHeight="1" x14ac:dyDescent="0.2">
      <c r="A578" s="275"/>
      <c r="B578" s="73" t="s">
        <v>15</v>
      </c>
      <c r="C578" s="88"/>
      <c r="D578" s="88"/>
      <c r="E578" s="88"/>
      <c r="F578" s="88"/>
      <c r="G578" s="86">
        <v>117.2909090909091</v>
      </c>
      <c r="H578" s="86">
        <f t="shared" ref="H578:M578" si="141">H579/H577</f>
        <v>37.790909090909089</v>
      </c>
      <c r="I578" s="86">
        <f t="shared" si="141"/>
        <v>38.5</v>
      </c>
      <c r="J578" s="86">
        <f t="shared" si="141"/>
        <v>28.936363636363637</v>
      </c>
      <c r="K578" s="86">
        <f t="shared" si="141"/>
        <v>55.963636363636354</v>
      </c>
      <c r="L578" s="86">
        <v>119.5</v>
      </c>
      <c r="M578" s="86">
        <f t="shared" si="141"/>
        <v>110.23333333333333</v>
      </c>
      <c r="N578" s="169"/>
      <c r="O578" s="261"/>
    </row>
    <row r="579" spans="1:16" ht="12.75" customHeight="1" x14ac:dyDescent="0.2">
      <c r="A579" s="275"/>
      <c r="B579" s="73" t="s">
        <v>23</v>
      </c>
      <c r="C579" s="88"/>
      <c r="D579" s="88"/>
      <c r="E579" s="88"/>
      <c r="F579" s="88"/>
      <c r="G579" s="86">
        <f>H579+I579+J579+K579</f>
        <v>1773.1</v>
      </c>
      <c r="H579" s="86">
        <f t="shared" ref="H579:K579" si="142">H580+H581+H582+H583</f>
        <v>415.7</v>
      </c>
      <c r="I579" s="86">
        <f t="shared" si="142"/>
        <v>423.5</v>
      </c>
      <c r="J579" s="86">
        <f t="shared" si="142"/>
        <v>318.3</v>
      </c>
      <c r="K579" s="86">
        <f t="shared" si="142"/>
        <v>615.59999999999991</v>
      </c>
      <c r="L579" s="86">
        <v>1075.5</v>
      </c>
      <c r="M579" s="86">
        <v>992.1</v>
      </c>
      <c r="N579" s="169"/>
      <c r="O579" s="261"/>
    </row>
    <row r="580" spans="1:16" ht="12.75" customHeight="1" x14ac:dyDescent="0.2">
      <c r="A580" s="275"/>
      <c r="B580" s="73" t="s">
        <v>16</v>
      </c>
      <c r="C580" s="73">
        <v>127</v>
      </c>
      <c r="D580" s="93" t="s">
        <v>135</v>
      </c>
      <c r="E580" s="88">
        <v>1400002019</v>
      </c>
      <c r="F580" s="88">
        <v>321</v>
      </c>
      <c r="G580" s="86">
        <f>H580+I580+J580+K580</f>
        <v>1773.1</v>
      </c>
      <c r="H580" s="86">
        <v>415.7</v>
      </c>
      <c r="I580" s="86">
        <v>423.5</v>
      </c>
      <c r="J580" s="86">
        <v>318.3</v>
      </c>
      <c r="K580" s="86">
        <f>132.7+482.9</f>
        <v>615.59999999999991</v>
      </c>
      <c r="L580" s="86">
        <v>1075.5</v>
      </c>
      <c r="M580" s="86">
        <v>992.1</v>
      </c>
      <c r="N580" s="169"/>
      <c r="O580" s="261"/>
      <c r="P580" s="67" t="s">
        <v>82</v>
      </c>
    </row>
    <row r="581" spans="1:16" ht="12.75" customHeight="1" x14ac:dyDescent="0.2">
      <c r="A581" s="275"/>
      <c r="B581" s="73" t="s">
        <v>17</v>
      </c>
      <c r="C581" s="73">
        <v>127</v>
      </c>
      <c r="D581" s="88"/>
      <c r="E581" s="88"/>
      <c r="F581" s="88"/>
      <c r="G581" s="86"/>
      <c r="H581" s="92"/>
      <c r="I581" s="92"/>
      <c r="J581" s="92"/>
      <c r="K581" s="92"/>
      <c r="L581" s="86"/>
      <c r="M581" s="86"/>
      <c r="N581" s="169"/>
      <c r="O581" s="261"/>
      <c r="P581" s="67" t="s">
        <v>88</v>
      </c>
    </row>
    <row r="582" spans="1:16" ht="12.75" customHeight="1" x14ac:dyDescent="0.2">
      <c r="A582" s="275"/>
      <c r="B582" s="73" t="s">
        <v>18</v>
      </c>
      <c r="C582" s="73">
        <v>127</v>
      </c>
      <c r="D582" s="88"/>
      <c r="E582" s="88"/>
      <c r="F582" s="88"/>
      <c r="G582" s="86"/>
      <c r="H582" s="92"/>
      <c r="I582" s="92"/>
      <c r="J582" s="92"/>
      <c r="K582" s="92"/>
      <c r="L582" s="86"/>
      <c r="M582" s="86"/>
      <c r="N582" s="169"/>
      <c r="O582" s="261"/>
      <c r="P582" s="67" t="s">
        <v>89</v>
      </c>
    </row>
    <row r="583" spans="1:16" ht="52.5" customHeight="1" x14ac:dyDescent="0.2">
      <c r="A583" s="275"/>
      <c r="B583" s="73" t="s">
        <v>19</v>
      </c>
      <c r="C583" s="73">
        <v>127</v>
      </c>
      <c r="D583" s="88"/>
      <c r="E583" s="88"/>
      <c r="F583" s="88"/>
      <c r="G583" s="86"/>
      <c r="H583" s="92"/>
      <c r="I583" s="92"/>
      <c r="J583" s="92"/>
      <c r="K583" s="92"/>
      <c r="L583" s="86"/>
      <c r="M583" s="86"/>
      <c r="N583" s="169"/>
      <c r="O583" s="261"/>
    </row>
    <row r="584" spans="1:16" ht="15" customHeight="1" x14ac:dyDescent="0.2">
      <c r="A584" s="248" t="s">
        <v>134</v>
      </c>
      <c r="B584" s="146" t="s">
        <v>181</v>
      </c>
      <c r="C584" s="146"/>
      <c r="D584" s="94"/>
      <c r="E584" s="94"/>
      <c r="F584" s="94"/>
      <c r="G584" s="95">
        <v>11</v>
      </c>
      <c r="H584" s="95">
        <v>11</v>
      </c>
      <c r="I584" s="95">
        <v>11</v>
      </c>
      <c r="J584" s="95">
        <v>11</v>
      </c>
      <c r="K584" s="95">
        <v>11</v>
      </c>
      <c r="L584" s="95">
        <v>11</v>
      </c>
      <c r="M584" s="95">
        <v>11</v>
      </c>
      <c r="N584" s="268" t="s">
        <v>113</v>
      </c>
      <c r="O584" s="271" t="s">
        <v>137</v>
      </c>
    </row>
    <row r="585" spans="1:16" ht="12.75" customHeight="1" x14ac:dyDescent="0.2">
      <c r="A585" s="249"/>
      <c r="B585" s="81" t="s">
        <v>37</v>
      </c>
      <c r="C585" s="146"/>
      <c r="D585" s="146"/>
      <c r="E585" s="146"/>
      <c r="F585" s="146"/>
      <c r="G585" s="72">
        <f t="shared" ref="G585:M585" si="143">G586/G584</f>
        <v>59577.75454545454</v>
      </c>
      <c r="H585" s="72">
        <f t="shared" si="143"/>
        <v>16679.636363636364</v>
      </c>
      <c r="I585" s="72">
        <f t="shared" si="143"/>
        <v>14021.7</v>
      </c>
      <c r="J585" s="72">
        <f t="shared" si="143"/>
        <v>14046.063636363637</v>
      </c>
      <c r="K585" s="72">
        <f t="shared" si="143"/>
        <v>14830.354545454547</v>
      </c>
      <c r="L585" s="72">
        <f t="shared" si="143"/>
        <v>46427.336363636357</v>
      </c>
      <c r="M585" s="72">
        <f t="shared" si="143"/>
        <v>46427.336363636357</v>
      </c>
      <c r="N585" s="269"/>
      <c r="O585" s="272"/>
    </row>
    <row r="586" spans="1:16" ht="12.75" customHeight="1" x14ac:dyDescent="0.2">
      <c r="A586" s="249"/>
      <c r="B586" s="81" t="s">
        <v>23</v>
      </c>
      <c r="C586" s="146"/>
      <c r="D586" s="146"/>
      <c r="E586" s="146"/>
      <c r="F586" s="146"/>
      <c r="G586" s="72">
        <f t="shared" ref="G586:K586" si="144">SUM(G587:G590)</f>
        <v>655355.29999999993</v>
      </c>
      <c r="H586" s="72">
        <f t="shared" si="144"/>
        <v>183476</v>
      </c>
      <c r="I586" s="72">
        <f t="shared" si="144"/>
        <v>154238.70000000001</v>
      </c>
      <c r="J586" s="72">
        <f t="shared" si="144"/>
        <v>154506.70000000001</v>
      </c>
      <c r="K586" s="72">
        <f t="shared" si="144"/>
        <v>163133.90000000002</v>
      </c>
      <c r="L586" s="72">
        <f>SUM(L587:L590)</f>
        <v>510700.69999999995</v>
      </c>
      <c r="M586" s="72">
        <f>SUM(M587:M590)</f>
        <v>510700.69999999995</v>
      </c>
      <c r="N586" s="269"/>
      <c r="O586" s="272"/>
    </row>
    <row r="587" spans="1:16" ht="12.75" customHeight="1" x14ac:dyDescent="0.2">
      <c r="A587" s="249"/>
      <c r="B587" s="146" t="s">
        <v>16</v>
      </c>
      <c r="C587" s="146"/>
      <c r="D587" s="146"/>
      <c r="E587" s="146"/>
      <c r="F587" s="146"/>
      <c r="G587" s="72">
        <f t="shared" ref="G587:M587" si="145">G594+G601</f>
        <v>655355.29999999993</v>
      </c>
      <c r="H587" s="72">
        <f t="shared" si="145"/>
        <v>183476</v>
      </c>
      <c r="I587" s="72">
        <f t="shared" si="145"/>
        <v>154238.70000000001</v>
      </c>
      <c r="J587" s="72">
        <f t="shared" si="145"/>
        <v>154506.70000000001</v>
      </c>
      <c r="K587" s="72">
        <f t="shared" si="145"/>
        <v>163133.90000000002</v>
      </c>
      <c r="L587" s="72">
        <f t="shared" si="145"/>
        <v>510700.69999999995</v>
      </c>
      <c r="M587" s="72">
        <f t="shared" si="145"/>
        <v>510700.69999999995</v>
      </c>
      <c r="N587" s="269"/>
      <c r="O587" s="272"/>
    </row>
    <row r="588" spans="1:16" ht="12.75" customHeight="1" x14ac:dyDescent="0.2">
      <c r="A588" s="249"/>
      <c r="B588" s="146" t="s">
        <v>17</v>
      </c>
      <c r="C588" s="146"/>
      <c r="D588" s="146"/>
      <c r="E588" s="146"/>
      <c r="F588" s="146"/>
      <c r="G588" s="72">
        <f t="shared" ref="G588:H590" si="146">G595+G602</f>
        <v>0</v>
      </c>
      <c r="H588" s="72">
        <f t="shared" si="146"/>
        <v>0</v>
      </c>
      <c r="I588" s="72">
        <f>I595+I602</f>
        <v>0</v>
      </c>
      <c r="J588" s="72">
        <f t="shared" ref="J588:M588" si="147">J595+J602</f>
        <v>0</v>
      </c>
      <c r="K588" s="72">
        <f t="shared" si="147"/>
        <v>0</v>
      </c>
      <c r="L588" s="72">
        <f t="shared" si="147"/>
        <v>0</v>
      </c>
      <c r="M588" s="72">
        <f t="shared" si="147"/>
        <v>0</v>
      </c>
      <c r="N588" s="269"/>
      <c r="O588" s="272"/>
    </row>
    <row r="589" spans="1:16" ht="12.75" customHeight="1" x14ac:dyDescent="0.2">
      <c r="A589" s="249"/>
      <c r="B589" s="146" t="s">
        <v>18</v>
      </c>
      <c r="C589" s="146"/>
      <c r="D589" s="146"/>
      <c r="E589" s="146"/>
      <c r="F589" s="146"/>
      <c r="G589" s="72">
        <f t="shared" si="146"/>
        <v>0</v>
      </c>
      <c r="H589" s="72">
        <f t="shared" si="146"/>
        <v>0</v>
      </c>
      <c r="I589" s="72">
        <f t="shared" ref="I589:M589" si="148">I596+I603</f>
        <v>0</v>
      </c>
      <c r="J589" s="72">
        <f t="shared" si="148"/>
        <v>0</v>
      </c>
      <c r="K589" s="72">
        <f t="shared" si="148"/>
        <v>0</v>
      </c>
      <c r="L589" s="72">
        <f t="shared" si="148"/>
        <v>0</v>
      </c>
      <c r="M589" s="72">
        <f t="shared" si="148"/>
        <v>0</v>
      </c>
      <c r="N589" s="269"/>
      <c r="O589" s="272"/>
    </row>
    <row r="590" spans="1:16" ht="27" customHeight="1" x14ac:dyDescent="0.2">
      <c r="A590" s="250"/>
      <c r="B590" s="146" t="s">
        <v>19</v>
      </c>
      <c r="C590" s="146"/>
      <c r="D590" s="146"/>
      <c r="E590" s="146"/>
      <c r="F590" s="146"/>
      <c r="G590" s="72">
        <f t="shared" si="146"/>
        <v>0</v>
      </c>
      <c r="H590" s="72">
        <f t="shared" si="146"/>
        <v>0</v>
      </c>
      <c r="I590" s="72">
        <f t="shared" ref="I590:M590" si="149">I597+I604</f>
        <v>0</v>
      </c>
      <c r="J590" s="72">
        <f t="shared" si="149"/>
        <v>0</v>
      </c>
      <c r="K590" s="72">
        <f t="shared" si="149"/>
        <v>0</v>
      </c>
      <c r="L590" s="72">
        <f t="shared" si="149"/>
        <v>0</v>
      </c>
      <c r="M590" s="72">
        <f t="shared" si="149"/>
        <v>0</v>
      </c>
      <c r="N590" s="270"/>
      <c r="O590" s="273"/>
    </row>
    <row r="591" spans="1:16" ht="12.75" customHeight="1" x14ac:dyDescent="0.2">
      <c r="A591" s="274" t="s">
        <v>278</v>
      </c>
      <c r="B591" s="84" t="s">
        <v>181</v>
      </c>
      <c r="C591" s="88"/>
      <c r="D591" s="88"/>
      <c r="E591" s="88"/>
      <c r="F591" s="88"/>
      <c r="G591" s="85">
        <v>1</v>
      </c>
      <c r="H591" s="85">
        <v>1</v>
      </c>
      <c r="I591" s="85">
        <v>1</v>
      </c>
      <c r="J591" s="85">
        <v>1</v>
      </c>
      <c r="K591" s="85">
        <v>1</v>
      </c>
      <c r="L591" s="85">
        <v>1</v>
      </c>
      <c r="M591" s="85">
        <v>1</v>
      </c>
      <c r="N591" s="168" t="s">
        <v>113</v>
      </c>
      <c r="O591" s="260" t="s">
        <v>279</v>
      </c>
    </row>
    <row r="592" spans="1:16" ht="12.75" customHeight="1" x14ac:dyDescent="0.2">
      <c r="A592" s="275"/>
      <c r="B592" s="73" t="s">
        <v>15</v>
      </c>
      <c r="C592" s="88"/>
      <c r="D592" s="88"/>
      <c r="E592" s="88"/>
      <c r="F592" s="88"/>
      <c r="G592" s="86">
        <f>H592+I592+J592+K592</f>
        <v>25879.600000000002</v>
      </c>
      <c r="H592" s="86">
        <f t="shared" ref="H592:M592" si="150">H593/H591</f>
        <v>6576</v>
      </c>
      <c r="I592" s="86">
        <f t="shared" si="150"/>
        <v>6738.7</v>
      </c>
      <c r="J592" s="86">
        <f t="shared" si="150"/>
        <v>5106.7</v>
      </c>
      <c r="K592" s="86">
        <f t="shared" si="150"/>
        <v>7458.2</v>
      </c>
      <c r="L592" s="86">
        <v>16594.099999999999</v>
      </c>
      <c r="M592" s="86">
        <f t="shared" si="150"/>
        <v>16594.099999999999</v>
      </c>
      <c r="N592" s="169"/>
      <c r="O592" s="261"/>
    </row>
    <row r="593" spans="1:16" ht="12.75" customHeight="1" x14ac:dyDescent="0.2">
      <c r="A593" s="275"/>
      <c r="B593" s="73" t="s">
        <v>23</v>
      </c>
      <c r="C593" s="88"/>
      <c r="D593" s="88"/>
      <c r="E593" s="88"/>
      <c r="F593" s="88"/>
      <c r="G593" s="86">
        <f>H593+I593+J593+K593</f>
        <v>25879.600000000002</v>
      </c>
      <c r="H593" s="86">
        <f t="shared" ref="H593:K593" si="151">H594+H595+H596+H597</f>
        <v>6576</v>
      </c>
      <c r="I593" s="86">
        <f t="shared" si="151"/>
        <v>6738.7</v>
      </c>
      <c r="J593" s="86">
        <f t="shared" si="151"/>
        <v>5106.7</v>
      </c>
      <c r="K593" s="86">
        <f t="shared" si="151"/>
        <v>7458.2</v>
      </c>
      <c r="L593" s="86">
        <v>16594.099999999999</v>
      </c>
      <c r="M593" s="86">
        <v>16594.099999999999</v>
      </c>
      <c r="N593" s="169"/>
      <c r="O593" s="261"/>
    </row>
    <row r="594" spans="1:16" ht="12.75" customHeight="1" x14ac:dyDescent="0.2">
      <c r="A594" s="275"/>
      <c r="B594" s="73" t="s">
        <v>16</v>
      </c>
      <c r="C594" s="73">
        <v>127</v>
      </c>
      <c r="D594" s="93" t="s">
        <v>101</v>
      </c>
      <c r="E594" s="88">
        <v>1400000660</v>
      </c>
      <c r="F594" s="88">
        <v>621</v>
      </c>
      <c r="G594" s="86">
        <f>H594+I594+J594+K594</f>
        <v>25879.600000000002</v>
      </c>
      <c r="H594" s="86">
        <v>6576</v>
      </c>
      <c r="I594" s="86">
        <v>6738.7</v>
      </c>
      <c r="J594" s="86">
        <v>5106.7</v>
      </c>
      <c r="K594" s="86">
        <f>4654-195.8+3000</f>
        <v>7458.2</v>
      </c>
      <c r="L594" s="86">
        <v>16594.099999999999</v>
      </c>
      <c r="M594" s="86">
        <v>16594.099999999999</v>
      </c>
      <c r="N594" s="169"/>
      <c r="O594" s="261"/>
      <c r="P594" s="67" t="s">
        <v>82</v>
      </c>
    </row>
    <row r="595" spans="1:16" ht="12.75" customHeight="1" x14ac:dyDescent="0.2">
      <c r="A595" s="275"/>
      <c r="B595" s="73" t="s">
        <v>17</v>
      </c>
      <c r="C595" s="73">
        <v>127</v>
      </c>
      <c r="D595" s="88"/>
      <c r="E595" s="88"/>
      <c r="F595" s="88"/>
      <c r="G595" s="86"/>
      <c r="H595" s="92"/>
      <c r="I595" s="92"/>
      <c r="J595" s="92"/>
      <c r="K595" s="92"/>
      <c r="L595" s="86"/>
      <c r="M595" s="86"/>
      <c r="N595" s="169"/>
      <c r="O595" s="261"/>
      <c r="P595" s="67" t="s">
        <v>88</v>
      </c>
    </row>
    <row r="596" spans="1:16" ht="12.75" customHeight="1" x14ac:dyDescent="0.2">
      <c r="A596" s="275"/>
      <c r="B596" s="73" t="s">
        <v>18</v>
      </c>
      <c r="C596" s="73">
        <v>127</v>
      </c>
      <c r="D596" s="88"/>
      <c r="E596" s="88"/>
      <c r="F596" s="88"/>
      <c r="G596" s="86"/>
      <c r="H596" s="92"/>
      <c r="I596" s="92"/>
      <c r="J596" s="92"/>
      <c r="K596" s="92"/>
      <c r="L596" s="86"/>
      <c r="M596" s="86"/>
      <c r="N596" s="169"/>
      <c r="O596" s="261"/>
      <c r="P596" s="67" t="s">
        <v>89</v>
      </c>
    </row>
    <row r="597" spans="1:16" ht="12.75" customHeight="1" x14ac:dyDescent="0.2">
      <c r="A597" s="275"/>
      <c r="B597" s="73" t="s">
        <v>19</v>
      </c>
      <c r="C597" s="73">
        <v>127</v>
      </c>
      <c r="D597" s="88"/>
      <c r="E597" s="88"/>
      <c r="F597" s="88"/>
      <c r="G597" s="86"/>
      <c r="H597" s="92"/>
      <c r="I597" s="92"/>
      <c r="J597" s="92"/>
      <c r="K597" s="92"/>
      <c r="L597" s="85"/>
      <c r="M597" s="86"/>
      <c r="N597" s="169"/>
      <c r="O597" s="261"/>
    </row>
    <row r="598" spans="1:16" ht="12.75" customHeight="1" x14ac:dyDescent="0.2">
      <c r="A598" s="274" t="s">
        <v>295</v>
      </c>
      <c r="B598" s="84" t="s">
        <v>181</v>
      </c>
      <c r="C598" s="88"/>
      <c r="D598" s="88"/>
      <c r="E598" s="88"/>
      <c r="F598" s="88"/>
      <c r="G598" s="85">
        <v>10</v>
      </c>
      <c r="H598" s="85">
        <v>10</v>
      </c>
      <c r="I598" s="85">
        <v>10</v>
      </c>
      <c r="J598" s="85">
        <v>10</v>
      </c>
      <c r="K598" s="85">
        <v>10</v>
      </c>
      <c r="L598" s="85">
        <v>10</v>
      </c>
      <c r="M598" s="85">
        <v>10</v>
      </c>
      <c r="N598" s="168" t="s">
        <v>113</v>
      </c>
      <c r="O598" s="260" t="s">
        <v>296</v>
      </c>
    </row>
    <row r="599" spans="1:16" ht="12.75" customHeight="1" x14ac:dyDescent="0.2">
      <c r="A599" s="275"/>
      <c r="B599" s="73" t="s">
        <v>15</v>
      </c>
      <c r="C599" s="88"/>
      <c r="D599" s="88"/>
      <c r="E599" s="88"/>
      <c r="F599" s="88"/>
      <c r="G599" s="86">
        <f>G600/G598</f>
        <v>62947.569999999992</v>
      </c>
      <c r="H599" s="86">
        <f>H600/H598</f>
        <v>17690</v>
      </c>
      <c r="I599" s="86">
        <f>I600/I598</f>
        <v>14750</v>
      </c>
      <c r="J599" s="86">
        <f>J600/J598</f>
        <v>14940</v>
      </c>
      <c r="K599" s="86">
        <f>K600/K598</f>
        <v>15567.570000000002</v>
      </c>
      <c r="L599" s="86">
        <v>49410.659999999996</v>
      </c>
      <c r="M599" s="86">
        <f t="shared" ref="M599" si="152">M600/M598</f>
        <v>49410.659999999996</v>
      </c>
      <c r="N599" s="169"/>
      <c r="O599" s="261"/>
    </row>
    <row r="600" spans="1:16" ht="12.75" customHeight="1" x14ac:dyDescent="0.2">
      <c r="A600" s="275"/>
      <c r="B600" s="73" t="s">
        <v>23</v>
      </c>
      <c r="C600" s="88"/>
      <c r="D600" s="88"/>
      <c r="E600" s="88"/>
      <c r="F600" s="88"/>
      <c r="G600" s="86">
        <f>H600+I600+J600+K600</f>
        <v>629475.69999999995</v>
      </c>
      <c r="H600" s="86">
        <f t="shared" ref="H600:K600" si="153">H601+H602+H603+H604</f>
        <v>176900</v>
      </c>
      <c r="I600" s="86">
        <f t="shared" si="153"/>
        <v>147500</v>
      </c>
      <c r="J600" s="86">
        <f t="shared" si="153"/>
        <v>149400</v>
      </c>
      <c r="K600" s="86">
        <f t="shared" si="153"/>
        <v>155675.70000000001</v>
      </c>
      <c r="L600" s="86">
        <v>494106.6</v>
      </c>
      <c r="M600" s="86">
        <v>494106.6</v>
      </c>
      <c r="N600" s="169"/>
      <c r="O600" s="261"/>
    </row>
    <row r="601" spans="1:16" ht="12.75" customHeight="1" x14ac:dyDescent="0.2">
      <c r="A601" s="275"/>
      <c r="B601" s="73" t="s">
        <v>16</v>
      </c>
      <c r="C601" s="73">
        <v>127</v>
      </c>
      <c r="D601" s="88">
        <v>1103</v>
      </c>
      <c r="E601" s="88">
        <v>1400001050</v>
      </c>
      <c r="F601" s="88">
        <v>621</v>
      </c>
      <c r="G601" s="86">
        <f>H601+I601+J601+K601</f>
        <v>629475.69999999995</v>
      </c>
      <c r="H601" s="86">
        <v>176900</v>
      </c>
      <c r="I601" s="86">
        <v>147500</v>
      </c>
      <c r="J601" s="86">
        <v>149400</v>
      </c>
      <c r="K601" s="86">
        <v>155675.70000000001</v>
      </c>
      <c r="L601" s="86">
        <v>494106.6</v>
      </c>
      <c r="M601" s="86">
        <v>494106.6</v>
      </c>
      <c r="N601" s="169"/>
      <c r="O601" s="261"/>
      <c r="P601" s="67" t="s">
        <v>82</v>
      </c>
    </row>
    <row r="602" spans="1:16" ht="12.75" customHeight="1" x14ac:dyDescent="0.2">
      <c r="A602" s="275"/>
      <c r="B602" s="73" t="s">
        <v>17</v>
      </c>
      <c r="C602" s="73">
        <v>127</v>
      </c>
      <c r="D602" s="88"/>
      <c r="E602" s="88"/>
      <c r="F602" s="88"/>
      <c r="G602" s="86"/>
      <c r="H602" s="92"/>
      <c r="I602" s="92"/>
      <c r="J602" s="92"/>
      <c r="K602" s="92"/>
      <c r="L602" s="86"/>
      <c r="M602" s="86"/>
      <c r="N602" s="169"/>
      <c r="O602" s="261"/>
      <c r="P602" s="67" t="s">
        <v>88</v>
      </c>
    </row>
    <row r="603" spans="1:16" ht="12.75" customHeight="1" x14ac:dyDescent="0.2">
      <c r="A603" s="275"/>
      <c r="B603" s="73" t="s">
        <v>18</v>
      </c>
      <c r="C603" s="73">
        <v>127</v>
      </c>
      <c r="D603" s="88"/>
      <c r="E603" s="88"/>
      <c r="F603" s="88"/>
      <c r="G603" s="86"/>
      <c r="H603" s="92"/>
      <c r="I603" s="92"/>
      <c r="J603" s="92"/>
      <c r="K603" s="92"/>
      <c r="L603" s="86"/>
      <c r="M603" s="86"/>
      <c r="N603" s="169"/>
      <c r="O603" s="261"/>
      <c r="P603" s="67" t="s">
        <v>89</v>
      </c>
    </row>
    <row r="604" spans="1:16" ht="12.75" customHeight="1" x14ac:dyDescent="0.2">
      <c r="A604" s="275"/>
      <c r="B604" s="73" t="s">
        <v>19</v>
      </c>
      <c r="C604" s="73">
        <v>127</v>
      </c>
      <c r="D604" s="88"/>
      <c r="E604" s="88"/>
      <c r="F604" s="88"/>
      <c r="G604" s="86"/>
      <c r="H604" s="92"/>
      <c r="I604" s="92"/>
      <c r="J604" s="92"/>
      <c r="K604" s="92"/>
      <c r="L604" s="86"/>
      <c r="M604" s="86"/>
      <c r="N604" s="169"/>
      <c r="O604" s="261"/>
    </row>
    <row r="605" spans="1:16" ht="15" customHeight="1" x14ac:dyDescent="0.2">
      <c r="A605" s="248" t="s">
        <v>214</v>
      </c>
      <c r="B605" s="146" t="s">
        <v>181</v>
      </c>
      <c r="C605" s="146"/>
      <c r="D605" s="94"/>
      <c r="E605" s="94"/>
      <c r="F605" s="94"/>
      <c r="G605" s="95">
        <v>4</v>
      </c>
      <c r="H605" s="95"/>
      <c r="I605" s="95"/>
      <c r="J605" s="95">
        <v>4</v>
      </c>
      <c r="K605" s="80"/>
      <c r="L605" s="80"/>
      <c r="M605" s="80"/>
      <c r="N605" s="268" t="s">
        <v>210</v>
      </c>
      <c r="O605" s="271" t="s">
        <v>213</v>
      </c>
    </row>
    <row r="606" spans="1:16" ht="12.75" customHeight="1" x14ac:dyDescent="0.2">
      <c r="A606" s="249"/>
      <c r="B606" s="81" t="s">
        <v>37</v>
      </c>
      <c r="C606" s="146"/>
      <c r="D606" s="146"/>
      <c r="E606" s="146"/>
      <c r="F606" s="146"/>
      <c r="G606" s="72">
        <f t="shared" ref="G606:J606" si="154">G607/G605</f>
        <v>4038</v>
      </c>
      <c r="H606" s="72"/>
      <c r="I606" s="72"/>
      <c r="J606" s="72">
        <f t="shared" si="154"/>
        <v>3788</v>
      </c>
      <c r="K606" s="72"/>
      <c r="L606" s="72"/>
      <c r="M606" s="72"/>
      <c r="N606" s="269"/>
      <c r="O606" s="272"/>
    </row>
    <row r="607" spans="1:16" ht="26.25" customHeight="1" x14ac:dyDescent="0.2">
      <c r="A607" s="249"/>
      <c r="B607" s="81" t="s">
        <v>23</v>
      </c>
      <c r="C607" s="146"/>
      <c r="D607" s="146"/>
      <c r="E607" s="146"/>
      <c r="F607" s="146"/>
      <c r="G607" s="72">
        <f t="shared" ref="G607:J607" si="155">SUM(G608:G611)</f>
        <v>16152</v>
      </c>
      <c r="H607" s="72"/>
      <c r="I607" s="72"/>
      <c r="J607" s="72">
        <f t="shared" si="155"/>
        <v>15152</v>
      </c>
      <c r="K607" s="72"/>
      <c r="L607" s="72"/>
      <c r="M607" s="72"/>
      <c r="N607" s="269"/>
      <c r="O607" s="272"/>
    </row>
    <row r="608" spans="1:16" ht="12.75" customHeight="1" x14ac:dyDescent="0.2">
      <c r="A608" s="249"/>
      <c r="B608" s="146" t="s">
        <v>16</v>
      </c>
      <c r="C608" s="146"/>
      <c r="D608" s="146"/>
      <c r="E608" s="146"/>
      <c r="F608" s="146"/>
      <c r="G608" s="72">
        <f>G615</f>
        <v>100</v>
      </c>
      <c r="H608" s="72"/>
      <c r="I608" s="72"/>
      <c r="J608" s="72">
        <f>J615</f>
        <v>100</v>
      </c>
      <c r="K608" s="72"/>
      <c r="L608" s="72"/>
      <c r="M608" s="72"/>
      <c r="N608" s="269"/>
      <c r="O608" s="272"/>
    </row>
    <row r="609" spans="1:16" ht="12.75" customHeight="1" x14ac:dyDescent="0.2">
      <c r="A609" s="249"/>
      <c r="B609" s="146" t="s">
        <v>17</v>
      </c>
      <c r="C609" s="146"/>
      <c r="D609" s="146"/>
      <c r="E609" s="146"/>
      <c r="F609" s="146"/>
      <c r="G609" s="72">
        <f>G617+G616</f>
        <v>15952</v>
      </c>
      <c r="H609" s="72"/>
      <c r="I609" s="72"/>
      <c r="J609" s="72">
        <f>J617+J616</f>
        <v>14952</v>
      </c>
      <c r="K609" s="72"/>
      <c r="L609" s="72"/>
      <c r="M609" s="72"/>
      <c r="N609" s="269"/>
      <c r="O609" s="272"/>
    </row>
    <row r="610" spans="1:16" ht="12.75" customHeight="1" x14ac:dyDescent="0.2">
      <c r="A610" s="249"/>
      <c r="B610" s="146" t="s">
        <v>18</v>
      </c>
      <c r="C610" s="146"/>
      <c r="D610" s="146"/>
      <c r="E610" s="146"/>
      <c r="F610" s="146"/>
      <c r="G610" s="72">
        <f t="shared" ref="G610:G611" si="156">G618</f>
        <v>100</v>
      </c>
      <c r="H610" s="72"/>
      <c r="I610" s="72"/>
      <c r="J610" s="72">
        <f t="shared" ref="J610" si="157">J618</f>
        <v>100</v>
      </c>
      <c r="K610" s="72"/>
      <c r="L610" s="72"/>
      <c r="M610" s="72"/>
      <c r="N610" s="269"/>
      <c r="O610" s="272"/>
    </row>
    <row r="611" spans="1:16" ht="27.75" customHeight="1" x14ac:dyDescent="0.2">
      <c r="A611" s="250"/>
      <c r="B611" s="146" t="s">
        <v>19</v>
      </c>
      <c r="C611" s="146"/>
      <c r="D611" s="146"/>
      <c r="E611" s="146"/>
      <c r="F611" s="146"/>
      <c r="G611" s="72">
        <f t="shared" si="156"/>
        <v>0</v>
      </c>
      <c r="H611" s="72"/>
      <c r="I611" s="72"/>
      <c r="J611" s="72">
        <f t="shared" ref="J611" si="158">J619</f>
        <v>0</v>
      </c>
      <c r="K611" s="72"/>
      <c r="L611" s="72"/>
      <c r="M611" s="72"/>
      <c r="N611" s="270"/>
      <c r="O611" s="273"/>
    </row>
    <row r="612" spans="1:16" ht="12.75" customHeight="1" x14ac:dyDescent="0.2">
      <c r="A612" s="274" t="s">
        <v>198</v>
      </c>
      <c r="B612" s="84" t="s">
        <v>181</v>
      </c>
      <c r="C612" s="88"/>
      <c r="D612" s="88"/>
      <c r="E612" s="88"/>
      <c r="F612" s="88"/>
      <c r="G612" s="85">
        <v>4</v>
      </c>
      <c r="H612" s="85"/>
      <c r="I612" s="85"/>
      <c r="J612" s="85">
        <v>4</v>
      </c>
      <c r="K612" s="85"/>
      <c r="L612" s="85"/>
      <c r="M612" s="85"/>
      <c r="N612" s="168" t="s">
        <v>210</v>
      </c>
      <c r="O612" s="260" t="s">
        <v>199</v>
      </c>
    </row>
    <row r="613" spans="1:16" ht="12.75" customHeight="1" x14ac:dyDescent="0.2">
      <c r="A613" s="275"/>
      <c r="B613" s="73" t="s">
        <v>15</v>
      </c>
      <c r="C613" s="88"/>
      <c r="D613" s="88"/>
      <c r="E613" s="88"/>
      <c r="F613" s="88"/>
      <c r="G613" s="65">
        <f t="shared" ref="G613" si="159">G614/G612</f>
        <v>4038</v>
      </c>
      <c r="H613" s="86"/>
      <c r="I613" s="86"/>
      <c r="J613" s="65">
        <f t="shared" ref="J613" si="160">J614/J612</f>
        <v>3788</v>
      </c>
      <c r="K613" s="86"/>
      <c r="L613" s="86"/>
      <c r="M613" s="86"/>
      <c r="N613" s="169"/>
      <c r="O613" s="261"/>
    </row>
    <row r="614" spans="1:16" ht="12.75" customHeight="1" x14ac:dyDescent="0.2">
      <c r="A614" s="275"/>
      <c r="B614" s="73" t="s">
        <v>23</v>
      </c>
      <c r="C614" s="88"/>
      <c r="D614" s="88"/>
      <c r="E614" s="88"/>
      <c r="F614" s="88"/>
      <c r="G614" s="65">
        <f t="shared" ref="G614" si="161">SUM(G615:G619)</f>
        <v>16152</v>
      </c>
      <c r="H614" s="86"/>
      <c r="I614" s="86"/>
      <c r="J614" s="65">
        <f t="shared" ref="J614" si="162">SUM(J615:J619)</f>
        <v>15152</v>
      </c>
      <c r="K614" s="86"/>
      <c r="L614" s="86"/>
      <c r="M614" s="86"/>
      <c r="N614" s="169"/>
      <c r="O614" s="261"/>
    </row>
    <row r="615" spans="1:16" ht="12.75" customHeight="1" x14ac:dyDescent="0.2">
      <c r="A615" s="275"/>
      <c r="B615" s="73" t="s">
        <v>16</v>
      </c>
      <c r="C615" s="73">
        <v>127</v>
      </c>
      <c r="D615" s="93" t="s">
        <v>135</v>
      </c>
      <c r="E615" s="96" t="s">
        <v>201</v>
      </c>
      <c r="F615" s="88">
        <v>622</v>
      </c>
      <c r="G615" s="86">
        <v>100</v>
      </c>
      <c r="H615" s="86"/>
      <c r="I615" s="86"/>
      <c r="J615" s="86">
        <v>100</v>
      </c>
      <c r="K615" s="86"/>
      <c r="L615" s="86"/>
      <c r="M615" s="86"/>
      <c r="N615" s="169"/>
      <c r="O615" s="261"/>
      <c r="P615" s="67" t="s">
        <v>82</v>
      </c>
    </row>
    <row r="616" spans="1:16" ht="12.75" customHeight="1" x14ac:dyDescent="0.2">
      <c r="A616" s="275"/>
      <c r="B616" s="73" t="s">
        <v>17</v>
      </c>
      <c r="C616" s="73">
        <v>127</v>
      </c>
      <c r="D616" s="93" t="s">
        <v>135</v>
      </c>
      <c r="E616" s="96">
        <v>1400054950</v>
      </c>
      <c r="F616" s="88">
        <v>622</v>
      </c>
      <c r="G616" s="86">
        <v>9952</v>
      </c>
      <c r="H616" s="86"/>
      <c r="I616" s="86"/>
      <c r="J616" s="86">
        <v>8952</v>
      </c>
      <c r="K616" s="86">
        <v>1000</v>
      </c>
      <c r="L616" s="86"/>
      <c r="M616" s="86"/>
      <c r="N616" s="169"/>
      <c r="O616" s="261"/>
      <c r="P616" s="67" t="s">
        <v>88</v>
      </c>
    </row>
    <row r="617" spans="1:16" ht="12.75" customHeight="1" x14ac:dyDescent="0.2">
      <c r="A617" s="275"/>
      <c r="B617" s="73" t="s">
        <v>17</v>
      </c>
      <c r="C617" s="73">
        <v>127</v>
      </c>
      <c r="D617" s="88">
        <v>1102</v>
      </c>
      <c r="E617" s="96">
        <v>1400054950</v>
      </c>
      <c r="F617" s="88">
        <v>521</v>
      </c>
      <c r="G617" s="86">
        <v>6000</v>
      </c>
      <c r="H617" s="92"/>
      <c r="I617" s="92"/>
      <c r="J617" s="86">
        <v>6000</v>
      </c>
      <c r="K617" s="92"/>
      <c r="L617" s="86"/>
      <c r="M617" s="86"/>
      <c r="N617" s="169"/>
      <c r="O617" s="261"/>
      <c r="P617" s="67" t="s">
        <v>88</v>
      </c>
    </row>
    <row r="618" spans="1:16" ht="12.75" customHeight="1" x14ac:dyDescent="0.2">
      <c r="A618" s="275"/>
      <c r="B618" s="73" t="s">
        <v>18</v>
      </c>
      <c r="C618" s="73">
        <v>127</v>
      </c>
      <c r="D618" s="88"/>
      <c r="E618" s="88"/>
      <c r="F618" s="88"/>
      <c r="G618" s="86">
        <v>100</v>
      </c>
      <c r="H618" s="92"/>
      <c r="I618" s="92"/>
      <c r="J618" s="92">
        <v>100</v>
      </c>
      <c r="K618" s="92"/>
      <c r="L618" s="86"/>
      <c r="M618" s="86"/>
      <c r="N618" s="169"/>
      <c r="O618" s="261"/>
      <c r="P618" s="67" t="s">
        <v>89</v>
      </c>
    </row>
    <row r="619" spans="1:16" ht="12.75" customHeight="1" x14ac:dyDescent="0.2">
      <c r="A619" s="275"/>
      <c r="B619" s="73" t="s">
        <v>19</v>
      </c>
      <c r="C619" s="73">
        <v>127</v>
      </c>
      <c r="D619" s="88"/>
      <c r="E619" s="88"/>
      <c r="F619" s="88"/>
      <c r="G619" s="86"/>
      <c r="H619" s="92"/>
      <c r="I619" s="92"/>
      <c r="J619" s="92"/>
      <c r="K619" s="92"/>
      <c r="L619" s="85"/>
      <c r="M619" s="86"/>
      <c r="N619" s="169"/>
      <c r="O619" s="261"/>
    </row>
    <row r="620" spans="1:16" ht="26.25" customHeight="1" x14ac:dyDescent="0.2">
      <c r="A620" s="188" t="s">
        <v>44</v>
      </c>
      <c r="B620" s="146" t="s">
        <v>23</v>
      </c>
      <c r="C620" s="73"/>
      <c r="D620" s="73"/>
      <c r="E620" s="73"/>
      <c r="F620" s="73"/>
      <c r="G620" s="97">
        <f>G621+G622+G623+G624</f>
        <v>1635433.9999999998</v>
      </c>
      <c r="H620" s="97">
        <f>H621+H622+H623+H624</f>
        <v>650591.69999999995</v>
      </c>
      <c r="I620" s="97">
        <f t="shared" ref="I620:J620" si="163">I621+I622+I623+I624</f>
        <v>339027.7</v>
      </c>
      <c r="J620" s="97">
        <f t="shared" si="163"/>
        <v>307038.40000000002</v>
      </c>
      <c r="K620" s="97">
        <f>K621+K622+K623+K624</f>
        <v>337776.2</v>
      </c>
      <c r="L620" s="97">
        <f t="shared" ref="L620" si="164">L621+L622+L623+L624</f>
        <v>1189378.7</v>
      </c>
      <c r="M620" s="97">
        <f t="shared" ref="M620" si="165">M621+M622+M623+M624</f>
        <v>1189378.7</v>
      </c>
      <c r="N620" s="185"/>
      <c r="O620" s="189"/>
    </row>
    <row r="621" spans="1:16" ht="12.75" customHeight="1" x14ac:dyDescent="0.2">
      <c r="A621" s="188"/>
      <c r="B621" s="146" t="s">
        <v>16</v>
      </c>
      <c r="C621" s="73"/>
      <c r="D621" s="73"/>
      <c r="E621" s="73"/>
      <c r="F621" s="73"/>
      <c r="G621" s="97">
        <f t="shared" ref="G621:M624" si="166">G552+G502+G523+G587+G608</f>
        <v>1598258.7999999998</v>
      </c>
      <c r="H621" s="97">
        <f t="shared" si="166"/>
        <v>635591.69999999995</v>
      </c>
      <c r="I621" s="97">
        <f t="shared" si="166"/>
        <v>339027.7</v>
      </c>
      <c r="J621" s="97">
        <f t="shared" si="166"/>
        <v>291986.40000000002</v>
      </c>
      <c r="K621" s="97">
        <f t="shared" si="166"/>
        <v>331653</v>
      </c>
      <c r="L621" s="97">
        <f t="shared" si="166"/>
        <v>1139378.7</v>
      </c>
      <c r="M621" s="97">
        <f t="shared" si="166"/>
        <v>1139378.7</v>
      </c>
      <c r="N621" s="185"/>
      <c r="O621" s="189"/>
    </row>
    <row r="622" spans="1:16" ht="12.75" customHeight="1" x14ac:dyDescent="0.2">
      <c r="A622" s="188"/>
      <c r="B622" s="146" t="s">
        <v>17</v>
      </c>
      <c r="C622" s="73"/>
      <c r="D622" s="73"/>
      <c r="E622" s="73"/>
      <c r="F622" s="73"/>
      <c r="G622" s="97">
        <f t="shared" si="166"/>
        <v>22075.200000000001</v>
      </c>
      <c r="H622" s="97">
        <f t="shared" si="166"/>
        <v>0</v>
      </c>
      <c r="I622" s="97">
        <f t="shared" si="166"/>
        <v>0</v>
      </c>
      <c r="J622" s="97">
        <f t="shared" si="166"/>
        <v>14952</v>
      </c>
      <c r="K622" s="97">
        <f t="shared" si="166"/>
        <v>6123.2</v>
      </c>
      <c r="L622" s="97">
        <f t="shared" si="166"/>
        <v>0</v>
      </c>
      <c r="M622" s="97">
        <f t="shared" si="166"/>
        <v>0</v>
      </c>
      <c r="N622" s="185"/>
      <c r="O622" s="189"/>
    </row>
    <row r="623" spans="1:16" ht="12.75" customHeight="1" x14ac:dyDescent="0.2">
      <c r="A623" s="188"/>
      <c r="B623" s="146" t="s">
        <v>18</v>
      </c>
      <c r="C623" s="73"/>
      <c r="D623" s="73"/>
      <c r="E623" s="73"/>
      <c r="F623" s="73"/>
      <c r="G623" s="97">
        <f t="shared" si="166"/>
        <v>15100</v>
      </c>
      <c r="H623" s="97">
        <f t="shared" si="166"/>
        <v>15000</v>
      </c>
      <c r="I623" s="97">
        <f t="shared" si="166"/>
        <v>0</v>
      </c>
      <c r="J623" s="97">
        <f t="shared" si="166"/>
        <v>100</v>
      </c>
      <c r="K623" s="97">
        <f t="shared" si="166"/>
        <v>0</v>
      </c>
      <c r="L623" s="97">
        <f t="shared" si="166"/>
        <v>50000</v>
      </c>
      <c r="M623" s="97">
        <f t="shared" si="166"/>
        <v>50000</v>
      </c>
      <c r="N623" s="185"/>
      <c r="O623" s="189"/>
    </row>
    <row r="624" spans="1:16" ht="27.75" customHeight="1" x14ac:dyDescent="0.2">
      <c r="A624" s="188"/>
      <c r="B624" s="146" t="s">
        <v>19</v>
      </c>
      <c r="C624" s="73"/>
      <c r="D624" s="73"/>
      <c r="E624" s="73"/>
      <c r="F624" s="73"/>
      <c r="G624" s="97">
        <f t="shared" si="166"/>
        <v>0</v>
      </c>
      <c r="H624" s="97">
        <f t="shared" si="166"/>
        <v>0</v>
      </c>
      <c r="I624" s="97">
        <f t="shared" si="166"/>
        <v>0</v>
      </c>
      <c r="J624" s="97">
        <f t="shared" si="166"/>
        <v>0</v>
      </c>
      <c r="K624" s="97">
        <f t="shared" si="166"/>
        <v>0</v>
      </c>
      <c r="L624" s="97">
        <f t="shared" si="166"/>
        <v>0</v>
      </c>
      <c r="M624" s="97">
        <f t="shared" si="166"/>
        <v>0</v>
      </c>
      <c r="N624" s="185"/>
      <c r="O624" s="189"/>
    </row>
    <row r="625" spans="1:20" ht="30" customHeight="1" x14ac:dyDescent="0.2">
      <c r="A625" s="281" t="s">
        <v>52</v>
      </c>
      <c r="B625" s="146" t="s">
        <v>23</v>
      </c>
      <c r="C625" s="98"/>
      <c r="D625" s="88"/>
      <c r="E625" s="88"/>
      <c r="F625" s="88"/>
      <c r="G625" s="99">
        <f>SUM(G626:G629)</f>
        <v>2276771.6664444441</v>
      </c>
      <c r="H625" s="99">
        <f t="shared" ref="H625:K625" si="167">SUM(H626:H629)</f>
        <v>740150.08100000001</v>
      </c>
      <c r="I625" s="99">
        <f t="shared" si="167"/>
        <v>395832.54200000002</v>
      </c>
      <c r="J625" s="99">
        <f t="shared" si="167"/>
        <v>436813.68700000003</v>
      </c>
      <c r="K625" s="99">
        <f t="shared" si="167"/>
        <v>696592.89044444449</v>
      </c>
      <c r="L625" s="99">
        <f>SUM(L626:L629)</f>
        <v>1999436.2999999998</v>
      </c>
      <c r="M625" s="99">
        <f>SUM(M626:M629)</f>
        <v>1702714.5999999999</v>
      </c>
      <c r="N625" s="185"/>
      <c r="O625" s="189"/>
    </row>
    <row r="626" spans="1:20" ht="12.75" customHeight="1" x14ac:dyDescent="0.2">
      <c r="A626" s="281"/>
      <c r="B626" s="146" t="s">
        <v>16</v>
      </c>
      <c r="C626" s="98"/>
      <c r="D626" s="88"/>
      <c r="E626" s="88"/>
      <c r="F626" s="88"/>
      <c r="G626" s="99">
        <f t="shared" ref="G626:M629" si="168">G621+G494+G103</f>
        <v>2003672.9219999998</v>
      </c>
      <c r="H626" s="99">
        <f t="shared" si="168"/>
        <v>725038.98100000003</v>
      </c>
      <c r="I626" s="99">
        <f t="shared" si="168"/>
        <v>383685.54200000002</v>
      </c>
      <c r="J626" s="99">
        <f t="shared" si="168"/>
        <v>391364.78700000001</v>
      </c>
      <c r="K626" s="99">
        <f t="shared" si="168"/>
        <v>485843.64600000001</v>
      </c>
      <c r="L626" s="99">
        <f t="shared" si="168"/>
        <v>1578552.4</v>
      </c>
      <c r="M626" s="99">
        <f t="shared" si="168"/>
        <v>1642830.7</v>
      </c>
      <c r="N626" s="185"/>
      <c r="O626" s="189"/>
    </row>
    <row r="627" spans="1:20" ht="12.75" customHeight="1" x14ac:dyDescent="0.2">
      <c r="A627" s="281"/>
      <c r="B627" s="146" t="s">
        <v>17</v>
      </c>
      <c r="C627" s="98"/>
      <c r="D627" s="88"/>
      <c r="E627" s="88"/>
      <c r="F627" s="88"/>
      <c r="G627" s="99">
        <f t="shared" si="168"/>
        <v>113829.59999999999</v>
      </c>
      <c r="H627" s="99">
        <f t="shared" si="168"/>
        <v>0</v>
      </c>
      <c r="I627" s="99">
        <f t="shared" si="168"/>
        <v>11357.5</v>
      </c>
      <c r="J627" s="99">
        <f t="shared" si="168"/>
        <v>45348.9</v>
      </c>
      <c r="K627" s="99">
        <f t="shared" si="168"/>
        <v>67480.7</v>
      </c>
      <c r="L627" s="99">
        <f t="shared" si="168"/>
        <v>100000</v>
      </c>
      <c r="M627" s="99">
        <f t="shared" si="168"/>
        <v>0</v>
      </c>
      <c r="N627" s="185"/>
      <c r="O627" s="189"/>
    </row>
    <row r="628" spans="1:20" ht="12.75" customHeight="1" x14ac:dyDescent="0.2">
      <c r="A628" s="281"/>
      <c r="B628" s="146" t="s">
        <v>18</v>
      </c>
      <c r="C628" s="88"/>
      <c r="D628" s="88"/>
      <c r="E628" s="88"/>
      <c r="F628" s="88"/>
      <c r="G628" s="99">
        <f t="shared" si="168"/>
        <v>19269.144444444446</v>
      </c>
      <c r="H628" s="99">
        <f t="shared" si="168"/>
        <v>15111.1</v>
      </c>
      <c r="I628" s="99">
        <f t="shared" si="168"/>
        <v>789.5</v>
      </c>
      <c r="J628" s="99">
        <f t="shared" si="168"/>
        <v>100</v>
      </c>
      <c r="K628" s="99">
        <f t="shared" si="168"/>
        <v>3268.5444444444443</v>
      </c>
      <c r="L628" s="99">
        <f t="shared" si="168"/>
        <v>59883.9</v>
      </c>
      <c r="M628" s="99">
        <f t="shared" si="168"/>
        <v>59883.9</v>
      </c>
      <c r="N628" s="185"/>
      <c r="O628" s="189"/>
    </row>
    <row r="629" spans="1:20" ht="27" customHeight="1" thickBot="1" x14ac:dyDescent="0.25">
      <c r="A629" s="282"/>
      <c r="B629" s="100" t="s">
        <v>19</v>
      </c>
      <c r="C629" s="101"/>
      <c r="D629" s="101"/>
      <c r="E629" s="101"/>
      <c r="F629" s="101"/>
      <c r="G629" s="102">
        <f t="shared" si="168"/>
        <v>140000</v>
      </c>
      <c r="H629" s="102">
        <f t="shared" si="168"/>
        <v>0</v>
      </c>
      <c r="I629" s="102">
        <f t="shared" si="168"/>
        <v>0</v>
      </c>
      <c r="J629" s="102">
        <f t="shared" si="168"/>
        <v>0</v>
      </c>
      <c r="K629" s="102">
        <f t="shared" si="168"/>
        <v>140000</v>
      </c>
      <c r="L629" s="102">
        <f t="shared" si="168"/>
        <v>261000</v>
      </c>
      <c r="M629" s="102">
        <f t="shared" si="168"/>
        <v>0</v>
      </c>
      <c r="N629" s="283"/>
      <c r="O629" s="284"/>
    </row>
    <row r="630" spans="1:20" ht="6.75" customHeight="1" x14ac:dyDescent="0.2">
      <c r="A630" s="124"/>
      <c r="B630" s="103"/>
      <c r="C630" s="114"/>
      <c r="D630" s="125"/>
      <c r="E630" s="114"/>
      <c r="F630" s="114"/>
      <c r="G630" s="104"/>
      <c r="H630" s="105"/>
      <c r="I630" s="105"/>
      <c r="J630" s="105"/>
      <c r="K630" s="105"/>
      <c r="L630" s="104"/>
      <c r="M630" s="104"/>
      <c r="N630" s="126"/>
      <c r="O630" s="127"/>
    </row>
    <row r="631" spans="1:20" x14ac:dyDescent="0.2">
      <c r="A631" s="128" t="s">
        <v>114</v>
      </c>
      <c r="B631" s="129"/>
      <c r="C631" s="129"/>
      <c r="D631" s="130"/>
      <c r="E631" s="130"/>
      <c r="F631" s="130"/>
      <c r="G631" s="131"/>
      <c r="H631" s="131"/>
      <c r="I631" s="131"/>
      <c r="J631" s="131"/>
      <c r="K631" s="131"/>
      <c r="L631" s="130"/>
      <c r="M631" s="130"/>
      <c r="N631" s="132"/>
      <c r="O631" s="129"/>
      <c r="P631" s="133"/>
      <c r="T631" s="134"/>
    </row>
    <row r="632" spans="1:20" ht="12.75" customHeight="1" x14ac:dyDescent="0.2">
      <c r="A632" s="147" t="s">
        <v>122</v>
      </c>
      <c r="B632" s="178" t="s">
        <v>133</v>
      </c>
      <c r="C632" s="178"/>
      <c r="D632" s="178"/>
      <c r="E632" s="178"/>
      <c r="F632" s="178"/>
      <c r="G632" s="178"/>
      <c r="H632" s="178"/>
      <c r="I632" s="178"/>
      <c r="J632" s="178"/>
      <c r="K632" s="178"/>
      <c r="L632" s="178"/>
      <c r="M632" s="178"/>
      <c r="N632" s="178"/>
      <c r="O632" s="178"/>
      <c r="P632" s="178"/>
    </row>
    <row r="633" spans="1:20" x14ac:dyDescent="0.2">
      <c r="A633" s="147" t="s">
        <v>25</v>
      </c>
      <c r="B633" s="178" t="s">
        <v>115</v>
      </c>
      <c r="C633" s="179"/>
      <c r="D633" s="179"/>
      <c r="E633" s="179"/>
      <c r="F633" s="179"/>
      <c r="G633" s="179"/>
      <c r="H633" s="179"/>
      <c r="I633" s="179"/>
      <c r="J633" s="179"/>
      <c r="K633" s="179"/>
      <c r="L633" s="179"/>
      <c r="M633" s="179"/>
      <c r="N633" s="179"/>
      <c r="O633" s="179"/>
      <c r="P633" s="179"/>
    </row>
    <row r="634" spans="1:20" x14ac:dyDescent="0.2">
      <c r="A634" s="147" t="s">
        <v>22</v>
      </c>
      <c r="B634" s="178" t="s">
        <v>116</v>
      </c>
      <c r="C634" s="179"/>
      <c r="D634" s="179"/>
      <c r="E634" s="179"/>
      <c r="F634" s="179"/>
      <c r="G634" s="179"/>
      <c r="H634" s="179"/>
      <c r="I634" s="179"/>
      <c r="J634" s="179"/>
      <c r="K634" s="179"/>
      <c r="L634" s="179"/>
      <c r="M634" s="179"/>
      <c r="N634" s="179"/>
      <c r="O634" s="179"/>
      <c r="P634" s="179"/>
    </row>
    <row r="635" spans="1:20" x14ac:dyDescent="0.2">
      <c r="A635" s="147" t="s">
        <v>84</v>
      </c>
      <c r="B635" s="178" t="s">
        <v>117</v>
      </c>
      <c r="C635" s="179"/>
      <c r="D635" s="179"/>
      <c r="E635" s="179"/>
      <c r="F635" s="179"/>
      <c r="G635" s="179"/>
      <c r="H635" s="179"/>
      <c r="I635" s="179"/>
      <c r="J635" s="179"/>
      <c r="K635" s="179"/>
      <c r="L635" s="179"/>
      <c r="M635" s="179"/>
      <c r="N635" s="179"/>
      <c r="O635" s="179"/>
      <c r="P635" s="179"/>
    </row>
    <row r="636" spans="1:20" x14ac:dyDescent="0.2">
      <c r="A636" s="147" t="s">
        <v>118</v>
      </c>
      <c r="B636" s="178" t="s">
        <v>119</v>
      </c>
      <c r="C636" s="179"/>
      <c r="D636" s="179"/>
      <c r="E636" s="179"/>
      <c r="F636" s="179"/>
      <c r="G636" s="179"/>
      <c r="H636" s="179"/>
      <c r="I636" s="179"/>
      <c r="J636" s="179"/>
      <c r="K636" s="179"/>
      <c r="L636" s="179"/>
      <c r="M636" s="179"/>
      <c r="N636" s="179"/>
      <c r="O636" s="179"/>
      <c r="P636" s="179"/>
    </row>
    <row r="637" spans="1:20" x14ac:dyDescent="0.2">
      <c r="A637" s="147" t="s">
        <v>120</v>
      </c>
      <c r="B637" s="178" t="s">
        <v>121</v>
      </c>
      <c r="C637" s="179"/>
      <c r="D637" s="179"/>
      <c r="E637" s="179"/>
      <c r="F637" s="179"/>
      <c r="G637" s="179"/>
      <c r="H637" s="179"/>
      <c r="I637" s="179"/>
      <c r="J637" s="179"/>
      <c r="K637" s="179"/>
      <c r="L637" s="179"/>
      <c r="M637" s="179"/>
      <c r="N637" s="179"/>
      <c r="O637" s="179"/>
      <c r="P637" s="179"/>
    </row>
    <row r="638" spans="1:20" x14ac:dyDescent="0.2">
      <c r="A638" s="105" t="s">
        <v>123</v>
      </c>
      <c r="B638" s="178" t="s">
        <v>124</v>
      </c>
      <c r="C638" s="179"/>
      <c r="D638" s="179"/>
      <c r="E638" s="179"/>
      <c r="F638" s="179"/>
      <c r="G638" s="179"/>
      <c r="H638" s="179"/>
      <c r="I638" s="179"/>
      <c r="J638" s="179"/>
      <c r="K638" s="179"/>
      <c r="L638" s="179"/>
      <c r="M638" s="179"/>
      <c r="N638" s="179"/>
      <c r="O638" s="179"/>
      <c r="P638" s="179"/>
    </row>
    <row r="639" spans="1:20" ht="28.5" customHeight="1" x14ac:dyDescent="0.2">
      <c r="A639" s="135" t="s">
        <v>162</v>
      </c>
      <c r="B639" s="178" t="s">
        <v>163</v>
      </c>
      <c r="C639" s="179"/>
      <c r="D639" s="179"/>
      <c r="E639" s="179"/>
      <c r="F639" s="179"/>
      <c r="G639" s="179"/>
      <c r="H639" s="179"/>
      <c r="I639" s="179"/>
      <c r="J639" s="179"/>
      <c r="K639" s="179"/>
      <c r="L639" s="179"/>
      <c r="M639" s="179"/>
      <c r="N639" s="179"/>
      <c r="O639" s="179"/>
      <c r="P639" s="136"/>
    </row>
    <row r="640" spans="1:20" ht="12.75" customHeight="1" x14ac:dyDescent="0.2">
      <c r="N640" s="67"/>
      <c r="O640" s="67"/>
    </row>
    <row r="641" spans="14:15" ht="12.75" customHeight="1" x14ac:dyDescent="0.2">
      <c r="N641" s="67"/>
      <c r="O641" s="67"/>
    </row>
    <row r="642" spans="14:15" x14ac:dyDescent="0.2">
      <c r="N642" s="67"/>
      <c r="O642" s="67"/>
    </row>
    <row r="643" spans="14:15" x14ac:dyDescent="0.2">
      <c r="N643" s="67"/>
      <c r="O643" s="67"/>
    </row>
    <row r="644" spans="14:15" x14ac:dyDescent="0.2">
      <c r="N644" s="67"/>
      <c r="O644" s="67"/>
    </row>
    <row r="645" spans="14:15" x14ac:dyDescent="0.2">
      <c r="N645" s="67"/>
      <c r="O645" s="67"/>
    </row>
    <row r="646" spans="14:15" x14ac:dyDescent="0.2">
      <c r="N646" s="67"/>
      <c r="O646" s="67"/>
    </row>
    <row r="647" spans="14:15" x14ac:dyDescent="0.2">
      <c r="N647" s="67"/>
      <c r="O647" s="67"/>
    </row>
    <row r="648" spans="14:15" x14ac:dyDescent="0.2">
      <c r="N648" s="67"/>
      <c r="O648" s="67"/>
    </row>
    <row r="649" spans="14:15" x14ac:dyDescent="0.2">
      <c r="N649" s="67"/>
      <c r="O649" s="67"/>
    </row>
    <row r="650" spans="14:15" x14ac:dyDescent="0.2">
      <c r="N650" s="67"/>
      <c r="O650" s="67"/>
    </row>
    <row r="651" spans="14:15" x14ac:dyDescent="0.2">
      <c r="N651" s="67"/>
      <c r="O651" s="67"/>
    </row>
    <row r="652" spans="14:15" x14ac:dyDescent="0.2">
      <c r="N652" s="67"/>
      <c r="O652" s="67"/>
    </row>
    <row r="653" spans="14:15" x14ac:dyDescent="0.2">
      <c r="N653" s="67"/>
      <c r="O653" s="67"/>
    </row>
    <row r="654" spans="14:15" x14ac:dyDescent="0.2">
      <c r="N654" s="67"/>
      <c r="O654" s="67"/>
    </row>
    <row r="655" spans="14:15" x14ac:dyDescent="0.2">
      <c r="N655" s="67"/>
      <c r="O655" s="67"/>
    </row>
  </sheetData>
  <autoFilter ref="A8:AM629"/>
  <mergeCells count="291">
    <mergeCell ref="N88:N94"/>
    <mergeCell ref="O88:O94"/>
    <mergeCell ref="A513:A519"/>
    <mergeCell ref="N513:N519"/>
    <mergeCell ref="O513:O519"/>
    <mergeCell ref="N346:N352"/>
    <mergeCell ref="O346:O352"/>
    <mergeCell ref="O339:O345"/>
    <mergeCell ref="A339:A345"/>
    <mergeCell ref="A506:A512"/>
    <mergeCell ref="N506:N512"/>
    <mergeCell ref="O506:O512"/>
    <mergeCell ref="A367:A373"/>
    <mergeCell ref="N367:N373"/>
    <mergeCell ref="A374:A380"/>
    <mergeCell ref="N374:N380"/>
    <mergeCell ref="O374:O380"/>
    <mergeCell ref="A353:A359"/>
    <mergeCell ref="A346:A352"/>
    <mergeCell ref="A395:A401"/>
    <mergeCell ref="A430:A436"/>
    <mergeCell ref="A381:A387"/>
    <mergeCell ref="A360:A366"/>
    <mergeCell ref="O499:O505"/>
    <mergeCell ref="O430:O436"/>
    <mergeCell ref="A423:A429"/>
    <mergeCell ref="N423:N429"/>
    <mergeCell ref="O381:O387"/>
    <mergeCell ref="A388:A394"/>
    <mergeCell ref="N388:N394"/>
    <mergeCell ref="O388:O394"/>
    <mergeCell ref="O423:O429"/>
    <mergeCell ref="N402:N408"/>
    <mergeCell ref="O402:O408"/>
    <mergeCell ref="A402:A408"/>
    <mergeCell ref="N430:N436"/>
    <mergeCell ref="A499:A505"/>
    <mergeCell ref="A409:A415"/>
    <mergeCell ref="N409:N415"/>
    <mergeCell ref="O409:O415"/>
    <mergeCell ref="A416:A422"/>
    <mergeCell ref="O416:O422"/>
    <mergeCell ref="N416:N422"/>
    <mergeCell ref="N479:N485"/>
    <mergeCell ref="A625:A629"/>
    <mergeCell ref="N625:N629"/>
    <mergeCell ref="N598:N604"/>
    <mergeCell ref="O598:O604"/>
    <mergeCell ref="A591:A597"/>
    <mergeCell ref="N591:N597"/>
    <mergeCell ref="O591:O597"/>
    <mergeCell ref="A584:A590"/>
    <mergeCell ref="N584:N590"/>
    <mergeCell ref="O584:O590"/>
    <mergeCell ref="O625:O629"/>
    <mergeCell ref="O620:O624"/>
    <mergeCell ref="A612:A619"/>
    <mergeCell ref="N612:N619"/>
    <mergeCell ref="O612:O619"/>
    <mergeCell ref="A620:A624"/>
    <mergeCell ref="N605:N611"/>
    <mergeCell ref="O605:O611"/>
    <mergeCell ref="A598:A604"/>
    <mergeCell ref="O577:O583"/>
    <mergeCell ref="A549:A555"/>
    <mergeCell ref="N549:N555"/>
    <mergeCell ref="O549:O555"/>
    <mergeCell ref="A570:A576"/>
    <mergeCell ref="N570:N576"/>
    <mergeCell ref="O570:O576"/>
    <mergeCell ref="A563:A569"/>
    <mergeCell ref="N556:N562"/>
    <mergeCell ref="O556:O562"/>
    <mergeCell ref="N563:N569"/>
    <mergeCell ref="O563:O569"/>
    <mergeCell ref="A556:A562"/>
    <mergeCell ref="A577:A583"/>
    <mergeCell ref="N577:N583"/>
    <mergeCell ref="A213:A219"/>
    <mergeCell ref="N213:N219"/>
    <mergeCell ref="A534:A541"/>
    <mergeCell ref="N534:N541"/>
    <mergeCell ref="O534:O541"/>
    <mergeCell ref="A458:A464"/>
    <mergeCell ref="A542:A548"/>
    <mergeCell ref="N527:N533"/>
    <mergeCell ref="A520:A526"/>
    <mergeCell ref="N520:N526"/>
    <mergeCell ref="O520:O526"/>
    <mergeCell ref="A527:A533"/>
    <mergeCell ref="N542:N548"/>
    <mergeCell ref="O542:O548"/>
    <mergeCell ref="O527:O533"/>
    <mergeCell ref="A493:A497"/>
    <mergeCell ref="N493:N497"/>
    <mergeCell ref="O493:O497"/>
    <mergeCell ref="N499:N505"/>
    <mergeCell ref="A498:O498"/>
    <mergeCell ref="A486:A492"/>
    <mergeCell ref="A479:A485"/>
    <mergeCell ref="A472:A478"/>
    <mergeCell ref="A465:A471"/>
    <mergeCell ref="A220:A226"/>
    <mergeCell ref="B638:P638"/>
    <mergeCell ref="B632:P632"/>
    <mergeCell ref="B633:P633"/>
    <mergeCell ref="B634:P634"/>
    <mergeCell ref="B635:P635"/>
    <mergeCell ref="B636:P636"/>
    <mergeCell ref="B637:P637"/>
    <mergeCell ref="N297:N303"/>
    <mergeCell ref="O297:O303"/>
    <mergeCell ref="O304:O310"/>
    <mergeCell ref="N353:N359"/>
    <mergeCell ref="O353:O359"/>
    <mergeCell ref="N395:N401"/>
    <mergeCell ref="O395:O401"/>
    <mergeCell ref="N458:N464"/>
    <mergeCell ref="N381:N387"/>
    <mergeCell ref="O367:O373"/>
    <mergeCell ref="N360:N366"/>
    <mergeCell ref="O360:O366"/>
    <mergeCell ref="N472:N478"/>
    <mergeCell ref="O472:O478"/>
    <mergeCell ref="N620:N624"/>
    <mergeCell ref="A605:A611"/>
    <mergeCell ref="O213:O219"/>
    <mergeCell ref="O178:O184"/>
    <mergeCell ref="A234:A240"/>
    <mergeCell ref="N234:N240"/>
    <mergeCell ref="O290:O296"/>
    <mergeCell ref="A311:A317"/>
    <mergeCell ref="N262:N268"/>
    <mergeCell ref="O262:O268"/>
    <mergeCell ref="A276:A282"/>
    <mergeCell ref="A248:A254"/>
    <mergeCell ref="N276:N282"/>
    <mergeCell ref="O276:O282"/>
    <mergeCell ref="A304:A310"/>
    <mergeCell ref="N304:N310"/>
    <mergeCell ref="A283:A289"/>
    <mergeCell ref="N283:N289"/>
    <mergeCell ref="O283:O289"/>
    <mergeCell ref="N311:N317"/>
    <mergeCell ref="A227:A233"/>
    <mergeCell ref="N227:N233"/>
    <mergeCell ref="O227:O233"/>
    <mergeCell ref="A192:A198"/>
    <mergeCell ref="N192:N198"/>
    <mergeCell ref="O192:O198"/>
    <mergeCell ref="N332:N338"/>
    <mergeCell ref="A290:A296"/>
    <mergeCell ref="A269:A275"/>
    <mergeCell ref="N269:N275"/>
    <mergeCell ref="O269:O275"/>
    <mergeCell ref="O311:O317"/>
    <mergeCell ref="N290:N296"/>
    <mergeCell ref="N248:N254"/>
    <mergeCell ref="O248:O254"/>
    <mergeCell ref="O255:O261"/>
    <mergeCell ref="A262:A268"/>
    <mergeCell ref="A325:A331"/>
    <mergeCell ref="N325:N331"/>
    <mergeCell ref="O325:O331"/>
    <mergeCell ref="N157:N163"/>
    <mergeCell ref="O157:O163"/>
    <mergeCell ref="N255:N261"/>
    <mergeCell ref="A332:A338"/>
    <mergeCell ref="N199:N205"/>
    <mergeCell ref="O199:O205"/>
    <mergeCell ref="A178:A184"/>
    <mergeCell ref="N178:N184"/>
    <mergeCell ref="A157:A163"/>
    <mergeCell ref="A318:A324"/>
    <mergeCell ref="N318:N324"/>
    <mergeCell ref="A297:A303"/>
    <mergeCell ref="O234:O240"/>
    <mergeCell ref="N171:N177"/>
    <mergeCell ref="O171:O177"/>
    <mergeCell ref="A185:A191"/>
    <mergeCell ref="N185:N191"/>
    <mergeCell ref="O220:O226"/>
    <mergeCell ref="O332:O338"/>
    <mergeCell ref="A199:A205"/>
    <mergeCell ref="A241:A247"/>
    <mergeCell ref="N241:N247"/>
    <mergeCell ref="O241:O247"/>
    <mergeCell ref="O318:O324"/>
    <mergeCell ref="M1:O1"/>
    <mergeCell ref="O458:O464"/>
    <mergeCell ref="O185:O191"/>
    <mergeCell ref="A3:O3"/>
    <mergeCell ref="A11:A17"/>
    <mergeCell ref="O11:O17"/>
    <mergeCell ref="N11:N17"/>
    <mergeCell ref="L5:L7"/>
    <mergeCell ref="M5:M7"/>
    <mergeCell ref="N5:N7"/>
    <mergeCell ref="O5:O7"/>
    <mergeCell ref="A9:O9"/>
    <mergeCell ref="A5:A7"/>
    <mergeCell ref="B5:B7"/>
    <mergeCell ref="C5:F5"/>
    <mergeCell ref="C6:F6"/>
    <mergeCell ref="N164:N170"/>
    <mergeCell ref="A255:A261"/>
    <mergeCell ref="A150:A156"/>
    <mergeCell ref="G5:G7"/>
    <mergeCell ref="O67:O73"/>
    <mergeCell ref="O115:O121"/>
    <mergeCell ref="A122:A128"/>
    <mergeCell ref="N122:N128"/>
    <mergeCell ref="O122:O128"/>
    <mergeCell ref="A143:A149"/>
    <mergeCell ref="N143:N149"/>
    <mergeCell ref="O143:O149"/>
    <mergeCell ref="N129:N135"/>
    <mergeCell ref="A53:A59"/>
    <mergeCell ref="O53:O59"/>
    <mergeCell ref="A60:A66"/>
    <mergeCell ref="N60:N66"/>
    <mergeCell ref="O60:O66"/>
    <mergeCell ref="A95:A101"/>
    <mergeCell ref="N95:N101"/>
    <mergeCell ref="O95:O101"/>
    <mergeCell ref="N53:N59"/>
    <mergeCell ref="A136:A142"/>
    <mergeCell ref="N136:N142"/>
    <mergeCell ref="O136:O142"/>
    <mergeCell ref="A81:A87"/>
    <mergeCell ref="N81:N87"/>
    <mergeCell ref="O81:O87"/>
    <mergeCell ref="A88:A94"/>
    <mergeCell ref="A74:A80"/>
    <mergeCell ref="N74:N80"/>
    <mergeCell ref="O74:O80"/>
    <mergeCell ref="H5:K6"/>
    <mergeCell ref="N46:N52"/>
    <mergeCell ref="A46:A52"/>
    <mergeCell ref="O46:O52"/>
    <mergeCell ref="A39:A45"/>
    <mergeCell ref="N39:N45"/>
    <mergeCell ref="A10:O10"/>
    <mergeCell ref="A18:A24"/>
    <mergeCell ref="N18:N24"/>
    <mergeCell ref="O18:O24"/>
    <mergeCell ref="A25:A31"/>
    <mergeCell ref="O25:O31"/>
    <mergeCell ref="A32:A38"/>
    <mergeCell ref="N25:N31"/>
    <mergeCell ref="N32:N38"/>
    <mergeCell ref="O39:O45"/>
    <mergeCell ref="O32:O38"/>
    <mergeCell ref="B639:O639"/>
    <mergeCell ref="N220:N226"/>
    <mergeCell ref="A115:A121"/>
    <mergeCell ref="N115:N121"/>
    <mergeCell ref="O108:O114"/>
    <mergeCell ref="N67:N73"/>
    <mergeCell ref="A102:A106"/>
    <mergeCell ref="N102:N106"/>
    <mergeCell ref="O102:O106"/>
    <mergeCell ref="O129:O135"/>
    <mergeCell ref="A108:A114"/>
    <mergeCell ref="N108:N114"/>
    <mergeCell ref="A107:O107"/>
    <mergeCell ref="A129:A135"/>
    <mergeCell ref="N150:N156"/>
    <mergeCell ref="O150:O156"/>
    <mergeCell ref="A67:A73"/>
    <mergeCell ref="O206:O212"/>
    <mergeCell ref="A171:A177"/>
    <mergeCell ref="N339:N345"/>
    <mergeCell ref="A206:A212"/>
    <mergeCell ref="N206:N212"/>
    <mergeCell ref="A164:A170"/>
    <mergeCell ref="O164:O170"/>
    <mergeCell ref="O479:O485"/>
    <mergeCell ref="N486:N492"/>
    <mergeCell ref="O486:O492"/>
    <mergeCell ref="O465:O471"/>
    <mergeCell ref="N451:N457"/>
    <mergeCell ref="O451:O457"/>
    <mergeCell ref="A437:A443"/>
    <mergeCell ref="O437:O443"/>
    <mergeCell ref="N437:N443"/>
    <mergeCell ref="A451:A457"/>
    <mergeCell ref="A444:A450"/>
    <mergeCell ref="N444:N450"/>
    <mergeCell ref="O444:O450"/>
    <mergeCell ref="N465:N471"/>
  </mergeCells>
  <pageMargins left="0.7" right="0.7" top="0.75" bottom="0.75" header="0.3" footer="0.3"/>
  <pageSetup paperSize="9" scale="53" fitToHeight="0" orientation="landscape" r:id="rId1"/>
  <rowBreaks count="11" manualBreakCount="11">
    <brk id="45" max="14" man="1"/>
    <brk id="101" max="14" man="1"/>
    <brk id="156" max="14" man="1"/>
    <brk id="219" max="14" man="1"/>
    <brk id="275" max="14" man="1"/>
    <brk id="338" max="14" man="1"/>
    <brk id="394" max="14" man="1"/>
    <brk id="450" max="14" man="1"/>
    <brk id="512" max="14" man="1"/>
    <brk id="569" max="14" man="1"/>
    <brk id="62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34"/>
  <sheetViews>
    <sheetView showGridLines="0" zoomScale="85" zoomScaleNormal="85" workbookViewId="0">
      <pane xSplit="4" ySplit="6" topLeftCell="I79" activePane="bottomRight" state="frozen"/>
      <selection pane="topRight" activeCell="C1" sqref="C1"/>
      <selection pane="bottomLeft" activeCell="A7" sqref="A7"/>
      <selection pane="bottomRight" activeCell="J95" sqref="J95"/>
    </sheetView>
  </sheetViews>
  <sheetFormatPr defaultColWidth="10.85546875" defaultRowHeight="12" customHeight="1" outlineLevelCol="1" x14ac:dyDescent="0.2"/>
  <cols>
    <col min="1" max="1" width="42" style="30" customWidth="1"/>
    <col min="2" max="2" width="15.7109375" style="30" customWidth="1" outlineLevel="1"/>
    <col min="3" max="3" width="5.7109375" style="30" customWidth="1" outlineLevel="1"/>
    <col min="4" max="4" width="18.140625" style="30" customWidth="1"/>
    <col min="5" max="5" width="15.140625" style="30" hidden="1" customWidth="1" outlineLevel="1"/>
    <col min="6" max="8" width="17" style="30" hidden="1" customWidth="1" outlineLevel="1"/>
    <col min="9" max="9" width="17" style="30" customWidth="1" outlineLevel="1"/>
    <col min="10" max="12" width="17" style="30" customWidth="1"/>
    <col min="13" max="13" width="15.140625" style="30" customWidth="1"/>
    <col min="14" max="14" width="17" style="30" customWidth="1"/>
    <col min="15" max="15" width="16.7109375" style="30" customWidth="1"/>
    <col min="16" max="16" width="13.7109375" style="30" customWidth="1"/>
    <col min="17" max="17" width="6.28515625" style="30" customWidth="1"/>
    <col min="18" max="18" width="42" style="30" customWidth="1"/>
    <col min="19" max="19" width="15.7109375" style="30" hidden="1" customWidth="1" outlineLevel="1"/>
    <col min="20" max="20" width="5.7109375" style="30" hidden="1" customWidth="1" outlineLevel="1"/>
    <col min="21" max="21" width="18.140625" style="30" customWidth="1" collapsed="1"/>
    <col min="22" max="22" width="15.140625" style="30" hidden="1" customWidth="1" outlineLevel="1"/>
    <col min="23" max="25" width="17" style="30" hidden="1" customWidth="1" outlineLevel="1"/>
    <col min="26" max="26" width="17" style="30" customWidth="1" outlineLevel="1"/>
    <col min="27" max="29" width="17" style="30" customWidth="1"/>
    <col min="30" max="30" width="15.140625" style="30" customWidth="1"/>
    <col min="31" max="31" width="17" style="30" customWidth="1"/>
    <col min="32" max="32" width="16.7109375" style="30" customWidth="1"/>
    <col min="33" max="33" width="13.7109375" style="30" customWidth="1"/>
    <col min="34" max="34" width="5.85546875" style="4" customWidth="1"/>
    <col min="35" max="35" width="42" style="30" customWidth="1"/>
    <col min="36" max="37" width="0" style="4" hidden="1" customWidth="1" outlineLevel="1"/>
    <col min="38" max="38" width="14.28515625" style="4" customWidth="1" collapsed="1"/>
    <col min="39" max="42" width="14.28515625" style="4" hidden="1" customWidth="1" outlineLevel="1"/>
    <col min="43" max="43" width="14.28515625" style="4" customWidth="1" collapsed="1"/>
    <col min="44" max="49" width="14.28515625" style="4" customWidth="1"/>
    <col min="50" max="50" width="11.28515625" style="4" bestFit="1" customWidth="1"/>
    <col min="51" max="16384" width="10.85546875" style="4"/>
  </cols>
  <sheetData>
    <row r="1" spans="1:50" ht="12.95" customHeight="1" x14ac:dyDescent="0.2">
      <c r="A1" s="23"/>
      <c r="B1" s="23"/>
      <c r="C1" s="23"/>
      <c r="D1" s="23"/>
      <c r="E1" s="23"/>
      <c r="F1" s="23"/>
      <c r="G1" s="27"/>
      <c r="H1" s="27"/>
      <c r="I1" s="27"/>
      <c r="J1" s="23"/>
      <c r="K1" s="23"/>
      <c r="L1" s="24"/>
      <c r="M1" s="23"/>
      <c r="N1" s="23"/>
      <c r="O1" s="23"/>
      <c r="P1" s="24"/>
      <c r="R1" s="23"/>
      <c r="S1" s="23"/>
      <c r="T1" s="23"/>
      <c r="U1" s="23"/>
      <c r="V1" s="23"/>
      <c r="W1" s="23"/>
      <c r="X1" s="27"/>
      <c r="Y1" s="27"/>
      <c r="Z1" s="27"/>
      <c r="AA1" s="23"/>
      <c r="AB1" s="23"/>
      <c r="AC1" s="24"/>
      <c r="AD1" s="23"/>
      <c r="AE1" s="23"/>
      <c r="AF1" s="23"/>
      <c r="AG1" s="23"/>
      <c r="AI1" s="23"/>
      <c r="AJ1" s="23"/>
      <c r="AK1" s="23"/>
      <c r="AL1" s="23"/>
      <c r="AM1" s="23"/>
      <c r="AN1" s="23"/>
      <c r="AO1" s="27"/>
      <c r="AP1" s="27"/>
      <c r="AQ1" s="27"/>
      <c r="AR1" s="23"/>
      <c r="AS1" s="23"/>
      <c r="AT1" s="24"/>
      <c r="AU1" s="23"/>
      <c r="AV1" s="23"/>
      <c r="AW1" s="23"/>
      <c r="AX1" s="23"/>
    </row>
    <row r="2" spans="1:50" ht="12.95" customHeight="1" x14ac:dyDescent="0.2">
      <c r="A2" s="294" t="s">
        <v>53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6"/>
      <c r="R2" s="294" t="s">
        <v>53</v>
      </c>
      <c r="S2" s="306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4"/>
      <c r="AI2" s="294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6"/>
    </row>
    <row r="3" spans="1:50" ht="12.95" customHeight="1" x14ac:dyDescent="0.2">
      <c r="A3" s="308" t="s">
        <v>54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3"/>
      <c r="R3" s="308" t="s">
        <v>225</v>
      </c>
      <c r="S3" s="306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4"/>
      <c r="AI3" s="297" t="s">
        <v>226</v>
      </c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9"/>
    </row>
    <row r="4" spans="1:50" ht="12.95" customHeight="1" x14ac:dyDescent="0.2">
      <c r="A4" s="291" t="s">
        <v>55</v>
      </c>
      <c r="B4" s="31"/>
      <c r="C4" s="31"/>
      <c r="D4" s="300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2" t="s">
        <v>56</v>
      </c>
      <c r="R4" s="54" t="s">
        <v>55</v>
      </c>
      <c r="S4" s="31"/>
      <c r="T4" s="31"/>
      <c r="U4" s="55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7" t="s">
        <v>56</v>
      </c>
      <c r="AI4" s="291" t="s">
        <v>55</v>
      </c>
      <c r="AJ4" s="31"/>
      <c r="AK4" s="31"/>
      <c r="AL4" s="300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2" t="s">
        <v>56</v>
      </c>
    </row>
    <row r="5" spans="1:50" ht="12.75" customHeight="1" x14ac:dyDescent="0.2">
      <c r="A5" s="292"/>
      <c r="B5" s="32"/>
      <c r="C5" s="32"/>
      <c r="D5" s="305" t="s">
        <v>57</v>
      </c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3"/>
      <c r="R5" s="58"/>
      <c r="S5" s="53"/>
      <c r="T5" s="53"/>
      <c r="U5" s="59" t="s">
        <v>57</v>
      </c>
      <c r="V5" s="60"/>
      <c r="W5" s="60"/>
      <c r="X5" s="60"/>
      <c r="Y5" s="60"/>
      <c r="Z5" s="60"/>
      <c r="AA5" s="60"/>
      <c r="AB5" s="60"/>
      <c r="AC5" s="60"/>
      <c r="AD5" s="60"/>
      <c r="AE5" s="60"/>
      <c r="AF5" s="61"/>
      <c r="AG5" s="62"/>
      <c r="AI5" s="292"/>
      <c r="AJ5" s="53"/>
      <c r="AK5" s="53"/>
      <c r="AL5" s="305" t="s">
        <v>57</v>
      </c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3"/>
    </row>
    <row r="6" spans="1:50" ht="12.95" customHeight="1" x14ac:dyDescent="0.2">
      <c r="A6" s="293"/>
      <c r="B6" s="33" t="s">
        <v>70</v>
      </c>
      <c r="C6" s="33" t="s">
        <v>6</v>
      </c>
      <c r="D6" s="34" t="s">
        <v>58</v>
      </c>
      <c r="E6" s="25">
        <v>2011</v>
      </c>
      <c r="F6" s="25">
        <v>2012</v>
      </c>
      <c r="G6" s="25">
        <v>2013</v>
      </c>
      <c r="H6" s="25">
        <v>2014</v>
      </c>
      <c r="I6" s="25">
        <v>2015</v>
      </c>
      <c r="J6" s="25">
        <v>2016</v>
      </c>
      <c r="K6" s="25">
        <v>2017</v>
      </c>
      <c r="L6" s="25">
        <v>2018</v>
      </c>
      <c r="M6" s="25">
        <v>2019</v>
      </c>
      <c r="N6" s="25">
        <v>2020</v>
      </c>
      <c r="O6" s="25">
        <v>2021</v>
      </c>
      <c r="P6" s="304"/>
      <c r="R6" s="63"/>
      <c r="S6" s="33" t="s">
        <v>70</v>
      </c>
      <c r="T6" s="33" t="s">
        <v>6</v>
      </c>
      <c r="U6" s="34" t="s">
        <v>58</v>
      </c>
      <c r="V6" s="25">
        <v>2011</v>
      </c>
      <c r="W6" s="25">
        <v>2012</v>
      </c>
      <c r="X6" s="25">
        <v>2013</v>
      </c>
      <c r="Y6" s="25">
        <v>2014</v>
      </c>
      <c r="Z6" s="25">
        <v>2015</v>
      </c>
      <c r="AA6" s="25">
        <v>2016</v>
      </c>
      <c r="AB6" s="25">
        <v>2017</v>
      </c>
      <c r="AC6" s="25">
        <v>2018</v>
      </c>
      <c r="AD6" s="25">
        <v>2019</v>
      </c>
      <c r="AE6" s="25">
        <v>2020</v>
      </c>
      <c r="AF6" s="25">
        <v>2021</v>
      </c>
      <c r="AG6" s="64"/>
      <c r="AI6" s="293"/>
      <c r="AJ6" s="33" t="s">
        <v>70</v>
      </c>
      <c r="AK6" s="33" t="s">
        <v>6</v>
      </c>
      <c r="AL6" s="34" t="s">
        <v>58</v>
      </c>
      <c r="AM6" s="25">
        <v>2011</v>
      </c>
      <c r="AN6" s="25">
        <v>2012</v>
      </c>
      <c r="AO6" s="25">
        <v>2013</v>
      </c>
      <c r="AP6" s="25">
        <v>2014</v>
      </c>
      <c r="AQ6" s="25">
        <v>2015</v>
      </c>
      <c r="AR6" s="25">
        <v>2016</v>
      </c>
      <c r="AS6" s="25">
        <v>2017</v>
      </c>
      <c r="AT6" s="25">
        <v>2018</v>
      </c>
      <c r="AU6" s="25">
        <v>2019</v>
      </c>
      <c r="AV6" s="25">
        <v>2020</v>
      </c>
      <c r="AW6" s="25">
        <v>2021</v>
      </c>
      <c r="AX6" s="304"/>
    </row>
    <row r="7" spans="1:50" ht="12.95" customHeight="1" x14ac:dyDescent="0.2">
      <c r="A7" s="35">
        <v>1</v>
      </c>
      <c r="B7" s="35"/>
      <c r="C7" s="35"/>
      <c r="D7" s="36">
        <v>2</v>
      </c>
      <c r="E7" s="36">
        <v>3</v>
      </c>
      <c r="F7" s="36">
        <v>4</v>
      </c>
      <c r="G7" s="36">
        <v>5</v>
      </c>
      <c r="H7" s="26">
        <v>6</v>
      </c>
      <c r="I7" s="26"/>
      <c r="J7" s="26">
        <v>7</v>
      </c>
      <c r="K7" s="26">
        <v>8</v>
      </c>
      <c r="L7" s="26">
        <v>9</v>
      </c>
      <c r="M7" s="26">
        <v>10</v>
      </c>
      <c r="N7" s="36">
        <v>11</v>
      </c>
      <c r="O7" s="36">
        <v>12</v>
      </c>
      <c r="P7" s="36">
        <v>14</v>
      </c>
      <c r="R7" s="35">
        <v>1</v>
      </c>
      <c r="S7" s="35"/>
      <c r="T7" s="35"/>
      <c r="U7" s="36">
        <v>2</v>
      </c>
      <c r="V7" s="36">
        <v>3</v>
      </c>
      <c r="W7" s="36">
        <v>4</v>
      </c>
      <c r="X7" s="36">
        <v>5</v>
      </c>
      <c r="Y7" s="26">
        <v>6</v>
      </c>
      <c r="Z7" s="26">
        <v>7</v>
      </c>
      <c r="AA7" s="26">
        <v>8</v>
      </c>
      <c r="AB7" s="26">
        <v>9</v>
      </c>
      <c r="AC7" s="26">
        <v>10</v>
      </c>
      <c r="AD7" s="26">
        <v>11</v>
      </c>
      <c r="AE7" s="36">
        <v>12</v>
      </c>
      <c r="AF7" s="36">
        <v>13</v>
      </c>
      <c r="AG7" s="36">
        <v>14</v>
      </c>
      <c r="AI7" s="35">
        <v>1</v>
      </c>
      <c r="AJ7" s="35"/>
      <c r="AK7" s="35"/>
      <c r="AL7" s="36">
        <v>2</v>
      </c>
      <c r="AM7" s="36">
        <v>3</v>
      </c>
      <c r="AN7" s="36">
        <v>4</v>
      </c>
      <c r="AO7" s="36">
        <v>5</v>
      </c>
      <c r="AP7" s="26">
        <v>6</v>
      </c>
      <c r="AQ7" s="26"/>
      <c r="AR7" s="26">
        <v>7</v>
      </c>
      <c r="AS7" s="26">
        <v>8</v>
      </c>
      <c r="AT7" s="26">
        <v>9</v>
      </c>
      <c r="AU7" s="26">
        <v>10</v>
      </c>
      <c r="AV7" s="36">
        <v>11</v>
      </c>
      <c r="AW7" s="36">
        <v>12</v>
      </c>
      <c r="AX7" s="36">
        <v>14</v>
      </c>
    </row>
    <row r="8" spans="1:50" ht="12.95" customHeight="1" x14ac:dyDescent="0.2">
      <c r="A8" s="288" t="s">
        <v>59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90"/>
      <c r="R8" s="18" t="s">
        <v>59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I8" s="288" t="s">
        <v>59</v>
      </c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90"/>
    </row>
    <row r="9" spans="1:50" ht="24.95" customHeight="1" x14ac:dyDescent="0.2">
      <c r="A9" s="12" t="s">
        <v>60</v>
      </c>
      <c r="B9" s="12"/>
      <c r="C9" s="12">
        <v>136</v>
      </c>
      <c r="D9" s="42">
        <f>SUM(I9:O9)</f>
        <v>140298.6</v>
      </c>
      <c r="E9" s="42">
        <f>SUM(E10:E13)</f>
        <v>0</v>
      </c>
      <c r="F9" s="42">
        <f t="shared" ref="F9:O9" si="0">SUM(F10:F13)</f>
        <v>19999.999999999996</v>
      </c>
      <c r="G9" s="42">
        <f t="shared" si="0"/>
        <v>34886.557894736841</v>
      </c>
      <c r="H9" s="42">
        <f t="shared" si="0"/>
        <v>22184.21052631579</v>
      </c>
      <c r="I9" s="42">
        <v>17121.599999999999</v>
      </c>
      <c r="J9" s="42">
        <f t="shared" si="0"/>
        <v>39229.5</v>
      </c>
      <c r="K9" s="42">
        <f t="shared" si="0"/>
        <v>16789.5</v>
      </c>
      <c r="L9" s="42">
        <f t="shared" si="0"/>
        <v>16789.5</v>
      </c>
      <c r="M9" s="42">
        <f t="shared" si="0"/>
        <v>16789.5</v>
      </c>
      <c r="N9" s="42">
        <f t="shared" si="0"/>
        <v>16789.5</v>
      </c>
      <c r="O9" s="42">
        <f t="shared" si="0"/>
        <v>16789.5</v>
      </c>
      <c r="P9" s="13"/>
      <c r="R9" s="12" t="s">
        <v>60</v>
      </c>
      <c r="S9" s="12"/>
      <c r="T9" s="12">
        <v>136</v>
      </c>
      <c r="U9" s="42">
        <v>117858.6</v>
      </c>
      <c r="V9" s="42">
        <v>0</v>
      </c>
      <c r="W9" s="42">
        <v>19999.999999999996</v>
      </c>
      <c r="X9" s="42">
        <v>34886.557894736841</v>
      </c>
      <c r="Y9" s="42">
        <v>22184.21052631579</v>
      </c>
      <c r="Z9" s="42">
        <v>17121.599999999999</v>
      </c>
      <c r="AA9" s="42">
        <v>16789.5</v>
      </c>
      <c r="AB9" s="42">
        <v>16789.5</v>
      </c>
      <c r="AC9" s="42">
        <v>16789.5</v>
      </c>
      <c r="AD9" s="42">
        <v>16789.5</v>
      </c>
      <c r="AE9" s="42">
        <v>16789.5</v>
      </c>
      <c r="AF9" s="42">
        <v>16789.5</v>
      </c>
      <c r="AG9" s="13"/>
      <c r="AI9" s="12" t="s">
        <v>60</v>
      </c>
      <c r="AJ9" s="12"/>
      <c r="AK9" s="12">
        <v>136</v>
      </c>
      <c r="AL9" s="42">
        <f>D9-U9</f>
        <v>22440</v>
      </c>
      <c r="AM9" s="42">
        <f t="shared" ref="AM9:AM28" si="1">E9-V9</f>
        <v>0</v>
      </c>
      <c r="AN9" s="42">
        <f t="shared" ref="AN9:AN28" si="2">F9-W9</f>
        <v>0</v>
      </c>
      <c r="AO9" s="42">
        <f t="shared" ref="AO9:AO28" si="3">G9-X9</f>
        <v>0</v>
      </c>
      <c r="AP9" s="42">
        <f t="shared" ref="AP9:AP28" si="4">H9-Y9</f>
        <v>0</v>
      </c>
      <c r="AQ9" s="42">
        <f t="shared" ref="AQ9:AQ28" si="5">I9-Z9</f>
        <v>0</v>
      </c>
      <c r="AR9" s="42">
        <f t="shared" ref="AR9:AR28" si="6">J9-AA9</f>
        <v>22440</v>
      </c>
      <c r="AS9" s="42">
        <f t="shared" ref="AS9:AS28" si="7">K9-AB9</f>
        <v>0</v>
      </c>
      <c r="AT9" s="42">
        <f t="shared" ref="AT9:AT28" si="8">L9-AC9</f>
        <v>0</v>
      </c>
      <c r="AU9" s="42">
        <f t="shared" ref="AU9:AU28" si="9">M9-AD9</f>
        <v>0</v>
      </c>
      <c r="AV9" s="42">
        <f t="shared" ref="AV9:AV28" si="10">N9-AE9</f>
        <v>0</v>
      </c>
      <c r="AW9" s="42">
        <f t="shared" ref="AW9:AW28" si="11">O9-AF9</f>
        <v>0</v>
      </c>
      <c r="AX9" s="13"/>
    </row>
    <row r="10" spans="1:50" ht="12.95" customHeight="1" x14ac:dyDescent="0.2">
      <c r="A10" s="14" t="s">
        <v>61</v>
      </c>
      <c r="B10" s="15" t="s">
        <v>17</v>
      </c>
      <c r="C10" s="12">
        <v>136</v>
      </c>
      <c r="D10" s="42">
        <f t="shared" ref="D10:D73" si="12">SUM(I10:O10)</f>
        <v>22440</v>
      </c>
      <c r="E10" s="43">
        <f>E15+E20+E25</f>
        <v>0</v>
      </c>
      <c r="F10" s="43">
        <f t="shared" ref="F10:O13" si="13">F15+F20+F25</f>
        <v>0</v>
      </c>
      <c r="G10" s="43">
        <f t="shared" si="13"/>
        <v>0</v>
      </c>
      <c r="H10" s="43">
        <f t="shared" si="13"/>
        <v>0</v>
      </c>
      <c r="I10" s="43">
        <v>0</v>
      </c>
      <c r="J10" s="43">
        <f t="shared" si="13"/>
        <v>22440</v>
      </c>
      <c r="K10" s="43">
        <f t="shared" si="13"/>
        <v>0</v>
      </c>
      <c r="L10" s="43">
        <f t="shared" si="13"/>
        <v>0</v>
      </c>
      <c r="M10" s="43">
        <f t="shared" si="13"/>
        <v>0</v>
      </c>
      <c r="N10" s="43">
        <f t="shared" si="13"/>
        <v>0</v>
      </c>
      <c r="O10" s="43">
        <f t="shared" si="13"/>
        <v>0</v>
      </c>
      <c r="P10" s="5"/>
      <c r="R10" s="14" t="s">
        <v>61</v>
      </c>
      <c r="S10" s="15" t="s">
        <v>17</v>
      </c>
      <c r="T10" s="12">
        <v>136</v>
      </c>
      <c r="U10" s="42">
        <v>0</v>
      </c>
      <c r="V10" s="43">
        <v>0</v>
      </c>
      <c r="W10" s="43">
        <v>0</v>
      </c>
      <c r="X10" s="43">
        <v>0</v>
      </c>
      <c r="Y10" s="43">
        <v>0</v>
      </c>
      <c r="Z10" s="43">
        <v>0</v>
      </c>
      <c r="AA10" s="43">
        <v>0</v>
      </c>
      <c r="AB10" s="43">
        <v>0</v>
      </c>
      <c r="AC10" s="43">
        <v>0</v>
      </c>
      <c r="AD10" s="43">
        <v>0</v>
      </c>
      <c r="AE10" s="43">
        <v>0</v>
      </c>
      <c r="AF10" s="43">
        <v>0</v>
      </c>
      <c r="AG10" s="5"/>
      <c r="AI10" s="14" t="s">
        <v>61</v>
      </c>
      <c r="AJ10" s="15" t="s">
        <v>17</v>
      </c>
      <c r="AK10" s="12">
        <v>136</v>
      </c>
      <c r="AL10" s="42">
        <f t="shared" ref="AL10:AL28" si="14">D10-U10</f>
        <v>22440</v>
      </c>
      <c r="AM10" s="43">
        <f t="shared" si="1"/>
        <v>0</v>
      </c>
      <c r="AN10" s="43">
        <f t="shared" si="2"/>
        <v>0</v>
      </c>
      <c r="AO10" s="43">
        <f t="shared" si="3"/>
        <v>0</v>
      </c>
      <c r="AP10" s="43">
        <f t="shared" si="4"/>
        <v>0</v>
      </c>
      <c r="AQ10" s="43">
        <f t="shared" si="5"/>
        <v>0</v>
      </c>
      <c r="AR10" s="43">
        <f t="shared" si="6"/>
        <v>22440</v>
      </c>
      <c r="AS10" s="43">
        <f t="shared" si="7"/>
        <v>0</v>
      </c>
      <c r="AT10" s="43">
        <f t="shared" si="8"/>
        <v>0</v>
      </c>
      <c r="AU10" s="43">
        <f t="shared" si="9"/>
        <v>0</v>
      </c>
      <c r="AV10" s="43">
        <f t="shared" si="10"/>
        <v>0</v>
      </c>
      <c r="AW10" s="43">
        <f t="shared" si="11"/>
        <v>0</v>
      </c>
      <c r="AX10" s="5"/>
    </row>
    <row r="11" spans="1:50" ht="12.95" customHeight="1" x14ac:dyDescent="0.2">
      <c r="A11" s="14" t="s">
        <v>62</v>
      </c>
      <c r="B11" s="15" t="s">
        <v>16</v>
      </c>
      <c r="C11" s="12">
        <v>136</v>
      </c>
      <c r="D11" s="42">
        <f t="shared" si="12"/>
        <v>112332.1</v>
      </c>
      <c r="E11" s="43">
        <f>E16+E21+E26</f>
        <v>0</v>
      </c>
      <c r="F11" s="43">
        <f t="shared" si="13"/>
        <v>19999.999999999996</v>
      </c>
      <c r="G11" s="43">
        <f t="shared" si="13"/>
        <v>33623.4</v>
      </c>
      <c r="H11" s="43">
        <f t="shared" si="13"/>
        <v>21125</v>
      </c>
      <c r="I11" s="43">
        <v>16332.1</v>
      </c>
      <c r="J11" s="43">
        <f>J16+J21+J26</f>
        <v>16000</v>
      </c>
      <c r="K11" s="43">
        <f t="shared" si="13"/>
        <v>16000</v>
      </c>
      <c r="L11" s="43">
        <f t="shared" si="13"/>
        <v>16000</v>
      </c>
      <c r="M11" s="43">
        <f t="shared" si="13"/>
        <v>16000</v>
      </c>
      <c r="N11" s="43">
        <f t="shared" si="13"/>
        <v>16000</v>
      </c>
      <c r="O11" s="43">
        <f t="shared" si="13"/>
        <v>16000</v>
      </c>
      <c r="P11" s="5"/>
      <c r="R11" s="14" t="s">
        <v>62</v>
      </c>
      <c r="S11" s="15" t="s">
        <v>16</v>
      </c>
      <c r="T11" s="12">
        <v>136</v>
      </c>
      <c r="U11" s="42">
        <v>112332.1</v>
      </c>
      <c r="V11" s="43">
        <v>0</v>
      </c>
      <c r="W11" s="43">
        <v>19999.999999999996</v>
      </c>
      <c r="X11" s="43">
        <v>33623.4</v>
      </c>
      <c r="Y11" s="43">
        <v>21125</v>
      </c>
      <c r="Z11" s="43">
        <v>16332.1</v>
      </c>
      <c r="AA11" s="43">
        <v>16000</v>
      </c>
      <c r="AB11" s="43">
        <v>16000</v>
      </c>
      <c r="AC11" s="43">
        <v>16000</v>
      </c>
      <c r="AD11" s="43">
        <v>16000</v>
      </c>
      <c r="AE11" s="43">
        <v>16000</v>
      </c>
      <c r="AF11" s="43">
        <v>16000</v>
      </c>
      <c r="AG11" s="5"/>
      <c r="AI11" s="14" t="s">
        <v>62</v>
      </c>
      <c r="AJ11" s="15" t="s">
        <v>16</v>
      </c>
      <c r="AK11" s="12">
        <v>136</v>
      </c>
      <c r="AL11" s="42">
        <f t="shared" si="14"/>
        <v>0</v>
      </c>
      <c r="AM11" s="43">
        <f t="shared" si="1"/>
        <v>0</v>
      </c>
      <c r="AN11" s="43">
        <f t="shared" si="2"/>
        <v>0</v>
      </c>
      <c r="AO11" s="43">
        <f t="shared" si="3"/>
        <v>0</v>
      </c>
      <c r="AP11" s="43">
        <f t="shared" si="4"/>
        <v>0</v>
      </c>
      <c r="AQ11" s="43">
        <f t="shared" si="5"/>
        <v>0</v>
      </c>
      <c r="AR11" s="43">
        <f t="shared" si="6"/>
        <v>0</v>
      </c>
      <c r="AS11" s="43">
        <f t="shared" si="7"/>
        <v>0</v>
      </c>
      <c r="AT11" s="43">
        <f t="shared" si="8"/>
        <v>0</v>
      </c>
      <c r="AU11" s="43">
        <f t="shared" si="9"/>
        <v>0</v>
      </c>
      <c r="AV11" s="43">
        <f t="shared" si="10"/>
        <v>0</v>
      </c>
      <c r="AW11" s="43">
        <f t="shared" si="11"/>
        <v>0</v>
      </c>
      <c r="AX11" s="5"/>
    </row>
    <row r="12" spans="1:50" ht="12.95" customHeight="1" x14ac:dyDescent="0.2">
      <c r="A12" s="14" t="s">
        <v>63</v>
      </c>
      <c r="B12" s="15" t="s">
        <v>18</v>
      </c>
      <c r="C12" s="12">
        <v>136</v>
      </c>
      <c r="D12" s="42">
        <f t="shared" si="12"/>
        <v>5526.5</v>
      </c>
      <c r="E12" s="43">
        <f>E17+E22+E27</f>
        <v>0</v>
      </c>
      <c r="F12" s="43">
        <f t="shared" si="13"/>
        <v>0</v>
      </c>
      <c r="G12" s="43">
        <f t="shared" si="13"/>
        <v>1263.1578947368421</v>
      </c>
      <c r="H12" s="43">
        <f t="shared" si="13"/>
        <v>1059.2105263157894</v>
      </c>
      <c r="I12" s="43">
        <v>789.5</v>
      </c>
      <c r="J12" s="43">
        <f t="shared" si="13"/>
        <v>789.5</v>
      </c>
      <c r="K12" s="43">
        <f t="shared" si="13"/>
        <v>789.5</v>
      </c>
      <c r="L12" s="43">
        <f t="shared" si="13"/>
        <v>789.5</v>
      </c>
      <c r="M12" s="43">
        <f t="shared" si="13"/>
        <v>789.5</v>
      </c>
      <c r="N12" s="43">
        <f t="shared" si="13"/>
        <v>789.5</v>
      </c>
      <c r="O12" s="43">
        <f t="shared" si="13"/>
        <v>789.5</v>
      </c>
      <c r="P12" s="5"/>
      <c r="R12" s="14" t="s">
        <v>63</v>
      </c>
      <c r="S12" s="15" t="s">
        <v>18</v>
      </c>
      <c r="T12" s="12">
        <v>136</v>
      </c>
      <c r="U12" s="42">
        <v>5526.5</v>
      </c>
      <c r="V12" s="43">
        <v>0</v>
      </c>
      <c r="W12" s="43">
        <v>0</v>
      </c>
      <c r="X12" s="43">
        <v>1263.1578947368421</v>
      </c>
      <c r="Y12" s="43">
        <v>1059.2105263157894</v>
      </c>
      <c r="Z12" s="43">
        <v>789.5</v>
      </c>
      <c r="AA12" s="43">
        <v>789.5</v>
      </c>
      <c r="AB12" s="43">
        <v>789.5</v>
      </c>
      <c r="AC12" s="43">
        <v>789.5</v>
      </c>
      <c r="AD12" s="43">
        <v>789.5</v>
      </c>
      <c r="AE12" s="43">
        <v>789.5</v>
      </c>
      <c r="AF12" s="43">
        <v>789.5</v>
      </c>
      <c r="AG12" s="5"/>
      <c r="AI12" s="14" t="s">
        <v>63</v>
      </c>
      <c r="AJ12" s="15" t="s">
        <v>18</v>
      </c>
      <c r="AK12" s="12">
        <v>136</v>
      </c>
      <c r="AL12" s="42">
        <f t="shared" si="14"/>
        <v>0</v>
      </c>
      <c r="AM12" s="43">
        <f t="shared" si="1"/>
        <v>0</v>
      </c>
      <c r="AN12" s="43">
        <f t="shared" si="2"/>
        <v>0</v>
      </c>
      <c r="AO12" s="43">
        <f t="shared" si="3"/>
        <v>0</v>
      </c>
      <c r="AP12" s="43">
        <f t="shared" si="4"/>
        <v>0</v>
      </c>
      <c r="AQ12" s="43">
        <f t="shared" si="5"/>
        <v>0</v>
      </c>
      <c r="AR12" s="43">
        <f t="shared" si="6"/>
        <v>0</v>
      </c>
      <c r="AS12" s="43">
        <f t="shared" si="7"/>
        <v>0</v>
      </c>
      <c r="AT12" s="43">
        <f t="shared" si="8"/>
        <v>0</v>
      </c>
      <c r="AU12" s="43">
        <f t="shared" si="9"/>
        <v>0</v>
      </c>
      <c r="AV12" s="43">
        <f t="shared" si="10"/>
        <v>0</v>
      </c>
      <c r="AW12" s="43">
        <f t="shared" si="11"/>
        <v>0</v>
      </c>
      <c r="AX12" s="5"/>
    </row>
    <row r="13" spans="1:50" ht="12.95" customHeight="1" x14ac:dyDescent="0.2">
      <c r="A13" s="14" t="s">
        <v>64</v>
      </c>
      <c r="B13" s="15" t="s">
        <v>19</v>
      </c>
      <c r="C13" s="12">
        <v>136</v>
      </c>
      <c r="D13" s="42">
        <f t="shared" si="12"/>
        <v>0</v>
      </c>
      <c r="E13" s="43">
        <f>E18+E23+E28</f>
        <v>0</v>
      </c>
      <c r="F13" s="43">
        <f t="shared" si="13"/>
        <v>0</v>
      </c>
      <c r="G13" s="43">
        <f t="shared" si="13"/>
        <v>0</v>
      </c>
      <c r="H13" s="43">
        <f t="shared" si="13"/>
        <v>0</v>
      </c>
      <c r="I13" s="43">
        <v>0</v>
      </c>
      <c r="J13" s="43">
        <f t="shared" si="13"/>
        <v>0</v>
      </c>
      <c r="K13" s="43">
        <f t="shared" si="13"/>
        <v>0</v>
      </c>
      <c r="L13" s="43">
        <f t="shared" si="13"/>
        <v>0</v>
      </c>
      <c r="M13" s="43">
        <f t="shared" si="13"/>
        <v>0</v>
      </c>
      <c r="N13" s="43">
        <f t="shared" si="13"/>
        <v>0</v>
      </c>
      <c r="O13" s="43">
        <f t="shared" si="13"/>
        <v>0</v>
      </c>
      <c r="P13" s="5"/>
      <c r="R13" s="14" t="s">
        <v>64</v>
      </c>
      <c r="S13" s="15" t="s">
        <v>19</v>
      </c>
      <c r="T13" s="12">
        <v>136</v>
      </c>
      <c r="U13" s="42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5"/>
      <c r="AI13" s="14" t="s">
        <v>64</v>
      </c>
      <c r="AJ13" s="15" t="s">
        <v>19</v>
      </c>
      <c r="AK13" s="12">
        <v>136</v>
      </c>
      <c r="AL13" s="42">
        <f t="shared" si="14"/>
        <v>0</v>
      </c>
      <c r="AM13" s="43">
        <f t="shared" si="1"/>
        <v>0</v>
      </c>
      <c r="AN13" s="43">
        <f t="shared" si="2"/>
        <v>0</v>
      </c>
      <c r="AO13" s="43">
        <f t="shared" si="3"/>
        <v>0</v>
      </c>
      <c r="AP13" s="43">
        <f t="shared" si="4"/>
        <v>0</v>
      </c>
      <c r="AQ13" s="43">
        <f t="shared" si="5"/>
        <v>0</v>
      </c>
      <c r="AR13" s="43">
        <f t="shared" si="6"/>
        <v>0</v>
      </c>
      <c r="AS13" s="43">
        <f t="shared" si="7"/>
        <v>0</v>
      </c>
      <c r="AT13" s="43">
        <f t="shared" si="8"/>
        <v>0</v>
      </c>
      <c r="AU13" s="43">
        <f t="shared" si="9"/>
        <v>0</v>
      </c>
      <c r="AV13" s="43">
        <f t="shared" si="10"/>
        <v>0</v>
      </c>
      <c r="AW13" s="43">
        <f t="shared" si="11"/>
        <v>0</v>
      </c>
      <c r="AX13" s="5"/>
    </row>
    <row r="14" spans="1:50" ht="12.95" customHeight="1" x14ac:dyDescent="0.2">
      <c r="A14" s="16" t="s">
        <v>65</v>
      </c>
      <c r="B14" s="16"/>
      <c r="C14" s="12">
        <v>136</v>
      </c>
      <c r="D14" s="42">
        <f t="shared" si="12"/>
        <v>0</v>
      </c>
      <c r="E14" s="43">
        <f>SUM(E15:E18)</f>
        <v>0</v>
      </c>
      <c r="F14" s="43">
        <f t="shared" ref="F14:O14" si="15">SUM(F15:F18)</f>
        <v>0</v>
      </c>
      <c r="G14" s="43">
        <f t="shared" si="15"/>
        <v>0</v>
      </c>
      <c r="H14" s="43">
        <f t="shared" si="15"/>
        <v>0</v>
      </c>
      <c r="I14" s="43">
        <v>0</v>
      </c>
      <c r="J14" s="43">
        <f t="shared" si="15"/>
        <v>0</v>
      </c>
      <c r="K14" s="43">
        <f t="shared" si="15"/>
        <v>0</v>
      </c>
      <c r="L14" s="43">
        <f t="shared" si="15"/>
        <v>0</v>
      </c>
      <c r="M14" s="43">
        <f t="shared" si="15"/>
        <v>0</v>
      </c>
      <c r="N14" s="43">
        <f t="shared" si="15"/>
        <v>0</v>
      </c>
      <c r="O14" s="43">
        <f t="shared" si="15"/>
        <v>0</v>
      </c>
      <c r="P14" s="5"/>
      <c r="R14" s="16" t="s">
        <v>65</v>
      </c>
      <c r="S14" s="16"/>
      <c r="T14" s="12">
        <v>136</v>
      </c>
      <c r="U14" s="42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5"/>
      <c r="AI14" s="16" t="s">
        <v>65</v>
      </c>
      <c r="AJ14" s="16"/>
      <c r="AK14" s="12">
        <v>136</v>
      </c>
      <c r="AL14" s="42">
        <f t="shared" si="14"/>
        <v>0</v>
      </c>
      <c r="AM14" s="43">
        <f t="shared" si="1"/>
        <v>0</v>
      </c>
      <c r="AN14" s="43">
        <f t="shared" si="2"/>
        <v>0</v>
      </c>
      <c r="AO14" s="43">
        <f t="shared" si="3"/>
        <v>0</v>
      </c>
      <c r="AP14" s="43">
        <f t="shared" si="4"/>
        <v>0</v>
      </c>
      <c r="AQ14" s="43">
        <f t="shared" si="5"/>
        <v>0</v>
      </c>
      <c r="AR14" s="43">
        <f t="shared" si="6"/>
        <v>0</v>
      </c>
      <c r="AS14" s="43">
        <f t="shared" si="7"/>
        <v>0</v>
      </c>
      <c r="AT14" s="43">
        <f t="shared" si="8"/>
        <v>0</v>
      </c>
      <c r="AU14" s="43">
        <f t="shared" si="9"/>
        <v>0</v>
      </c>
      <c r="AV14" s="43">
        <f t="shared" si="10"/>
        <v>0</v>
      </c>
      <c r="AW14" s="43">
        <f t="shared" si="11"/>
        <v>0</v>
      </c>
      <c r="AX14" s="5"/>
    </row>
    <row r="15" spans="1:50" ht="12.95" customHeight="1" x14ac:dyDescent="0.2">
      <c r="A15" s="14" t="s">
        <v>61</v>
      </c>
      <c r="B15" s="15" t="s">
        <v>17</v>
      </c>
      <c r="C15" s="12">
        <v>136</v>
      </c>
      <c r="D15" s="42">
        <f t="shared" si="12"/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5"/>
      <c r="R15" s="14" t="s">
        <v>61</v>
      </c>
      <c r="S15" s="15" t="s">
        <v>17</v>
      </c>
      <c r="T15" s="12">
        <v>136</v>
      </c>
      <c r="U15" s="42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5"/>
      <c r="AI15" s="14" t="s">
        <v>61</v>
      </c>
      <c r="AJ15" s="15" t="s">
        <v>17</v>
      </c>
      <c r="AK15" s="12">
        <v>136</v>
      </c>
      <c r="AL15" s="42">
        <f t="shared" si="14"/>
        <v>0</v>
      </c>
      <c r="AM15" s="43">
        <f t="shared" si="1"/>
        <v>0</v>
      </c>
      <c r="AN15" s="43">
        <f t="shared" si="2"/>
        <v>0</v>
      </c>
      <c r="AO15" s="43">
        <f t="shared" si="3"/>
        <v>0</v>
      </c>
      <c r="AP15" s="43">
        <f t="shared" si="4"/>
        <v>0</v>
      </c>
      <c r="AQ15" s="43">
        <f t="shared" si="5"/>
        <v>0</v>
      </c>
      <c r="AR15" s="43">
        <f t="shared" si="6"/>
        <v>0</v>
      </c>
      <c r="AS15" s="43">
        <f t="shared" si="7"/>
        <v>0</v>
      </c>
      <c r="AT15" s="43">
        <f t="shared" si="8"/>
        <v>0</v>
      </c>
      <c r="AU15" s="43">
        <f t="shared" si="9"/>
        <v>0</v>
      </c>
      <c r="AV15" s="43">
        <f t="shared" si="10"/>
        <v>0</v>
      </c>
      <c r="AW15" s="43">
        <f t="shared" si="11"/>
        <v>0</v>
      </c>
      <c r="AX15" s="5"/>
    </row>
    <row r="16" spans="1:50" ht="12.95" customHeight="1" x14ac:dyDescent="0.2">
      <c r="A16" s="14" t="s">
        <v>62</v>
      </c>
      <c r="B16" s="15" t="s">
        <v>16</v>
      </c>
      <c r="C16" s="12">
        <v>136</v>
      </c>
      <c r="D16" s="42">
        <f t="shared" si="12"/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5"/>
      <c r="R16" s="14" t="s">
        <v>62</v>
      </c>
      <c r="S16" s="15" t="s">
        <v>16</v>
      </c>
      <c r="T16" s="12">
        <v>136</v>
      </c>
      <c r="U16" s="42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5"/>
      <c r="AI16" s="14" t="s">
        <v>62</v>
      </c>
      <c r="AJ16" s="15" t="s">
        <v>16</v>
      </c>
      <c r="AK16" s="12">
        <v>136</v>
      </c>
      <c r="AL16" s="42">
        <f t="shared" si="14"/>
        <v>0</v>
      </c>
      <c r="AM16" s="43">
        <f t="shared" si="1"/>
        <v>0</v>
      </c>
      <c r="AN16" s="43">
        <f t="shared" si="2"/>
        <v>0</v>
      </c>
      <c r="AO16" s="43">
        <f t="shared" si="3"/>
        <v>0</v>
      </c>
      <c r="AP16" s="43">
        <f t="shared" si="4"/>
        <v>0</v>
      </c>
      <c r="AQ16" s="43">
        <f t="shared" si="5"/>
        <v>0</v>
      </c>
      <c r="AR16" s="43">
        <f t="shared" si="6"/>
        <v>0</v>
      </c>
      <c r="AS16" s="43">
        <f t="shared" si="7"/>
        <v>0</v>
      </c>
      <c r="AT16" s="43">
        <f t="shared" si="8"/>
        <v>0</v>
      </c>
      <c r="AU16" s="43">
        <f t="shared" si="9"/>
        <v>0</v>
      </c>
      <c r="AV16" s="43">
        <f t="shared" si="10"/>
        <v>0</v>
      </c>
      <c r="AW16" s="43">
        <f t="shared" si="11"/>
        <v>0</v>
      </c>
      <c r="AX16" s="5"/>
    </row>
    <row r="17" spans="1:50" ht="12.95" customHeight="1" x14ac:dyDescent="0.2">
      <c r="A17" s="14" t="s">
        <v>63</v>
      </c>
      <c r="B17" s="15" t="s">
        <v>18</v>
      </c>
      <c r="C17" s="12">
        <v>136</v>
      </c>
      <c r="D17" s="42">
        <f t="shared" si="12"/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5"/>
      <c r="R17" s="14" t="s">
        <v>63</v>
      </c>
      <c r="S17" s="15" t="s">
        <v>18</v>
      </c>
      <c r="T17" s="12">
        <v>136</v>
      </c>
      <c r="U17" s="42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5"/>
      <c r="AI17" s="14" t="s">
        <v>63</v>
      </c>
      <c r="AJ17" s="15" t="s">
        <v>18</v>
      </c>
      <c r="AK17" s="12">
        <v>136</v>
      </c>
      <c r="AL17" s="42">
        <f t="shared" si="14"/>
        <v>0</v>
      </c>
      <c r="AM17" s="43">
        <f t="shared" si="1"/>
        <v>0</v>
      </c>
      <c r="AN17" s="43">
        <f t="shared" si="2"/>
        <v>0</v>
      </c>
      <c r="AO17" s="43">
        <f t="shared" si="3"/>
        <v>0</v>
      </c>
      <c r="AP17" s="43">
        <f t="shared" si="4"/>
        <v>0</v>
      </c>
      <c r="AQ17" s="43">
        <f t="shared" si="5"/>
        <v>0</v>
      </c>
      <c r="AR17" s="43">
        <f t="shared" si="6"/>
        <v>0</v>
      </c>
      <c r="AS17" s="43">
        <f t="shared" si="7"/>
        <v>0</v>
      </c>
      <c r="AT17" s="43">
        <f t="shared" si="8"/>
        <v>0</v>
      </c>
      <c r="AU17" s="43">
        <f t="shared" si="9"/>
        <v>0</v>
      </c>
      <c r="AV17" s="43">
        <f t="shared" si="10"/>
        <v>0</v>
      </c>
      <c r="AW17" s="43">
        <f t="shared" si="11"/>
        <v>0</v>
      </c>
      <c r="AX17" s="5"/>
    </row>
    <row r="18" spans="1:50" ht="12.95" customHeight="1" x14ac:dyDescent="0.2">
      <c r="A18" s="14" t="s">
        <v>64</v>
      </c>
      <c r="B18" s="15" t="s">
        <v>19</v>
      </c>
      <c r="C18" s="12">
        <v>136</v>
      </c>
      <c r="D18" s="42">
        <f t="shared" si="12"/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5"/>
      <c r="R18" s="14" t="s">
        <v>64</v>
      </c>
      <c r="S18" s="15" t="s">
        <v>19</v>
      </c>
      <c r="T18" s="12">
        <v>136</v>
      </c>
      <c r="U18" s="42">
        <v>0</v>
      </c>
      <c r="V18" s="43">
        <v>0</v>
      </c>
      <c r="W18" s="43">
        <v>0</v>
      </c>
      <c r="X18" s="43">
        <v>0</v>
      </c>
      <c r="Y18" s="43">
        <v>0</v>
      </c>
      <c r="Z18" s="43">
        <v>0</v>
      </c>
      <c r="AA18" s="43">
        <v>0</v>
      </c>
      <c r="AB18" s="43">
        <v>0</v>
      </c>
      <c r="AC18" s="43">
        <v>0</v>
      </c>
      <c r="AD18" s="43">
        <v>0</v>
      </c>
      <c r="AE18" s="43">
        <v>0</v>
      </c>
      <c r="AF18" s="43">
        <v>0</v>
      </c>
      <c r="AG18" s="5"/>
      <c r="AI18" s="14" t="s">
        <v>64</v>
      </c>
      <c r="AJ18" s="15" t="s">
        <v>19</v>
      </c>
      <c r="AK18" s="12">
        <v>136</v>
      </c>
      <c r="AL18" s="42">
        <f t="shared" si="14"/>
        <v>0</v>
      </c>
      <c r="AM18" s="43">
        <f t="shared" si="1"/>
        <v>0</v>
      </c>
      <c r="AN18" s="43">
        <f t="shared" si="2"/>
        <v>0</v>
      </c>
      <c r="AO18" s="43">
        <f t="shared" si="3"/>
        <v>0</v>
      </c>
      <c r="AP18" s="43">
        <f t="shared" si="4"/>
        <v>0</v>
      </c>
      <c r="AQ18" s="43">
        <f t="shared" si="5"/>
        <v>0</v>
      </c>
      <c r="AR18" s="43">
        <f t="shared" si="6"/>
        <v>0</v>
      </c>
      <c r="AS18" s="43">
        <f t="shared" si="7"/>
        <v>0</v>
      </c>
      <c r="AT18" s="43">
        <f t="shared" si="8"/>
        <v>0</v>
      </c>
      <c r="AU18" s="43">
        <f t="shared" si="9"/>
        <v>0</v>
      </c>
      <c r="AV18" s="43">
        <f t="shared" si="10"/>
        <v>0</v>
      </c>
      <c r="AW18" s="43">
        <f t="shared" si="11"/>
        <v>0</v>
      </c>
      <c r="AX18" s="5"/>
    </row>
    <row r="19" spans="1:50" ht="12.95" customHeight="1" x14ac:dyDescent="0.2">
      <c r="A19" s="16" t="s">
        <v>66</v>
      </c>
      <c r="B19" s="16"/>
      <c r="C19" s="12">
        <v>136</v>
      </c>
      <c r="D19" s="42">
        <f t="shared" si="12"/>
        <v>0</v>
      </c>
      <c r="E19" s="43">
        <f>SUM(E20:E23)</f>
        <v>0</v>
      </c>
      <c r="F19" s="43">
        <f t="shared" ref="F19:O19" si="16">SUM(F20:F23)</f>
        <v>0</v>
      </c>
      <c r="G19" s="43">
        <f t="shared" si="16"/>
        <v>0</v>
      </c>
      <c r="H19" s="43">
        <f t="shared" si="16"/>
        <v>0</v>
      </c>
      <c r="I19" s="43">
        <v>0</v>
      </c>
      <c r="J19" s="43">
        <f t="shared" si="16"/>
        <v>0</v>
      </c>
      <c r="K19" s="43">
        <f t="shared" si="16"/>
        <v>0</v>
      </c>
      <c r="L19" s="43">
        <f t="shared" si="16"/>
        <v>0</v>
      </c>
      <c r="M19" s="43">
        <f t="shared" si="16"/>
        <v>0</v>
      </c>
      <c r="N19" s="43">
        <f t="shared" si="16"/>
        <v>0</v>
      </c>
      <c r="O19" s="43">
        <f t="shared" si="16"/>
        <v>0</v>
      </c>
      <c r="P19" s="5"/>
      <c r="R19" s="16" t="s">
        <v>66</v>
      </c>
      <c r="S19" s="16"/>
      <c r="T19" s="12">
        <v>136</v>
      </c>
      <c r="U19" s="42">
        <v>0</v>
      </c>
      <c r="V19" s="43">
        <v>0</v>
      </c>
      <c r="W19" s="43">
        <v>0</v>
      </c>
      <c r="X19" s="43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5"/>
      <c r="AI19" s="16" t="s">
        <v>66</v>
      </c>
      <c r="AJ19" s="16"/>
      <c r="AK19" s="12">
        <v>136</v>
      </c>
      <c r="AL19" s="42">
        <f t="shared" si="14"/>
        <v>0</v>
      </c>
      <c r="AM19" s="43">
        <f t="shared" si="1"/>
        <v>0</v>
      </c>
      <c r="AN19" s="43">
        <f t="shared" si="2"/>
        <v>0</v>
      </c>
      <c r="AO19" s="43">
        <f t="shared" si="3"/>
        <v>0</v>
      </c>
      <c r="AP19" s="43">
        <f t="shared" si="4"/>
        <v>0</v>
      </c>
      <c r="AQ19" s="43">
        <f t="shared" si="5"/>
        <v>0</v>
      </c>
      <c r="AR19" s="43">
        <f t="shared" si="6"/>
        <v>0</v>
      </c>
      <c r="AS19" s="43">
        <f t="shared" si="7"/>
        <v>0</v>
      </c>
      <c r="AT19" s="43">
        <f t="shared" si="8"/>
        <v>0</v>
      </c>
      <c r="AU19" s="43">
        <f t="shared" si="9"/>
        <v>0</v>
      </c>
      <c r="AV19" s="43">
        <f t="shared" si="10"/>
        <v>0</v>
      </c>
      <c r="AW19" s="43">
        <f t="shared" si="11"/>
        <v>0</v>
      </c>
      <c r="AX19" s="5"/>
    </row>
    <row r="20" spans="1:50" ht="12.95" customHeight="1" x14ac:dyDescent="0.2">
      <c r="A20" s="14" t="s">
        <v>61</v>
      </c>
      <c r="B20" s="15" t="s">
        <v>17</v>
      </c>
      <c r="C20" s="12">
        <v>136</v>
      </c>
      <c r="D20" s="42">
        <f t="shared" si="12"/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5"/>
      <c r="R20" s="14" t="s">
        <v>61</v>
      </c>
      <c r="S20" s="15" t="s">
        <v>17</v>
      </c>
      <c r="T20" s="12">
        <v>136</v>
      </c>
      <c r="U20" s="42">
        <v>0</v>
      </c>
      <c r="V20" s="43">
        <v>0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5"/>
      <c r="AI20" s="14" t="s">
        <v>61</v>
      </c>
      <c r="AJ20" s="15" t="s">
        <v>17</v>
      </c>
      <c r="AK20" s="12">
        <v>136</v>
      </c>
      <c r="AL20" s="42">
        <f t="shared" si="14"/>
        <v>0</v>
      </c>
      <c r="AM20" s="43">
        <f t="shared" si="1"/>
        <v>0</v>
      </c>
      <c r="AN20" s="43">
        <f t="shared" si="2"/>
        <v>0</v>
      </c>
      <c r="AO20" s="43">
        <f t="shared" si="3"/>
        <v>0</v>
      </c>
      <c r="AP20" s="43">
        <f t="shared" si="4"/>
        <v>0</v>
      </c>
      <c r="AQ20" s="43">
        <f t="shared" si="5"/>
        <v>0</v>
      </c>
      <c r="AR20" s="43">
        <f t="shared" si="6"/>
        <v>0</v>
      </c>
      <c r="AS20" s="43">
        <f t="shared" si="7"/>
        <v>0</v>
      </c>
      <c r="AT20" s="43">
        <f t="shared" si="8"/>
        <v>0</v>
      </c>
      <c r="AU20" s="43">
        <f t="shared" si="9"/>
        <v>0</v>
      </c>
      <c r="AV20" s="43">
        <f t="shared" si="10"/>
        <v>0</v>
      </c>
      <c r="AW20" s="43">
        <f t="shared" si="11"/>
        <v>0</v>
      </c>
      <c r="AX20" s="5"/>
    </row>
    <row r="21" spans="1:50" ht="12.95" customHeight="1" x14ac:dyDescent="0.2">
      <c r="A21" s="14" t="s">
        <v>62</v>
      </c>
      <c r="B21" s="15" t="s">
        <v>16</v>
      </c>
      <c r="C21" s="12">
        <v>136</v>
      </c>
      <c r="D21" s="42">
        <f t="shared" si="12"/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5"/>
      <c r="R21" s="14" t="s">
        <v>62</v>
      </c>
      <c r="S21" s="15" t="s">
        <v>16</v>
      </c>
      <c r="T21" s="12">
        <v>136</v>
      </c>
      <c r="U21" s="42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5"/>
      <c r="AI21" s="14" t="s">
        <v>62</v>
      </c>
      <c r="AJ21" s="15" t="s">
        <v>16</v>
      </c>
      <c r="AK21" s="12">
        <v>136</v>
      </c>
      <c r="AL21" s="42">
        <f t="shared" si="14"/>
        <v>0</v>
      </c>
      <c r="AM21" s="43">
        <f t="shared" si="1"/>
        <v>0</v>
      </c>
      <c r="AN21" s="43">
        <f t="shared" si="2"/>
        <v>0</v>
      </c>
      <c r="AO21" s="43">
        <f t="shared" si="3"/>
        <v>0</v>
      </c>
      <c r="AP21" s="43">
        <f t="shared" si="4"/>
        <v>0</v>
      </c>
      <c r="AQ21" s="43">
        <f t="shared" si="5"/>
        <v>0</v>
      </c>
      <c r="AR21" s="43">
        <f t="shared" si="6"/>
        <v>0</v>
      </c>
      <c r="AS21" s="43">
        <f t="shared" si="7"/>
        <v>0</v>
      </c>
      <c r="AT21" s="43">
        <f t="shared" si="8"/>
        <v>0</v>
      </c>
      <c r="AU21" s="43">
        <f t="shared" si="9"/>
        <v>0</v>
      </c>
      <c r="AV21" s="43">
        <f t="shared" si="10"/>
        <v>0</v>
      </c>
      <c r="AW21" s="43">
        <f t="shared" si="11"/>
        <v>0</v>
      </c>
      <c r="AX21" s="5"/>
    </row>
    <row r="22" spans="1:50" ht="12.95" customHeight="1" x14ac:dyDescent="0.2">
      <c r="A22" s="14" t="s">
        <v>63</v>
      </c>
      <c r="B22" s="15" t="s">
        <v>18</v>
      </c>
      <c r="C22" s="12">
        <v>136</v>
      </c>
      <c r="D22" s="42">
        <f t="shared" si="12"/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5"/>
      <c r="R22" s="14" t="s">
        <v>63</v>
      </c>
      <c r="S22" s="15" t="s">
        <v>18</v>
      </c>
      <c r="T22" s="12">
        <v>136</v>
      </c>
      <c r="U22" s="42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5"/>
      <c r="AI22" s="14" t="s">
        <v>63</v>
      </c>
      <c r="AJ22" s="15" t="s">
        <v>18</v>
      </c>
      <c r="AK22" s="12">
        <v>136</v>
      </c>
      <c r="AL22" s="42">
        <f t="shared" si="14"/>
        <v>0</v>
      </c>
      <c r="AM22" s="43">
        <f t="shared" si="1"/>
        <v>0</v>
      </c>
      <c r="AN22" s="43">
        <f t="shared" si="2"/>
        <v>0</v>
      </c>
      <c r="AO22" s="43">
        <f t="shared" si="3"/>
        <v>0</v>
      </c>
      <c r="AP22" s="43">
        <f t="shared" si="4"/>
        <v>0</v>
      </c>
      <c r="AQ22" s="43">
        <f t="shared" si="5"/>
        <v>0</v>
      </c>
      <c r="AR22" s="43">
        <f t="shared" si="6"/>
        <v>0</v>
      </c>
      <c r="AS22" s="43">
        <f t="shared" si="7"/>
        <v>0</v>
      </c>
      <c r="AT22" s="43">
        <f t="shared" si="8"/>
        <v>0</v>
      </c>
      <c r="AU22" s="43">
        <f t="shared" si="9"/>
        <v>0</v>
      </c>
      <c r="AV22" s="43">
        <f t="shared" si="10"/>
        <v>0</v>
      </c>
      <c r="AW22" s="43">
        <f t="shared" si="11"/>
        <v>0</v>
      </c>
      <c r="AX22" s="5"/>
    </row>
    <row r="23" spans="1:50" ht="12.95" customHeight="1" x14ac:dyDescent="0.2">
      <c r="A23" s="14" t="s">
        <v>64</v>
      </c>
      <c r="B23" s="15" t="s">
        <v>19</v>
      </c>
      <c r="C23" s="12">
        <v>136</v>
      </c>
      <c r="D23" s="42">
        <f t="shared" si="12"/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5"/>
      <c r="R23" s="14" t="s">
        <v>64</v>
      </c>
      <c r="S23" s="15" t="s">
        <v>19</v>
      </c>
      <c r="T23" s="12">
        <v>136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5"/>
      <c r="AI23" s="14" t="s">
        <v>64</v>
      </c>
      <c r="AJ23" s="15" t="s">
        <v>19</v>
      </c>
      <c r="AK23" s="12">
        <v>136</v>
      </c>
      <c r="AL23" s="42">
        <f t="shared" si="14"/>
        <v>0</v>
      </c>
      <c r="AM23" s="43">
        <f t="shared" si="1"/>
        <v>0</v>
      </c>
      <c r="AN23" s="43">
        <f t="shared" si="2"/>
        <v>0</v>
      </c>
      <c r="AO23" s="43">
        <f t="shared" si="3"/>
        <v>0</v>
      </c>
      <c r="AP23" s="43">
        <f t="shared" si="4"/>
        <v>0</v>
      </c>
      <c r="AQ23" s="43">
        <f t="shared" si="5"/>
        <v>0</v>
      </c>
      <c r="AR23" s="43">
        <f t="shared" si="6"/>
        <v>0</v>
      </c>
      <c r="AS23" s="43">
        <f t="shared" si="7"/>
        <v>0</v>
      </c>
      <c r="AT23" s="43">
        <f t="shared" si="8"/>
        <v>0</v>
      </c>
      <c r="AU23" s="43">
        <f t="shared" si="9"/>
        <v>0</v>
      </c>
      <c r="AV23" s="43">
        <f t="shared" si="10"/>
        <v>0</v>
      </c>
      <c r="AW23" s="43">
        <f t="shared" si="11"/>
        <v>0</v>
      </c>
      <c r="AX23" s="5"/>
    </row>
    <row r="24" spans="1:50" ht="12.95" customHeight="1" x14ac:dyDescent="0.2">
      <c r="A24" s="16" t="s">
        <v>67</v>
      </c>
      <c r="B24" s="16"/>
      <c r="C24" s="12">
        <v>136</v>
      </c>
      <c r="D24" s="42">
        <f t="shared" si="12"/>
        <v>140298.6</v>
      </c>
      <c r="E24" s="43">
        <f>SUM(E25:E28)</f>
        <v>0</v>
      </c>
      <c r="F24" s="43">
        <f>SUM(F25:F28)</f>
        <v>19999.999999999996</v>
      </c>
      <c r="G24" s="43">
        <f t="shared" ref="G24:O24" si="17">SUM(G25:G28)</f>
        <v>34886.557894736841</v>
      </c>
      <c r="H24" s="43">
        <f t="shared" si="17"/>
        <v>22184.21052631579</v>
      </c>
      <c r="I24" s="43">
        <v>17121.599999999999</v>
      </c>
      <c r="J24" s="43">
        <f t="shared" si="17"/>
        <v>39229.5</v>
      </c>
      <c r="K24" s="43">
        <f t="shared" si="17"/>
        <v>16789.5</v>
      </c>
      <c r="L24" s="43">
        <f t="shared" si="17"/>
        <v>16789.5</v>
      </c>
      <c r="M24" s="43">
        <f>SUM(M25:M28)</f>
        <v>16789.5</v>
      </c>
      <c r="N24" s="43">
        <f t="shared" si="17"/>
        <v>16789.5</v>
      </c>
      <c r="O24" s="43">
        <f t="shared" si="17"/>
        <v>16789.5</v>
      </c>
      <c r="P24" s="5"/>
      <c r="R24" s="16" t="s">
        <v>67</v>
      </c>
      <c r="S24" s="16"/>
      <c r="T24" s="12">
        <v>136</v>
      </c>
      <c r="U24" s="42">
        <v>117858.6</v>
      </c>
      <c r="V24" s="43">
        <v>0</v>
      </c>
      <c r="W24" s="43">
        <v>19999.999999999996</v>
      </c>
      <c r="X24" s="43">
        <v>34886.557894736841</v>
      </c>
      <c r="Y24" s="43">
        <v>22184.21052631579</v>
      </c>
      <c r="Z24" s="43">
        <v>17121.599999999999</v>
      </c>
      <c r="AA24" s="43">
        <v>16789.5</v>
      </c>
      <c r="AB24" s="43">
        <v>16789.5</v>
      </c>
      <c r="AC24" s="43">
        <v>16789.5</v>
      </c>
      <c r="AD24" s="43">
        <v>16789.5</v>
      </c>
      <c r="AE24" s="43">
        <v>16789.5</v>
      </c>
      <c r="AF24" s="43">
        <v>16789.5</v>
      </c>
      <c r="AG24" s="5"/>
      <c r="AI24" s="16" t="s">
        <v>67</v>
      </c>
      <c r="AJ24" s="16"/>
      <c r="AK24" s="12">
        <v>136</v>
      </c>
      <c r="AL24" s="42">
        <f t="shared" si="14"/>
        <v>22440</v>
      </c>
      <c r="AM24" s="43">
        <f t="shared" si="1"/>
        <v>0</v>
      </c>
      <c r="AN24" s="43">
        <f t="shared" si="2"/>
        <v>0</v>
      </c>
      <c r="AO24" s="43">
        <f t="shared" si="3"/>
        <v>0</v>
      </c>
      <c r="AP24" s="43">
        <f t="shared" si="4"/>
        <v>0</v>
      </c>
      <c r="AQ24" s="43">
        <f t="shared" si="5"/>
        <v>0</v>
      </c>
      <c r="AR24" s="43">
        <f t="shared" si="6"/>
        <v>22440</v>
      </c>
      <c r="AS24" s="43">
        <f t="shared" si="7"/>
        <v>0</v>
      </c>
      <c r="AT24" s="43">
        <f t="shared" si="8"/>
        <v>0</v>
      </c>
      <c r="AU24" s="43">
        <f t="shared" si="9"/>
        <v>0</v>
      </c>
      <c r="AV24" s="43">
        <f t="shared" si="10"/>
        <v>0</v>
      </c>
      <c r="AW24" s="43">
        <f t="shared" si="11"/>
        <v>0</v>
      </c>
      <c r="AX24" s="5"/>
    </row>
    <row r="25" spans="1:50" ht="12.95" customHeight="1" x14ac:dyDescent="0.2">
      <c r="A25" s="14" t="s">
        <v>61</v>
      </c>
      <c r="B25" s="15" t="s">
        <v>17</v>
      </c>
      <c r="C25" s="12">
        <v>136</v>
      </c>
      <c r="D25" s="42">
        <f t="shared" si="12"/>
        <v>22440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f>SUMIFS(Мероприятия!G:G,Мероприятия!$C:$C,'Сводные затраты'!$C25,Мероприятия!$B:$B,'Сводные затраты'!$B25)</f>
        <v>22440</v>
      </c>
      <c r="K25" s="43">
        <f>SUMIFS(Мероприятия!L:L,Мероприятия!$C:$C,'Сводные затраты'!$C25,Мероприятия!$B:$B,'Сводные затраты'!$B25)</f>
        <v>0</v>
      </c>
      <c r="L25" s="43">
        <f>SUMIFS(Мероприятия!M:M,Мероприятия!$C:$C,'Сводные затраты'!$C25,Мероприятия!$B:$B,'Сводные затраты'!$B25)</f>
        <v>0</v>
      </c>
      <c r="M25" s="43">
        <v>0</v>
      </c>
      <c r="N25" s="43">
        <v>0</v>
      </c>
      <c r="O25" s="43">
        <v>0</v>
      </c>
      <c r="P25" s="5"/>
      <c r="R25" s="14" t="s">
        <v>61</v>
      </c>
      <c r="S25" s="15" t="s">
        <v>17</v>
      </c>
      <c r="T25" s="12">
        <v>136</v>
      </c>
      <c r="U25" s="42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5"/>
      <c r="AI25" s="14" t="s">
        <v>61</v>
      </c>
      <c r="AJ25" s="15" t="s">
        <v>17</v>
      </c>
      <c r="AK25" s="12">
        <v>136</v>
      </c>
      <c r="AL25" s="42">
        <f t="shared" si="14"/>
        <v>22440</v>
      </c>
      <c r="AM25" s="43">
        <f t="shared" si="1"/>
        <v>0</v>
      </c>
      <c r="AN25" s="43">
        <f t="shared" si="2"/>
        <v>0</v>
      </c>
      <c r="AO25" s="43">
        <f t="shared" si="3"/>
        <v>0</v>
      </c>
      <c r="AP25" s="43">
        <f t="shared" si="4"/>
        <v>0</v>
      </c>
      <c r="AQ25" s="43">
        <f t="shared" si="5"/>
        <v>0</v>
      </c>
      <c r="AR25" s="43">
        <f t="shared" si="6"/>
        <v>22440</v>
      </c>
      <c r="AS25" s="43">
        <f t="shared" si="7"/>
        <v>0</v>
      </c>
      <c r="AT25" s="43">
        <f t="shared" si="8"/>
        <v>0</v>
      </c>
      <c r="AU25" s="43">
        <f t="shared" si="9"/>
        <v>0</v>
      </c>
      <c r="AV25" s="43">
        <f t="shared" si="10"/>
        <v>0</v>
      </c>
      <c r="AW25" s="43">
        <f t="shared" si="11"/>
        <v>0</v>
      </c>
      <c r="AX25" s="5"/>
    </row>
    <row r="26" spans="1:50" ht="12.95" customHeight="1" x14ac:dyDescent="0.2">
      <c r="A26" s="14" t="s">
        <v>62</v>
      </c>
      <c r="B26" s="15" t="s">
        <v>16</v>
      </c>
      <c r="C26" s="12">
        <v>136</v>
      </c>
      <c r="D26" s="42">
        <f t="shared" si="12"/>
        <v>112332.1</v>
      </c>
      <c r="E26" s="43">
        <v>0</v>
      </c>
      <c r="F26" s="43">
        <v>19999.999999999996</v>
      </c>
      <c r="G26" s="43">
        <v>33623.4</v>
      </c>
      <c r="H26" s="43">
        <v>21125</v>
      </c>
      <c r="I26" s="43">
        <v>16332.1</v>
      </c>
      <c r="J26" s="43">
        <f>SUMIFS(Мероприятия!G:G,Мероприятия!$C:$C,'Сводные затраты'!$C26,Мероприятия!$B:$B,'Сводные затраты'!$B26)</f>
        <v>16000</v>
      </c>
      <c r="K26" s="43">
        <f>SUMIFS(Мероприятия!L:L,Мероприятия!$C:$C,'Сводные затраты'!$C26,Мероприятия!$B:$B,'Сводные затраты'!$B26)</f>
        <v>16000</v>
      </c>
      <c r="L26" s="43">
        <f>SUMIFS(Мероприятия!M:M,Мероприятия!$C:$C,'Сводные затраты'!$C26,Мероприятия!$B:$B,'Сводные затраты'!$B26)</f>
        <v>16000</v>
      </c>
      <c r="M26" s="43">
        <v>16000</v>
      </c>
      <c r="N26" s="43">
        <v>16000</v>
      </c>
      <c r="O26" s="43">
        <v>16000</v>
      </c>
      <c r="P26" s="5"/>
      <c r="R26" s="14" t="s">
        <v>62</v>
      </c>
      <c r="S26" s="15" t="s">
        <v>16</v>
      </c>
      <c r="T26" s="12">
        <v>136</v>
      </c>
      <c r="U26" s="42">
        <v>112332.1</v>
      </c>
      <c r="V26" s="43">
        <v>0</v>
      </c>
      <c r="W26" s="43">
        <v>19999.999999999996</v>
      </c>
      <c r="X26" s="43">
        <v>33623.4</v>
      </c>
      <c r="Y26" s="43">
        <v>21125</v>
      </c>
      <c r="Z26" s="43">
        <v>16332.1</v>
      </c>
      <c r="AA26" s="43">
        <v>16000</v>
      </c>
      <c r="AB26" s="43">
        <v>16000</v>
      </c>
      <c r="AC26" s="43">
        <v>16000</v>
      </c>
      <c r="AD26" s="43">
        <v>16000</v>
      </c>
      <c r="AE26" s="43">
        <v>16000</v>
      </c>
      <c r="AF26" s="43">
        <v>16000</v>
      </c>
      <c r="AG26" s="5"/>
      <c r="AI26" s="14" t="s">
        <v>62</v>
      </c>
      <c r="AJ26" s="15" t="s">
        <v>16</v>
      </c>
      <c r="AK26" s="12">
        <v>136</v>
      </c>
      <c r="AL26" s="42">
        <f t="shared" si="14"/>
        <v>0</v>
      </c>
      <c r="AM26" s="43">
        <f t="shared" si="1"/>
        <v>0</v>
      </c>
      <c r="AN26" s="43">
        <f t="shared" si="2"/>
        <v>0</v>
      </c>
      <c r="AO26" s="43">
        <f t="shared" si="3"/>
        <v>0</v>
      </c>
      <c r="AP26" s="43">
        <f t="shared" si="4"/>
        <v>0</v>
      </c>
      <c r="AQ26" s="43">
        <f t="shared" si="5"/>
        <v>0</v>
      </c>
      <c r="AR26" s="43">
        <f t="shared" si="6"/>
        <v>0</v>
      </c>
      <c r="AS26" s="43">
        <f t="shared" si="7"/>
        <v>0</v>
      </c>
      <c r="AT26" s="43">
        <f t="shared" si="8"/>
        <v>0</v>
      </c>
      <c r="AU26" s="43">
        <f t="shared" si="9"/>
        <v>0</v>
      </c>
      <c r="AV26" s="43">
        <f t="shared" si="10"/>
        <v>0</v>
      </c>
      <c r="AW26" s="43">
        <f t="shared" si="11"/>
        <v>0</v>
      </c>
      <c r="AX26" s="5"/>
    </row>
    <row r="27" spans="1:50" ht="12.95" customHeight="1" x14ac:dyDescent="0.2">
      <c r="A27" s="14" t="s">
        <v>63</v>
      </c>
      <c r="B27" s="15" t="s">
        <v>18</v>
      </c>
      <c r="C27" s="12">
        <v>136</v>
      </c>
      <c r="D27" s="42">
        <f t="shared" si="12"/>
        <v>5526.5</v>
      </c>
      <c r="E27" s="43">
        <v>0</v>
      </c>
      <c r="F27" s="43">
        <v>0</v>
      </c>
      <c r="G27" s="43">
        <v>1263.1578947368421</v>
      </c>
      <c r="H27" s="43">
        <v>1059.2105263157894</v>
      </c>
      <c r="I27" s="43">
        <v>789.5</v>
      </c>
      <c r="J27" s="43">
        <f>SUMIFS(Мероприятия!G:G,Мероприятия!$C:$C,'Сводные затраты'!$C27,Мероприятия!$B:$B,'Сводные затраты'!$B27)</f>
        <v>789.5</v>
      </c>
      <c r="K27" s="43">
        <f>SUMIFS(Мероприятия!L:L,Мероприятия!$C:$C,'Сводные затраты'!$C27,Мероприятия!$B:$B,'Сводные затраты'!$B27)</f>
        <v>789.5</v>
      </c>
      <c r="L27" s="43">
        <f>SUMIFS(Мероприятия!M:M,Мероприятия!$C:$C,'Сводные затраты'!$C27,Мероприятия!$B:$B,'Сводные затраты'!$B27)</f>
        <v>789.5</v>
      </c>
      <c r="M27" s="43">
        <v>789.5</v>
      </c>
      <c r="N27" s="43">
        <v>789.5</v>
      </c>
      <c r="O27" s="43">
        <v>789.5</v>
      </c>
      <c r="P27" s="5"/>
      <c r="R27" s="14" t="s">
        <v>63</v>
      </c>
      <c r="S27" s="15" t="s">
        <v>18</v>
      </c>
      <c r="T27" s="12">
        <v>136</v>
      </c>
      <c r="U27" s="42">
        <v>5526.5</v>
      </c>
      <c r="V27" s="43">
        <v>0</v>
      </c>
      <c r="W27" s="43">
        <v>0</v>
      </c>
      <c r="X27" s="43">
        <v>1263.1578947368421</v>
      </c>
      <c r="Y27" s="43">
        <v>1059.2105263157894</v>
      </c>
      <c r="Z27" s="43">
        <v>789.5</v>
      </c>
      <c r="AA27" s="43">
        <v>789.5</v>
      </c>
      <c r="AB27" s="43">
        <v>789.5</v>
      </c>
      <c r="AC27" s="43">
        <v>789.5</v>
      </c>
      <c r="AD27" s="43">
        <v>789.5</v>
      </c>
      <c r="AE27" s="43">
        <v>789.5</v>
      </c>
      <c r="AF27" s="43">
        <v>789.5</v>
      </c>
      <c r="AG27" s="5"/>
      <c r="AI27" s="14" t="s">
        <v>63</v>
      </c>
      <c r="AJ27" s="15" t="s">
        <v>18</v>
      </c>
      <c r="AK27" s="12">
        <v>136</v>
      </c>
      <c r="AL27" s="42">
        <f t="shared" si="14"/>
        <v>0</v>
      </c>
      <c r="AM27" s="43">
        <f t="shared" si="1"/>
        <v>0</v>
      </c>
      <c r="AN27" s="43">
        <f t="shared" si="2"/>
        <v>0</v>
      </c>
      <c r="AO27" s="43">
        <f t="shared" si="3"/>
        <v>0</v>
      </c>
      <c r="AP27" s="43">
        <f t="shared" si="4"/>
        <v>0</v>
      </c>
      <c r="AQ27" s="43">
        <f t="shared" si="5"/>
        <v>0</v>
      </c>
      <c r="AR27" s="43">
        <f t="shared" si="6"/>
        <v>0</v>
      </c>
      <c r="AS27" s="43">
        <f t="shared" si="7"/>
        <v>0</v>
      </c>
      <c r="AT27" s="43">
        <f t="shared" si="8"/>
        <v>0</v>
      </c>
      <c r="AU27" s="43">
        <f t="shared" si="9"/>
        <v>0</v>
      </c>
      <c r="AV27" s="43">
        <f t="shared" si="10"/>
        <v>0</v>
      </c>
      <c r="AW27" s="43">
        <f t="shared" si="11"/>
        <v>0</v>
      </c>
      <c r="AX27" s="5"/>
    </row>
    <row r="28" spans="1:50" ht="12.75" customHeight="1" x14ac:dyDescent="0.2">
      <c r="A28" s="14" t="s">
        <v>64</v>
      </c>
      <c r="B28" s="15" t="s">
        <v>19</v>
      </c>
      <c r="C28" s="12">
        <v>136</v>
      </c>
      <c r="D28" s="42">
        <f t="shared" si="12"/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f>SUMIFS(Мероприятия!G:G,Мероприятия!$C:$C,'Сводные затраты'!$C28,Мероприятия!$B:$B,'Сводные затраты'!$B28)</f>
        <v>0</v>
      </c>
      <c r="K28" s="43">
        <f>SUMIFS(Мероприятия!L:L,Мероприятия!$C:$C,'Сводные затраты'!$C28,Мероприятия!$B:$B,'Сводные затраты'!$B28)</f>
        <v>0</v>
      </c>
      <c r="L28" s="43">
        <f>SUMIFS(Мероприятия!M:M,Мероприятия!$C:$C,'Сводные затраты'!$C28,Мероприятия!$B:$B,'Сводные затраты'!$B28)</f>
        <v>0</v>
      </c>
      <c r="M28" s="43">
        <v>0</v>
      </c>
      <c r="N28" s="43">
        <v>0</v>
      </c>
      <c r="O28" s="43">
        <v>0</v>
      </c>
      <c r="P28" s="5"/>
      <c r="R28" s="14" t="s">
        <v>64</v>
      </c>
      <c r="S28" s="15" t="s">
        <v>19</v>
      </c>
      <c r="T28" s="12">
        <v>136</v>
      </c>
      <c r="U28" s="42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0</v>
      </c>
      <c r="AG28" s="5"/>
      <c r="AI28" s="14" t="s">
        <v>64</v>
      </c>
      <c r="AJ28" s="15" t="s">
        <v>19</v>
      </c>
      <c r="AK28" s="12">
        <v>136</v>
      </c>
      <c r="AL28" s="42">
        <f t="shared" si="14"/>
        <v>0</v>
      </c>
      <c r="AM28" s="43">
        <f t="shared" si="1"/>
        <v>0</v>
      </c>
      <c r="AN28" s="43">
        <f t="shared" si="2"/>
        <v>0</v>
      </c>
      <c r="AO28" s="43">
        <f t="shared" si="3"/>
        <v>0</v>
      </c>
      <c r="AP28" s="43">
        <f t="shared" si="4"/>
        <v>0</v>
      </c>
      <c r="AQ28" s="43">
        <f t="shared" si="5"/>
        <v>0</v>
      </c>
      <c r="AR28" s="43">
        <f t="shared" si="6"/>
        <v>0</v>
      </c>
      <c r="AS28" s="43">
        <f t="shared" si="7"/>
        <v>0</v>
      </c>
      <c r="AT28" s="43">
        <f t="shared" si="8"/>
        <v>0</v>
      </c>
      <c r="AU28" s="43">
        <f t="shared" si="9"/>
        <v>0</v>
      </c>
      <c r="AV28" s="43">
        <f t="shared" si="10"/>
        <v>0</v>
      </c>
      <c r="AW28" s="43">
        <f t="shared" si="11"/>
        <v>0</v>
      </c>
      <c r="AX28" s="5"/>
    </row>
    <row r="29" spans="1:50" ht="12.95" customHeight="1" x14ac:dyDescent="0.2">
      <c r="A29" s="288" t="s">
        <v>102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90"/>
      <c r="R29" s="18" t="s">
        <v>102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I29" s="288" t="s">
        <v>102</v>
      </c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90"/>
    </row>
    <row r="30" spans="1:50" ht="24.95" customHeight="1" x14ac:dyDescent="0.2">
      <c r="A30" s="12" t="s">
        <v>60</v>
      </c>
      <c r="B30" s="12"/>
      <c r="C30" s="12">
        <v>124</v>
      </c>
      <c r="D30" s="42">
        <f t="shared" si="12"/>
        <v>5004125.1219999995</v>
      </c>
      <c r="E30" s="13">
        <f>SUM(E31:E34)</f>
        <v>409623.82185007975</v>
      </c>
      <c r="F30" s="13">
        <f t="shared" ref="F30:O30" si="18">SUM(F31:F34)</f>
        <v>692637.49999999988</v>
      </c>
      <c r="G30" s="13">
        <f t="shared" si="18"/>
        <v>967052.24736842106</v>
      </c>
      <c r="H30" s="13">
        <f t="shared" si="18"/>
        <v>882688.68947368418</v>
      </c>
      <c r="I30" s="13">
        <v>550465.4</v>
      </c>
      <c r="J30" s="13">
        <f t="shared" si="18"/>
        <v>334608.022</v>
      </c>
      <c r="K30" s="13">
        <f t="shared" si="18"/>
        <v>500036.5</v>
      </c>
      <c r="L30" s="13">
        <f t="shared" si="18"/>
        <v>464314.80000000005</v>
      </c>
      <c r="M30" s="13">
        <f t="shared" ref="M30" si="19">SUM(M31:M34)</f>
        <v>1051566.8</v>
      </c>
      <c r="N30" s="13">
        <f t="shared" si="18"/>
        <v>1051566.8</v>
      </c>
      <c r="O30" s="13">
        <f t="shared" si="18"/>
        <v>1051566.8</v>
      </c>
      <c r="P30" s="13"/>
      <c r="R30" s="12" t="s">
        <v>60</v>
      </c>
      <c r="S30" s="12"/>
      <c r="T30" s="12">
        <v>124</v>
      </c>
      <c r="U30" s="42">
        <v>4928596.3999999994</v>
      </c>
      <c r="V30" s="13">
        <v>409623.82185007975</v>
      </c>
      <c r="W30" s="13">
        <v>692637.49999999988</v>
      </c>
      <c r="X30" s="13">
        <v>967052.24736842106</v>
      </c>
      <c r="Y30" s="13">
        <v>882688.68947368418</v>
      </c>
      <c r="Z30" s="13">
        <v>550465.4</v>
      </c>
      <c r="AA30" s="13">
        <v>218552.90000000002</v>
      </c>
      <c r="AB30" s="13">
        <v>520799.7</v>
      </c>
      <c r="AC30" s="13">
        <v>484078</v>
      </c>
      <c r="AD30" s="13">
        <v>1051566.8</v>
      </c>
      <c r="AE30" s="13">
        <v>1051566.8</v>
      </c>
      <c r="AF30" s="13">
        <v>1051566.8</v>
      </c>
      <c r="AG30" s="13"/>
      <c r="AI30" s="12" t="s">
        <v>60</v>
      </c>
      <c r="AJ30" s="12"/>
      <c r="AK30" s="12">
        <v>124</v>
      </c>
      <c r="AL30" s="42">
        <f t="shared" ref="AL30:AL49" si="20">D30-U30</f>
        <v>75528.722000000067</v>
      </c>
      <c r="AM30" s="13">
        <f t="shared" ref="AM30:AM49" si="21">E30-V30</f>
        <v>0</v>
      </c>
      <c r="AN30" s="13">
        <f t="shared" ref="AN30:AN49" si="22">F30-W30</f>
        <v>0</v>
      </c>
      <c r="AO30" s="13">
        <f t="shared" ref="AO30:AO49" si="23">G30-X30</f>
        <v>0</v>
      </c>
      <c r="AP30" s="13">
        <f t="shared" ref="AP30:AP49" si="24">H30-Y30</f>
        <v>0</v>
      </c>
      <c r="AQ30" s="13">
        <f t="shared" ref="AQ30:AQ49" si="25">I30-Z30</f>
        <v>0</v>
      </c>
      <c r="AR30" s="13">
        <f t="shared" ref="AR30:AR49" si="26">J30-AA30</f>
        <v>116055.12199999997</v>
      </c>
      <c r="AS30" s="13">
        <f t="shared" ref="AS30:AS49" si="27">K30-AB30</f>
        <v>-20763.200000000012</v>
      </c>
      <c r="AT30" s="13">
        <f t="shared" ref="AT30:AT49" si="28">L30-AC30</f>
        <v>-19763.199999999953</v>
      </c>
      <c r="AU30" s="13">
        <f t="shared" ref="AU30:AU49" si="29">M30-AD30</f>
        <v>0</v>
      </c>
      <c r="AV30" s="13">
        <f t="shared" ref="AV30:AV49" si="30">N30-AE30</f>
        <v>0</v>
      </c>
      <c r="AW30" s="13">
        <f t="shared" ref="AW30:AW49" si="31">O30-AF30</f>
        <v>0</v>
      </c>
      <c r="AX30" s="13"/>
    </row>
    <row r="31" spans="1:50" ht="12.95" customHeight="1" x14ac:dyDescent="0.2">
      <c r="A31" s="137" t="s">
        <v>61</v>
      </c>
      <c r="B31" s="138" t="s">
        <v>17</v>
      </c>
      <c r="C31" s="137">
        <v>124</v>
      </c>
      <c r="D31" s="139">
        <f t="shared" si="12"/>
        <v>469778.5</v>
      </c>
      <c r="E31" s="140">
        <f>E36+E41+E46</f>
        <v>168626.59999999998</v>
      </c>
      <c r="F31" s="140">
        <f t="shared" ref="F31:O34" si="32">F36+F41+F46</f>
        <v>118722</v>
      </c>
      <c r="G31" s="140">
        <f t="shared" si="32"/>
        <v>0</v>
      </c>
      <c r="H31" s="140">
        <f t="shared" si="32"/>
        <v>320000</v>
      </c>
      <c r="I31" s="140">
        <v>8421</v>
      </c>
      <c r="J31" s="140">
        <f t="shared" si="32"/>
        <v>61357.5</v>
      </c>
      <c r="K31" s="140">
        <f t="shared" si="32"/>
        <v>100000</v>
      </c>
      <c r="L31" s="140">
        <f t="shared" si="32"/>
        <v>0</v>
      </c>
      <c r="M31" s="140">
        <f t="shared" ref="M31" si="33">M36+M41+M46</f>
        <v>100000</v>
      </c>
      <c r="N31" s="140">
        <f t="shared" si="32"/>
        <v>100000</v>
      </c>
      <c r="O31" s="140">
        <f t="shared" si="32"/>
        <v>100000</v>
      </c>
      <c r="P31" s="140"/>
      <c r="R31" s="14" t="s">
        <v>61</v>
      </c>
      <c r="S31" s="15" t="s">
        <v>17</v>
      </c>
      <c r="T31" s="14">
        <v>124</v>
      </c>
      <c r="U31" s="42">
        <v>466421</v>
      </c>
      <c r="V31" s="5">
        <v>168626.59999999998</v>
      </c>
      <c r="W31" s="5">
        <v>118722</v>
      </c>
      <c r="X31" s="5">
        <v>0</v>
      </c>
      <c r="Y31" s="5">
        <v>320000</v>
      </c>
      <c r="Z31" s="5">
        <v>8421</v>
      </c>
      <c r="AA31" s="5">
        <v>58000</v>
      </c>
      <c r="AB31" s="5">
        <v>100000</v>
      </c>
      <c r="AC31" s="5">
        <v>0</v>
      </c>
      <c r="AD31" s="5">
        <v>100000</v>
      </c>
      <c r="AE31" s="5">
        <v>100000</v>
      </c>
      <c r="AF31" s="5">
        <v>100000</v>
      </c>
      <c r="AG31" s="5"/>
      <c r="AI31" s="14" t="s">
        <v>61</v>
      </c>
      <c r="AJ31" s="15" t="s">
        <v>17</v>
      </c>
      <c r="AK31" s="14">
        <v>124</v>
      </c>
      <c r="AL31" s="42">
        <f t="shared" si="20"/>
        <v>3357.5</v>
      </c>
      <c r="AM31" s="5">
        <f t="shared" si="21"/>
        <v>0</v>
      </c>
      <c r="AN31" s="5">
        <f t="shared" si="22"/>
        <v>0</v>
      </c>
      <c r="AO31" s="5">
        <f t="shared" si="23"/>
        <v>0</v>
      </c>
      <c r="AP31" s="5">
        <f t="shared" si="24"/>
        <v>0</v>
      </c>
      <c r="AQ31" s="5">
        <f t="shared" si="25"/>
        <v>0</v>
      </c>
      <c r="AR31" s="5">
        <f t="shared" si="26"/>
        <v>3357.5</v>
      </c>
      <c r="AS31" s="5">
        <f t="shared" si="27"/>
        <v>0</v>
      </c>
      <c r="AT31" s="5">
        <f t="shared" si="28"/>
        <v>0</v>
      </c>
      <c r="AU31" s="5">
        <f t="shared" si="29"/>
        <v>0</v>
      </c>
      <c r="AV31" s="5">
        <f t="shared" si="30"/>
        <v>0</v>
      </c>
      <c r="AW31" s="5">
        <f t="shared" si="31"/>
        <v>0</v>
      </c>
      <c r="AX31" s="5"/>
    </row>
    <row r="32" spans="1:50" ht="12.95" customHeight="1" x14ac:dyDescent="0.2">
      <c r="A32" s="137" t="s">
        <v>62</v>
      </c>
      <c r="B32" s="138" t="s">
        <v>16</v>
      </c>
      <c r="C32" s="137">
        <v>124</v>
      </c>
      <c r="D32" s="139">
        <f t="shared" si="12"/>
        <v>4468457.0219999999</v>
      </c>
      <c r="E32" s="140">
        <f>E37+E42+E47</f>
        <v>239006.4</v>
      </c>
      <c r="F32" s="140">
        <f t="shared" si="32"/>
        <v>573572.89999999991</v>
      </c>
      <c r="G32" s="140">
        <f t="shared" si="32"/>
        <v>939923.7</v>
      </c>
      <c r="H32" s="140">
        <f t="shared" si="32"/>
        <v>521372.9</v>
      </c>
      <c r="I32" s="140">
        <v>535444.4</v>
      </c>
      <c r="J32" s="140">
        <f>J37+J42+J47</f>
        <v>273250.522</v>
      </c>
      <c r="K32" s="140">
        <f t="shared" si="32"/>
        <v>400036.5</v>
      </c>
      <c r="L32" s="140">
        <f t="shared" si="32"/>
        <v>464314.80000000005</v>
      </c>
      <c r="M32" s="140">
        <f t="shared" ref="M32" si="34">M37+M42+M47</f>
        <v>931803.6</v>
      </c>
      <c r="N32" s="140">
        <f t="shared" si="32"/>
        <v>931803.6</v>
      </c>
      <c r="O32" s="140">
        <f t="shared" si="32"/>
        <v>931803.6</v>
      </c>
      <c r="P32" s="140"/>
      <c r="R32" s="14" t="s">
        <v>62</v>
      </c>
      <c r="S32" s="15" t="s">
        <v>16</v>
      </c>
      <c r="T32" s="14">
        <v>124</v>
      </c>
      <c r="U32" s="42">
        <v>4353759.4000000004</v>
      </c>
      <c r="V32" s="5">
        <v>239006.4</v>
      </c>
      <c r="W32" s="5">
        <v>573572.89999999991</v>
      </c>
      <c r="X32" s="5">
        <v>939923.7</v>
      </c>
      <c r="Y32" s="5">
        <v>521372.9</v>
      </c>
      <c r="Z32" s="5">
        <v>535444.4</v>
      </c>
      <c r="AA32" s="5">
        <v>158552.90000000002</v>
      </c>
      <c r="AB32" s="5">
        <v>400036.5</v>
      </c>
      <c r="AC32" s="5">
        <v>464314.8</v>
      </c>
      <c r="AD32" s="5">
        <v>931803.6</v>
      </c>
      <c r="AE32" s="5">
        <v>931803.6</v>
      </c>
      <c r="AF32" s="5">
        <v>931803.6</v>
      </c>
      <c r="AG32" s="5"/>
      <c r="AI32" s="14" t="s">
        <v>62</v>
      </c>
      <c r="AJ32" s="15" t="s">
        <v>16</v>
      </c>
      <c r="AK32" s="14">
        <v>124</v>
      </c>
      <c r="AL32" s="42">
        <f t="shared" si="20"/>
        <v>114697.62199999951</v>
      </c>
      <c r="AM32" s="5">
        <f t="shared" si="21"/>
        <v>0</v>
      </c>
      <c r="AN32" s="5">
        <f t="shared" si="22"/>
        <v>0</v>
      </c>
      <c r="AO32" s="5">
        <f t="shared" si="23"/>
        <v>0</v>
      </c>
      <c r="AP32" s="5">
        <f t="shared" si="24"/>
        <v>0</v>
      </c>
      <c r="AQ32" s="5">
        <f t="shared" si="25"/>
        <v>0</v>
      </c>
      <c r="AR32" s="5">
        <f t="shared" si="26"/>
        <v>114697.62199999997</v>
      </c>
      <c r="AS32" s="5">
        <f t="shared" si="27"/>
        <v>0</v>
      </c>
      <c r="AT32" s="5">
        <f t="shared" si="28"/>
        <v>0</v>
      </c>
      <c r="AU32" s="5">
        <f t="shared" si="29"/>
        <v>0</v>
      </c>
      <c r="AV32" s="5">
        <f t="shared" si="30"/>
        <v>0</v>
      </c>
      <c r="AW32" s="5">
        <f t="shared" si="31"/>
        <v>0</v>
      </c>
      <c r="AX32" s="5"/>
    </row>
    <row r="33" spans="1:50" ht="12.95" customHeight="1" x14ac:dyDescent="0.2">
      <c r="A33" s="137" t="s">
        <v>63</v>
      </c>
      <c r="B33" s="138" t="s">
        <v>18</v>
      </c>
      <c r="C33" s="137">
        <v>124</v>
      </c>
      <c r="D33" s="139">
        <f t="shared" si="12"/>
        <v>65889.600000000006</v>
      </c>
      <c r="E33" s="140">
        <f>E38+E43+E48</f>
        <v>1990.821850079745</v>
      </c>
      <c r="F33" s="140">
        <f t="shared" si="32"/>
        <v>342.6</v>
      </c>
      <c r="G33" s="140">
        <f t="shared" si="32"/>
        <v>27128.547368421052</v>
      </c>
      <c r="H33" s="140">
        <f t="shared" si="32"/>
        <v>41315.789473684214</v>
      </c>
      <c r="I33" s="140">
        <v>6600</v>
      </c>
      <c r="J33" s="140">
        <f t="shared" si="32"/>
        <v>0</v>
      </c>
      <c r="K33" s="140">
        <f t="shared" si="32"/>
        <v>0</v>
      </c>
      <c r="L33" s="140">
        <f t="shared" si="32"/>
        <v>0</v>
      </c>
      <c r="M33" s="140">
        <f t="shared" ref="M33" si="35">M38+M43+M48</f>
        <v>19763.2</v>
      </c>
      <c r="N33" s="140">
        <f t="shared" si="32"/>
        <v>19763.2</v>
      </c>
      <c r="O33" s="140">
        <f t="shared" si="32"/>
        <v>19763.2</v>
      </c>
      <c r="P33" s="140"/>
      <c r="R33" s="14" t="s">
        <v>63</v>
      </c>
      <c r="S33" s="15" t="s">
        <v>18</v>
      </c>
      <c r="T33" s="14">
        <v>124</v>
      </c>
      <c r="U33" s="42">
        <v>107416</v>
      </c>
      <c r="V33" s="5">
        <v>1990.821850079745</v>
      </c>
      <c r="W33" s="5">
        <v>342.6</v>
      </c>
      <c r="X33" s="5">
        <v>27128.547368421052</v>
      </c>
      <c r="Y33" s="5">
        <v>41315.789473684214</v>
      </c>
      <c r="Z33" s="5">
        <v>6600</v>
      </c>
      <c r="AA33" s="5">
        <v>2000</v>
      </c>
      <c r="AB33" s="5">
        <v>19763.2</v>
      </c>
      <c r="AC33" s="5">
        <v>19763.2</v>
      </c>
      <c r="AD33" s="5">
        <v>19763.2</v>
      </c>
      <c r="AE33" s="5">
        <v>19763.2</v>
      </c>
      <c r="AF33" s="5">
        <v>19763.2</v>
      </c>
      <c r="AG33" s="5"/>
      <c r="AI33" s="14" t="s">
        <v>63</v>
      </c>
      <c r="AJ33" s="15" t="s">
        <v>18</v>
      </c>
      <c r="AK33" s="14">
        <v>124</v>
      </c>
      <c r="AL33" s="42">
        <f t="shared" si="20"/>
        <v>-41526.399999999994</v>
      </c>
      <c r="AM33" s="5">
        <f t="shared" si="21"/>
        <v>0</v>
      </c>
      <c r="AN33" s="5">
        <f t="shared" si="22"/>
        <v>0</v>
      </c>
      <c r="AO33" s="5">
        <f t="shared" si="23"/>
        <v>0</v>
      </c>
      <c r="AP33" s="5">
        <f t="shared" si="24"/>
        <v>0</v>
      </c>
      <c r="AQ33" s="5">
        <f t="shared" si="25"/>
        <v>0</v>
      </c>
      <c r="AR33" s="5">
        <f t="shared" si="26"/>
        <v>-2000</v>
      </c>
      <c r="AS33" s="5">
        <f t="shared" si="27"/>
        <v>-19763.2</v>
      </c>
      <c r="AT33" s="5">
        <f t="shared" si="28"/>
        <v>-19763.2</v>
      </c>
      <c r="AU33" s="5">
        <f t="shared" si="29"/>
        <v>0</v>
      </c>
      <c r="AV33" s="5">
        <f t="shared" si="30"/>
        <v>0</v>
      </c>
      <c r="AW33" s="5">
        <f t="shared" si="31"/>
        <v>0</v>
      </c>
      <c r="AX33" s="5"/>
    </row>
    <row r="34" spans="1:50" ht="12.95" customHeight="1" x14ac:dyDescent="0.2">
      <c r="A34" s="137" t="s">
        <v>64</v>
      </c>
      <c r="B34" s="138" t="s">
        <v>19</v>
      </c>
      <c r="C34" s="137">
        <v>124</v>
      </c>
      <c r="D34" s="139">
        <f t="shared" si="12"/>
        <v>0</v>
      </c>
      <c r="E34" s="140">
        <f>E39+E44+E49</f>
        <v>0</v>
      </c>
      <c r="F34" s="140">
        <f t="shared" si="32"/>
        <v>0</v>
      </c>
      <c r="G34" s="140">
        <f t="shared" si="32"/>
        <v>0</v>
      </c>
      <c r="H34" s="140">
        <f t="shared" si="32"/>
        <v>0</v>
      </c>
      <c r="I34" s="140">
        <v>0</v>
      </c>
      <c r="J34" s="140">
        <f t="shared" si="32"/>
        <v>0</v>
      </c>
      <c r="K34" s="140">
        <f>K39+K44+K49</f>
        <v>0</v>
      </c>
      <c r="L34" s="140">
        <f t="shared" si="32"/>
        <v>0</v>
      </c>
      <c r="M34" s="140">
        <f t="shared" ref="M34" si="36">M39+M44+M49</f>
        <v>0</v>
      </c>
      <c r="N34" s="140">
        <f t="shared" si="32"/>
        <v>0</v>
      </c>
      <c r="O34" s="140">
        <f t="shared" si="32"/>
        <v>0</v>
      </c>
      <c r="P34" s="140"/>
      <c r="R34" s="14" t="s">
        <v>64</v>
      </c>
      <c r="S34" s="15" t="s">
        <v>19</v>
      </c>
      <c r="T34" s="14">
        <v>124</v>
      </c>
      <c r="U34" s="42">
        <v>1000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1000</v>
      </c>
      <c r="AC34" s="5">
        <v>0</v>
      </c>
      <c r="AD34" s="5">
        <v>0</v>
      </c>
      <c r="AE34" s="5">
        <v>0</v>
      </c>
      <c r="AF34" s="5">
        <v>0</v>
      </c>
      <c r="AG34" s="5"/>
      <c r="AI34" s="14" t="s">
        <v>64</v>
      </c>
      <c r="AJ34" s="15" t="s">
        <v>19</v>
      </c>
      <c r="AK34" s="14">
        <v>124</v>
      </c>
      <c r="AL34" s="42">
        <f t="shared" si="20"/>
        <v>-1000</v>
      </c>
      <c r="AM34" s="5">
        <f t="shared" si="21"/>
        <v>0</v>
      </c>
      <c r="AN34" s="5">
        <f t="shared" si="22"/>
        <v>0</v>
      </c>
      <c r="AO34" s="5">
        <f t="shared" si="23"/>
        <v>0</v>
      </c>
      <c r="AP34" s="5">
        <f t="shared" si="24"/>
        <v>0</v>
      </c>
      <c r="AQ34" s="5">
        <f t="shared" si="25"/>
        <v>0</v>
      </c>
      <c r="AR34" s="5">
        <f t="shared" si="26"/>
        <v>0</v>
      </c>
      <c r="AS34" s="5">
        <f t="shared" si="27"/>
        <v>-1000</v>
      </c>
      <c r="AT34" s="5">
        <f t="shared" si="28"/>
        <v>0</v>
      </c>
      <c r="AU34" s="5">
        <f t="shared" si="29"/>
        <v>0</v>
      </c>
      <c r="AV34" s="5">
        <f t="shared" si="30"/>
        <v>0</v>
      </c>
      <c r="AW34" s="5">
        <f t="shared" si="31"/>
        <v>0</v>
      </c>
      <c r="AX34" s="5"/>
    </row>
    <row r="35" spans="1:50" ht="12.95" customHeight="1" x14ac:dyDescent="0.2">
      <c r="A35" s="141" t="s">
        <v>65</v>
      </c>
      <c r="B35" s="141"/>
      <c r="C35" s="141">
        <v>124</v>
      </c>
      <c r="D35" s="139">
        <f t="shared" si="12"/>
        <v>5004125.1219999995</v>
      </c>
      <c r="E35" s="140">
        <f>SUM(E36:E39)</f>
        <v>409623.82185007975</v>
      </c>
      <c r="F35" s="140">
        <f t="shared" ref="F35:O35" si="37">SUM(F36:F39)</f>
        <v>692637.49999999988</v>
      </c>
      <c r="G35" s="140">
        <f t="shared" si="37"/>
        <v>967052.24736842106</v>
      </c>
      <c r="H35" s="140">
        <f t="shared" si="37"/>
        <v>882688.68947368418</v>
      </c>
      <c r="I35" s="140">
        <v>550465.4</v>
      </c>
      <c r="J35" s="140">
        <f t="shared" si="37"/>
        <v>334608.022</v>
      </c>
      <c r="K35" s="140">
        <f t="shared" si="37"/>
        <v>500036.5</v>
      </c>
      <c r="L35" s="140">
        <f t="shared" si="37"/>
        <v>464314.80000000005</v>
      </c>
      <c r="M35" s="140">
        <f t="shared" ref="M35" si="38">SUM(M36:M39)</f>
        <v>1051566.8</v>
      </c>
      <c r="N35" s="140">
        <f t="shared" si="37"/>
        <v>1051566.8</v>
      </c>
      <c r="O35" s="140">
        <f t="shared" si="37"/>
        <v>1051566.8</v>
      </c>
      <c r="P35" s="140"/>
      <c r="R35" s="16" t="s">
        <v>65</v>
      </c>
      <c r="S35" s="16"/>
      <c r="T35" s="16">
        <v>124</v>
      </c>
      <c r="U35" s="42">
        <v>4928596.3999999994</v>
      </c>
      <c r="V35" s="5">
        <v>409623.82185007975</v>
      </c>
      <c r="W35" s="5">
        <v>692637.49999999988</v>
      </c>
      <c r="X35" s="5">
        <v>967052.24736842106</v>
      </c>
      <c r="Y35" s="5">
        <v>882688.68947368418</v>
      </c>
      <c r="Z35" s="5">
        <v>550465.4</v>
      </c>
      <c r="AA35" s="5">
        <v>218552.90000000002</v>
      </c>
      <c r="AB35" s="5">
        <v>520799.7</v>
      </c>
      <c r="AC35" s="5">
        <v>484078</v>
      </c>
      <c r="AD35" s="5">
        <v>1051566.8</v>
      </c>
      <c r="AE35" s="5">
        <v>1051566.8</v>
      </c>
      <c r="AF35" s="5">
        <v>1051566.8</v>
      </c>
      <c r="AG35" s="5"/>
      <c r="AI35" s="16" t="s">
        <v>65</v>
      </c>
      <c r="AJ35" s="16"/>
      <c r="AK35" s="16">
        <v>124</v>
      </c>
      <c r="AL35" s="42">
        <f t="shared" si="20"/>
        <v>75528.722000000067</v>
      </c>
      <c r="AM35" s="5">
        <f t="shared" si="21"/>
        <v>0</v>
      </c>
      <c r="AN35" s="5">
        <f t="shared" si="22"/>
        <v>0</v>
      </c>
      <c r="AO35" s="5">
        <f t="shared" si="23"/>
        <v>0</v>
      </c>
      <c r="AP35" s="5">
        <f t="shared" si="24"/>
        <v>0</v>
      </c>
      <c r="AQ35" s="5">
        <f t="shared" si="25"/>
        <v>0</v>
      </c>
      <c r="AR35" s="5">
        <f t="shared" si="26"/>
        <v>116055.12199999997</v>
      </c>
      <c r="AS35" s="5">
        <f t="shared" si="27"/>
        <v>-20763.200000000012</v>
      </c>
      <c r="AT35" s="5">
        <f t="shared" si="28"/>
        <v>-19763.199999999953</v>
      </c>
      <c r="AU35" s="5">
        <f t="shared" si="29"/>
        <v>0</v>
      </c>
      <c r="AV35" s="5">
        <f t="shared" si="30"/>
        <v>0</v>
      </c>
      <c r="AW35" s="5">
        <f t="shared" si="31"/>
        <v>0</v>
      </c>
      <c r="AX35" s="5"/>
    </row>
    <row r="36" spans="1:50" ht="12.95" customHeight="1" x14ac:dyDescent="0.2">
      <c r="A36" s="137" t="s">
        <v>61</v>
      </c>
      <c r="B36" s="138" t="s">
        <v>17</v>
      </c>
      <c r="C36" s="137">
        <v>124</v>
      </c>
      <c r="D36" s="139">
        <f t="shared" si="12"/>
        <v>469778.5</v>
      </c>
      <c r="E36" s="140">
        <v>168626.59999999998</v>
      </c>
      <c r="F36" s="140">
        <v>118722</v>
      </c>
      <c r="G36" s="140">
        <v>0</v>
      </c>
      <c r="H36" s="140">
        <v>320000</v>
      </c>
      <c r="I36" s="140">
        <v>8421</v>
      </c>
      <c r="J36" s="140">
        <f>SUMIFS(Мероприятия!G:G,Мероприятия!$C:$C,'Сводные затраты'!$C36,Мероприятия!$B:$B,'Сводные затраты'!$B36)</f>
        <v>61357.5</v>
      </c>
      <c r="K36" s="140">
        <f>SUMIFS(Мероприятия!L:L,Мероприятия!$C:$C,'Сводные затраты'!$C36,Мероприятия!$B:$B,'Сводные затраты'!$B36)</f>
        <v>100000</v>
      </c>
      <c r="L36" s="140">
        <f>SUMIFS(Мероприятия!M:M,Мероприятия!$C:$C,'Сводные затраты'!$C36,Мероприятия!$B:$B,'Сводные затраты'!$B36)</f>
        <v>0</v>
      </c>
      <c r="M36" s="140">
        <v>100000</v>
      </c>
      <c r="N36" s="140">
        <v>100000</v>
      </c>
      <c r="O36" s="140">
        <f t="shared" ref="N36:O38" si="39">N36</f>
        <v>100000</v>
      </c>
      <c r="P36" s="140"/>
      <c r="R36" s="14" t="s">
        <v>61</v>
      </c>
      <c r="S36" s="15" t="s">
        <v>17</v>
      </c>
      <c r="T36" s="14">
        <v>124</v>
      </c>
      <c r="U36" s="42">
        <v>466421</v>
      </c>
      <c r="V36" s="5">
        <v>168626.59999999998</v>
      </c>
      <c r="W36" s="5">
        <v>118722</v>
      </c>
      <c r="X36" s="5">
        <v>0</v>
      </c>
      <c r="Y36" s="5">
        <v>320000</v>
      </c>
      <c r="Z36" s="5">
        <v>8421</v>
      </c>
      <c r="AA36" s="5">
        <v>58000</v>
      </c>
      <c r="AB36" s="5">
        <v>100000</v>
      </c>
      <c r="AC36" s="5">
        <v>0</v>
      </c>
      <c r="AD36" s="5">
        <v>100000</v>
      </c>
      <c r="AE36" s="5">
        <v>100000</v>
      </c>
      <c r="AF36" s="5">
        <v>100000</v>
      </c>
      <c r="AG36" s="5"/>
      <c r="AI36" s="14" t="s">
        <v>61</v>
      </c>
      <c r="AJ36" s="15" t="s">
        <v>17</v>
      </c>
      <c r="AK36" s="14">
        <v>124</v>
      </c>
      <c r="AL36" s="42">
        <f t="shared" si="20"/>
        <v>3357.5</v>
      </c>
      <c r="AM36" s="5">
        <f t="shared" si="21"/>
        <v>0</v>
      </c>
      <c r="AN36" s="5">
        <f t="shared" si="22"/>
        <v>0</v>
      </c>
      <c r="AO36" s="5">
        <f t="shared" si="23"/>
        <v>0</v>
      </c>
      <c r="AP36" s="5">
        <f t="shared" si="24"/>
        <v>0</v>
      </c>
      <c r="AQ36" s="5">
        <f t="shared" si="25"/>
        <v>0</v>
      </c>
      <c r="AR36" s="5">
        <f t="shared" si="26"/>
        <v>3357.5</v>
      </c>
      <c r="AS36" s="5">
        <f t="shared" si="27"/>
        <v>0</v>
      </c>
      <c r="AT36" s="5">
        <f t="shared" si="28"/>
        <v>0</v>
      </c>
      <c r="AU36" s="5">
        <f t="shared" si="29"/>
        <v>0</v>
      </c>
      <c r="AV36" s="5">
        <f t="shared" si="30"/>
        <v>0</v>
      </c>
      <c r="AW36" s="5">
        <f t="shared" si="31"/>
        <v>0</v>
      </c>
      <c r="AX36" s="5"/>
    </row>
    <row r="37" spans="1:50" ht="12.95" customHeight="1" x14ac:dyDescent="0.2">
      <c r="A37" s="137" t="s">
        <v>62</v>
      </c>
      <c r="B37" s="138" t="s">
        <v>16</v>
      </c>
      <c r="C37" s="137">
        <v>124</v>
      </c>
      <c r="D37" s="139">
        <f t="shared" si="12"/>
        <v>4468457.0219999999</v>
      </c>
      <c r="E37" s="140">
        <v>239006.4</v>
      </c>
      <c r="F37" s="140">
        <v>573572.89999999991</v>
      </c>
      <c r="G37" s="140">
        <v>939923.7</v>
      </c>
      <c r="H37" s="140">
        <v>521372.9</v>
      </c>
      <c r="I37" s="140">
        <v>535444.4</v>
      </c>
      <c r="J37" s="140">
        <f>SUMIFS(Мероприятия!G:G,Мероприятия!$C:$C,'Сводные затраты'!$C37,Мероприятия!$B:$B,'Сводные затраты'!$B37)</f>
        <v>273250.522</v>
      </c>
      <c r="K37" s="140">
        <f>SUMIFS(Мероприятия!L:L,Мероприятия!$C:$C,'Сводные затраты'!$C37,Мероприятия!$B:$B,'Сводные затраты'!$B37)</f>
        <v>400036.5</v>
      </c>
      <c r="L37" s="140">
        <f>SUMIFS(Мероприятия!M:M,Мероприятия!$C:$C,'Сводные затраты'!$C37,Мероприятия!$B:$B,'Сводные затраты'!$B37)</f>
        <v>464314.80000000005</v>
      </c>
      <c r="M37" s="140">
        <v>931803.6</v>
      </c>
      <c r="N37" s="140">
        <v>931803.6</v>
      </c>
      <c r="O37" s="140">
        <f t="shared" si="39"/>
        <v>931803.6</v>
      </c>
      <c r="P37" s="140"/>
      <c r="R37" s="14" t="s">
        <v>62</v>
      </c>
      <c r="S37" s="15" t="s">
        <v>16</v>
      </c>
      <c r="T37" s="14">
        <v>124</v>
      </c>
      <c r="U37" s="42">
        <v>4353759.4000000004</v>
      </c>
      <c r="V37" s="5">
        <v>239006.4</v>
      </c>
      <c r="W37" s="5">
        <v>573572.89999999991</v>
      </c>
      <c r="X37" s="5">
        <v>939923.7</v>
      </c>
      <c r="Y37" s="5">
        <v>521372.9</v>
      </c>
      <c r="Z37" s="5">
        <v>535444.4</v>
      </c>
      <c r="AA37" s="5">
        <v>158552.90000000002</v>
      </c>
      <c r="AB37" s="5">
        <v>400036.5</v>
      </c>
      <c r="AC37" s="5">
        <v>464314.8</v>
      </c>
      <c r="AD37" s="5">
        <v>931803.6</v>
      </c>
      <c r="AE37" s="5">
        <v>931803.6</v>
      </c>
      <c r="AF37" s="5">
        <v>931803.6</v>
      </c>
      <c r="AG37" s="5"/>
      <c r="AI37" s="14" t="s">
        <v>62</v>
      </c>
      <c r="AJ37" s="15" t="s">
        <v>16</v>
      </c>
      <c r="AK37" s="14">
        <v>124</v>
      </c>
      <c r="AL37" s="42">
        <f t="shared" si="20"/>
        <v>114697.62199999951</v>
      </c>
      <c r="AM37" s="5">
        <f t="shared" si="21"/>
        <v>0</v>
      </c>
      <c r="AN37" s="5">
        <f t="shared" si="22"/>
        <v>0</v>
      </c>
      <c r="AO37" s="5">
        <f t="shared" si="23"/>
        <v>0</v>
      </c>
      <c r="AP37" s="5">
        <f t="shared" si="24"/>
        <v>0</v>
      </c>
      <c r="AQ37" s="5">
        <f t="shared" si="25"/>
        <v>0</v>
      </c>
      <c r="AR37" s="5">
        <f t="shared" si="26"/>
        <v>114697.62199999997</v>
      </c>
      <c r="AS37" s="5">
        <f t="shared" si="27"/>
        <v>0</v>
      </c>
      <c r="AT37" s="5">
        <f t="shared" si="28"/>
        <v>0</v>
      </c>
      <c r="AU37" s="5">
        <f t="shared" si="29"/>
        <v>0</v>
      </c>
      <c r="AV37" s="5">
        <f t="shared" si="30"/>
        <v>0</v>
      </c>
      <c r="AW37" s="5">
        <f t="shared" si="31"/>
        <v>0</v>
      </c>
      <c r="AX37" s="5"/>
    </row>
    <row r="38" spans="1:50" ht="12.95" customHeight="1" x14ac:dyDescent="0.2">
      <c r="A38" s="137" t="s">
        <v>63</v>
      </c>
      <c r="B38" s="138" t="s">
        <v>18</v>
      </c>
      <c r="C38" s="137">
        <v>124</v>
      </c>
      <c r="D38" s="139">
        <f t="shared" si="12"/>
        <v>65889.600000000006</v>
      </c>
      <c r="E38" s="140">
        <v>1990.821850079745</v>
      </c>
      <c r="F38" s="140">
        <v>342.6</v>
      </c>
      <c r="G38" s="140">
        <v>27128.547368421052</v>
      </c>
      <c r="H38" s="140">
        <v>41315.789473684214</v>
      </c>
      <c r="I38" s="140">
        <v>6600</v>
      </c>
      <c r="J38" s="140">
        <f>SUMIFS(Мероприятия!G:G,Мероприятия!$C:$C,'Сводные затраты'!$C38,Мероприятия!$B:$B,'Сводные затраты'!$B38)</f>
        <v>0</v>
      </c>
      <c r="K38" s="140">
        <f>SUMIFS(Мероприятия!L:L,Мероприятия!$C:$C,'Сводные затраты'!$C38,Мероприятия!$B:$B,'Сводные затраты'!$B38)</f>
        <v>0</v>
      </c>
      <c r="L38" s="140">
        <f>SUMIFS(Мероприятия!M:M,Мероприятия!$C:$C,'Сводные затраты'!$C38,Мероприятия!$B:$B,'Сводные затраты'!$B38)</f>
        <v>0</v>
      </c>
      <c r="M38" s="140">
        <v>19763.2</v>
      </c>
      <c r="N38" s="140">
        <f t="shared" si="39"/>
        <v>19763.2</v>
      </c>
      <c r="O38" s="140">
        <f t="shared" si="39"/>
        <v>19763.2</v>
      </c>
      <c r="P38" s="140"/>
      <c r="R38" s="14" t="s">
        <v>63</v>
      </c>
      <c r="S38" s="15" t="s">
        <v>18</v>
      </c>
      <c r="T38" s="14">
        <v>124</v>
      </c>
      <c r="U38" s="42">
        <v>107416</v>
      </c>
      <c r="V38" s="5">
        <v>1990.821850079745</v>
      </c>
      <c r="W38" s="5">
        <v>342.6</v>
      </c>
      <c r="X38" s="5">
        <v>27128.547368421052</v>
      </c>
      <c r="Y38" s="5">
        <v>41315.789473684214</v>
      </c>
      <c r="Z38" s="5">
        <v>6600</v>
      </c>
      <c r="AA38" s="5">
        <v>2000</v>
      </c>
      <c r="AB38" s="5">
        <v>19763.2</v>
      </c>
      <c r="AC38" s="5">
        <v>19763.2</v>
      </c>
      <c r="AD38" s="5">
        <v>19763.2</v>
      </c>
      <c r="AE38" s="5">
        <v>19763.2</v>
      </c>
      <c r="AF38" s="5">
        <v>19763.2</v>
      </c>
      <c r="AG38" s="5"/>
      <c r="AI38" s="14" t="s">
        <v>63</v>
      </c>
      <c r="AJ38" s="15" t="s">
        <v>18</v>
      </c>
      <c r="AK38" s="14">
        <v>124</v>
      </c>
      <c r="AL38" s="42">
        <f t="shared" si="20"/>
        <v>-41526.399999999994</v>
      </c>
      <c r="AM38" s="5">
        <f t="shared" si="21"/>
        <v>0</v>
      </c>
      <c r="AN38" s="5">
        <f t="shared" si="22"/>
        <v>0</v>
      </c>
      <c r="AO38" s="5">
        <f t="shared" si="23"/>
        <v>0</v>
      </c>
      <c r="AP38" s="5">
        <f t="shared" si="24"/>
        <v>0</v>
      </c>
      <c r="AQ38" s="5">
        <f t="shared" si="25"/>
        <v>0</v>
      </c>
      <c r="AR38" s="5">
        <f t="shared" si="26"/>
        <v>-2000</v>
      </c>
      <c r="AS38" s="5">
        <f t="shared" si="27"/>
        <v>-19763.2</v>
      </c>
      <c r="AT38" s="5">
        <f t="shared" si="28"/>
        <v>-19763.2</v>
      </c>
      <c r="AU38" s="5">
        <f t="shared" si="29"/>
        <v>0</v>
      </c>
      <c r="AV38" s="5">
        <f t="shared" si="30"/>
        <v>0</v>
      </c>
      <c r="AW38" s="5">
        <f t="shared" si="31"/>
        <v>0</v>
      </c>
      <c r="AX38" s="5"/>
    </row>
    <row r="39" spans="1:50" ht="12.95" customHeight="1" x14ac:dyDescent="0.2">
      <c r="A39" s="137" t="s">
        <v>64</v>
      </c>
      <c r="B39" s="138" t="s">
        <v>19</v>
      </c>
      <c r="C39" s="137">
        <v>124</v>
      </c>
      <c r="D39" s="139">
        <f t="shared" si="12"/>
        <v>0</v>
      </c>
      <c r="E39" s="140">
        <v>0</v>
      </c>
      <c r="F39" s="140">
        <v>0</v>
      </c>
      <c r="G39" s="140">
        <v>0</v>
      </c>
      <c r="H39" s="140">
        <v>0</v>
      </c>
      <c r="I39" s="140">
        <v>0</v>
      </c>
      <c r="J39" s="140">
        <f>SUMIFS(Мероприятия!G:G,Мероприятия!$C:$C,'Сводные затраты'!$C39,Мероприятия!$B:$B,'Сводные затраты'!$B39)</f>
        <v>0</v>
      </c>
      <c r="K39" s="140">
        <f>SUMIFS(Мероприятия!L:L,Мероприятия!$C:$C,'Сводные затраты'!$C39,Мероприятия!$B:$B,'Сводные затраты'!$B39)</f>
        <v>0</v>
      </c>
      <c r="L39" s="140">
        <f>SUMIFS(Мероприятия!M:M,Мероприятия!$C:$C,'Сводные затраты'!$C39,Мероприятия!$B:$B,'Сводные затраты'!$B39)</f>
        <v>0</v>
      </c>
      <c r="M39" s="140">
        <v>0</v>
      </c>
      <c r="N39" s="140">
        <v>0</v>
      </c>
      <c r="O39" s="140">
        <v>0</v>
      </c>
      <c r="P39" s="140"/>
      <c r="R39" s="14" t="s">
        <v>64</v>
      </c>
      <c r="S39" s="15" t="s">
        <v>19</v>
      </c>
      <c r="T39" s="14">
        <v>124</v>
      </c>
      <c r="U39" s="42">
        <v>1000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1000</v>
      </c>
      <c r="AC39" s="5">
        <v>0</v>
      </c>
      <c r="AD39" s="5">
        <v>0</v>
      </c>
      <c r="AE39" s="5">
        <v>0</v>
      </c>
      <c r="AF39" s="5">
        <v>0</v>
      </c>
      <c r="AG39" s="5"/>
      <c r="AI39" s="14" t="s">
        <v>64</v>
      </c>
      <c r="AJ39" s="15" t="s">
        <v>19</v>
      </c>
      <c r="AK39" s="14">
        <v>124</v>
      </c>
      <c r="AL39" s="42">
        <f t="shared" si="20"/>
        <v>-1000</v>
      </c>
      <c r="AM39" s="5">
        <f t="shared" si="21"/>
        <v>0</v>
      </c>
      <c r="AN39" s="5">
        <f t="shared" si="22"/>
        <v>0</v>
      </c>
      <c r="AO39" s="5">
        <f t="shared" si="23"/>
        <v>0</v>
      </c>
      <c r="AP39" s="5">
        <f t="shared" si="24"/>
        <v>0</v>
      </c>
      <c r="AQ39" s="5">
        <f t="shared" si="25"/>
        <v>0</v>
      </c>
      <c r="AR39" s="5">
        <f t="shared" si="26"/>
        <v>0</v>
      </c>
      <c r="AS39" s="5">
        <f t="shared" si="27"/>
        <v>-1000</v>
      </c>
      <c r="AT39" s="5">
        <f t="shared" si="28"/>
        <v>0</v>
      </c>
      <c r="AU39" s="5">
        <f t="shared" si="29"/>
        <v>0</v>
      </c>
      <c r="AV39" s="5">
        <f t="shared" si="30"/>
        <v>0</v>
      </c>
      <c r="AW39" s="5">
        <f t="shared" si="31"/>
        <v>0</v>
      </c>
      <c r="AX39" s="5"/>
    </row>
    <row r="40" spans="1:50" ht="12.95" customHeight="1" x14ac:dyDescent="0.2">
      <c r="A40" s="141" t="s">
        <v>66</v>
      </c>
      <c r="B40" s="141"/>
      <c r="C40" s="141">
        <v>124</v>
      </c>
      <c r="D40" s="139">
        <f t="shared" si="12"/>
        <v>0</v>
      </c>
      <c r="E40" s="140">
        <f>SUM(E41:E44)</f>
        <v>0</v>
      </c>
      <c r="F40" s="140">
        <f t="shared" ref="F40:O40" si="40">SUM(F41:F44)</f>
        <v>0</v>
      </c>
      <c r="G40" s="140">
        <f t="shared" si="40"/>
        <v>0</v>
      </c>
      <c r="H40" s="140">
        <f t="shared" si="40"/>
        <v>0</v>
      </c>
      <c r="I40" s="140">
        <v>0</v>
      </c>
      <c r="J40" s="140">
        <f t="shared" si="40"/>
        <v>0</v>
      </c>
      <c r="K40" s="140">
        <f t="shared" si="40"/>
        <v>0</v>
      </c>
      <c r="L40" s="140">
        <f t="shared" si="40"/>
        <v>0</v>
      </c>
      <c r="M40" s="140">
        <f t="shared" ref="M40" si="41">SUM(M41:M44)</f>
        <v>0</v>
      </c>
      <c r="N40" s="140">
        <f t="shared" si="40"/>
        <v>0</v>
      </c>
      <c r="O40" s="140">
        <f t="shared" si="40"/>
        <v>0</v>
      </c>
      <c r="P40" s="140"/>
      <c r="R40" s="16" t="s">
        <v>66</v>
      </c>
      <c r="S40" s="16"/>
      <c r="T40" s="16">
        <v>124</v>
      </c>
      <c r="U40" s="42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/>
      <c r="AI40" s="16" t="s">
        <v>66</v>
      </c>
      <c r="AJ40" s="16"/>
      <c r="AK40" s="16">
        <v>124</v>
      </c>
      <c r="AL40" s="42">
        <f t="shared" si="20"/>
        <v>0</v>
      </c>
      <c r="AM40" s="5">
        <f t="shared" si="21"/>
        <v>0</v>
      </c>
      <c r="AN40" s="5">
        <f t="shared" si="22"/>
        <v>0</v>
      </c>
      <c r="AO40" s="5">
        <f t="shared" si="23"/>
        <v>0</v>
      </c>
      <c r="AP40" s="5">
        <f t="shared" si="24"/>
        <v>0</v>
      </c>
      <c r="AQ40" s="5">
        <f t="shared" si="25"/>
        <v>0</v>
      </c>
      <c r="AR40" s="5">
        <f t="shared" si="26"/>
        <v>0</v>
      </c>
      <c r="AS40" s="5">
        <f t="shared" si="27"/>
        <v>0</v>
      </c>
      <c r="AT40" s="5">
        <f t="shared" si="28"/>
        <v>0</v>
      </c>
      <c r="AU40" s="5">
        <f t="shared" si="29"/>
        <v>0</v>
      </c>
      <c r="AV40" s="5">
        <f t="shared" si="30"/>
        <v>0</v>
      </c>
      <c r="AW40" s="5">
        <f t="shared" si="31"/>
        <v>0</v>
      </c>
      <c r="AX40" s="5"/>
    </row>
    <row r="41" spans="1:50" ht="12.95" customHeight="1" x14ac:dyDescent="0.2">
      <c r="A41" s="137" t="s">
        <v>61</v>
      </c>
      <c r="B41" s="138" t="s">
        <v>17</v>
      </c>
      <c r="C41" s="137">
        <v>124</v>
      </c>
      <c r="D41" s="139">
        <f t="shared" si="12"/>
        <v>0</v>
      </c>
      <c r="E41" s="140">
        <v>0</v>
      </c>
      <c r="F41" s="140">
        <v>0</v>
      </c>
      <c r="G41" s="140">
        <v>0</v>
      </c>
      <c r="H41" s="140">
        <v>0</v>
      </c>
      <c r="I41" s="140">
        <v>0</v>
      </c>
      <c r="J41" s="140">
        <v>0</v>
      </c>
      <c r="K41" s="140">
        <v>0</v>
      </c>
      <c r="L41" s="140">
        <v>0</v>
      </c>
      <c r="M41" s="140">
        <v>0</v>
      </c>
      <c r="N41" s="140">
        <v>0</v>
      </c>
      <c r="O41" s="140">
        <v>0</v>
      </c>
      <c r="P41" s="140"/>
      <c r="R41" s="14" t="s">
        <v>61</v>
      </c>
      <c r="S41" s="15" t="s">
        <v>17</v>
      </c>
      <c r="T41" s="14">
        <v>124</v>
      </c>
      <c r="U41" s="42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/>
      <c r="AI41" s="14" t="s">
        <v>61</v>
      </c>
      <c r="AJ41" s="15" t="s">
        <v>17</v>
      </c>
      <c r="AK41" s="14">
        <v>124</v>
      </c>
      <c r="AL41" s="42">
        <f t="shared" si="20"/>
        <v>0</v>
      </c>
      <c r="AM41" s="5">
        <f t="shared" si="21"/>
        <v>0</v>
      </c>
      <c r="AN41" s="5">
        <f t="shared" si="22"/>
        <v>0</v>
      </c>
      <c r="AO41" s="5">
        <f t="shared" si="23"/>
        <v>0</v>
      </c>
      <c r="AP41" s="5">
        <f t="shared" si="24"/>
        <v>0</v>
      </c>
      <c r="AQ41" s="5">
        <f t="shared" si="25"/>
        <v>0</v>
      </c>
      <c r="AR41" s="5">
        <f t="shared" si="26"/>
        <v>0</v>
      </c>
      <c r="AS41" s="5">
        <f t="shared" si="27"/>
        <v>0</v>
      </c>
      <c r="AT41" s="5">
        <f t="shared" si="28"/>
        <v>0</v>
      </c>
      <c r="AU41" s="5">
        <f t="shared" si="29"/>
        <v>0</v>
      </c>
      <c r="AV41" s="5">
        <f t="shared" si="30"/>
        <v>0</v>
      </c>
      <c r="AW41" s="5">
        <f t="shared" si="31"/>
        <v>0</v>
      </c>
      <c r="AX41" s="5"/>
    </row>
    <row r="42" spans="1:50" ht="12.95" customHeight="1" x14ac:dyDescent="0.2">
      <c r="A42" s="137" t="s">
        <v>62</v>
      </c>
      <c r="B42" s="138" t="s">
        <v>16</v>
      </c>
      <c r="C42" s="137">
        <v>124</v>
      </c>
      <c r="D42" s="139">
        <f t="shared" si="12"/>
        <v>0</v>
      </c>
      <c r="E42" s="140">
        <v>0</v>
      </c>
      <c r="F42" s="140">
        <v>0</v>
      </c>
      <c r="G42" s="140">
        <v>0</v>
      </c>
      <c r="H42" s="140">
        <v>0</v>
      </c>
      <c r="I42" s="140">
        <v>0</v>
      </c>
      <c r="J42" s="140">
        <v>0</v>
      </c>
      <c r="K42" s="140">
        <v>0</v>
      </c>
      <c r="L42" s="140">
        <v>0</v>
      </c>
      <c r="M42" s="140">
        <v>0</v>
      </c>
      <c r="N42" s="140">
        <v>0</v>
      </c>
      <c r="O42" s="140">
        <v>0</v>
      </c>
      <c r="P42" s="140"/>
      <c r="R42" s="14" t="s">
        <v>62</v>
      </c>
      <c r="S42" s="15" t="s">
        <v>16</v>
      </c>
      <c r="T42" s="14">
        <v>124</v>
      </c>
      <c r="U42" s="42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/>
      <c r="AI42" s="14" t="s">
        <v>62</v>
      </c>
      <c r="AJ42" s="15" t="s">
        <v>16</v>
      </c>
      <c r="AK42" s="14">
        <v>124</v>
      </c>
      <c r="AL42" s="42">
        <f t="shared" si="20"/>
        <v>0</v>
      </c>
      <c r="AM42" s="5">
        <f t="shared" si="21"/>
        <v>0</v>
      </c>
      <c r="AN42" s="5">
        <f t="shared" si="22"/>
        <v>0</v>
      </c>
      <c r="AO42" s="5">
        <f t="shared" si="23"/>
        <v>0</v>
      </c>
      <c r="AP42" s="5">
        <f t="shared" si="24"/>
        <v>0</v>
      </c>
      <c r="AQ42" s="5">
        <f t="shared" si="25"/>
        <v>0</v>
      </c>
      <c r="AR42" s="5">
        <f t="shared" si="26"/>
        <v>0</v>
      </c>
      <c r="AS42" s="5">
        <f t="shared" si="27"/>
        <v>0</v>
      </c>
      <c r="AT42" s="5">
        <f t="shared" si="28"/>
        <v>0</v>
      </c>
      <c r="AU42" s="5">
        <f t="shared" si="29"/>
        <v>0</v>
      </c>
      <c r="AV42" s="5">
        <f t="shared" si="30"/>
        <v>0</v>
      </c>
      <c r="AW42" s="5">
        <f t="shared" si="31"/>
        <v>0</v>
      </c>
      <c r="AX42" s="5"/>
    </row>
    <row r="43" spans="1:50" ht="12.95" customHeight="1" x14ac:dyDescent="0.2">
      <c r="A43" s="137" t="s">
        <v>63</v>
      </c>
      <c r="B43" s="138" t="s">
        <v>18</v>
      </c>
      <c r="C43" s="137">
        <v>124</v>
      </c>
      <c r="D43" s="139">
        <f t="shared" si="12"/>
        <v>0</v>
      </c>
      <c r="E43" s="140">
        <v>0</v>
      </c>
      <c r="F43" s="140">
        <v>0</v>
      </c>
      <c r="G43" s="140">
        <v>0</v>
      </c>
      <c r="H43" s="140">
        <v>0</v>
      </c>
      <c r="I43" s="140">
        <v>0</v>
      </c>
      <c r="J43" s="140">
        <v>0</v>
      </c>
      <c r="K43" s="140">
        <v>0</v>
      </c>
      <c r="L43" s="140">
        <v>0</v>
      </c>
      <c r="M43" s="140">
        <v>0</v>
      </c>
      <c r="N43" s="140">
        <v>0</v>
      </c>
      <c r="O43" s="140">
        <v>0</v>
      </c>
      <c r="P43" s="140"/>
      <c r="R43" s="14" t="s">
        <v>63</v>
      </c>
      <c r="S43" s="15" t="s">
        <v>18</v>
      </c>
      <c r="T43" s="14">
        <v>124</v>
      </c>
      <c r="U43" s="42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/>
      <c r="AI43" s="14" t="s">
        <v>63</v>
      </c>
      <c r="AJ43" s="15" t="s">
        <v>18</v>
      </c>
      <c r="AK43" s="14">
        <v>124</v>
      </c>
      <c r="AL43" s="42">
        <f t="shared" si="20"/>
        <v>0</v>
      </c>
      <c r="AM43" s="5">
        <f t="shared" si="21"/>
        <v>0</v>
      </c>
      <c r="AN43" s="5">
        <f t="shared" si="22"/>
        <v>0</v>
      </c>
      <c r="AO43" s="5">
        <f t="shared" si="23"/>
        <v>0</v>
      </c>
      <c r="AP43" s="5">
        <f t="shared" si="24"/>
        <v>0</v>
      </c>
      <c r="AQ43" s="5">
        <f t="shared" si="25"/>
        <v>0</v>
      </c>
      <c r="AR43" s="5">
        <f t="shared" si="26"/>
        <v>0</v>
      </c>
      <c r="AS43" s="5">
        <f t="shared" si="27"/>
        <v>0</v>
      </c>
      <c r="AT43" s="5">
        <f t="shared" si="28"/>
        <v>0</v>
      </c>
      <c r="AU43" s="5">
        <f t="shared" si="29"/>
        <v>0</v>
      </c>
      <c r="AV43" s="5">
        <f t="shared" si="30"/>
        <v>0</v>
      </c>
      <c r="AW43" s="5">
        <f t="shared" si="31"/>
        <v>0</v>
      </c>
      <c r="AX43" s="5"/>
    </row>
    <row r="44" spans="1:50" ht="12.95" customHeight="1" x14ac:dyDescent="0.2">
      <c r="A44" s="137" t="s">
        <v>64</v>
      </c>
      <c r="B44" s="138" t="s">
        <v>19</v>
      </c>
      <c r="C44" s="137">
        <v>124</v>
      </c>
      <c r="D44" s="139">
        <f t="shared" si="12"/>
        <v>0</v>
      </c>
      <c r="E44" s="140">
        <v>0</v>
      </c>
      <c r="F44" s="140">
        <v>0</v>
      </c>
      <c r="G44" s="140">
        <v>0</v>
      </c>
      <c r="H44" s="140">
        <v>0</v>
      </c>
      <c r="I44" s="140">
        <v>0</v>
      </c>
      <c r="J44" s="140">
        <v>0</v>
      </c>
      <c r="K44" s="140">
        <v>0</v>
      </c>
      <c r="L44" s="140">
        <v>0</v>
      </c>
      <c r="M44" s="140">
        <v>0</v>
      </c>
      <c r="N44" s="140">
        <v>0</v>
      </c>
      <c r="O44" s="140">
        <v>0</v>
      </c>
      <c r="P44" s="140"/>
      <c r="R44" s="14" t="s">
        <v>64</v>
      </c>
      <c r="S44" s="15" t="s">
        <v>19</v>
      </c>
      <c r="T44" s="14">
        <v>124</v>
      </c>
      <c r="U44" s="42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/>
      <c r="AI44" s="14" t="s">
        <v>64</v>
      </c>
      <c r="AJ44" s="15" t="s">
        <v>19</v>
      </c>
      <c r="AK44" s="14">
        <v>124</v>
      </c>
      <c r="AL44" s="42">
        <f t="shared" si="20"/>
        <v>0</v>
      </c>
      <c r="AM44" s="5">
        <f t="shared" si="21"/>
        <v>0</v>
      </c>
      <c r="AN44" s="5">
        <f t="shared" si="22"/>
        <v>0</v>
      </c>
      <c r="AO44" s="5">
        <f t="shared" si="23"/>
        <v>0</v>
      </c>
      <c r="AP44" s="5">
        <f t="shared" si="24"/>
        <v>0</v>
      </c>
      <c r="AQ44" s="5">
        <f t="shared" si="25"/>
        <v>0</v>
      </c>
      <c r="AR44" s="5">
        <f t="shared" si="26"/>
        <v>0</v>
      </c>
      <c r="AS44" s="5">
        <f t="shared" si="27"/>
        <v>0</v>
      </c>
      <c r="AT44" s="5">
        <f t="shared" si="28"/>
        <v>0</v>
      </c>
      <c r="AU44" s="5">
        <f t="shared" si="29"/>
        <v>0</v>
      </c>
      <c r="AV44" s="5">
        <f t="shared" si="30"/>
        <v>0</v>
      </c>
      <c r="AW44" s="5">
        <f t="shared" si="31"/>
        <v>0</v>
      </c>
      <c r="AX44" s="5"/>
    </row>
    <row r="45" spans="1:50" ht="12.95" customHeight="1" x14ac:dyDescent="0.2">
      <c r="A45" s="141" t="s">
        <v>67</v>
      </c>
      <c r="B45" s="141"/>
      <c r="C45" s="141">
        <v>124</v>
      </c>
      <c r="D45" s="139">
        <f t="shared" si="12"/>
        <v>0</v>
      </c>
      <c r="E45" s="140">
        <f>SUM(E46:E49)</f>
        <v>0</v>
      </c>
      <c r="F45" s="140">
        <f>SUM(F46:F49)</f>
        <v>0</v>
      </c>
      <c r="G45" s="140">
        <f t="shared" ref="G45:O45" si="42">SUM(G46:G49)</f>
        <v>0</v>
      </c>
      <c r="H45" s="140">
        <f t="shared" si="42"/>
        <v>0</v>
      </c>
      <c r="I45" s="140">
        <v>0</v>
      </c>
      <c r="J45" s="140">
        <f t="shared" si="42"/>
        <v>0</v>
      </c>
      <c r="K45" s="140">
        <f t="shared" si="42"/>
        <v>0</v>
      </c>
      <c r="L45" s="140">
        <f t="shared" si="42"/>
        <v>0</v>
      </c>
      <c r="M45" s="140">
        <f t="shared" ref="M45" si="43">SUM(M46:M49)</f>
        <v>0</v>
      </c>
      <c r="N45" s="140">
        <f t="shared" si="42"/>
        <v>0</v>
      </c>
      <c r="O45" s="140">
        <f t="shared" si="42"/>
        <v>0</v>
      </c>
      <c r="P45" s="140"/>
      <c r="R45" s="16" t="s">
        <v>67</v>
      </c>
      <c r="S45" s="16"/>
      <c r="T45" s="16">
        <v>124</v>
      </c>
      <c r="U45" s="42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/>
      <c r="AI45" s="16" t="s">
        <v>67</v>
      </c>
      <c r="AJ45" s="16"/>
      <c r="AK45" s="16">
        <v>124</v>
      </c>
      <c r="AL45" s="42">
        <f t="shared" si="20"/>
        <v>0</v>
      </c>
      <c r="AM45" s="5">
        <f t="shared" si="21"/>
        <v>0</v>
      </c>
      <c r="AN45" s="5">
        <f t="shared" si="22"/>
        <v>0</v>
      </c>
      <c r="AO45" s="5">
        <f t="shared" si="23"/>
        <v>0</v>
      </c>
      <c r="AP45" s="5">
        <f t="shared" si="24"/>
        <v>0</v>
      </c>
      <c r="AQ45" s="5">
        <f t="shared" si="25"/>
        <v>0</v>
      </c>
      <c r="AR45" s="5">
        <f t="shared" si="26"/>
        <v>0</v>
      </c>
      <c r="AS45" s="5">
        <f t="shared" si="27"/>
        <v>0</v>
      </c>
      <c r="AT45" s="5">
        <f t="shared" si="28"/>
        <v>0</v>
      </c>
      <c r="AU45" s="5">
        <f t="shared" si="29"/>
        <v>0</v>
      </c>
      <c r="AV45" s="5">
        <f t="shared" si="30"/>
        <v>0</v>
      </c>
      <c r="AW45" s="5">
        <f t="shared" si="31"/>
        <v>0</v>
      </c>
      <c r="AX45" s="5"/>
    </row>
    <row r="46" spans="1:50" ht="12.95" customHeight="1" x14ac:dyDescent="0.2">
      <c r="A46" s="137" t="s">
        <v>61</v>
      </c>
      <c r="B46" s="138" t="s">
        <v>17</v>
      </c>
      <c r="C46" s="137">
        <v>124</v>
      </c>
      <c r="D46" s="139">
        <f t="shared" si="12"/>
        <v>0</v>
      </c>
      <c r="E46" s="140">
        <v>0</v>
      </c>
      <c r="F46" s="140">
        <v>0</v>
      </c>
      <c r="G46" s="140">
        <v>0</v>
      </c>
      <c r="H46" s="140">
        <v>0</v>
      </c>
      <c r="I46" s="140">
        <v>0</v>
      </c>
      <c r="J46" s="140">
        <v>0</v>
      </c>
      <c r="K46" s="140">
        <v>0</v>
      </c>
      <c r="L46" s="140">
        <v>0</v>
      </c>
      <c r="M46" s="140">
        <v>0</v>
      </c>
      <c r="N46" s="140">
        <v>0</v>
      </c>
      <c r="O46" s="140">
        <v>0</v>
      </c>
      <c r="P46" s="140"/>
      <c r="R46" s="14" t="s">
        <v>61</v>
      </c>
      <c r="S46" s="15" t="s">
        <v>17</v>
      </c>
      <c r="T46" s="14">
        <v>124</v>
      </c>
      <c r="U46" s="42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/>
      <c r="AI46" s="14" t="s">
        <v>61</v>
      </c>
      <c r="AJ46" s="15" t="s">
        <v>17</v>
      </c>
      <c r="AK46" s="14">
        <v>124</v>
      </c>
      <c r="AL46" s="42">
        <f t="shared" si="20"/>
        <v>0</v>
      </c>
      <c r="AM46" s="5">
        <f t="shared" si="21"/>
        <v>0</v>
      </c>
      <c r="AN46" s="5">
        <f t="shared" si="22"/>
        <v>0</v>
      </c>
      <c r="AO46" s="5">
        <f t="shared" si="23"/>
        <v>0</v>
      </c>
      <c r="AP46" s="5">
        <f t="shared" si="24"/>
        <v>0</v>
      </c>
      <c r="AQ46" s="5">
        <f t="shared" si="25"/>
        <v>0</v>
      </c>
      <c r="AR46" s="5">
        <f t="shared" si="26"/>
        <v>0</v>
      </c>
      <c r="AS46" s="5">
        <f t="shared" si="27"/>
        <v>0</v>
      </c>
      <c r="AT46" s="5">
        <f t="shared" si="28"/>
        <v>0</v>
      </c>
      <c r="AU46" s="5">
        <f t="shared" si="29"/>
        <v>0</v>
      </c>
      <c r="AV46" s="5">
        <f t="shared" si="30"/>
        <v>0</v>
      </c>
      <c r="AW46" s="5">
        <f t="shared" si="31"/>
        <v>0</v>
      </c>
      <c r="AX46" s="5"/>
    </row>
    <row r="47" spans="1:50" ht="12.95" customHeight="1" x14ac:dyDescent="0.2">
      <c r="A47" s="137" t="s">
        <v>62</v>
      </c>
      <c r="B47" s="138" t="s">
        <v>16</v>
      </c>
      <c r="C47" s="137">
        <v>124</v>
      </c>
      <c r="D47" s="139">
        <f t="shared" si="12"/>
        <v>0</v>
      </c>
      <c r="E47" s="140">
        <v>0</v>
      </c>
      <c r="F47" s="140">
        <v>0</v>
      </c>
      <c r="G47" s="140">
        <v>0</v>
      </c>
      <c r="H47" s="140">
        <v>0</v>
      </c>
      <c r="I47" s="140">
        <v>0</v>
      </c>
      <c r="J47" s="140">
        <v>0</v>
      </c>
      <c r="K47" s="140">
        <v>0</v>
      </c>
      <c r="L47" s="140">
        <v>0</v>
      </c>
      <c r="M47" s="140">
        <v>0</v>
      </c>
      <c r="N47" s="140">
        <v>0</v>
      </c>
      <c r="O47" s="140">
        <v>0</v>
      </c>
      <c r="P47" s="140"/>
      <c r="R47" s="14" t="s">
        <v>62</v>
      </c>
      <c r="S47" s="15" t="s">
        <v>16</v>
      </c>
      <c r="T47" s="14">
        <v>124</v>
      </c>
      <c r="U47" s="42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/>
      <c r="AI47" s="14" t="s">
        <v>62</v>
      </c>
      <c r="AJ47" s="15" t="s">
        <v>16</v>
      </c>
      <c r="AK47" s="14">
        <v>124</v>
      </c>
      <c r="AL47" s="42">
        <f t="shared" si="20"/>
        <v>0</v>
      </c>
      <c r="AM47" s="5">
        <f t="shared" si="21"/>
        <v>0</v>
      </c>
      <c r="AN47" s="5">
        <f t="shared" si="22"/>
        <v>0</v>
      </c>
      <c r="AO47" s="5">
        <f t="shared" si="23"/>
        <v>0</v>
      </c>
      <c r="AP47" s="5">
        <f t="shared" si="24"/>
        <v>0</v>
      </c>
      <c r="AQ47" s="5">
        <f t="shared" si="25"/>
        <v>0</v>
      </c>
      <c r="AR47" s="5">
        <f t="shared" si="26"/>
        <v>0</v>
      </c>
      <c r="AS47" s="5">
        <f t="shared" si="27"/>
        <v>0</v>
      </c>
      <c r="AT47" s="5">
        <f t="shared" si="28"/>
        <v>0</v>
      </c>
      <c r="AU47" s="5">
        <f t="shared" si="29"/>
        <v>0</v>
      </c>
      <c r="AV47" s="5">
        <f t="shared" si="30"/>
        <v>0</v>
      </c>
      <c r="AW47" s="5">
        <f t="shared" si="31"/>
        <v>0</v>
      </c>
      <c r="AX47" s="5"/>
    </row>
    <row r="48" spans="1:50" ht="12.95" customHeight="1" x14ac:dyDescent="0.2">
      <c r="A48" s="137" t="s">
        <v>63</v>
      </c>
      <c r="B48" s="138" t="s">
        <v>18</v>
      </c>
      <c r="C48" s="137">
        <v>124</v>
      </c>
      <c r="D48" s="139">
        <f t="shared" si="12"/>
        <v>0</v>
      </c>
      <c r="E48" s="140">
        <v>0</v>
      </c>
      <c r="F48" s="140">
        <v>0</v>
      </c>
      <c r="G48" s="140">
        <v>0</v>
      </c>
      <c r="H48" s="140">
        <v>0</v>
      </c>
      <c r="I48" s="140">
        <v>0</v>
      </c>
      <c r="J48" s="140">
        <v>0</v>
      </c>
      <c r="K48" s="140">
        <v>0</v>
      </c>
      <c r="L48" s="140">
        <v>0</v>
      </c>
      <c r="M48" s="140">
        <v>0</v>
      </c>
      <c r="N48" s="140">
        <v>0</v>
      </c>
      <c r="O48" s="140">
        <v>0</v>
      </c>
      <c r="P48" s="140"/>
      <c r="R48" s="14" t="s">
        <v>63</v>
      </c>
      <c r="S48" s="15" t="s">
        <v>18</v>
      </c>
      <c r="T48" s="14">
        <v>124</v>
      </c>
      <c r="U48" s="42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/>
      <c r="AI48" s="14" t="s">
        <v>63</v>
      </c>
      <c r="AJ48" s="15" t="s">
        <v>18</v>
      </c>
      <c r="AK48" s="14">
        <v>124</v>
      </c>
      <c r="AL48" s="42">
        <f t="shared" si="20"/>
        <v>0</v>
      </c>
      <c r="AM48" s="5">
        <f t="shared" si="21"/>
        <v>0</v>
      </c>
      <c r="AN48" s="5">
        <f t="shared" si="22"/>
        <v>0</v>
      </c>
      <c r="AO48" s="5">
        <f t="shared" si="23"/>
        <v>0</v>
      </c>
      <c r="AP48" s="5">
        <f t="shared" si="24"/>
        <v>0</v>
      </c>
      <c r="AQ48" s="5">
        <f t="shared" si="25"/>
        <v>0</v>
      </c>
      <c r="AR48" s="5">
        <f t="shared" si="26"/>
        <v>0</v>
      </c>
      <c r="AS48" s="5">
        <f t="shared" si="27"/>
        <v>0</v>
      </c>
      <c r="AT48" s="5">
        <f t="shared" si="28"/>
        <v>0</v>
      </c>
      <c r="AU48" s="5">
        <f t="shared" si="29"/>
        <v>0</v>
      </c>
      <c r="AV48" s="5">
        <f t="shared" si="30"/>
        <v>0</v>
      </c>
      <c r="AW48" s="5">
        <f t="shared" si="31"/>
        <v>0</v>
      </c>
      <c r="AX48" s="5"/>
    </row>
    <row r="49" spans="1:50" ht="12.95" customHeight="1" x14ac:dyDescent="0.2">
      <c r="A49" s="137" t="s">
        <v>64</v>
      </c>
      <c r="B49" s="138" t="s">
        <v>19</v>
      </c>
      <c r="C49" s="137">
        <v>124</v>
      </c>
      <c r="D49" s="139">
        <f t="shared" si="12"/>
        <v>0</v>
      </c>
      <c r="E49" s="140">
        <v>0</v>
      </c>
      <c r="F49" s="140">
        <v>0</v>
      </c>
      <c r="G49" s="140">
        <v>0</v>
      </c>
      <c r="H49" s="140">
        <v>0</v>
      </c>
      <c r="I49" s="140">
        <v>0</v>
      </c>
      <c r="J49" s="140">
        <v>0</v>
      </c>
      <c r="K49" s="140">
        <v>0</v>
      </c>
      <c r="L49" s="140">
        <v>0</v>
      </c>
      <c r="M49" s="140">
        <v>0</v>
      </c>
      <c r="N49" s="140">
        <v>0</v>
      </c>
      <c r="O49" s="140">
        <v>0</v>
      </c>
      <c r="P49" s="140"/>
      <c r="R49" s="14" t="s">
        <v>64</v>
      </c>
      <c r="S49" s="15" t="s">
        <v>19</v>
      </c>
      <c r="T49" s="14">
        <v>124</v>
      </c>
      <c r="U49" s="42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/>
      <c r="AI49" s="14" t="s">
        <v>64</v>
      </c>
      <c r="AJ49" s="15" t="s">
        <v>19</v>
      </c>
      <c r="AK49" s="14">
        <v>124</v>
      </c>
      <c r="AL49" s="42">
        <f t="shared" si="20"/>
        <v>0</v>
      </c>
      <c r="AM49" s="5">
        <f t="shared" si="21"/>
        <v>0</v>
      </c>
      <c r="AN49" s="5">
        <f t="shared" si="22"/>
        <v>0</v>
      </c>
      <c r="AO49" s="5">
        <f t="shared" si="23"/>
        <v>0</v>
      </c>
      <c r="AP49" s="5">
        <f t="shared" si="24"/>
        <v>0</v>
      </c>
      <c r="AQ49" s="5">
        <f t="shared" si="25"/>
        <v>0</v>
      </c>
      <c r="AR49" s="5">
        <f t="shared" si="26"/>
        <v>0</v>
      </c>
      <c r="AS49" s="5">
        <f t="shared" si="27"/>
        <v>0</v>
      </c>
      <c r="AT49" s="5">
        <f t="shared" si="28"/>
        <v>0</v>
      </c>
      <c r="AU49" s="5">
        <f t="shared" si="29"/>
        <v>0</v>
      </c>
      <c r="AV49" s="5">
        <f t="shared" si="30"/>
        <v>0</v>
      </c>
      <c r="AW49" s="5">
        <f t="shared" si="31"/>
        <v>0</v>
      </c>
      <c r="AX49" s="5"/>
    </row>
    <row r="50" spans="1:50" ht="12.95" customHeight="1" x14ac:dyDescent="0.2">
      <c r="A50" s="309" t="s">
        <v>68</v>
      </c>
      <c r="B50" s="310"/>
      <c r="C50" s="310"/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1"/>
      <c r="R50" s="18" t="s">
        <v>68</v>
      </c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I50" s="288" t="s">
        <v>68</v>
      </c>
      <c r="AJ50" s="289"/>
      <c r="AK50" s="289"/>
      <c r="AL50" s="289"/>
      <c r="AM50" s="289"/>
      <c r="AN50" s="289"/>
      <c r="AO50" s="289"/>
      <c r="AP50" s="289"/>
      <c r="AQ50" s="289"/>
      <c r="AR50" s="289"/>
      <c r="AS50" s="289"/>
      <c r="AT50" s="289"/>
      <c r="AU50" s="289"/>
      <c r="AV50" s="289"/>
      <c r="AW50" s="289"/>
      <c r="AX50" s="290"/>
    </row>
    <row r="51" spans="1:50" ht="24.95" customHeight="1" x14ac:dyDescent="0.2">
      <c r="A51" s="142" t="s">
        <v>60</v>
      </c>
      <c r="B51" s="142"/>
      <c r="C51" s="142">
        <v>127</v>
      </c>
      <c r="D51" s="139">
        <f t="shared" si="12"/>
        <v>9605980.4244444445</v>
      </c>
      <c r="E51" s="143">
        <f>SUM(E52:E55)</f>
        <v>77500.031494252878</v>
      </c>
      <c r="F51" s="143">
        <f t="shared" ref="F51:O51" si="44">SUM(F52:F55)</f>
        <v>77099.899999999965</v>
      </c>
      <c r="G51" s="143">
        <f t="shared" si="44"/>
        <v>636164.87134502921</v>
      </c>
      <c r="H51" s="143">
        <f t="shared" si="44"/>
        <v>588113.18713450292</v>
      </c>
      <c r="I51" s="143">
        <v>1360994.7799999998</v>
      </c>
      <c r="J51" s="143">
        <f>SUM(J52:J55)</f>
        <v>1902934.1444444447</v>
      </c>
      <c r="K51" s="143">
        <f t="shared" si="44"/>
        <v>1482610.2999999998</v>
      </c>
      <c r="L51" s="143">
        <f t="shared" si="44"/>
        <v>1221610.2999999998</v>
      </c>
      <c r="M51" s="143">
        <f t="shared" si="44"/>
        <v>1212610.2999999998</v>
      </c>
      <c r="N51" s="143">
        <f t="shared" si="44"/>
        <v>1212610.2999999998</v>
      </c>
      <c r="O51" s="143">
        <f t="shared" si="44"/>
        <v>1212610.2999999998</v>
      </c>
      <c r="P51" s="143"/>
      <c r="R51" s="12" t="s">
        <v>60</v>
      </c>
      <c r="S51" s="12"/>
      <c r="T51" s="12">
        <v>127</v>
      </c>
      <c r="U51" s="42">
        <v>9284598.879999999</v>
      </c>
      <c r="V51" s="13">
        <v>77500.031494252878</v>
      </c>
      <c r="W51" s="13">
        <v>77099.899999999965</v>
      </c>
      <c r="X51" s="13">
        <v>636164.87134502921</v>
      </c>
      <c r="Y51" s="13">
        <v>588113.18713450292</v>
      </c>
      <c r="Z51" s="13">
        <v>1360994.7799999998</v>
      </c>
      <c r="AA51" s="13">
        <v>1640552.5999999999</v>
      </c>
      <c r="AB51" s="13">
        <v>1432610.2999999998</v>
      </c>
      <c r="AC51" s="13">
        <v>1212610.2999999998</v>
      </c>
      <c r="AD51" s="13">
        <v>1212610.2999999998</v>
      </c>
      <c r="AE51" s="13">
        <v>1212610.2999999998</v>
      </c>
      <c r="AF51" s="13">
        <v>1212610.2999999998</v>
      </c>
      <c r="AG51" s="13"/>
      <c r="AI51" s="12" t="s">
        <v>60</v>
      </c>
      <c r="AJ51" s="12"/>
      <c r="AK51" s="12">
        <v>127</v>
      </c>
      <c r="AL51" s="42">
        <f t="shared" ref="AL51:AL70" si="45">D51-U51</f>
        <v>321381.54444444552</v>
      </c>
      <c r="AM51" s="13">
        <f t="shared" ref="AM51:AM70" si="46">E51-V51</f>
        <v>0</v>
      </c>
      <c r="AN51" s="13">
        <f t="shared" ref="AN51:AN70" si="47">F51-W51</f>
        <v>0</v>
      </c>
      <c r="AO51" s="13">
        <f t="shared" ref="AO51:AO70" si="48">G51-X51</f>
        <v>0</v>
      </c>
      <c r="AP51" s="13">
        <f t="shared" ref="AP51:AP70" si="49">H51-Y51</f>
        <v>0</v>
      </c>
      <c r="AQ51" s="13">
        <f t="shared" ref="AQ51:AQ70" si="50">I51-Z51</f>
        <v>0</v>
      </c>
      <c r="AR51" s="13">
        <f t="shared" ref="AR51:AR70" si="51">J51-AA51</f>
        <v>262381.54444444482</v>
      </c>
      <c r="AS51" s="13">
        <f t="shared" ref="AS51:AS70" si="52">K51-AB51</f>
        <v>50000</v>
      </c>
      <c r="AT51" s="13">
        <f t="shared" ref="AT51:AT70" si="53">L51-AC51</f>
        <v>9000</v>
      </c>
      <c r="AU51" s="13">
        <f t="shared" ref="AU51:AU70" si="54">M51-AD51</f>
        <v>0</v>
      </c>
      <c r="AV51" s="13">
        <f t="shared" ref="AV51:AV70" si="55">N51-AE51</f>
        <v>0</v>
      </c>
      <c r="AW51" s="13">
        <f t="shared" ref="AW51:AW70" si="56">O51-AF51</f>
        <v>0</v>
      </c>
      <c r="AX51" s="13"/>
    </row>
    <row r="52" spans="1:50" ht="12.95" customHeight="1" x14ac:dyDescent="0.2">
      <c r="A52" s="137" t="s">
        <v>61</v>
      </c>
      <c r="B52" s="138" t="s">
        <v>17</v>
      </c>
      <c r="C52" s="142">
        <v>127</v>
      </c>
      <c r="D52" s="139">
        <f t="shared" si="12"/>
        <v>30032.1</v>
      </c>
      <c r="E52" s="140">
        <f>E57+E62+E67</f>
        <v>0</v>
      </c>
      <c r="F52" s="140">
        <f t="shared" ref="F52:O55" si="57">F57+F62+F67</f>
        <v>0</v>
      </c>
      <c r="G52" s="140">
        <f t="shared" si="57"/>
        <v>0</v>
      </c>
      <c r="H52" s="140">
        <f t="shared" si="57"/>
        <v>0</v>
      </c>
      <c r="I52" s="140">
        <v>0</v>
      </c>
      <c r="J52" s="140">
        <f t="shared" si="57"/>
        <v>30032.1</v>
      </c>
      <c r="K52" s="140">
        <f t="shared" si="57"/>
        <v>0</v>
      </c>
      <c r="L52" s="140">
        <f t="shared" si="57"/>
        <v>0</v>
      </c>
      <c r="M52" s="140">
        <f>M57+M62+M67</f>
        <v>0</v>
      </c>
      <c r="N52" s="140">
        <f t="shared" si="57"/>
        <v>0</v>
      </c>
      <c r="O52" s="140">
        <f t="shared" si="57"/>
        <v>0</v>
      </c>
      <c r="P52" s="140"/>
      <c r="R52" s="14" t="s">
        <v>61</v>
      </c>
      <c r="S52" s="15" t="s">
        <v>17</v>
      </c>
      <c r="T52" s="12">
        <v>127</v>
      </c>
      <c r="U52" s="42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/>
      <c r="AI52" s="14" t="s">
        <v>61</v>
      </c>
      <c r="AJ52" s="15" t="s">
        <v>17</v>
      </c>
      <c r="AK52" s="12">
        <v>127</v>
      </c>
      <c r="AL52" s="42">
        <f t="shared" si="45"/>
        <v>30032.1</v>
      </c>
      <c r="AM52" s="5">
        <f t="shared" si="46"/>
        <v>0</v>
      </c>
      <c r="AN52" s="5">
        <f t="shared" si="47"/>
        <v>0</v>
      </c>
      <c r="AO52" s="5">
        <f t="shared" si="48"/>
        <v>0</v>
      </c>
      <c r="AP52" s="5">
        <f t="shared" si="49"/>
        <v>0</v>
      </c>
      <c r="AQ52" s="5">
        <f t="shared" si="50"/>
        <v>0</v>
      </c>
      <c r="AR52" s="5">
        <f t="shared" si="51"/>
        <v>30032.1</v>
      </c>
      <c r="AS52" s="5">
        <f t="shared" si="52"/>
        <v>0</v>
      </c>
      <c r="AT52" s="5">
        <f t="shared" si="53"/>
        <v>0</v>
      </c>
      <c r="AU52" s="5">
        <f t="shared" si="54"/>
        <v>0</v>
      </c>
      <c r="AV52" s="5">
        <f t="shared" si="55"/>
        <v>0</v>
      </c>
      <c r="AW52" s="5">
        <f t="shared" si="56"/>
        <v>0</v>
      </c>
      <c r="AX52" s="5"/>
    </row>
    <row r="53" spans="1:50" ht="12.95" customHeight="1" x14ac:dyDescent="0.2">
      <c r="A53" s="137" t="s">
        <v>62</v>
      </c>
      <c r="B53" s="138" t="s">
        <v>16</v>
      </c>
      <c r="C53" s="142">
        <v>127</v>
      </c>
      <c r="D53" s="139">
        <f t="shared" si="12"/>
        <v>8835902.2800000012</v>
      </c>
      <c r="E53" s="140">
        <f>E58+E63+E68</f>
        <v>77500.031494252878</v>
      </c>
      <c r="F53" s="140">
        <f t="shared" si="57"/>
        <v>77099.899999999965</v>
      </c>
      <c r="G53" s="140">
        <f t="shared" si="57"/>
        <v>617422.69999999995</v>
      </c>
      <c r="H53" s="140">
        <f t="shared" si="57"/>
        <v>587405</v>
      </c>
      <c r="I53" s="140">
        <v>1310400.3799999999</v>
      </c>
      <c r="J53" s="140">
        <f t="shared" si="57"/>
        <v>1714422.4000000001</v>
      </c>
      <c r="K53" s="140">
        <f>K58+K63+K68</f>
        <v>1162515.8999999999</v>
      </c>
      <c r="L53" s="140">
        <f t="shared" si="57"/>
        <v>1162515.8999999999</v>
      </c>
      <c r="M53" s="140">
        <f t="shared" si="57"/>
        <v>1162015.8999999999</v>
      </c>
      <c r="N53" s="140">
        <f t="shared" si="57"/>
        <v>1162015.8999999999</v>
      </c>
      <c r="O53" s="140">
        <f t="shared" si="57"/>
        <v>1162015.8999999999</v>
      </c>
      <c r="P53" s="144"/>
      <c r="R53" s="14" t="s">
        <v>62</v>
      </c>
      <c r="S53" s="15" t="s">
        <v>16</v>
      </c>
      <c r="T53" s="12">
        <v>127</v>
      </c>
      <c r="U53" s="42">
        <v>8570072.2800000012</v>
      </c>
      <c r="V53" s="5">
        <v>77500.031494252878</v>
      </c>
      <c r="W53" s="5">
        <v>77099.899999999965</v>
      </c>
      <c r="X53" s="5">
        <v>617422.69999999995</v>
      </c>
      <c r="Y53" s="5">
        <v>587405</v>
      </c>
      <c r="Z53" s="5">
        <v>1310400.3799999999</v>
      </c>
      <c r="AA53" s="5">
        <v>1449592.4</v>
      </c>
      <c r="AB53" s="5">
        <v>1162015.8999999999</v>
      </c>
      <c r="AC53" s="5">
        <v>1162015.8999999999</v>
      </c>
      <c r="AD53" s="5">
        <v>1162015.8999999999</v>
      </c>
      <c r="AE53" s="5">
        <v>1162015.8999999999</v>
      </c>
      <c r="AF53" s="5">
        <v>1162015.8999999999</v>
      </c>
      <c r="AG53" s="17"/>
      <c r="AI53" s="14" t="s">
        <v>62</v>
      </c>
      <c r="AJ53" s="15" t="s">
        <v>16</v>
      </c>
      <c r="AK53" s="12">
        <v>127</v>
      </c>
      <c r="AL53" s="42">
        <f t="shared" si="45"/>
        <v>265830</v>
      </c>
      <c r="AM53" s="5">
        <f t="shared" si="46"/>
        <v>0</v>
      </c>
      <c r="AN53" s="5">
        <f t="shared" si="47"/>
        <v>0</v>
      </c>
      <c r="AO53" s="5">
        <f t="shared" si="48"/>
        <v>0</v>
      </c>
      <c r="AP53" s="5">
        <f t="shared" si="49"/>
        <v>0</v>
      </c>
      <c r="AQ53" s="5">
        <f t="shared" si="50"/>
        <v>0</v>
      </c>
      <c r="AR53" s="5">
        <f t="shared" si="51"/>
        <v>264830.00000000023</v>
      </c>
      <c r="AS53" s="5">
        <f t="shared" si="52"/>
        <v>500</v>
      </c>
      <c r="AT53" s="5">
        <f t="shared" si="53"/>
        <v>500</v>
      </c>
      <c r="AU53" s="5">
        <f t="shared" si="54"/>
        <v>0</v>
      </c>
      <c r="AV53" s="5">
        <f t="shared" si="55"/>
        <v>0</v>
      </c>
      <c r="AW53" s="5">
        <f t="shared" si="56"/>
        <v>0</v>
      </c>
      <c r="AX53" s="17"/>
    </row>
    <row r="54" spans="1:50" ht="12.95" customHeight="1" x14ac:dyDescent="0.2">
      <c r="A54" s="137" t="s">
        <v>63</v>
      </c>
      <c r="B54" s="138" t="s">
        <v>18</v>
      </c>
      <c r="C54" s="142">
        <v>127</v>
      </c>
      <c r="D54" s="139">
        <f t="shared" si="12"/>
        <v>339046.04444444447</v>
      </c>
      <c r="E54" s="140">
        <f>E59+E64+E69</f>
        <v>0</v>
      </c>
      <c r="F54" s="140">
        <f t="shared" si="57"/>
        <v>0</v>
      </c>
      <c r="G54" s="140">
        <f t="shared" si="57"/>
        <v>18742.171345029241</v>
      </c>
      <c r="H54" s="140">
        <f t="shared" si="57"/>
        <v>708.18713450292398</v>
      </c>
      <c r="I54" s="140">
        <v>50594.400000000001</v>
      </c>
      <c r="J54" s="140">
        <f>J59+J64+J69</f>
        <v>18479.644444444446</v>
      </c>
      <c r="K54" s="140">
        <f t="shared" si="57"/>
        <v>59094.400000000001</v>
      </c>
      <c r="L54" s="140">
        <f t="shared" si="57"/>
        <v>59094.400000000001</v>
      </c>
      <c r="M54" s="140">
        <f t="shared" si="57"/>
        <v>50594.400000000001</v>
      </c>
      <c r="N54" s="140">
        <f t="shared" si="57"/>
        <v>50594.400000000001</v>
      </c>
      <c r="O54" s="140">
        <f t="shared" si="57"/>
        <v>50594.400000000001</v>
      </c>
      <c r="P54" s="140"/>
      <c r="R54" s="14" t="s">
        <v>63</v>
      </c>
      <c r="S54" s="15" t="s">
        <v>18</v>
      </c>
      <c r="T54" s="12">
        <v>127</v>
      </c>
      <c r="U54" s="42">
        <v>354526.60000000003</v>
      </c>
      <c r="V54" s="5">
        <v>0</v>
      </c>
      <c r="W54" s="5">
        <v>0</v>
      </c>
      <c r="X54" s="5">
        <v>18742.171345029241</v>
      </c>
      <c r="Y54" s="5">
        <v>708.18713450292398</v>
      </c>
      <c r="Z54" s="5">
        <v>50594.400000000001</v>
      </c>
      <c r="AA54" s="5">
        <v>50960.2</v>
      </c>
      <c r="AB54" s="5">
        <v>50594.400000000001</v>
      </c>
      <c r="AC54" s="5">
        <v>50594.400000000001</v>
      </c>
      <c r="AD54" s="5">
        <v>50594.400000000001</v>
      </c>
      <c r="AE54" s="5">
        <v>50594.400000000001</v>
      </c>
      <c r="AF54" s="5">
        <v>50594.400000000001</v>
      </c>
      <c r="AG54" s="5"/>
      <c r="AI54" s="14" t="s">
        <v>63</v>
      </c>
      <c r="AJ54" s="15" t="s">
        <v>18</v>
      </c>
      <c r="AK54" s="12">
        <v>127</v>
      </c>
      <c r="AL54" s="42">
        <f t="shared" si="45"/>
        <v>-15480.555555555562</v>
      </c>
      <c r="AM54" s="5">
        <f t="shared" si="46"/>
        <v>0</v>
      </c>
      <c r="AN54" s="5">
        <f t="shared" si="47"/>
        <v>0</v>
      </c>
      <c r="AO54" s="5">
        <f t="shared" si="48"/>
        <v>0</v>
      </c>
      <c r="AP54" s="5">
        <f t="shared" si="49"/>
        <v>0</v>
      </c>
      <c r="AQ54" s="5">
        <f t="shared" si="50"/>
        <v>0</v>
      </c>
      <c r="AR54" s="5">
        <f t="shared" si="51"/>
        <v>-32480.555555555551</v>
      </c>
      <c r="AS54" s="5">
        <f t="shared" si="52"/>
        <v>8500</v>
      </c>
      <c r="AT54" s="5">
        <f t="shared" si="53"/>
        <v>8500</v>
      </c>
      <c r="AU54" s="5">
        <f t="shared" si="54"/>
        <v>0</v>
      </c>
      <c r="AV54" s="5">
        <f t="shared" si="55"/>
        <v>0</v>
      </c>
      <c r="AW54" s="5">
        <f t="shared" si="56"/>
        <v>0</v>
      </c>
      <c r="AX54" s="5"/>
    </row>
    <row r="55" spans="1:50" ht="12.95" customHeight="1" x14ac:dyDescent="0.2">
      <c r="A55" s="137" t="s">
        <v>64</v>
      </c>
      <c r="B55" s="138" t="s">
        <v>19</v>
      </c>
      <c r="C55" s="142">
        <v>127</v>
      </c>
      <c r="D55" s="139">
        <f t="shared" si="12"/>
        <v>401000</v>
      </c>
      <c r="E55" s="140">
        <f>E60+E65+E70</f>
        <v>0</v>
      </c>
      <c r="F55" s="140">
        <f t="shared" si="57"/>
        <v>0</v>
      </c>
      <c r="G55" s="140">
        <f t="shared" si="57"/>
        <v>0</v>
      </c>
      <c r="H55" s="140">
        <f t="shared" si="57"/>
        <v>0</v>
      </c>
      <c r="I55" s="140">
        <v>0</v>
      </c>
      <c r="J55" s="140">
        <f t="shared" si="57"/>
        <v>140000</v>
      </c>
      <c r="K55" s="140">
        <f t="shared" si="57"/>
        <v>261000</v>
      </c>
      <c r="L55" s="140">
        <f t="shared" si="57"/>
        <v>0</v>
      </c>
      <c r="M55" s="140">
        <f t="shared" si="57"/>
        <v>0</v>
      </c>
      <c r="N55" s="140">
        <f t="shared" si="57"/>
        <v>0</v>
      </c>
      <c r="O55" s="140">
        <f t="shared" si="57"/>
        <v>0</v>
      </c>
      <c r="P55" s="140"/>
      <c r="R55" s="14" t="s">
        <v>64</v>
      </c>
      <c r="S55" s="15" t="s">
        <v>19</v>
      </c>
      <c r="T55" s="12">
        <v>127</v>
      </c>
      <c r="U55" s="42">
        <v>360000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140000</v>
      </c>
      <c r="AB55" s="5">
        <v>220000</v>
      </c>
      <c r="AC55" s="5">
        <v>0</v>
      </c>
      <c r="AD55" s="5">
        <v>0</v>
      </c>
      <c r="AE55" s="5">
        <v>0</v>
      </c>
      <c r="AF55" s="5">
        <v>0</v>
      </c>
      <c r="AG55" s="5"/>
      <c r="AI55" s="14" t="s">
        <v>64</v>
      </c>
      <c r="AJ55" s="15" t="s">
        <v>19</v>
      </c>
      <c r="AK55" s="12">
        <v>127</v>
      </c>
      <c r="AL55" s="42">
        <f t="shared" si="45"/>
        <v>41000</v>
      </c>
      <c r="AM55" s="5">
        <f t="shared" si="46"/>
        <v>0</v>
      </c>
      <c r="AN55" s="5">
        <f t="shared" si="47"/>
        <v>0</v>
      </c>
      <c r="AO55" s="5">
        <f t="shared" si="48"/>
        <v>0</v>
      </c>
      <c r="AP55" s="5">
        <f t="shared" si="49"/>
        <v>0</v>
      </c>
      <c r="AQ55" s="5">
        <f t="shared" si="50"/>
        <v>0</v>
      </c>
      <c r="AR55" s="5">
        <f t="shared" si="51"/>
        <v>0</v>
      </c>
      <c r="AS55" s="5">
        <f t="shared" si="52"/>
        <v>41000</v>
      </c>
      <c r="AT55" s="5">
        <f t="shared" si="53"/>
        <v>0</v>
      </c>
      <c r="AU55" s="5">
        <f t="shared" si="54"/>
        <v>0</v>
      </c>
      <c r="AV55" s="5">
        <f t="shared" si="55"/>
        <v>0</v>
      </c>
      <c r="AW55" s="5">
        <f t="shared" si="56"/>
        <v>0</v>
      </c>
      <c r="AX55" s="5"/>
    </row>
    <row r="56" spans="1:50" ht="12.95" customHeight="1" x14ac:dyDescent="0.2">
      <c r="A56" s="141" t="s">
        <v>65</v>
      </c>
      <c r="B56" s="141"/>
      <c r="C56" s="145">
        <v>127.4</v>
      </c>
      <c r="D56" s="139">
        <f t="shared" si="12"/>
        <v>418000</v>
      </c>
      <c r="E56" s="140">
        <f>SUM(E57:E60)</f>
        <v>0</v>
      </c>
      <c r="F56" s="140">
        <f t="shared" ref="F56:O56" si="58">SUM(F57:F60)</f>
        <v>0</v>
      </c>
      <c r="G56" s="140">
        <f t="shared" si="58"/>
        <v>0</v>
      </c>
      <c r="H56" s="140">
        <f t="shared" si="58"/>
        <v>0</v>
      </c>
      <c r="I56" s="140">
        <v>0</v>
      </c>
      <c r="J56" s="5">
        <f t="shared" ref="J56:L56" si="59">SUM(J57:J60)</f>
        <v>140000</v>
      </c>
      <c r="K56" s="5">
        <f t="shared" si="59"/>
        <v>269500</v>
      </c>
      <c r="L56" s="5">
        <f t="shared" si="59"/>
        <v>8500</v>
      </c>
      <c r="M56" s="140">
        <f t="shared" si="58"/>
        <v>0</v>
      </c>
      <c r="N56" s="140">
        <f t="shared" si="58"/>
        <v>0</v>
      </c>
      <c r="O56" s="140">
        <f t="shared" si="58"/>
        <v>0</v>
      </c>
      <c r="P56" s="140"/>
      <c r="R56" s="16" t="s">
        <v>65</v>
      </c>
      <c r="S56" s="16"/>
      <c r="T56" s="12">
        <v>127</v>
      </c>
      <c r="U56" s="42">
        <v>360000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140000</v>
      </c>
      <c r="AB56" s="5">
        <v>220000</v>
      </c>
      <c r="AC56" s="5">
        <v>0</v>
      </c>
      <c r="AD56" s="5">
        <v>0</v>
      </c>
      <c r="AE56" s="5">
        <v>0</v>
      </c>
      <c r="AF56" s="5">
        <v>0</v>
      </c>
      <c r="AG56" s="5"/>
      <c r="AI56" s="16" t="s">
        <v>65</v>
      </c>
      <c r="AJ56" s="16"/>
      <c r="AK56" s="12">
        <v>127</v>
      </c>
      <c r="AL56" s="42">
        <f t="shared" si="45"/>
        <v>58000</v>
      </c>
      <c r="AM56" s="5">
        <f t="shared" si="46"/>
        <v>0</v>
      </c>
      <c r="AN56" s="5">
        <f t="shared" si="47"/>
        <v>0</v>
      </c>
      <c r="AO56" s="5">
        <f t="shared" si="48"/>
        <v>0</v>
      </c>
      <c r="AP56" s="5">
        <f t="shared" si="49"/>
        <v>0</v>
      </c>
      <c r="AQ56" s="5">
        <f t="shared" si="50"/>
        <v>0</v>
      </c>
      <c r="AR56" s="5">
        <f t="shared" si="51"/>
        <v>0</v>
      </c>
      <c r="AS56" s="5">
        <f t="shared" si="52"/>
        <v>49500</v>
      </c>
      <c r="AT56" s="5">
        <f t="shared" si="53"/>
        <v>8500</v>
      </c>
      <c r="AU56" s="5">
        <f t="shared" si="54"/>
        <v>0</v>
      </c>
      <c r="AV56" s="5">
        <f t="shared" si="55"/>
        <v>0</v>
      </c>
      <c r="AW56" s="5">
        <f t="shared" si="56"/>
        <v>0</v>
      </c>
      <c r="AX56" s="5"/>
    </row>
    <row r="57" spans="1:50" ht="12.95" customHeight="1" x14ac:dyDescent="0.2">
      <c r="A57" s="137" t="s">
        <v>61</v>
      </c>
      <c r="B57" s="138" t="s">
        <v>17</v>
      </c>
      <c r="C57" s="145">
        <v>127.4</v>
      </c>
      <c r="D57" s="139">
        <f t="shared" si="12"/>
        <v>0</v>
      </c>
      <c r="E57" s="140">
        <v>0</v>
      </c>
      <c r="F57" s="140">
        <v>0</v>
      </c>
      <c r="G57" s="140">
        <v>0</v>
      </c>
      <c r="H57" s="140">
        <v>0</v>
      </c>
      <c r="I57" s="140">
        <v>0</v>
      </c>
      <c r="J57" s="5">
        <f>SUMIFS(Мероприятия!G:G,Мероприятия!$C:$C,'Сводные затраты'!$C57,Мероприятия!$B:$B,'Сводные затраты'!$B57)</f>
        <v>0</v>
      </c>
      <c r="K57" s="5">
        <f>SUMIFS(Мероприятия!L:L,Мероприятия!$C:$C,'Сводные затраты'!$C57,Мероприятия!$B:$B,'Сводные затраты'!$B57)</f>
        <v>0</v>
      </c>
      <c r="L57" s="5">
        <f>SUMIFS(Мероприятия!M:M,Мероприятия!$C:$C,'Сводные затраты'!$C57,Мероприятия!$B:$B,'Сводные затраты'!$B57)</f>
        <v>0</v>
      </c>
      <c r="M57" s="140">
        <v>0</v>
      </c>
      <c r="N57" s="140">
        <v>0</v>
      </c>
      <c r="O57" s="140">
        <v>0</v>
      </c>
      <c r="P57" s="140"/>
      <c r="R57" s="14" t="s">
        <v>61</v>
      </c>
      <c r="S57" s="15" t="s">
        <v>17</v>
      </c>
      <c r="T57" s="12">
        <v>127</v>
      </c>
      <c r="U57" s="42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/>
      <c r="AI57" s="14" t="s">
        <v>61</v>
      </c>
      <c r="AJ57" s="15" t="s">
        <v>17</v>
      </c>
      <c r="AK57" s="12">
        <v>127</v>
      </c>
      <c r="AL57" s="42">
        <f t="shared" si="45"/>
        <v>0</v>
      </c>
      <c r="AM57" s="5">
        <f t="shared" si="46"/>
        <v>0</v>
      </c>
      <c r="AN57" s="5">
        <f t="shared" si="47"/>
        <v>0</v>
      </c>
      <c r="AO57" s="5">
        <f t="shared" si="48"/>
        <v>0</v>
      </c>
      <c r="AP57" s="5">
        <f t="shared" si="49"/>
        <v>0</v>
      </c>
      <c r="AQ57" s="5">
        <f t="shared" si="50"/>
        <v>0</v>
      </c>
      <c r="AR57" s="5">
        <f t="shared" si="51"/>
        <v>0</v>
      </c>
      <c r="AS57" s="5">
        <f t="shared" si="52"/>
        <v>0</v>
      </c>
      <c r="AT57" s="5">
        <f t="shared" si="53"/>
        <v>0</v>
      </c>
      <c r="AU57" s="5">
        <f t="shared" si="54"/>
        <v>0</v>
      </c>
      <c r="AV57" s="5">
        <f t="shared" si="55"/>
        <v>0</v>
      </c>
      <c r="AW57" s="5">
        <f t="shared" si="56"/>
        <v>0</v>
      </c>
      <c r="AX57" s="5"/>
    </row>
    <row r="58" spans="1:50" ht="12.95" customHeight="1" x14ac:dyDescent="0.2">
      <c r="A58" s="137" t="s">
        <v>62</v>
      </c>
      <c r="B58" s="138" t="s">
        <v>16</v>
      </c>
      <c r="C58" s="145">
        <v>127.4</v>
      </c>
      <c r="D58" s="139">
        <f t="shared" si="12"/>
        <v>0</v>
      </c>
      <c r="E58" s="140">
        <v>0</v>
      </c>
      <c r="F58" s="140">
        <v>0</v>
      </c>
      <c r="G58" s="140">
        <v>0</v>
      </c>
      <c r="H58" s="140">
        <v>0</v>
      </c>
      <c r="I58" s="140">
        <v>0</v>
      </c>
      <c r="J58" s="5">
        <f>SUMIFS(Мероприятия!G:G,Мероприятия!$C:$C,'Сводные затраты'!$C58,Мероприятия!$B:$B,'Сводные затраты'!$B58)</f>
        <v>0</v>
      </c>
      <c r="K58" s="5">
        <f>SUMIFS(Мероприятия!L:L,Мероприятия!$C:$C,'Сводные затраты'!$C58,Мероприятия!$B:$B,'Сводные затраты'!$B58)</f>
        <v>0</v>
      </c>
      <c r="L58" s="5">
        <f>SUMIFS(Мероприятия!M:M,Мероприятия!$C:$C,'Сводные затраты'!$C58,Мероприятия!$B:$B,'Сводные затраты'!$B58)</f>
        <v>0</v>
      </c>
      <c r="M58" s="140">
        <v>0</v>
      </c>
      <c r="N58" s="140">
        <v>0</v>
      </c>
      <c r="O58" s="140">
        <v>0</v>
      </c>
      <c r="P58" s="140"/>
      <c r="R58" s="14" t="s">
        <v>62</v>
      </c>
      <c r="S58" s="15" t="s">
        <v>16</v>
      </c>
      <c r="T58" s="12">
        <v>127</v>
      </c>
      <c r="U58" s="42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/>
      <c r="AI58" s="14" t="s">
        <v>62</v>
      </c>
      <c r="AJ58" s="15" t="s">
        <v>16</v>
      </c>
      <c r="AK58" s="12">
        <v>127</v>
      </c>
      <c r="AL58" s="42">
        <f t="shared" si="45"/>
        <v>0</v>
      </c>
      <c r="AM58" s="5">
        <f t="shared" si="46"/>
        <v>0</v>
      </c>
      <c r="AN58" s="5">
        <f t="shared" si="47"/>
        <v>0</v>
      </c>
      <c r="AO58" s="5">
        <f t="shared" si="48"/>
        <v>0</v>
      </c>
      <c r="AP58" s="5">
        <f t="shared" si="49"/>
        <v>0</v>
      </c>
      <c r="AQ58" s="5">
        <f t="shared" si="50"/>
        <v>0</v>
      </c>
      <c r="AR58" s="5">
        <f t="shared" si="51"/>
        <v>0</v>
      </c>
      <c r="AS58" s="5">
        <f t="shared" si="52"/>
        <v>0</v>
      </c>
      <c r="AT58" s="5">
        <f t="shared" si="53"/>
        <v>0</v>
      </c>
      <c r="AU58" s="5">
        <f t="shared" si="54"/>
        <v>0</v>
      </c>
      <c r="AV58" s="5">
        <f t="shared" si="55"/>
        <v>0</v>
      </c>
      <c r="AW58" s="5">
        <f t="shared" si="56"/>
        <v>0</v>
      </c>
      <c r="AX58" s="5"/>
    </row>
    <row r="59" spans="1:50" ht="12.95" customHeight="1" x14ac:dyDescent="0.2">
      <c r="A59" s="137" t="s">
        <v>63</v>
      </c>
      <c r="B59" s="138" t="s">
        <v>18</v>
      </c>
      <c r="C59" s="145">
        <v>127.4</v>
      </c>
      <c r="D59" s="139">
        <f t="shared" si="12"/>
        <v>17000</v>
      </c>
      <c r="E59" s="140">
        <v>0</v>
      </c>
      <c r="F59" s="140">
        <v>0</v>
      </c>
      <c r="G59" s="140">
        <v>0</v>
      </c>
      <c r="H59" s="140">
        <v>0</v>
      </c>
      <c r="I59" s="140">
        <v>0</v>
      </c>
      <c r="J59" s="5">
        <f>SUMIFS(Мероприятия!G:G,Мероприятия!$C:$C,'Сводные затраты'!$C59,Мероприятия!$B:$B,'Сводные затраты'!$B59)</f>
        <v>0</v>
      </c>
      <c r="K59" s="5">
        <f>SUMIFS(Мероприятия!L:L,Мероприятия!$C:$C,'Сводные затраты'!$C59,Мероприятия!$B:$B,'Сводные затраты'!$B59)</f>
        <v>8500</v>
      </c>
      <c r="L59" s="5">
        <f>SUMIFS(Мероприятия!M:M,Мероприятия!$C:$C,'Сводные затраты'!$C59,Мероприятия!$B:$B,'Сводные затраты'!$B59)</f>
        <v>8500</v>
      </c>
      <c r="M59" s="140">
        <v>0</v>
      </c>
      <c r="N59" s="140">
        <v>0</v>
      </c>
      <c r="O59" s="140">
        <v>0</v>
      </c>
      <c r="P59" s="140"/>
      <c r="R59" s="14" t="s">
        <v>63</v>
      </c>
      <c r="S59" s="15" t="s">
        <v>18</v>
      </c>
      <c r="T59" s="12">
        <v>127</v>
      </c>
      <c r="U59" s="42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/>
      <c r="AI59" s="14" t="s">
        <v>63</v>
      </c>
      <c r="AJ59" s="15" t="s">
        <v>18</v>
      </c>
      <c r="AK59" s="12">
        <v>127</v>
      </c>
      <c r="AL59" s="42">
        <f t="shared" si="45"/>
        <v>17000</v>
      </c>
      <c r="AM59" s="5">
        <f t="shared" si="46"/>
        <v>0</v>
      </c>
      <c r="AN59" s="5">
        <f t="shared" si="47"/>
        <v>0</v>
      </c>
      <c r="AO59" s="5">
        <f t="shared" si="48"/>
        <v>0</v>
      </c>
      <c r="AP59" s="5">
        <f t="shared" si="49"/>
        <v>0</v>
      </c>
      <c r="AQ59" s="5">
        <f t="shared" si="50"/>
        <v>0</v>
      </c>
      <c r="AR59" s="5">
        <f t="shared" si="51"/>
        <v>0</v>
      </c>
      <c r="AS59" s="5">
        <f t="shared" si="52"/>
        <v>8500</v>
      </c>
      <c r="AT59" s="5">
        <f t="shared" si="53"/>
        <v>8500</v>
      </c>
      <c r="AU59" s="5">
        <f t="shared" si="54"/>
        <v>0</v>
      </c>
      <c r="AV59" s="5">
        <f t="shared" si="55"/>
        <v>0</v>
      </c>
      <c r="AW59" s="5">
        <f t="shared" si="56"/>
        <v>0</v>
      </c>
      <c r="AX59" s="5"/>
    </row>
    <row r="60" spans="1:50" ht="12.95" customHeight="1" x14ac:dyDescent="0.2">
      <c r="A60" s="14" t="s">
        <v>64</v>
      </c>
      <c r="B60" s="15" t="s">
        <v>19</v>
      </c>
      <c r="C60" s="145">
        <v>127.4</v>
      </c>
      <c r="D60" s="42">
        <f t="shared" si="12"/>
        <v>401000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f>SUMIFS(Мероприятия!G:G,Мероприятия!$C:$C,'Сводные затраты'!$C60,Мероприятия!$B:$B,'Сводные затраты'!$B60)</f>
        <v>140000</v>
      </c>
      <c r="K60" s="5">
        <f>SUMIFS(Мероприятия!L:L,Мероприятия!$C:$C,'Сводные затраты'!$C60,Мероприятия!$B:$B,'Сводные затраты'!$B60)</f>
        <v>261000</v>
      </c>
      <c r="L60" s="5">
        <f>SUMIFS(Мероприятия!M:M,Мероприятия!$C:$C,'Сводные затраты'!$C60,Мероприятия!$B:$B,'Сводные затраты'!$B60)</f>
        <v>0</v>
      </c>
      <c r="M60" s="5">
        <v>0</v>
      </c>
      <c r="N60" s="5">
        <v>0</v>
      </c>
      <c r="O60" s="5">
        <v>0</v>
      </c>
      <c r="P60" s="5"/>
      <c r="R60" s="14" t="s">
        <v>64</v>
      </c>
      <c r="S60" s="15" t="s">
        <v>19</v>
      </c>
      <c r="T60" s="12">
        <v>127</v>
      </c>
      <c r="U60" s="42">
        <v>360000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2">
        <v>140000</v>
      </c>
      <c r="AB60" s="5">
        <v>220000</v>
      </c>
      <c r="AC60" s="5">
        <v>0</v>
      </c>
      <c r="AD60" s="5">
        <v>0</v>
      </c>
      <c r="AE60" s="5">
        <v>0</v>
      </c>
      <c r="AF60" s="5">
        <v>0</v>
      </c>
      <c r="AG60" s="5"/>
      <c r="AI60" s="14" t="s">
        <v>64</v>
      </c>
      <c r="AJ60" s="15" t="s">
        <v>19</v>
      </c>
      <c r="AK60" s="12">
        <v>127</v>
      </c>
      <c r="AL60" s="42">
        <f t="shared" si="45"/>
        <v>41000</v>
      </c>
      <c r="AM60" s="5">
        <f t="shared" si="46"/>
        <v>0</v>
      </c>
      <c r="AN60" s="5">
        <f t="shared" si="47"/>
        <v>0</v>
      </c>
      <c r="AO60" s="5">
        <f t="shared" si="48"/>
        <v>0</v>
      </c>
      <c r="AP60" s="5">
        <f t="shared" si="49"/>
        <v>0</v>
      </c>
      <c r="AQ60" s="5">
        <f t="shared" si="50"/>
        <v>0</v>
      </c>
      <c r="AR60" s="52">
        <f t="shared" si="51"/>
        <v>0</v>
      </c>
      <c r="AS60" s="5">
        <f t="shared" si="52"/>
        <v>41000</v>
      </c>
      <c r="AT60" s="5">
        <f t="shared" si="53"/>
        <v>0</v>
      </c>
      <c r="AU60" s="5">
        <f t="shared" si="54"/>
        <v>0</v>
      </c>
      <c r="AV60" s="5">
        <f t="shared" si="55"/>
        <v>0</v>
      </c>
      <c r="AW60" s="5">
        <f t="shared" si="56"/>
        <v>0</v>
      </c>
      <c r="AX60" s="5"/>
    </row>
    <row r="61" spans="1:50" ht="12.95" customHeight="1" x14ac:dyDescent="0.2">
      <c r="A61" s="16" t="s">
        <v>66</v>
      </c>
      <c r="B61" s="16"/>
      <c r="C61" s="12">
        <v>127</v>
      </c>
      <c r="D61" s="42">
        <f t="shared" si="12"/>
        <v>0</v>
      </c>
      <c r="E61" s="5">
        <f>SUM(E62:E65)</f>
        <v>0</v>
      </c>
      <c r="F61" s="5">
        <f t="shared" ref="F61:O61" si="60">SUM(F62:F65)</f>
        <v>0</v>
      </c>
      <c r="G61" s="5">
        <f t="shared" si="60"/>
        <v>0</v>
      </c>
      <c r="H61" s="5">
        <f t="shared" si="60"/>
        <v>0</v>
      </c>
      <c r="I61" s="5">
        <v>0</v>
      </c>
      <c r="J61" s="5">
        <f t="shared" si="60"/>
        <v>0</v>
      </c>
      <c r="K61" s="5">
        <f t="shared" si="60"/>
        <v>0</v>
      </c>
      <c r="L61" s="5">
        <f t="shared" si="60"/>
        <v>0</v>
      </c>
      <c r="M61" s="5">
        <f t="shared" si="60"/>
        <v>0</v>
      </c>
      <c r="N61" s="5">
        <f t="shared" si="60"/>
        <v>0</v>
      </c>
      <c r="O61" s="5">
        <f t="shared" si="60"/>
        <v>0</v>
      </c>
      <c r="P61" s="5"/>
      <c r="R61" s="16" t="s">
        <v>66</v>
      </c>
      <c r="S61" s="16"/>
      <c r="T61" s="12">
        <v>127</v>
      </c>
      <c r="U61" s="42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/>
      <c r="AI61" s="16" t="s">
        <v>66</v>
      </c>
      <c r="AJ61" s="16"/>
      <c r="AK61" s="12">
        <v>127</v>
      </c>
      <c r="AL61" s="42">
        <f t="shared" si="45"/>
        <v>0</v>
      </c>
      <c r="AM61" s="5">
        <f t="shared" si="46"/>
        <v>0</v>
      </c>
      <c r="AN61" s="5">
        <f t="shared" si="47"/>
        <v>0</v>
      </c>
      <c r="AO61" s="5">
        <f t="shared" si="48"/>
        <v>0</v>
      </c>
      <c r="AP61" s="5">
        <f t="shared" si="49"/>
        <v>0</v>
      </c>
      <c r="AQ61" s="5">
        <f t="shared" si="50"/>
        <v>0</v>
      </c>
      <c r="AR61" s="5">
        <f t="shared" si="51"/>
        <v>0</v>
      </c>
      <c r="AS61" s="5">
        <f t="shared" si="52"/>
        <v>0</v>
      </c>
      <c r="AT61" s="5">
        <f t="shared" si="53"/>
        <v>0</v>
      </c>
      <c r="AU61" s="5">
        <f t="shared" si="54"/>
        <v>0</v>
      </c>
      <c r="AV61" s="5">
        <f t="shared" si="55"/>
        <v>0</v>
      </c>
      <c r="AW61" s="5">
        <f t="shared" si="56"/>
        <v>0</v>
      </c>
      <c r="AX61" s="5"/>
    </row>
    <row r="62" spans="1:50" ht="12.95" customHeight="1" x14ac:dyDescent="0.2">
      <c r="A62" s="14" t="s">
        <v>61</v>
      </c>
      <c r="B62" s="15" t="s">
        <v>17</v>
      </c>
      <c r="C62" s="12">
        <v>127</v>
      </c>
      <c r="D62" s="42">
        <f t="shared" si="12"/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/>
      <c r="R62" s="14" t="s">
        <v>61</v>
      </c>
      <c r="S62" s="15" t="s">
        <v>17</v>
      </c>
      <c r="T62" s="12">
        <v>127</v>
      </c>
      <c r="U62" s="42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/>
      <c r="AI62" s="14" t="s">
        <v>61</v>
      </c>
      <c r="AJ62" s="15" t="s">
        <v>17</v>
      </c>
      <c r="AK62" s="12">
        <v>127</v>
      </c>
      <c r="AL62" s="42">
        <f t="shared" si="45"/>
        <v>0</v>
      </c>
      <c r="AM62" s="5">
        <f t="shared" si="46"/>
        <v>0</v>
      </c>
      <c r="AN62" s="5">
        <f t="shared" si="47"/>
        <v>0</v>
      </c>
      <c r="AO62" s="5">
        <f t="shared" si="48"/>
        <v>0</v>
      </c>
      <c r="AP62" s="5">
        <f t="shared" si="49"/>
        <v>0</v>
      </c>
      <c r="AQ62" s="5">
        <f t="shared" si="50"/>
        <v>0</v>
      </c>
      <c r="AR62" s="5">
        <f t="shared" si="51"/>
        <v>0</v>
      </c>
      <c r="AS62" s="5">
        <f t="shared" si="52"/>
        <v>0</v>
      </c>
      <c r="AT62" s="5">
        <f t="shared" si="53"/>
        <v>0</v>
      </c>
      <c r="AU62" s="5">
        <f t="shared" si="54"/>
        <v>0</v>
      </c>
      <c r="AV62" s="5">
        <f t="shared" si="55"/>
        <v>0</v>
      </c>
      <c r="AW62" s="5">
        <f t="shared" si="56"/>
        <v>0</v>
      </c>
      <c r="AX62" s="5"/>
    </row>
    <row r="63" spans="1:50" ht="12.95" customHeight="1" x14ac:dyDescent="0.2">
      <c r="A63" s="14" t="s">
        <v>62</v>
      </c>
      <c r="B63" s="15" t="s">
        <v>16</v>
      </c>
      <c r="C63" s="12">
        <v>127</v>
      </c>
      <c r="D63" s="42">
        <f t="shared" si="12"/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/>
      <c r="R63" s="14" t="s">
        <v>62</v>
      </c>
      <c r="S63" s="15" t="s">
        <v>16</v>
      </c>
      <c r="T63" s="12">
        <v>127</v>
      </c>
      <c r="U63" s="42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/>
      <c r="AI63" s="14" t="s">
        <v>62</v>
      </c>
      <c r="AJ63" s="15" t="s">
        <v>16</v>
      </c>
      <c r="AK63" s="12">
        <v>127</v>
      </c>
      <c r="AL63" s="42">
        <f t="shared" si="45"/>
        <v>0</v>
      </c>
      <c r="AM63" s="5">
        <f t="shared" si="46"/>
        <v>0</v>
      </c>
      <c r="AN63" s="5">
        <f t="shared" si="47"/>
        <v>0</v>
      </c>
      <c r="AO63" s="5">
        <f t="shared" si="48"/>
        <v>0</v>
      </c>
      <c r="AP63" s="5">
        <f t="shared" si="49"/>
        <v>0</v>
      </c>
      <c r="AQ63" s="5">
        <f t="shared" si="50"/>
        <v>0</v>
      </c>
      <c r="AR63" s="5">
        <f t="shared" si="51"/>
        <v>0</v>
      </c>
      <c r="AS63" s="5">
        <f t="shared" si="52"/>
        <v>0</v>
      </c>
      <c r="AT63" s="5">
        <f t="shared" si="53"/>
        <v>0</v>
      </c>
      <c r="AU63" s="5">
        <f t="shared" si="54"/>
        <v>0</v>
      </c>
      <c r="AV63" s="5">
        <f t="shared" si="55"/>
        <v>0</v>
      </c>
      <c r="AW63" s="5">
        <f t="shared" si="56"/>
        <v>0</v>
      </c>
      <c r="AX63" s="5"/>
    </row>
    <row r="64" spans="1:50" ht="12.95" customHeight="1" x14ac:dyDescent="0.2">
      <c r="A64" s="14" t="s">
        <v>63</v>
      </c>
      <c r="B64" s="15" t="s">
        <v>18</v>
      </c>
      <c r="C64" s="12">
        <v>127</v>
      </c>
      <c r="D64" s="42">
        <f t="shared" si="12"/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/>
      <c r="R64" s="14" t="s">
        <v>63</v>
      </c>
      <c r="S64" s="15" t="s">
        <v>18</v>
      </c>
      <c r="T64" s="12">
        <v>127</v>
      </c>
      <c r="U64" s="42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/>
      <c r="AI64" s="14" t="s">
        <v>63</v>
      </c>
      <c r="AJ64" s="15" t="s">
        <v>18</v>
      </c>
      <c r="AK64" s="12">
        <v>127</v>
      </c>
      <c r="AL64" s="42">
        <f t="shared" si="45"/>
        <v>0</v>
      </c>
      <c r="AM64" s="5">
        <f t="shared" si="46"/>
        <v>0</v>
      </c>
      <c r="AN64" s="5">
        <f t="shared" si="47"/>
        <v>0</v>
      </c>
      <c r="AO64" s="5">
        <f t="shared" si="48"/>
        <v>0</v>
      </c>
      <c r="AP64" s="5">
        <f t="shared" si="49"/>
        <v>0</v>
      </c>
      <c r="AQ64" s="5">
        <f t="shared" si="50"/>
        <v>0</v>
      </c>
      <c r="AR64" s="5">
        <f t="shared" si="51"/>
        <v>0</v>
      </c>
      <c r="AS64" s="5">
        <f t="shared" si="52"/>
        <v>0</v>
      </c>
      <c r="AT64" s="5">
        <f t="shared" si="53"/>
        <v>0</v>
      </c>
      <c r="AU64" s="5">
        <f t="shared" si="54"/>
        <v>0</v>
      </c>
      <c r="AV64" s="5">
        <f t="shared" si="55"/>
        <v>0</v>
      </c>
      <c r="AW64" s="5">
        <f t="shared" si="56"/>
        <v>0</v>
      </c>
      <c r="AX64" s="5"/>
    </row>
    <row r="65" spans="1:50" ht="12.95" customHeight="1" x14ac:dyDescent="0.2">
      <c r="A65" s="14" t="s">
        <v>64</v>
      </c>
      <c r="B65" s="15" t="s">
        <v>19</v>
      </c>
      <c r="C65" s="12">
        <v>127</v>
      </c>
      <c r="D65" s="42">
        <f t="shared" si="12"/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/>
      <c r="R65" s="14" t="s">
        <v>64</v>
      </c>
      <c r="S65" s="15" t="s">
        <v>19</v>
      </c>
      <c r="T65" s="12">
        <v>127</v>
      </c>
      <c r="U65" s="42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/>
      <c r="AI65" s="14" t="s">
        <v>64</v>
      </c>
      <c r="AJ65" s="15" t="s">
        <v>19</v>
      </c>
      <c r="AK65" s="12">
        <v>127</v>
      </c>
      <c r="AL65" s="42">
        <f t="shared" si="45"/>
        <v>0</v>
      </c>
      <c r="AM65" s="5">
        <f t="shared" si="46"/>
        <v>0</v>
      </c>
      <c r="AN65" s="5">
        <f t="shared" si="47"/>
        <v>0</v>
      </c>
      <c r="AO65" s="5">
        <f t="shared" si="48"/>
        <v>0</v>
      </c>
      <c r="AP65" s="5">
        <f t="shared" si="49"/>
        <v>0</v>
      </c>
      <c r="AQ65" s="5">
        <f t="shared" si="50"/>
        <v>0</v>
      </c>
      <c r="AR65" s="5">
        <f t="shared" si="51"/>
        <v>0</v>
      </c>
      <c r="AS65" s="5">
        <f t="shared" si="52"/>
        <v>0</v>
      </c>
      <c r="AT65" s="5">
        <f t="shared" si="53"/>
        <v>0</v>
      </c>
      <c r="AU65" s="5">
        <f t="shared" si="54"/>
        <v>0</v>
      </c>
      <c r="AV65" s="5">
        <f t="shared" si="55"/>
        <v>0</v>
      </c>
      <c r="AW65" s="5">
        <f t="shared" si="56"/>
        <v>0</v>
      </c>
      <c r="AX65" s="5"/>
    </row>
    <row r="66" spans="1:50" ht="12.95" customHeight="1" x14ac:dyDescent="0.2">
      <c r="A66" s="16" t="s">
        <v>67</v>
      </c>
      <c r="B66" s="16"/>
      <c r="C66" s="12">
        <v>127</v>
      </c>
      <c r="D66" s="42">
        <f>SUM(I66:O66)</f>
        <v>9187980.4244444445</v>
      </c>
      <c r="E66" s="5">
        <f>SUM(E67:E70)</f>
        <v>77500.031494252878</v>
      </c>
      <c r="F66" s="5">
        <f t="shared" ref="F66:O66" si="61">SUM(F67:F70)</f>
        <v>77099.899999999965</v>
      </c>
      <c r="G66" s="5">
        <f t="shared" si="61"/>
        <v>636164.87134502921</v>
      </c>
      <c r="H66" s="5">
        <f t="shared" si="61"/>
        <v>588113.18713450292</v>
      </c>
      <c r="I66" s="5">
        <v>1360994.7799999998</v>
      </c>
      <c r="J66" s="5">
        <f t="shared" si="61"/>
        <v>1762934.1444444447</v>
      </c>
      <c r="K66" s="5">
        <f t="shared" si="61"/>
        <v>1213110.2999999998</v>
      </c>
      <c r="L66" s="5">
        <f t="shared" si="61"/>
        <v>1213110.2999999998</v>
      </c>
      <c r="M66" s="5">
        <f t="shared" si="61"/>
        <v>1212610.2999999998</v>
      </c>
      <c r="N66" s="5">
        <f t="shared" si="61"/>
        <v>1212610.2999999998</v>
      </c>
      <c r="O66" s="5">
        <f t="shared" si="61"/>
        <v>1212610.2999999998</v>
      </c>
      <c r="P66" s="5"/>
      <c r="R66" s="16" t="s">
        <v>67</v>
      </c>
      <c r="S66" s="16"/>
      <c r="T66" s="12">
        <v>127</v>
      </c>
      <c r="U66" s="42">
        <v>8924598.879999999</v>
      </c>
      <c r="V66" s="5">
        <v>77500.031494252878</v>
      </c>
      <c r="W66" s="5">
        <v>77099.899999999965</v>
      </c>
      <c r="X66" s="5">
        <v>636164.87134502921</v>
      </c>
      <c r="Y66" s="5">
        <v>588113.18713450292</v>
      </c>
      <c r="Z66" s="5">
        <v>1360994.7799999998</v>
      </c>
      <c r="AA66" s="5">
        <v>1500552.5999999999</v>
      </c>
      <c r="AB66" s="5">
        <v>1212610.2999999998</v>
      </c>
      <c r="AC66" s="5">
        <v>1212610.2999999998</v>
      </c>
      <c r="AD66" s="5">
        <v>1212610.2999999998</v>
      </c>
      <c r="AE66" s="5">
        <v>1212610.2999999998</v>
      </c>
      <c r="AF66" s="5">
        <v>1212610.2999999998</v>
      </c>
      <c r="AG66" s="5"/>
      <c r="AI66" s="16" t="s">
        <v>67</v>
      </c>
      <c r="AJ66" s="16"/>
      <c r="AK66" s="12">
        <v>127</v>
      </c>
      <c r="AL66" s="42">
        <f t="shared" si="45"/>
        <v>263381.54444444552</v>
      </c>
      <c r="AM66" s="5">
        <f t="shared" si="46"/>
        <v>0</v>
      </c>
      <c r="AN66" s="5">
        <f t="shared" si="47"/>
        <v>0</v>
      </c>
      <c r="AO66" s="5">
        <f t="shared" si="48"/>
        <v>0</v>
      </c>
      <c r="AP66" s="5">
        <f t="shared" si="49"/>
        <v>0</v>
      </c>
      <c r="AQ66" s="5">
        <f t="shared" si="50"/>
        <v>0</v>
      </c>
      <c r="AR66" s="5">
        <f t="shared" si="51"/>
        <v>262381.54444444482</v>
      </c>
      <c r="AS66" s="5">
        <f t="shared" si="52"/>
        <v>500</v>
      </c>
      <c r="AT66" s="5">
        <f t="shared" si="53"/>
        <v>500</v>
      </c>
      <c r="AU66" s="5">
        <f t="shared" si="54"/>
        <v>0</v>
      </c>
      <c r="AV66" s="5">
        <f t="shared" si="55"/>
        <v>0</v>
      </c>
      <c r="AW66" s="5">
        <f t="shared" si="56"/>
        <v>0</v>
      </c>
      <c r="AX66" s="5"/>
    </row>
    <row r="67" spans="1:50" ht="12.95" customHeight="1" x14ac:dyDescent="0.2">
      <c r="A67" s="14" t="s">
        <v>61</v>
      </c>
      <c r="B67" s="15" t="s">
        <v>17</v>
      </c>
      <c r="C67" s="12">
        <v>127</v>
      </c>
      <c r="D67" s="42">
        <f t="shared" si="12"/>
        <v>30032.1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f>SUMIFS(Мероприятия!G:G,Мероприятия!$C:$C,'Сводные затраты'!$C67,Мероприятия!$B:$B,'Сводные затраты'!$B67)</f>
        <v>30032.1</v>
      </c>
      <c r="K67" s="5">
        <f>SUMIFS(Мероприятия!L:L,Мероприятия!$C:$C,'Сводные затраты'!$C67,Мероприятия!$B:$B,'Сводные затраты'!$B67)</f>
        <v>0</v>
      </c>
      <c r="L67" s="5">
        <f>SUMIFS(Мероприятия!M:M,Мероприятия!$C:$C,'Сводные затраты'!$C67,Мероприятия!$B:$B,'Сводные затраты'!$B67)</f>
        <v>0</v>
      </c>
      <c r="M67" s="5">
        <v>0</v>
      </c>
      <c r="N67" s="5">
        <v>0</v>
      </c>
      <c r="O67" s="5">
        <v>0</v>
      </c>
      <c r="P67" s="5"/>
      <c r="R67" s="14" t="s">
        <v>61</v>
      </c>
      <c r="S67" s="15" t="s">
        <v>17</v>
      </c>
      <c r="T67" s="12">
        <v>127</v>
      </c>
      <c r="U67" s="42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/>
      <c r="AI67" s="14" t="s">
        <v>61</v>
      </c>
      <c r="AJ67" s="15" t="s">
        <v>17</v>
      </c>
      <c r="AK67" s="12">
        <v>127</v>
      </c>
      <c r="AL67" s="42">
        <f t="shared" si="45"/>
        <v>30032.1</v>
      </c>
      <c r="AM67" s="5">
        <f t="shared" si="46"/>
        <v>0</v>
      </c>
      <c r="AN67" s="5">
        <f t="shared" si="47"/>
        <v>0</v>
      </c>
      <c r="AO67" s="5">
        <f t="shared" si="48"/>
        <v>0</v>
      </c>
      <c r="AP67" s="5">
        <f t="shared" si="49"/>
        <v>0</v>
      </c>
      <c r="AQ67" s="5">
        <f t="shared" si="50"/>
        <v>0</v>
      </c>
      <c r="AR67" s="5">
        <f t="shared" si="51"/>
        <v>30032.1</v>
      </c>
      <c r="AS67" s="5">
        <f t="shared" si="52"/>
        <v>0</v>
      </c>
      <c r="AT67" s="5">
        <f t="shared" si="53"/>
        <v>0</v>
      </c>
      <c r="AU67" s="5">
        <f t="shared" si="54"/>
        <v>0</v>
      </c>
      <c r="AV67" s="5">
        <f t="shared" si="55"/>
        <v>0</v>
      </c>
      <c r="AW67" s="5">
        <f t="shared" si="56"/>
        <v>0</v>
      </c>
      <c r="AX67" s="5"/>
    </row>
    <row r="68" spans="1:50" ht="12.95" customHeight="1" x14ac:dyDescent="0.2">
      <c r="A68" s="14" t="s">
        <v>62</v>
      </c>
      <c r="B68" s="15" t="s">
        <v>16</v>
      </c>
      <c r="C68" s="12">
        <v>127</v>
      </c>
      <c r="D68" s="42">
        <f t="shared" si="12"/>
        <v>8835902.2800000012</v>
      </c>
      <c r="E68" s="5">
        <v>77500.031494252878</v>
      </c>
      <c r="F68" s="5">
        <v>77099.899999999965</v>
      </c>
      <c r="G68" s="5">
        <v>617422.69999999995</v>
      </c>
      <c r="H68" s="5">
        <v>587405</v>
      </c>
      <c r="I68" s="5">
        <v>1310400.3799999999</v>
      </c>
      <c r="J68" s="5">
        <f>SUMIFS(Мероприятия!G:G,Мероприятия!$C:$C,'Сводные затраты'!$C68,Мероприятия!$B:$B,'Сводные затраты'!$B68)</f>
        <v>1714422.4000000001</v>
      </c>
      <c r="K68" s="5">
        <f>SUMIFS(Мероприятия!L:L,Мероприятия!$C:$C,'Сводные затраты'!$C68,Мероприятия!$B:$B,'Сводные затраты'!$B68)</f>
        <v>1162515.8999999999</v>
      </c>
      <c r="L68" s="5">
        <f>SUMIFS(Мероприятия!M:M,Мероприятия!$C:$C,'Сводные затраты'!$C68,Мероприятия!$B:$B,'Сводные затраты'!$B68)</f>
        <v>1162515.8999999999</v>
      </c>
      <c r="M68" s="5">
        <v>1162015.8999999999</v>
      </c>
      <c r="N68" s="5">
        <v>1162015.8999999999</v>
      </c>
      <c r="O68" s="5">
        <v>1162015.8999999999</v>
      </c>
      <c r="P68" s="5"/>
      <c r="Q68" s="37"/>
      <c r="R68" s="14" t="s">
        <v>62</v>
      </c>
      <c r="S68" s="15" t="s">
        <v>16</v>
      </c>
      <c r="T68" s="12">
        <v>127</v>
      </c>
      <c r="U68" s="42">
        <v>8570072.2800000012</v>
      </c>
      <c r="V68" s="5">
        <v>77500.031494252878</v>
      </c>
      <c r="W68" s="5">
        <v>77099.899999999965</v>
      </c>
      <c r="X68" s="5">
        <v>617422.69999999995</v>
      </c>
      <c r="Y68" s="5">
        <v>587405</v>
      </c>
      <c r="Z68" s="5">
        <v>1310400.3799999999</v>
      </c>
      <c r="AA68" s="5">
        <v>1449592.4</v>
      </c>
      <c r="AB68" s="5">
        <v>1162015.8999999999</v>
      </c>
      <c r="AC68" s="5">
        <v>1162015.8999999999</v>
      </c>
      <c r="AD68" s="5">
        <v>1162015.8999999999</v>
      </c>
      <c r="AE68" s="5">
        <v>1162015.8999999999</v>
      </c>
      <c r="AF68" s="5">
        <v>1162015.8999999999</v>
      </c>
      <c r="AG68" s="5"/>
      <c r="AI68" s="14" t="s">
        <v>62</v>
      </c>
      <c r="AJ68" s="15" t="s">
        <v>16</v>
      </c>
      <c r="AK68" s="12">
        <v>127</v>
      </c>
      <c r="AL68" s="42">
        <f t="shared" si="45"/>
        <v>265830</v>
      </c>
      <c r="AM68" s="5">
        <f t="shared" si="46"/>
        <v>0</v>
      </c>
      <c r="AN68" s="5">
        <f t="shared" si="47"/>
        <v>0</v>
      </c>
      <c r="AO68" s="5">
        <f t="shared" si="48"/>
        <v>0</v>
      </c>
      <c r="AP68" s="5">
        <f t="shared" si="49"/>
        <v>0</v>
      </c>
      <c r="AQ68" s="5">
        <f t="shared" si="50"/>
        <v>0</v>
      </c>
      <c r="AR68" s="5">
        <f t="shared" si="51"/>
        <v>264830.00000000023</v>
      </c>
      <c r="AS68" s="5">
        <f t="shared" si="52"/>
        <v>500</v>
      </c>
      <c r="AT68" s="5">
        <f t="shared" si="53"/>
        <v>500</v>
      </c>
      <c r="AU68" s="5">
        <f t="shared" si="54"/>
        <v>0</v>
      </c>
      <c r="AV68" s="5">
        <f t="shared" si="55"/>
        <v>0</v>
      </c>
      <c r="AW68" s="5">
        <f t="shared" si="56"/>
        <v>0</v>
      </c>
      <c r="AX68" s="5"/>
    </row>
    <row r="69" spans="1:50" ht="12.95" customHeight="1" x14ac:dyDescent="0.2">
      <c r="A69" s="14" t="s">
        <v>63</v>
      </c>
      <c r="B69" s="15" t="s">
        <v>18</v>
      </c>
      <c r="C69" s="12">
        <v>127</v>
      </c>
      <c r="D69" s="42">
        <f t="shared" si="12"/>
        <v>322046.04444444447</v>
      </c>
      <c r="E69" s="5">
        <v>0</v>
      </c>
      <c r="F69" s="5">
        <v>0</v>
      </c>
      <c r="G69" s="5">
        <v>18742.171345029241</v>
      </c>
      <c r="H69" s="5">
        <v>708.18713450292398</v>
      </c>
      <c r="I69" s="5">
        <v>50594.400000000001</v>
      </c>
      <c r="J69" s="5">
        <f>SUMIFS(Мероприятия!G:G,Мероприятия!$C:$C,'Сводные затраты'!$C69,Мероприятия!$B:$B,'Сводные затраты'!$B69)</f>
        <v>18479.644444444446</v>
      </c>
      <c r="K69" s="5">
        <f>SUMIFS(Мероприятия!L:L,Мероприятия!$C:$C,'Сводные затраты'!$C69,Мероприятия!$B:$B,'Сводные затраты'!$B69)</f>
        <v>50594.400000000001</v>
      </c>
      <c r="L69" s="5">
        <f>SUMIFS(Мероприятия!M:M,Мероприятия!$C:$C,'Сводные затраты'!$C69,Мероприятия!$B:$B,'Сводные затраты'!$B69)</f>
        <v>50594.400000000001</v>
      </c>
      <c r="M69" s="5">
        <v>50594.400000000001</v>
      </c>
      <c r="N69" s="5">
        <v>50594.400000000001</v>
      </c>
      <c r="O69" s="5">
        <v>50594.400000000001</v>
      </c>
      <c r="P69" s="5"/>
      <c r="R69" s="14" t="s">
        <v>63</v>
      </c>
      <c r="S69" s="15" t="s">
        <v>18</v>
      </c>
      <c r="T69" s="12">
        <v>127</v>
      </c>
      <c r="U69" s="42">
        <v>354526.60000000003</v>
      </c>
      <c r="V69" s="5">
        <v>0</v>
      </c>
      <c r="W69" s="5">
        <v>0</v>
      </c>
      <c r="X69" s="5">
        <v>18742.171345029241</v>
      </c>
      <c r="Y69" s="5">
        <v>708.18713450292398</v>
      </c>
      <c r="Z69" s="5">
        <v>50594.400000000001</v>
      </c>
      <c r="AA69" s="5">
        <v>50960.2</v>
      </c>
      <c r="AB69" s="5">
        <v>50594.400000000001</v>
      </c>
      <c r="AC69" s="5">
        <v>50594.400000000001</v>
      </c>
      <c r="AD69" s="5">
        <v>50594.400000000001</v>
      </c>
      <c r="AE69" s="5">
        <v>50594.400000000001</v>
      </c>
      <c r="AF69" s="5">
        <v>50594.400000000001</v>
      </c>
      <c r="AG69" s="5"/>
      <c r="AI69" s="14" t="s">
        <v>63</v>
      </c>
      <c r="AJ69" s="15" t="s">
        <v>18</v>
      </c>
      <c r="AK69" s="12">
        <v>127</v>
      </c>
      <c r="AL69" s="42">
        <f t="shared" si="45"/>
        <v>-32480.555555555562</v>
      </c>
      <c r="AM69" s="5">
        <f t="shared" si="46"/>
        <v>0</v>
      </c>
      <c r="AN69" s="5">
        <f t="shared" si="47"/>
        <v>0</v>
      </c>
      <c r="AO69" s="5">
        <f t="shared" si="48"/>
        <v>0</v>
      </c>
      <c r="AP69" s="5">
        <f t="shared" si="49"/>
        <v>0</v>
      </c>
      <c r="AQ69" s="5">
        <f t="shared" si="50"/>
        <v>0</v>
      </c>
      <c r="AR69" s="5">
        <f t="shared" si="51"/>
        <v>-32480.555555555551</v>
      </c>
      <c r="AS69" s="5">
        <f t="shared" si="52"/>
        <v>0</v>
      </c>
      <c r="AT69" s="5">
        <f t="shared" si="53"/>
        <v>0</v>
      </c>
      <c r="AU69" s="5">
        <f t="shared" si="54"/>
        <v>0</v>
      </c>
      <c r="AV69" s="5">
        <f t="shared" si="55"/>
        <v>0</v>
      </c>
      <c r="AW69" s="5">
        <f t="shared" si="56"/>
        <v>0</v>
      </c>
      <c r="AX69" s="5"/>
    </row>
    <row r="70" spans="1:50" ht="12.95" customHeight="1" x14ac:dyDescent="0.2">
      <c r="A70" s="14" t="s">
        <v>64</v>
      </c>
      <c r="B70" s="15" t="s">
        <v>19</v>
      </c>
      <c r="C70" s="12">
        <v>127</v>
      </c>
      <c r="D70" s="42">
        <f t="shared" si="12"/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/>
      <c r="R70" s="14" t="s">
        <v>64</v>
      </c>
      <c r="S70" s="15" t="s">
        <v>19</v>
      </c>
      <c r="T70" s="12">
        <v>127</v>
      </c>
      <c r="U70" s="42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/>
      <c r="AI70" s="14" t="s">
        <v>64</v>
      </c>
      <c r="AJ70" s="15" t="s">
        <v>19</v>
      </c>
      <c r="AK70" s="12">
        <v>127</v>
      </c>
      <c r="AL70" s="42">
        <f t="shared" si="45"/>
        <v>0</v>
      </c>
      <c r="AM70" s="5">
        <f t="shared" si="46"/>
        <v>0</v>
      </c>
      <c r="AN70" s="5">
        <f t="shared" si="47"/>
        <v>0</v>
      </c>
      <c r="AO70" s="5">
        <f t="shared" si="48"/>
        <v>0</v>
      </c>
      <c r="AP70" s="5">
        <f t="shared" si="49"/>
        <v>0</v>
      </c>
      <c r="AQ70" s="5">
        <f t="shared" si="50"/>
        <v>0</v>
      </c>
      <c r="AR70" s="5">
        <f t="shared" si="51"/>
        <v>0</v>
      </c>
      <c r="AS70" s="5">
        <f t="shared" si="52"/>
        <v>0</v>
      </c>
      <c r="AT70" s="5">
        <f t="shared" si="53"/>
        <v>0</v>
      </c>
      <c r="AU70" s="5">
        <f t="shared" si="54"/>
        <v>0</v>
      </c>
      <c r="AV70" s="5">
        <f t="shared" si="55"/>
        <v>0</v>
      </c>
      <c r="AW70" s="5">
        <f t="shared" si="56"/>
        <v>0</v>
      </c>
      <c r="AX70" s="5"/>
    </row>
    <row r="71" spans="1:50" ht="12.95" customHeight="1" x14ac:dyDescent="0.2">
      <c r="A71" s="288" t="s">
        <v>85</v>
      </c>
      <c r="B71" s="289"/>
      <c r="C71" s="289"/>
      <c r="D71" s="289"/>
      <c r="E71" s="289"/>
      <c r="F71" s="289"/>
      <c r="G71" s="289"/>
      <c r="H71" s="289"/>
      <c r="I71" s="289"/>
      <c r="J71" s="289"/>
      <c r="K71" s="289"/>
      <c r="L71" s="289"/>
      <c r="M71" s="289"/>
      <c r="N71" s="289"/>
      <c r="O71" s="289"/>
      <c r="P71" s="290"/>
      <c r="R71" s="18" t="s">
        <v>85</v>
      </c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I71" s="288" t="s">
        <v>85</v>
      </c>
      <c r="AJ71" s="289"/>
      <c r="AK71" s="289"/>
      <c r="AL71" s="289"/>
      <c r="AM71" s="289"/>
      <c r="AN71" s="289"/>
      <c r="AO71" s="289"/>
      <c r="AP71" s="289"/>
      <c r="AQ71" s="289"/>
      <c r="AR71" s="289"/>
      <c r="AS71" s="289"/>
      <c r="AT71" s="289"/>
      <c r="AU71" s="289"/>
      <c r="AV71" s="289"/>
      <c r="AW71" s="289"/>
      <c r="AX71" s="290"/>
    </row>
    <row r="72" spans="1:50" ht="24.95" customHeight="1" x14ac:dyDescent="0.2">
      <c r="A72" s="12" t="s">
        <v>60</v>
      </c>
      <c r="B72" s="12"/>
      <c r="C72" s="12">
        <v>120</v>
      </c>
      <c r="D72" s="42">
        <f t="shared" si="12"/>
        <v>76000</v>
      </c>
      <c r="E72" s="13"/>
      <c r="F72" s="13"/>
      <c r="G72" s="13"/>
      <c r="H72" s="13"/>
      <c r="I72" s="13">
        <v>76000</v>
      </c>
      <c r="J72" s="13">
        <f t="shared" ref="J72:O72" si="62">SUM(J73:J76)</f>
        <v>0</v>
      </c>
      <c r="K72" s="13">
        <f t="shared" si="62"/>
        <v>0</v>
      </c>
      <c r="L72" s="13">
        <f t="shared" si="62"/>
        <v>0</v>
      </c>
      <c r="M72" s="13">
        <f t="shared" si="62"/>
        <v>0</v>
      </c>
      <c r="N72" s="13">
        <f t="shared" si="62"/>
        <v>0</v>
      </c>
      <c r="O72" s="13">
        <f t="shared" si="62"/>
        <v>0</v>
      </c>
      <c r="P72" s="13"/>
      <c r="R72" s="12" t="s">
        <v>60</v>
      </c>
      <c r="S72" s="12"/>
      <c r="T72" s="12">
        <v>120</v>
      </c>
      <c r="U72" s="42">
        <v>76000</v>
      </c>
      <c r="V72" s="13"/>
      <c r="W72" s="13"/>
      <c r="X72" s="13"/>
      <c r="Y72" s="13"/>
      <c r="Z72" s="13">
        <v>76000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/>
      <c r="AI72" s="12" t="s">
        <v>60</v>
      </c>
      <c r="AJ72" s="12"/>
      <c r="AK72" s="12">
        <v>120</v>
      </c>
      <c r="AL72" s="42">
        <f t="shared" ref="AL72:AL91" si="63">D72-U72</f>
        <v>0</v>
      </c>
      <c r="AM72" s="13">
        <f t="shared" ref="AM72:AM91" si="64">E72-V72</f>
        <v>0</v>
      </c>
      <c r="AN72" s="13">
        <f t="shared" ref="AN72:AN91" si="65">F72-W72</f>
        <v>0</v>
      </c>
      <c r="AO72" s="13">
        <f t="shared" ref="AO72:AO91" si="66">G72-X72</f>
        <v>0</v>
      </c>
      <c r="AP72" s="13">
        <f t="shared" ref="AP72:AP91" si="67">H72-Y72</f>
        <v>0</v>
      </c>
      <c r="AQ72" s="13">
        <f t="shared" ref="AQ72:AQ91" si="68">I72-Z72</f>
        <v>0</v>
      </c>
      <c r="AR72" s="13">
        <f t="shared" ref="AR72:AR91" si="69">J72-AA72</f>
        <v>0</v>
      </c>
      <c r="AS72" s="13">
        <f t="shared" ref="AS72:AS91" si="70">K72-AB72</f>
        <v>0</v>
      </c>
      <c r="AT72" s="13">
        <f t="shared" ref="AT72:AT91" si="71">L72-AC72</f>
        <v>0</v>
      </c>
      <c r="AU72" s="13">
        <f t="shared" ref="AU72:AU91" si="72">M72-AD72</f>
        <v>0</v>
      </c>
      <c r="AV72" s="13">
        <f t="shared" ref="AV72:AV91" si="73">N72-AE72</f>
        <v>0</v>
      </c>
      <c r="AW72" s="13">
        <f t="shared" ref="AW72:AW91" si="74">O72-AF72</f>
        <v>0</v>
      </c>
      <c r="AX72" s="13"/>
    </row>
    <row r="73" spans="1:50" ht="12.95" customHeight="1" x14ac:dyDescent="0.2">
      <c r="A73" s="14" t="s">
        <v>61</v>
      </c>
      <c r="B73" s="15" t="s">
        <v>17</v>
      </c>
      <c r="C73" s="12">
        <v>120</v>
      </c>
      <c r="D73" s="42">
        <f t="shared" si="12"/>
        <v>0</v>
      </c>
      <c r="E73" s="5"/>
      <c r="F73" s="5"/>
      <c r="G73" s="5"/>
      <c r="H73" s="5"/>
      <c r="I73" s="5">
        <v>0</v>
      </c>
      <c r="J73" s="5">
        <f t="shared" ref="J73:O73" si="75">J78+J83+J88</f>
        <v>0</v>
      </c>
      <c r="K73" s="5">
        <f t="shared" si="75"/>
        <v>0</v>
      </c>
      <c r="L73" s="5">
        <f t="shared" si="75"/>
        <v>0</v>
      </c>
      <c r="M73" s="5">
        <f t="shared" si="75"/>
        <v>0</v>
      </c>
      <c r="N73" s="5">
        <f t="shared" si="75"/>
        <v>0</v>
      </c>
      <c r="O73" s="5">
        <f t="shared" si="75"/>
        <v>0</v>
      </c>
      <c r="P73" s="5"/>
      <c r="R73" s="14" t="s">
        <v>61</v>
      </c>
      <c r="S73" s="15" t="s">
        <v>17</v>
      </c>
      <c r="T73" s="12">
        <v>120</v>
      </c>
      <c r="U73" s="42">
        <v>0</v>
      </c>
      <c r="V73" s="5"/>
      <c r="W73" s="5"/>
      <c r="X73" s="5"/>
      <c r="Y73" s="5"/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/>
      <c r="AI73" s="14" t="s">
        <v>61</v>
      </c>
      <c r="AJ73" s="15" t="s">
        <v>17</v>
      </c>
      <c r="AK73" s="12">
        <v>120</v>
      </c>
      <c r="AL73" s="42">
        <f t="shared" si="63"/>
        <v>0</v>
      </c>
      <c r="AM73" s="5">
        <f t="shared" si="64"/>
        <v>0</v>
      </c>
      <c r="AN73" s="5">
        <f t="shared" si="65"/>
        <v>0</v>
      </c>
      <c r="AO73" s="5">
        <f t="shared" si="66"/>
        <v>0</v>
      </c>
      <c r="AP73" s="5">
        <f t="shared" si="67"/>
        <v>0</v>
      </c>
      <c r="AQ73" s="5">
        <f t="shared" si="68"/>
        <v>0</v>
      </c>
      <c r="AR73" s="5">
        <f t="shared" si="69"/>
        <v>0</v>
      </c>
      <c r="AS73" s="5">
        <f t="shared" si="70"/>
        <v>0</v>
      </c>
      <c r="AT73" s="5">
        <f t="shared" si="71"/>
        <v>0</v>
      </c>
      <c r="AU73" s="5">
        <f t="shared" si="72"/>
        <v>0</v>
      </c>
      <c r="AV73" s="5">
        <f t="shared" si="73"/>
        <v>0</v>
      </c>
      <c r="AW73" s="5">
        <f t="shared" si="74"/>
        <v>0</v>
      </c>
      <c r="AX73" s="5"/>
    </row>
    <row r="74" spans="1:50" ht="12.95" customHeight="1" x14ac:dyDescent="0.2">
      <c r="A74" s="14" t="s">
        <v>62</v>
      </c>
      <c r="B74" s="15" t="s">
        <v>16</v>
      </c>
      <c r="C74" s="12">
        <v>120</v>
      </c>
      <c r="D74" s="42">
        <f t="shared" ref="D74:D112" si="76">SUM(I74:O74)</f>
        <v>76000</v>
      </c>
      <c r="E74" s="5"/>
      <c r="F74" s="5"/>
      <c r="G74" s="5"/>
      <c r="H74" s="5"/>
      <c r="I74" s="5">
        <v>76000</v>
      </c>
      <c r="J74" s="5">
        <f t="shared" ref="J74:O74" si="77">J79+J84+J89</f>
        <v>0</v>
      </c>
      <c r="K74" s="5">
        <f t="shared" si="77"/>
        <v>0</v>
      </c>
      <c r="L74" s="5">
        <f t="shared" si="77"/>
        <v>0</v>
      </c>
      <c r="M74" s="5">
        <f t="shared" si="77"/>
        <v>0</v>
      </c>
      <c r="N74" s="5">
        <f t="shared" si="77"/>
        <v>0</v>
      </c>
      <c r="O74" s="5">
        <f t="shared" si="77"/>
        <v>0</v>
      </c>
      <c r="P74" s="17"/>
      <c r="R74" s="14" t="s">
        <v>62</v>
      </c>
      <c r="S74" s="15" t="s">
        <v>16</v>
      </c>
      <c r="T74" s="12">
        <v>120</v>
      </c>
      <c r="U74" s="42">
        <v>76000</v>
      </c>
      <c r="V74" s="5"/>
      <c r="W74" s="5"/>
      <c r="X74" s="5"/>
      <c r="Y74" s="5"/>
      <c r="Z74" s="5">
        <v>76000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17"/>
      <c r="AI74" s="14" t="s">
        <v>62</v>
      </c>
      <c r="AJ74" s="15" t="s">
        <v>16</v>
      </c>
      <c r="AK74" s="12">
        <v>120</v>
      </c>
      <c r="AL74" s="42">
        <f t="shared" si="63"/>
        <v>0</v>
      </c>
      <c r="AM74" s="5">
        <f t="shared" si="64"/>
        <v>0</v>
      </c>
      <c r="AN74" s="5">
        <f t="shared" si="65"/>
        <v>0</v>
      </c>
      <c r="AO74" s="5">
        <f t="shared" si="66"/>
        <v>0</v>
      </c>
      <c r="AP74" s="5">
        <f t="shared" si="67"/>
        <v>0</v>
      </c>
      <c r="AQ74" s="5">
        <f t="shared" si="68"/>
        <v>0</v>
      </c>
      <c r="AR74" s="5">
        <f t="shared" si="69"/>
        <v>0</v>
      </c>
      <c r="AS74" s="5">
        <f t="shared" si="70"/>
        <v>0</v>
      </c>
      <c r="AT74" s="5">
        <f t="shared" si="71"/>
        <v>0</v>
      </c>
      <c r="AU74" s="5">
        <f t="shared" si="72"/>
        <v>0</v>
      </c>
      <c r="AV74" s="5">
        <f t="shared" si="73"/>
        <v>0</v>
      </c>
      <c r="AW74" s="5">
        <f t="shared" si="74"/>
        <v>0</v>
      </c>
      <c r="AX74" s="17"/>
    </row>
    <row r="75" spans="1:50" ht="12.95" customHeight="1" x14ac:dyDescent="0.2">
      <c r="A75" s="14" t="s">
        <v>63</v>
      </c>
      <c r="B75" s="15" t="s">
        <v>18</v>
      </c>
      <c r="C75" s="12">
        <v>120</v>
      </c>
      <c r="D75" s="42">
        <f t="shared" si="76"/>
        <v>0</v>
      </c>
      <c r="E75" s="5"/>
      <c r="F75" s="5"/>
      <c r="G75" s="5"/>
      <c r="H75" s="5"/>
      <c r="I75" s="5">
        <v>0</v>
      </c>
      <c r="J75" s="5">
        <f t="shared" ref="J75:O75" si="78">J80+J85+J90</f>
        <v>0</v>
      </c>
      <c r="K75" s="5">
        <f t="shared" si="78"/>
        <v>0</v>
      </c>
      <c r="L75" s="5">
        <f t="shared" si="78"/>
        <v>0</v>
      </c>
      <c r="M75" s="5">
        <f t="shared" si="78"/>
        <v>0</v>
      </c>
      <c r="N75" s="5">
        <f t="shared" si="78"/>
        <v>0</v>
      </c>
      <c r="O75" s="5">
        <f t="shared" si="78"/>
        <v>0</v>
      </c>
      <c r="P75" s="5"/>
      <c r="R75" s="14" t="s">
        <v>63</v>
      </c>
      <c r="S75" s="15" t="s">
        <v>18</v>
      </c>
      <c r="T75" s="12">
        <v>120</v>
      </c>
      <c r="U75" s="42">
        <v>0</v>
      </c>
      <c r="V75" s="5"/>
      <c r="W75" s="5"/>
      <c r="X75" s="5"/>
      <c r="Y75" s="5"/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/>
      <c r="AI75" s="14" t="s">
        <v>63</v>
      </c>
      <c r="AJ75" s="15" t="s">
        <v>18</v>
      </c>
      <c r="AK75" s="12">
        <v>120</v>
      </c>
      <c r="AL75" s="42">
        <f t="shared" si="63"/>
        <v>0</v>
      </c>
      <c r="AM75" s="5">
        <f t="shared" si="64"/>
        <v>0</v>
      </c>
      <c r="AN75" s="5">
        <f t="shared" si="65"/>
        <v>0</v>
      </c>
      <c r="AO75" s="5">
        <f t="shared" si="66"/>
        <v>0</v>
      </c>
      <c r="AP75" s="5">
        <f t="shared" si="67"/>
        <v>0</v>
      </c>
      <c r="AQ75" s="5">
        <f t="shared" si="68"/>
        <v>0</v>
      </c>
      <c r="AR75" s="5">
        <f t="shared" si="69"/>
        <v>0</v>
      </c>
      <c r="AS75" s="5">
        <f t="shared" si="70"/>
        <v>0</v>
      </c>
      <c r="AT75" s="5">
        <f t="shared" si="71"/>
        <v>0</v>
      </c>
      <c r="AU75" s="5">
        <f t="shared" si="72"/>
        <v>0</v>
      </c>
      <c r="AV75" s="5">
        <f t="shared" si="73"/>
        <v>0</v>
      </c>
      <c r="AW75" s="5">
        <f t="shared" si="74"/>
        <v>0</v>
      </c>
      <c r="AX75" s="5"/>
    </row>
    <row r="76" spans="1:50" ht="12.95" customHeight="1" x14ac:dyDescent="0.2">
      <c r="A76" s="14" t="s">
        <v>64</v>
      </c>
      <c r="B76" s="15" t="s">
        <v>19</v>
      </c>
      <c r="C76" s="12">
        <v>120</v>
      </c>
      <c r="D76" s="42">
        <f t="shared" si="76"/>
        <v>0</v>
      </c>
      <c r="E76" s="5"/>
      <c r="F76" s="5"/>
      <c r="G76" s="5"/>
      <c r="H76" s="5"/>
      <c r="I76" s="5">
        <v>0</v>
      </c>
      <c r="J76" s="5">
        <f t="shared" ref="J76:O76" si="79">J81+J86+J91</f>
        <v>0</v>
      </c>
      <c r="K76" s="5">
        <f t="shared" si="79"/>
        <v>0</v>
      </c>
      <c r="L76" s="5">
        <f t="shared" si="79"/>
        <v>0</v>
      </c>
      <c r="M76" s="5">
        <f t="shared" si="79"/>
        <v>0</v>
      </c>
      <c r="N76" s="5">
        <f t="shared" si="79"/>
        <v>0</v>
      </c>
      <c r="O76" s="5">
        <f t="shared" si="79"/>
        <v>0</v>
      </c>
      <c r="P76" s="5"/>
      <c r="R76" s="14" t="s">
        <v>64</v>
      </c>
      <c r="S76" s="15" t="s">
        <v>19</v>
      </c>
      <c r="T76" s="12">
        <v>120</v>
      </c>
      <c r="U76" s="42">
        <v>0</v>
      </c>
      <c r="V76" s="5"/>
      <c r="W76" s="5"/>
      <c r="X76" s="5"/>
      <c r="Y76" s="5"/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/>
      <c r="AI76" s="14" t="s">
        <v>64</v>
      </c>
      <c r="AJ76" s="15" t="s">
        <v>19</v>
      </c>
      <c r="AK76" s="12">
        <v>120</v>
      </c>
      <c r="AL76" s="42">
        <f t="shared" si="63"/>
        <v>0</v>
      </c>
      <c r="AM76" s="5">
        <f t="shared" si="64"/>
        <v>0</v>
      </c>
      <c r="AN76" s="5">
        <f t="shared" si="65"/>
        <v>0</v>
      </c>
      <c r="AO76" s="5">
        <f t="shared" si="66"/>
        <v>0</v>
      </c>
      <c r="AP76" s="5">
        <f t="shared" si="67"/>
        <v>0</v>
      </c>
      <c r="AQ76" s="5">
        <f t="shared" si="68"/>
        <v>0</v>
      </c>
      <c r="AR76" s="5">
        <f t="shared" si="69"/>
        <v>0</v>
      </c>
      <c r="AS76" s="5">
        <f t="shared" si="70"/>
        <v>0</v>
      </c>
      <c r="AT76" s="5">
        <f t="shared" si="71"/>
        <v>0</v>
      </c>
      <c r="AU76" s="5">
        <f t="shared" si="72"/>
        <v>0</v>
      </c>
      <c r="AV76" s="5">
        <f t="shared" si="73"/>
        <v>0</v>
      </c>
      <c r="AW76" s="5">
        <f t="shared" si="74"/>
        <v>0</v>
      </c>
      <c r="AX76" s="5"/>
    </row>
    <row r="77" spans="1:50" ht="12.95" customHeight="1" x14ac:dyDescent="0.2">
      <c r="A77" s="16" t="s">
        <v>65</v>
      </c>
      <c r="B77" s="16"/>
      <c r="C77" s="12">
        <v>120</v>
      </c>
      <c r="D77" s="42">
        <f t="shared" si="76"/>
        <v>76000</v>
      </c>
      <c r="E77" s="5"/>
      <c r="F77" s="5"/>
      <c r="G77" s="5"/>
      <c r="H77" s="5"/>
      <c r="I77" s="5">
        <v>76000</v>
      </c>
      <c r="J77" s="5">
        <f t="shared" ref="J77:O77" si="80">SUM(J78:J81)</f>
        <v>0</v>
      </c>
      <c r="K77" s="5">
        <f t="shared" si="80"/>
        <v>0</v>
      </c>
      <c r="L77" s="5">
        <f t="shared" si="80"/>
        <v>0</v>
      </c>
      <c r="M77" s="5">
        <f t="shared" si="80"/>
        <v>0</v>
      </c>
      <c r="N77" s="5">
        <f t="shared" si="80"/>
        <v>0</v>
      </c>
      <c r="O77" s="5">
        <f t="shared" si="80"/>
        <v>0</v>
      </c>
      <c r="P77" s="5"/>
      <c r="R77" s="16" t="s">
        <v>65</v>
      </c>
      <c r="S77" s="16"/>
      <c r="T77" s="12">
        <v>120</v>
      </c>
      <c r="U77" s="42">
        <v>76000</v>
      </c>
      <c r="V77" s="5"/>
      <c r="W77" s="5"/>
      <c r="X77" s="5"/>
      <c r="Y77" s="5"/>
      <c r="Z77" s="5">
        <v>76000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/>
      <c r="AI77" s="16" t="s">
        <v>65</v>
      </c>
      <c r="AJ77" s="16"/>
      <c r="AK77" s="12">
        <v>120</v>
      </c>
      <c r="AL77" s="42">
        <f t="shared" si="63"/>
        <v>0</v>
      </c>
      <c r="AM77" s="5">
        <f t="shared" si="64"/>
        <v>0</v>
      </c>
      <c r="AN77" s="5">
        <f t="shared" si="65"/>
        <v>0</v>
      </c>
      <c r="AO77" s="5">
        <f t="shared" si="66"/>
        <v>0</v>
      </c>
      <c r="AP77" s="5">
        <f t="shared" si="67"/>
        <v>0</v>
      </c>
      <c r="AQ77" s="5">
        <f t="shared" si="68"/>
        <v>0</v>
      </c>
      <c r="AR77" s="5">
        <f t="shared" si="69"/>
        <v>0</v>
      </c>
      <c r="AS77" s="5">
        <f t="shared" si="70"/>
        <v>0</v>
      </c>
      <c r="AT77" s="5">
        <f t="shared" si="71"/>
        <v>0</v>
      </c>
      <c r="AU77" s="5">
        <f t="shared" si="72"/>
        <v>0</v>
      </c>
      <c r="AV77" s="5">
        <f t="shared" si="73"/>
        <v>0</v>
      </c>
      <c r="AW77" s="5">
        <f t="shared" si="74"/>
        <v>0</v>
      </c>
      <c r="AX77" s="5"/>
    </row>
    <row r="78" spans="1:50" ht="12.95" customHeight="1" x14ac:dyDescent="0.2">
      <c r="A78" s="14" t="s">
        <v>61</v>
      </c>
      <c r="B78" s="15" t="s">
        <v>17</v>
      </c>
      <c r="C78" s="12">
        <v>120</v>
      </c>
      <c r="D78" s="42">
        <f t="shared" si="76"/>
        <v>0</v>
      </c>
      <c r="E78" s="5"/>
      <c r="F78" s="5"/>
      <c r="G78" s="5"/>
      <c r="H78" s="5"/>
      <c r="I78" s="5">
        <v>0</v>
      </c>
      <c r="J78" s="5">
        <f>SUMIFS(Мероприятия!G:G,Мероприятия!$C:$C,'Сводные затраты'!$C78,Мероприятия!$B:$B,'Сводные затраты'!$B78)</f>
        <v>0</v>
      </c>
      <c r="K78" s="5">
        <f>SUMIFS(Мероприятия!L:L,Мероприятия!$C:$C,'Сводные затраты'!$C78,Мероприятия!$B:$B,'Сводные затраты'!$B78)</f>
        <v>0</v>
      </c>
      <c r="L78" s="5">
        <f>SUMIFS(Мероприятия!M:M,Мероприятия!$C:$C,'Сводные затраты'!$C78,Мероприятия!$B:$B,'Сводные затраты'!$B78)</f>
        <v>0</v>
      </c>
      <c r="M78" s="5">
        <v>0</v>
      </c>
      <c r="N78" s="5">
        <v>0</v>
      </c>
      <c r="O78" s="5">
        <v>0</v>
      </c>
      <c r="P78" s="5"/>
      <c r="R78" s="14" t="s">
        <v>61</v>
      </c>
      <c r="S78" s="15" t="s">
        <v>17</v>
      </c>
      <c r="T78" s="12">
        <v>120</v>
      </c>
      <c r="U78" s="42">
        <v>0</v>
      </c>
      <c r="V78" s="5"/>
      <c r="W78" s="5"/>
      <c r="X78" s="5"/>
      <c r="Y78" s="5"/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/>
      <c r="AI78" s="14" t="s">
        <v>61</v>
      </c>
      <c r="AJ78" s="15" t="s">
        <v>17</v>
      </c>
      <c r="AK78" s="12">
        <v>120</v>
      </c>
      <c r="AL78" s="42">
        <f t="shared" si="63"/>
        <v>0</v>
      </c>
      <c r="AM78" s="5">
        <f t="shared" si="64"/>
        <v>0</v>
      </c>
      <c r="AN78" s="5">
        <f t="shared" si="65"/>
        <v>0</v>
      </c>
      <c r="AO78" s="5">
        <f t="shared" si="66"/>
        <v>0</v>
      </c>
      <c r="AP78" s="5">
        <f t="shared" si="67"/>
        <v>0</v>
      </c>
      <c r="AQ78" s="5">
        <f t="shared" si="68"/>
        <v>0</v>
      </c>
      <c r="AR78" s="5">
        <f t="shared" si="69"/>
        <v>0</v>
      </c>
      <c r="AS78" s="5">
        <f t="shared" si="70"/>
        <v>0</v>
      </c>
      <c r="AT78" s="5">
        <f t="shared" si="71"/>
        <v>0</v>
      </c>
      <c r="AU78" s="5">
        <f t="shared" si="72"/>
        <v>0</v>
      </c>
      <c r="AV78" s="5">
        <f t="shared" si="73"/>
        <v>0</v>
      </c>
      <c r="AW78" s="5">
        <f t="shared" si="74"/>
        <v>0</v>
      </c>
      <c r="AX78" s="5"/>
    </row>
    <row r="79" spans="1:50" ht="12.95" customHeight="1" x14ac:dyDescent="0.2">
      <c r="A79" s="14" t="s">
        <v>62</v>
      </c>
      <c r="B79" s="15" t="s">
        <v>16</v>
      </c>
      <c r="C79" s="12">
        <v>120</v>
      </c>
      <c r="D79" s="42">
        <f t="shared" si="76"/>
        <v>76000</v>
      </c>
      <c r="E79" s="5"/>
      <c r="F79" s="5"/>
      <c r="G79" s="5"/>
      <c r="H79" s="5"/>
      <c r="I79" s="5">
        <v>76000</v>
      </c>
      <c r="J79" s="5">
        <f>SUMIFS(Мероприятия!G:G,Мероприятия!$C:$C,'Сводные затраты'!$C79,Мероприятия!$B:$B,'Сводные затраты'!$B79)</f>
        <v>0</v>
      </c>
      <c r="K79" s="5">
        <f>SUMIFS(Мероприятия!L:L,Мероприятия!$C:$C,'Сводные затраты'!$C79,Мероприятия!$B:$B,'Сводные затраты'!$B79)</f>
        <v>0</v>
      </c>
      <c r="L79" s="5">
        <f>SUMIFS(Мероприятия!M:M,Мероприятия!$C:$C,'Сводные затраты'!$C79,Мероприятия!$B:$B,'Сводные затраты'!$B79)</f>
        <v>0</v>
      </c>
      <c r="M79" s="5">
        <v>0</v>
      </c>
      <c r="N79" s="5">
        <v>0</v>
      </c>
      <c r="O79" s="5">
        <v>0</v>
      </c>
      <c r="P79" s="5"/>
      <c r="R79" s="14" t="s">
        <v>62</v>
      </c>
      <c r="S79" s="15" t="s">
        <v>16</v>
      </c>
      <c r="T79" s="12">
        <v>120</v>
      </c>
      <c r="U79" s="42">
        <v>76000</v>
      </c>
      <c r="V79" s="5"/>
      <c r="W79" s="5"/>
      <c r="X79" s="5"/>
      <c r="Y79" s="5"/>
      <c r="Z79" s="5">
        <v>76000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/>
      <c r="AI79" s="14" t="s">
        <v>62</v>
      </c>
      <c r="AJ79" s="15" t="s">
        <v>16</v>
      </c>
      <c r="AK79" s="12">
        <v>120</v>
      </c>
      <c r="AL79" s="42">
        <f t="shared" si="63"/>
        <v>0</v>
      </c>
      <c r="AM79" s="5">
        <f t="shared" si="64"/>
        <v>0</v>
      </c>
      <c r="AN79" s="5">
        <f t="shared" si="65"/>
        <v>0</v>
      </c>
      <c r="AO79" s="5">
        <f t="shared" si="66"/>
        <v>0</v>
      </c>
      <c r="AP79" s="5">
        <f t="shared" si="67"/>
        <v>0</v>
      </c>
      <c r="AQ79" s="5">
        <f t="shared" si="68"/>
        <v>0</v>
      </c>
      <c r="AR79" s="5">
        <f t="shared" si="69"/>
        <v>0</v>
      </c>
      <c r="AS79" s="5">
        <f t="shared" si="70"/>
        <v>0</v>
      </c>
      <c r="AT79" s="5">
        <f t="shared" si="71"/>
        <v>0</v>
      </c>
      <c r="AU79" s="5">
        <f t="shared" si="72"/>
        <v>0</v>
      </c>
      <c r="AV79" s="5">
        <f t="shared" si="73"/>
        <v>0</v>
      </c>
      <c r="AW79" s="5">
        <f t="shared" si="74"/>
        <v>0</v>
      </c>
      <c r="AX79" s="5"/>
    </row>
    <row r="80" spans="1:50" ht="12.95" customHeight="1" x14ac:dyDescent="0.2">
      <c r="A80" s="14" t="s">
        <v>63</v>
      </c>
      <c r="B80" s="15" t="s">
        <v>18</v>
      </c>
      <c r="C80" s="12">
        <v>120</v>
      </c>
      <c r="D80" s="42">
        <f t="shared" si="76"/>
        <v>0</v>
      </c>
      <c r="E80" s="5"/>
      <c r="F80" s="5"/>
      <c r="G80" s="5"/>
      <c r="H80" s="5"/>
      <c r="I80" s="5">
        <v>0</v>
      </c>
      <c r="J80" s="5">
        <f>SUMIFS(Мероприятия!G:G,Мероприятия!$C:$C,'Сводные затраты'!$C80,Мероприятия!$B:$B,'Сводные затраты'!$B80)</f>
        <v>0</v>
      </c>
      <c r="K80" s="5">
        <f>SUMIFS(Мероприятия!L:L,Мероприятия!$C:$C,'Сводные затраты'!$C80,Мероприятия!$B:$B,'Сводные затраты'!$B80)</f>
        <v>0</v>
      </c>
      <c r="L80" s="5">
        <f>SUMIFS(Мероприятия!M:M,Мероприятия!$C:$C,'Сводные затраты'!$C80,Мероприятия!$B:$B,'Сводные затраты'!$B80)</f>
        <v>0</v>
      </c>
      <c r="M80" s="5">
        <v>0</v>
      </c>
      <c r="N80" s="5">
        <v>0</v>
      </c>
      <c r="O80" s="5">
        <v>0</v>
      </c>
      <c r="P80" s="5"/>
      <c r="R80" s="14" t="s">
        <v>63</v>
      </c>
      <c r="S80" s="15" t="s">
        <v>18</v>
      </c>
      <c r="T80" s="12">
        <v>120</v>
      </c>
      <c r="U80" s="42">
        <v>0</v>
      </c>
      <c r="V80" s="5"/>
      <c r="W80" s="5"/>
      <c r="X80" s="5"/>
      <c r="Y80" s="5"/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/>
      <c r="AI80" s="14" t="s">
        <v>63</v>
      </c>
      <c r="AJ80" s="15" t="s">
        <v>18</v>
      </c>
      <c r="AK80" s="12">
        <v>120</v>
      </c>
      <c r="AL80" s="42">
        <f t="shared" si="63"/>
        <v>0</v>
      </c>
      <c r="AM80" s="5">
        <f t="shared" si="64"/>
        <v>0</v>
      </c>
      <c r="AN80" s="5">
        <f t="shared" si="65"/>
        <v>0</v>
      </c>
      <c r="AO80" s="5">
        <f t="shared" si="66"/>
        <v>0</v>
      </c>
      <c r="AP80" s="5">
        <f t="shared" si="67"/>
        <v>0</v>
      </c>
      <c r="AQ80" s="5">
        <f t="shared" si="68"/>
        <v>0</v>
      </c>
      <c r="AR80" s="5">
        <f t="shared" si="69"/>
        <v>0</v>
      </c>
      <c r="AS80" s="5">
        <f t="shared" si="70"/>
        <v>0</v>
      </c>
      <c r="AT80" s="5">
        <f t="shared" si="71"/>
        <v>0</v>
      </c>
      <c r="AU80" s="5">
        <f t="shared" si="72"/>
        <v>0</v>
      </c>
      <c r="AV80" s="5">
        <f t="shared" si="73"/>
        <v>0</v>
      </c>
      <c r="AW80" s="5">
        <f t="shared" si="74"/>
        <v>0</v>
      </c>
      <c r="AX80" s="5"/>
    </row>
    <row r="81" spans="1:50" ht="12.95" customHeight="1" x14ac:dyDescent="0.2">
      <c r="A81" s="14" t="s">
        <v>64</v>
      </c>
      <c r="B81" s="15" t="s">
        <v>19</v>
      </c>
      <c r="C81" s="12">
        <v>120</v>
      </c>
      <c r="D81" s="42">
        <f t="shared" si="76"/>
        <v>0</v>
      </c>
      <c r="E81" s="5"/>
      <c r="F81" s="5"/>
      <c r="G81" s="5"/>
      <c r="H81" s="5"/>
      <c r="I81" s="5">
        <v>0</v>
      </c>
      <c r="J81" s="5">
        <f>SUMIFS(Мероприятия!G:G,Мероприятия!$C:$C,'Сводные затраты'!$C81,Мероприятия!$B:$B,'Сводные затраты'!$B81)</f>
        <v>0</v>
      </c>
      <c r="K81" s="5">
        <f>SUMIFS(Мероприятия!L:L,Мероприятия!$C:$C,'Сводные затраты'!$C81,Мероприятия!$B:$B,'Сводные затраты'!$B81)</f>
        <v>0</v>
      </c>
      <c r="L81" s="5">
        <f>SUMIFS(Мероприятия!M:M,Мероприятия!$C:$C,'Сводные затраты'!$C81,Мероприятия!$B:$B,'Сводные затраты'!$B81)</f>
        <v>0</v>
      </c>
      <c r="M81" s="5">
        <v>0</v>
      </c>
      <c r="N81" s="5">
        <v>0</v>
      </c>
      <c r="O81" s="5">
        <v>0</v>
      </c>
      <c r="P81" s="5"/>
      <c r="R81" s="14" t="s">
        <v>64</v>
      </c>
      <c r="S81" s="15" t="s">
        <v>19</v>
      </c>
      <c r="T81" s="12">
        <v>120</v>
      </c>
      <c r="U81" s="42">
        <v>0</v>
      </c>
      <c r="V81" s="5"/>
      <c r="W81" s="5"/>
      <c r="X81" s="5"/>
      <c r="Y81" s="5"/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/>
      <c r="AI81" s="14" t="s">
        <v>64</v>
      </c>
      <c r="AJ81" s="15" t="s">
        <v>19</v>
      </c>
      <c r="AK81" s="12">
        <v>120</v>
      </c>
      <c r="AL81" s="42">
        <f t="shared" si="63"/>
        <v>0</v>
      </c>
      <c r="AM81" s="5">
        <f t="shared" si="64"/>
        <v>0</v>
      </c>
      <c r="AN81" s="5">
        <f t="shared" si="65"/>
        <v>0</v>
      </c>
      <c r="AO81" s="5">
        <f t="shared" si="66"/>
        <v>0</v>
      </c>
      <c r="AP81" s="5">
        <f t="shared" si="67"/>
        <v>0</v>
      </c>
      <c r="AQ81" s="5">
        <f t="shared" si="68"/>
        <v>0</v>
      </c>
      <c r="AR81" s="5">
        <f t="shared" si="69"/>
        <v>0</v>
      </c>
      <c r="AS81" s="5">
        <f t="shared" si="70"/>
        <v>0</v>
      </c>
      <c r="AT81" s="5">
        <f t="shared" si="71"/>
        <v>0</v>
      </c>
      <c r="AU81" s="5">
        <f t="shared" si="72"/>
        <v>0</v>
      </c>
      <c r="AV81" s="5">
        <f t="shared" si="73"/>
        <v>0</v>
      </c>
      <c r="AW81" s="5">
        <f t="shared" si="74"/>
        <v>0</v>
      </c>
      <c r="AX81" s="5"/>
    </row>
    <row r="82" spans="1:50" ht="12.95" customHeight="1" x14ac:dyDescent="0.2">
      <c r="A82" s="16" t="s">
        <v>66</v>
      </c>
      <c r="B82" s="16"/>
      <c r="C82" s="12">
        <v>120</v>
      </c>
      <c r="D82" s="42">
        <f t="shared" si="76"/>
        <v>0</v>
      </c>
      <c r="E82" s="5"/>
      <c r="F82" s="5"/>
      <c r="G82" s="5"/>
      <c r="H82" s="5"/>
      <c r="I82" s="5">
        <v>0</v>
      </c>
      <c r="J82" s="5">
        <f t="shared" ref="J82:O82" si="81">SUM(J83:J86)</f>
        <v>0</v>
      </c>
      <c r="K82" s="5">
        <f t="shared" si="81"/>
        <v>0</v>
      </c>
      <c r="L82" s="5">
        <f t="shared" si="81"/>
        <v>0</v>
      </c>
      <c r="M82" s="5">
        <f t="shared" si="81"/>
        <v>0</v>
      </c>
      <c r="N82" s="5">
        <f t="shared" si="81"/>
        <v>0</v>
      </c>
      <c r="O82" s="5">
        <f t="shared" si="81"/>
        <v>0</v>
      </c>
      <c r="P82" s="5"/>
      <c r="R82" s="16" t="s">
        <v>66</v>
      </c>
      <c r="S82" s="16"/>
      <c r="T82" s="12">
        <v>120</v>
      </c>
      <c r="U82" s="42">
        <v>0</v>
      </c>
      <c r="V82" s="5"/>
      <c r="W82" s="5"/>
      <c r="X82" s="5"/>
      <c r="Y82" s="5"/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/>
      <c r="AI82" s="16" t="s">
        <v>66</v>
      </c>
      <c r="AJ82" s="16"/>
      <c r="AK82" s="12">
        <v>120</v>
      </c>
      <c r="AL82" s="42">
        <f t="shared" si="63"/>
        <v>0</v>
      </c>
      <c r="AM82" s="5">
        <f t="shared" si="64"/>
        <v>0</v>
      </c>
      <c r="AN82" s="5">
        <f t="shared" si="65"/>
        <v>0</v>
      </c>
      <c r="AO82" s="5">
        <f t="shared" si="66"/>
        <v>0</v>
      </c>
      <c r="AP82" s="5">
        <f t="shared" si="67"/>
        <v>0</v>
      </c>
      <c r="AQ82" s="5">
        <f t="shared" si="68"/>
        <v>0</v>
      </c>
      <c r="AR82" s="5">
        <f t="shared" si="69"/>
        <v>0</v>
      </c>
      <c r="AS82" s="5">
        <f t="shared" si="70"/>
        <v>0</v>
      </c>
      <c r="AT82" s="5">
        <f t="shared" si="71"/>
        <v>0</v>
      </c>
      <c r="AU82" s="5">
        <f t="shared" si="72"/>
        <v>0</v>
      </c>
      <c r="AV82" s="5">
        <f t="shared" si="73"/>
        <v>0</v>
      </c>
      <c r="AW82" s="5">
        <f t="shared" si="74"/>
        <v>0</v>
      </c>
      <c r="AX82" s="5"/>
    </row>
    <row r="83" spans="1:50" ht="12.95" customHeight="1" x14ac:dyDescent="0.2">
      <c r="A83" s="14" t="s">
        <v>61</v>
      </c>
      <c r="B83" s="15" t="s">
        <v>17</v>
      </c>
      <c r="C83" s="12">
        <v>120</v>
      </c>
      <c r="D83" s="42">
        <f t="shared" si="76"/>
        <v>0</v>
      </c>
      <c r="E83" s="5"/>
      <c r="F83" s="5"/>
      <c r="G83" s="5"/>
      <c r="H83" s="5"/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/>
      <c r="R83" s="14" t="s">
        <v>61</v>
      </c>
      <c r="S83" s="15" t="s">
        <v>17</v>
      </c>
      <c r="T83" s="12">
        <v>120</v>
      </c>
      <c r="U83" s="42">
        <v>0</v>
      </c>
      <c r="V83" s="5"/>
      <c r="W83" s="5"/>
      <c r="X83" s="5"/>
      <c r="Y83" s="5"/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/>
      <c r="AI83" s="14" t="s">
        <v>61</v>
      </c>
      <c r="AJ83" s="15" t="s">
        <v>17</v>
      </c>
      <c r="AK83" s="12">
        <v>120</v>
      </c>
      <c r="AL83" s="42">
        <f t="shared" si="63"/>
        <v>0</v>
      </c>
      <c r="AM83" s="5">
        <f t="shared" si="64"/>
        <v>0</v>
      </c>
      <c r="AN83" s="5">
        <f t="shared" si="65"/>
        <v>0</v>
      </c>
      <c r="AO83" s="5">
        <f t="shared" si="66"/>
        <v>0</v>
      </c>
      <c r="AP83" s="5">
        <f t="shared" si="67"/>
        <v>0</v>
      </c>
      <c r="AQ83" s="5">
        <f t="shared" si="68"/>
        <v>0</v>
      </c>
      <c r="AR83" s="5">
        <f t="shared" si="69"/>
        <v>0</v>
      </c>
      <c r="AS83" s="5">
        <f t="shared" si="70"/>
        <v>0</v>
      </c>
      <c r="AT83" s="5">
        <f t="shared" si="71"/>
        <v>0</v>
      </c>
      <c r="AU83" s="5">
        <f t="shared" si="72"/>
        <v>0</v>
      </c>
      <c r="AV83" s="5">
        <f t="shared" si="73"/>
        <v>0</v>
      </c>
      <c r="AW83" s="5">
        <f t="shared" si="74"/>
        <v>0</v>
      </c>
      <c r="AX83" s="5"/>
    </row>
    <row r="84" spans="1:50" ht="12.95" customHeight="1" x14ac:dyDescent="0.2">
      <c r="A84" s="14" t="s">
        <v>62</v>
      </c>
      <c r="B84" s="15" t="s">
        <v>16</v>
      </c>
      <c r="C84" s="12">
        <v>120</v>
      </c>
      <c r="D84" s="42">
        <f t="shared" si="76"/>
        <v>0</v>
      </c>
      <c r="E84" s="5"/>
      <c r="F84" s="5"/>
      <c r="G84" s="5"/>
      <c r="H84" s="5"/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/>
      <c r="R84" s="14" t="s">
        <v>62</v>
      </c>
      <c r="S84" s="15" t="s">
        <v>16</v>
      </c>
      <c r="T84" s="12">
        <v>120</v>
      </c>
      <c r="U84" s="42">
        <v>0</v>
      </c>
      <c r="V84" s="5"/>
      <c r="W84" s="5"/>
      <c r="X84" s="5"/>
      <c r="Y84" s="5"/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/>
      <c r="AI84" s="14" t="s">
        <v>62</v>
      </c>
      <c r="AJ84" s="15" t="s">
        <v>16</v>
      </c>
      <c r="AK84" s="12">
        <v>120</v>
      </c>
      <c r="AL84" s="42">
        <f t="shared" si="63"/>
        <v>0</v>
      </c>
      <c r="AM84" s="5">
        <f t="shared" si="64"/>
        <v>0</v>
      </c>
      <c r="AN84" s="5">
        <f t="shared" si="65"/>
        <v>0</v>
      </c>
      <c r="AO84" s="5">
        <f t="shared" si="66"/>
        <v>0</v>
      </c>
      <c r="AP84" s="5">
        <f t="shared" si="67"/>
        <v>0</v>
      </c>
      <c r="AQ84" s="5">
        <f t="shared" si="68"/>
        <v>0</v>
      </c>
      <c r="AR84" s="5">
        <f t="shared" si="69"/>
        <v>0</v>
      </c>
      <c r="AS84" s="5">
        <f t="shared" si="70"/>
        <v>0</v>
      </c>
      <c r="AT84" s="5">
        <f t="shared" si="71"/>
        <v>0</v>
      </c>
      <c r="AU84" s="5">
        <f t="shared" si="72"/>
        <v>0</v>
      </c>
      <c r="AV84" s="5">
        <f t="shared" si="73"/>
        <v>0</v>
      </c>
      <c r="AW84" s="5">
        <f t="shared" si="74"/>
        <v>0</v>
      </c>
      <c r="AX84" s="5"/>
    </row>
    <row r="85" spans="1:50" ht="12.95" customHeight="1" x14ac:dyDescent="0.2">
      <c r="A85" s="14" t="s">
        <v>63</v>
      </c>
      <c r="B85" s="15" t="s">
        <v>18</v>
      </c>
      <c r="C85" s="12">
        <v>120</v>
      </c>
      <c r="D85" s="42">
        <f t="shared" si="76"/>
        <v>0</v>
      </c>
      <c r="E85" s="5"/>
      <c r="F85" s="5"/>
      <c r="G85" s="5"/>
      <c r="H85" s="5"/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/>
      <c r="R85" s="14" t="s">
        <v>63</v>
      </c>
      <c r="S85" s="15" t="s">
        <v>18</v>
      </c>
      <c r="T85" s="12">
        <v>120</v>
      </c>
      <c r="U85" s="42">
        <v>0</v>
      </c>
      <c r="V85" s="5"/>
      <c r="W85" s="5"/>
      <c r="X85" s="5"/>
      <c r="Y85" s="5"/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/>
      <c r="AI85" s="14" t="s">
        <v>63</v>
      </c>
      <c r="AJ85" s="15" t="s">
        <v>18</v>
      </c>
      <c r="AK85" s="12">
        <v>120</v>
      </c>
      <c r="AL85" s="42">
        <f t="shared" si="63"/>
        <v>0</v>
      </c>
      <c r="AM85" s="5">
        <f t="shared" si="64"/>
        <v>0</v>
      </c>
      <c r="AN85" s="5">
        <f t="shared" si="65"/>
        <v>0</v>
      </c>
      <c r="AO85" s="5">
        <f t="shared" si="66"/>
        <v>0</v>
      </c>
      <c r="AP85" s="5">
        <f t="shared" si="67"/>
        <v>0</v>
      </c>
      <c r="AQ85" s="5">
        <f t="shared" si="68"/>
        <v>0</v>
      </c>
      <c r="AR85" s="5">
        <f t="shared" si="69"/>
        <v>0</v>
      </c>
      <c r="AS85" s="5">
        <f t="shared" si="70"/>
        <v>0</v>
      </c>
      <c r="AT85" s="5">
        <f t="shared" si="71"/>
        <v>0</v>
      </c>
      <c r="AU85" s="5">
        <f t="shared" si="72"/>
        <v>0</v>
      </c>
      <c r="AV85" s="5">
        <f t="shared" si="73"/>
        <v>0</v>
      </c>
      <c r="AW85" s="5">
        <f t="shared" si="74"/>
        <v>0</v>
      </c>
      <c r="AX85" s="5"/>
    </row>
    <row r="86" spans="1:50" ht="12.95" customHeight="1" x14ac:dyDescent="0.2">
      <c r="A86" s="14" t="s">
        <v>64</v>
      </c>
      <c r="B86" s="15" t="s">
        <v>19</v>
      </c>
      <c r="C86" s="12">
        <v>120</v>
      </c>
      <c r="D86" s="42">
        <f t="shared" si="76"/>
        <v>0</v>
      </c>
      <c r="E86" s="5"/>
      <c r="F86" s="5"/>
      <c r="G86" s="5"/>
      <c r="H86" s="5"/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/>
      <c r="R86" s="14" t="s">
        <v>64</v>
      </c>
      <c r="S86" s="15" t="s">
        <v>19</v>
      </c>
      <c r="T86" s="12">
        <v>120</v>
      </c>
      <c r="U86" s="42">
        <v>0</v>
      </c>
      <c r="V86" s="5"/>
      <c r="W86" s="5"/>
      <c r="X86" s="5"/>
      <c r="Y86" s="5"/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/>
      <c r="AI86" s="14" t="s">
        <v>64</v>
      </c>
      <c r="AJ86" s="15" t="s">
        <v>19</v>
      </c>
      <c r="AK86" s="12">
        <v>120</v>
      </c>
      <c r="AL86" s="42">
        <f t="shared" si="63"/>
        <v>0</v>
      </c>
      <c r="AM86" s="5">
        <f t="shared" si="64"/>
        <v>0</v>
      </c>
      <c r="AN86" s="5">
        <f t="shared" si="65"/>
        <v>0</v>
      </c>
      <c r="AO86" s="5">
        <f t="shared" si="66"/>
        <v>0</v>
      </c>
      <c r="AP86" s="5">
        <f t="shared" si="67"/>
        <v>0</v>
      </c>
      <c r="AQ86" s="5">
        <f t="shared" si="68"/>
        <v>0</v>
      </c>
      <c r="AR86" s="5">
        <f t="shared" si="69"/>
        <v>0</v>
      </c>
      <c r="AS86" s="5">
        <f t="shared" si="70"/>
        <v>0</v>
      </c>
      <c r="AT86" s="5">
        <f t="shared" si="71"/>
        <v>0</v>
      </c>
      <c r="AU86" s="5">
        <f t="shared" si="72"/>
        <v>0</v>
      </c>
      <c r="AV86" s="5">
        <f t="shared" si="73"/>
        <v>0</v>
      </c>
      <c r="AW86" s="5">
        <f t="shared" si="74"/>
        <v>0</v>
      </c>
      <c r="AX86" s="5"/>
    </row>
    <row r="87" spans="1:50" ht="12.95" customHeight="1" x14ac:dyDescent="0.2">
      <c r="A87" s="16" t="s">
        <v>67</v>
      </c>
      <c r="B87" s="16"/>
      <c r="C87" s="12">
        <v>120</v>
      </c>
      <c r="D87" s="42">
        <f t="shared" si="76"/>
        <v>0</v>
      </c>
      <c r="E87" s="5"/>
      <c r="F87" s="5"/>
      <c r="G87" s="5"/>
      <c r="H87" s="5"/>
      <c r="I87" s="5">
        <v>0</v>
      </c>
      <c r="J87" s="5">
        <f t="shared" ref="J87:O87" si="82">SUM(J88:J91)</f>
        <v>0</v>
      </c>
      <c r="K87" s="5">
        <f t="shared" si="82"/>
        <v>0</v>
      </c>
      <c r="L87" s="5">
        <f t="shared" si="82"/>
        <v>0</v>
      </c>
      <c r="M87" s="5">
        <f t="shared" si="82"/>
        <v>0</v>
      </c>
      <c r="N87" s="5">
        <f t="shared" si="82"/>
        <v>0</v>
      </c>
      <c r="O87" s="5">
        <f t="shared" si="82"/>
        <v>0</v>
      </c>
      <c r="P87" s="5"/>
      <c r="R87" s="16" t="s">
        <v>67</v>
      </c>
      <c r="S87" s="16"/>
      <c r="T87" s="12">
        <v>120</v>
      </c>
      <c r="U87" s="42">
        <v>0</v>
      </c>
      <c r="V87" s="5"/>
      <c r="W87" s="5"/>
      <c r="X87" s="5"/>
      <c r="Y87" s="5"/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/>
      <c r="AI87" s="16" t="s">
        <v>67</v>
      </c>
      <c r="AJ87" s="16"/>
      <c r="AK87" s="12">
        <v>120</v>
      </c>
      <c r="AL87" s="42">
        <f t="shared" si="63"/>
        <v>0</v>
      </c>
      <c r="AM87" s="5">
        <f t="shared" si="64"/>
        <v>0</v>
      </c>
      <c r="AN87" s="5">
        <f t="shared" si="65"/>
        <v>0</v>
      </c>
      <c r="AO87" s="5">
        <f t="shared" si="66"/>
        <v>0</v>
      </c>
      <c r="AP87" s="5">
        <f t="shared" si="67"/>
        <v>0</v>
      </c>
      <c r="AQ87" s="5">
        <f t="shared" si="68"/>
        <v>0</v>
      </c>
      <c r="AR87" s="5">
        <f t="shared" si="69"/>
        <v>0</v>
      </c>
      <c r="AS87" s="5">
        <f t="shared" si="70"/>
        <v>0</v>
      </c>
      <c r="AT87" s="5">
        <f t="shared" si="71"/>
        <v>0</v>
      </c>
      <c r="AU87" s="5">
        <f t="shared" si="72"/>
        <v>0</v>
      </c>
      <c r="AV87" s="5">
        <f t="shared" si="73"/>
        <v>0</v>
      </c>
      <c r="AW87" s="5">
        <f t="shared" si="74"/>
        <v>0</v>
      </c>
      <c r="AX87" s="5"/>
    </row>
    <row r="88" spans="1:50" ht="12.95" customHeight="1" x14ac:dyDescent="0.2">
      <c r="A88" s="14" t="s">
        <v>61</v>
      </c>
      <c r="B88" s="15" t="s">
        <v>17</v>
      </c>
      <c r="C88" s="12">
        <v>120</v>
      </c>
      <c r="D88" s="42">
        <f t="shared" si="76"/>
        <v>0</v>
      </c>
      <c r="E88" s="5"/>
      <c r="F88" s="5"/>
      <c r="G88" s="5"/>
      <c r="H88" s="5"/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/>
      <c r="R88" s="14" t="s">
        <v>61</v>
      </c>
      <c r="S88" s="15" t="s">
        <v>17</v>
      </c>
      <c r="T88" s="12">
        <v>120</v>
      </c>
      <c r="U88" s="42">
        <v>0</v>
      </c>
      <c r="V88" s="5"/>
      <c r="W88" s="5"/>
      <c r="X88" s="5"/>
      <c r="Y88" s="5"/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/>
      <c r="AI88" s="14" t="s">
        <v>61</v>
      </c>
      <c r="AJ88" s="15" t="s">
        <v>17</v>
      </c>
      <c r="AK88" s="12">
        <v>120</v>
      </c>
      <c r="AL88" s="42">
        <f t="shared" si="63"/>
        <v>0</v>
      </c>
      <c r="AM88" s="5">
        <f t="shared" si="64"/>
        <v>0</v>
      </c>
      <c r="AN88" s="5">
        <f t="shared" si="65"/>
        <v>0</v>
      </c>
      <c r="AO88" s="5">
        <f t="shared" si="66"/>
        <v>0</v>
      </c>
      <c r="AP88" s="5">
        <f t="shared" si="67"/>
        <v>0</v>
      </c>
      <c r="AQ88" s="5">
        <f t="shared" si="68"/>
        <v>0</v>
      </c>
      <c r="AR88" s="5">
        <f t="shared" si="69"/>
        <v>0</v>
      </c>
      <c r="AS88" s="5">
        <f t="shared" si="70"/>
        <v>0</v>
      </c>
      <c r="AT88" s="5">
        <f t="shared" si="71"/>
        <v>0</v>
      </c>
      <c r="AU88" s="5">
        <f t="shared" si="72"/>
        <v>0</v>
      </c>
      <c r="AV88" s="5">
        <f t="shared" si="73"/>
        <v>0</v>
      </c>
      <c r="AW88" s="5">
        <f t="shared" si="74"/>
        <v>0</v>
      </c>
      <c r="AX88" s="5"/>
    </row>
    <row r="89" spans="1:50" ht="12.95" customHeight="1" x14ac:dyDescent="0.2">
      <c r="A89" s="14" t="s">
        <v>62</v>
      </c>
      <c r="B89" s="15" t="s">
        <v>16</v>
      </c>
      <c r="C89" s="12">
        <v>120</v>
      </c>
      <c r="D89" s="42">
        <f t="shared" si="76"/>
        <v>0</v>
      </c>
      <c r="E89" s="5"/>
      <c r="F89" s="5"/>
      <c r="G89" s="5"/>
      <c r="H89" s="5"/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/>
      <c r="Q89" s="37"/>
      <c r="R89" s="14" t="s">
        <v>62</v>
      </c>
      <c r="S89" s="15" t="s">
        <v>16</v>
      </c>
      <c r="T89" s="12">
        <v>120</v>
      </c>
      <c r="U89" s="42">
        <v>0</v>
      </c>
      <c r="V89" s="5"/>
      <c r="W89" s="5"/>
      <c r="X89" s="5"/>
      <c r="Y89" s="5"/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/>
      <c r="AI89" s="14" t="s">
        <v>62</v>
      </c>
      <c r="AJ89" s="15" t="s">
        <v>16</v>
      </c>
      <c r="AK89" s="12">
        <v>120</v>
      </c>
      <c r="AL89" s="42">
        <f t="shared" si="63"/>
        <v>0</v>
      </c>
      <c r="AM89" s="5">
        <f t="shared" si="64"/>
        <v>0</v>
      </c>
      <c r="AN89" s="5">
        <f t="shared" si="65"/>
        <v>0</v>
      </c>
      <c r="AO89" s="5">
        <f t="shared" si="66"/>
        <v>0</v>
      </c>
      <c r="AP89" s="5">
        <f t="shared" si="67"/>
        <v>0</v>
      </c>
      <c r="AQ89" s="5">
        <f t="shared" si="68"/>
        <v>0</v>
      </c>
      <c r="AR89" s="5">
        <f t="shared" si="69"/>
        <v>0</v>
      </c>
      <c r="AS89" s="5">
        <f t="shared" si="70"/>
        <v>0</v>
      </c>
      <c r="AT89" s="5">
        <f t="shared" si="71"/>
        <v>0</v>
      </c>
      <c r="AU89" s="5">
        <f t="shared" si="72"/>
        <v>0</v>
      </c>
      <c r="AV89" s="5">
        <f t="shared" si="73"/>
        <v>0</v>
      </c>
      <c r="AW89" s="5">
        <f t="shared" si="74"/>
        <v>0</v>
      </c>
      <c r="AX89" s="5"/>
    </row>
    <row r="90" spans="1:50" ht="12.95" customHeight="1" x14ac:dyDescent="0.2">
      <c r="A90" s="14" t="s">
        <v>63</v>
      </c>
      <c r="B90" s="15" t="s">
        <v>18</v>
      </c>
      <c r="C90" s="12">
        <v>120</v>
      </c>
      <c r="D90" s="42">
        <f t="shared" si="76"/>
        <v>0</v>
      </c>
      <c r="E90" s="5"/>
      <c r="F90" s="5"/>
      <c r="G90" s="5"/>
      <c r="H90" s="5"/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/>
      <c r="R90" s="14" t="s">
        <v>63</v>
      </c>
      <c r="S90" s="15" t="s">
        <v>18</v>
      </c>
      <c r="T90" s="12">
        <v>120</v>
      </c>
      <c r="U90" s="42">
        <v>0</v>
      </c>
      <c r="V90" s="5"/>
      <c r="W90" s="5"/>
      <c r="X90" s="5"/>
      <c r="Y90" s="5"/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/>
      <c r="AI90" s="14" t="s">
        <v>63</v>
      </c>
      <c r="AJ90" s="15" t="s">
        <v>18</v>
      </c>
      <c r="AK90" s="12">
        <v>120</v>
      </c>
      <c r="AL90" s="42">
        <f t="shared" si="63"/>
        <v>0</v>
      </c>
      <c r="AM90" s="5">
        <f t="shared" si="64"/>
        <v>0</v>
      </c>
      <c r="AN90" s="5">
        <f t="shared" si="65"/>
        <v>0</v>
      </c>
      <c r="AO90" s="5">
        <f t="shared" si="66"/>
        <v>0</v>
      </c>
      <c r="AP90" s="5">
        <f t="shared" si="67"/>
        <v>0</v>
      </c>
      <c r="AQ90" s="5">
        <f t="shared" si="68"/>
        <v>0</v>
      </c>
      <c r="AR90" s="5">
        <f t="shared" si="69"/>
        <v>0</v>
      </c>
      <c r="AS90" s="5">
        <f t="shared" si="70"/>
        <v>0</v>
      </c>
      <c r="AT90" s="5">
        <f t="shared" si="71"/>
        <v>0</v>
      </c>
      <c r="AU90" s="5">
        <f t="shared" si="72"/>
        <v>0</v>
      </c>
      <c r="AV90" s="5">
        <f t="shared" si="73"/>
        <v>0</v>
      </c>
      <c r="AW90" s="5">
        <f t="shared" si="74"/>
        <v>0</v>
      </c>
      <c r="AX90" s="5"/>
    </row>
    <row r="91" spans="1:50" ht="12.95" customHeight="1" x14ac:dyDescent="0.2">
      <c r="A91" s="14" t="s">
        <v>64</v>
      </c>
      <c r="B91" s="15" t="s">
        <v>19</v>
      </c>
      <c r="C91" s="12">
        <v>120</v>
      </c>
      <c r="D91" s="42">
        <f t="shared" si="76"/>
        <v>0</v>
      </c>
      <c r="E91" s="5"/>
      <c r="F91" s="5"/>
      <c r="G91" s="5"/>
      <c r="H91" s="5"/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/>
      <c r="R91" s="14" t="s">
        <v>64</v>
      </c>
      <c r="S91" s="15" t="s">
        <v>19</v>
      </c>
      <c r="T91" s="12">
        <v>120</v>
      </c>
      <c r="U91" s="42">
        <v>0</v>
      </c>
      <c r="V91" s="5"/>
      <c r="W91" s="5"/>
      <c r="X91" s="5"/>
      <c r="Y91" s="5"/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/>
      <c r="AI91" s="14" t="s">
        <v>64</v>
      </c>
      <c r="AJ91" s="15" t="s">
        <v>19</v>
      </c>
      <c r="AK91" s="12">
        <v>120</v>
      </c>
      <c r="AL91" s="42">
        <f t="shared" si="63"/>
        <v>0</v>
      </c>
      <c r="AM91" s="5">
        <f t="shared" si="64"/>
        <v>0</v>
      </c>
      <c r="AN91" s="5">
        <f t="shared" si="65"/>
        <v>0</v>
      </c>
      <c r="AO91" s="5">
        <f t="shared" si="66"/>
        <v>0</v>
      </c>
      <c r="AP91" s="5">
        <f t="shared" si="67"/>
        <v>0</v>
      </c>
      <c r="AQ91" s="5">
        <f t="shared" si="68"/>
        <v>0</v>
      </c>
      <c r="AR91" s="5">
        <f t="shared" si="69"/>
        <v>0</v>
      </c>
      <c r="AS91" s="5">
        <f t="shared" si="70"/>
        <v>0</v>
      </c>
      <c r="AT91" s="5">
        <f t="shared" si="71"/>
        <v>0</v>
      </c>
      <c r="AU91" s="5">
        <f t="shared" si="72"/>
        <v>0</v>
      </c>
      <c r="AV91" s="5">
        <f t="shared" si="73"/>
        <v>0</v>
      </c>
      <c r="AW91" s="5">
        <f t="shared" si="74"/>
        <v>0</v>
      </c>
      <c r="AX91" s="5"/>
    </row>
    <row r="92" spans="1:50" ht="12.95" customHeight="1" x14ac:dyDescent="0.2">
      <c r="A92" s="18" t="s">
        <v>69</v>
      </c>
      <c r="B92" s="19"/>
      <c r="C92" s="19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1"/>
      <c r="P92" s="22"/>
      <c r="R92" s="18" t="s">
        <v>69</v>
      </c>
      <c r="S92" s="19"/>
      <c r="T92" s="19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1"/>
      <c r="AG92" s="22"/>
      <c r="AI92" s="18" t="s">
        <v>69</v>
      </c>
      <c r="AJ92" s="19"/>
      <c r="AK92" s="19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1"/>
      <c r="AX92" s="22"/>
    </row>
    <row r="93" spans="1:50" ht="24.95" customHeight="1" x14ac:dyDescent="0.2">
      <c r="A93" s="12" t="s">
        <v>60</v>
      </c>
      <c r="B93" s="12"/>
      <c r="C93" s="12"/>
      <c r="D93" s="42">
        <f>SUM(I93:O93)</f>
        <v>14826404.146444444</v>
      </c>
      <c r="E93" s="13">
        <f>SUM(E94:E97)</f>
        <v>487123.8533443326</v>
      </c>
      <c r="F93" s="13">
        <f>SUM(F94:F97)</f>
        <v>789737.39999999979</v>
      </c>
      <c r="G93" s="13">
        <f>SUM(G94:G97)</f>
        <v>1638103.6766081869</v>
      </c>
      <c r="H93" s="13">
        <f t="shared" ref="H93:M93" si="83">SUM(H94:H97)</f>
        <v>1492986.0871345028</v>
      </c>
      <c r="I93" s="13">
        <v>2004581.7799999998</v>
      </c>
      <c r="J93" s="13">
        <f t="shared" si="83"/>
        <v>2276771.6664444446</v>
      </c>
      <c r="K93" s="13">
        <f t="shared" si="83"/>
        <v>1999436.2999999998</v>
      </c>
      <c r="L93" s="13">
        <f t="shared" si="83"/>
        <v>1702714.5999999999</v>
      </c>
      <c r="M93" s="13">
        <f t="shared" si="83"/>
        <v>2280966.6</v>
      </c>
      <c r="N93" s="13">
        <f>SUM(N94:N97)</f>
        <v>2280966.6</v>
      </c>
      <c r="O93" s="13">
        <f>SUM(O94:O97)</f>
        <v>2280966.6</v>
      </c>
      <c r="P93" s="13"/>
      <c r="R93" s="12" t="s">
        <v>60</v>
      </c>
      <c r="S93" s="12"/>
      <c r="T93" s="12"/>
      <c r="U93" s="42">
        <v>14407053.879999999</v>
      </c>
      <c r="V93" s="13">
        <v>487123.8533443326</v>
      </c>
      <c r="W93" s="13">
        <v>789737.39999999979</v>
      </c>
      <c r="X93" s="13">
        <v>1638103.6766081869</v>
      </c>
      <c r="Y93" s="13">
        <v>1492986.0871345028</v>
      </c>
      <c r="Z93" s="13">
        <v>2004581.7799999998</v>
      </c>
      <c r="AA93" s="13">
        <v>1875894.9999999998</v>
      </c>
      <c r="AB93" s="13">
        <v>1970199.5</v>
      </c>
      <c r="AC93" s="13">
        <v>1713477.8</v>
      </c>
      <c r="AD93" s="13">
        <v>2280966.6</v>
      </c>
      <c r="AE93" s="13">
        <v>2280966.6</v>
      </c>
      <c r="AF93" s="13">
        <v>2280966.6</v>
      </c>
      <c r="AG93" s="13"/>
      <c r="AI93" s="12" t="s">
        <v>60</v>
      </c>
      <c r="AJ93" s="12"/>
      <c r="AK93" s="12"/>
      <c r="AL93" s="42">
        <f t="shared" ref="AL93:AL112" si="84">D93-U93</f>
        <v>419350.26644444466</v>
      </c>
      <c r="AM93" s="13">
        <f t="shared" ref="AM93:AM112" si="85">E93-V93</f>
        <v>0</v>
      </c>
      <c r="AN93" s="13">
        <f t="shared" ref="AN93:AN112" si="86">F93-W93</f>
        <v>0</v>
      </c>
      <c r="AO93" s="13">
        <f t="shared" ref="AO93:AO112" si="87">G93-X93</f>
        <v>0</v>
      </c>
      <c r="AP93" s="13">
        <f t="shared" ref="AP93:AP112" si="88">H93-Y93</f>
        <v>0</v>
      </c>
      <c r="AQ93" s="13">
        <f t="shared" ref="AQ93:AQ112" si="89">I93-Z93</f>
        <v>0</v>
      </c>
      <c r="AR93" s="13">
        <f t="shared" ref="AR93:AR112" si="90">J93-AA93</f>
        <v>400876.6664444448</v>
      </c>
      <c r="AS93" s="13">
        <f t="shared" ref="AS93:AS112" si="91">K93-AB93</f>
        <v>29236.799999999814</v>
      </c>
      <c r="AT93" s="13">
        <f t="shared" ref="AT93:AT112" si="92">L93-AC93</f>
        <v>-10763.200000000186</v>
      </c>
      <c r="AU93" s="13">
        <f t="shared" ref="AU93:AU112" si="93">M93-AD93</f>
        <v>0</v>
      </c>
      <c r="AV93" s="13">
        <f t="shared" ref="AV93:AV112" si="94">N93-AE93</f>
        <v>0</v>
      </c>
      <c r="AW93" s="13">
        <f t="shared" ref="AW93:AW112" si="95">O93-AF93</f>
        <v>0</v>
      </c>
      <c r="AX93" s="13"/>
    </row>
    <row r="94" spans="1:50" ht="12.95" customHeight="1" x14ac:dyDescent="0.2">
      <c r="A94" s="14" t="s">
        <v>61</v>
      </c>
      <c r="B94" s="14"/>
      <c r="C94" s="14"/>
      <c r="D94" s="42">
        <f t="shared" si="76"/>
        <v>522250.6</v>
      </c>
      <c r="E94" s="5">
        <f t="shared" ref="E94:O97" si="96">SUM(E99,E104,E109)</f>
        <v>168626.59999999998</v>
      </c>
      <c r="F94" s="5">
        <f t="shared" si="96"/>
        <v>118722</v>
      </c>
      <c r="G94" s="5">
        <f t="shared" si="96"/>
        <v>0</v>
      </c>
      <c r="H94" s="5">
        <f t="shared" si="96"/>
        <v>320000</v>
      </c>
      <c r="I94" s="5">
        <v>8421</v>
      </c>
      <c r="J94" s="5">
        <f t="shared" si="96"/>
        <v>113829.6</v>
      </c>
      <c r="K94" s="5">
        <f t="shared" si="96"/>
        <v>100000</v>
      </c>
      <c r="L94" s="5">
        <f t="shared" si="96"/>
        <v>0</v>
      </c>
      <c r="M94" s="5">
        <f t="shared" si="96"/>
        <v>100000</v>
      </c>
      <c r="N94" s="5">
        <f t="shared" si="96"/>
        <v>100000</v>
      </c>
      <c r="O94" s="5">
        <f t="shared" si="96"/>
        <v>100000</v>
      </c>
      <c r="P94" s="5"/>
      <c r="R94" s="14" t="s">
        <v>61</v>
      </c>
      <c r="S94" s="14"/>
      <c r="T94" s="14"/>
      <c r="U94" s="42">
        <v>466421</v>
      </c>
      <c r="V94" s="5">
        <v>168626.59999999998</v>
      </c>
      <c r="W94" s="5">
        <v>118722</v>
      </c>
      <c r="X94" s="5">
        <v>0</v>
      </c>
      <c r="Y94" s="5">
        <v>320000</v>
      </c>
      <c r="Z94" s="5">
        <v>8421</v>
      </c>
      <c r="AA94" s="5">
        <v>58000</v>
      </c>
      <c r="AB94" s="5">
        <v>100000</v>
      </c>
      <c r="AC94" s="5">
        <v>0</v>
      </c>
      <c r="AD94" s="5">
        <v>100000</v>
      </c>
      <c r="AE94" s="5">
        <v>100000</v>
      </c>
      <c r="AF94" s="5">
        <v>100000</v>
      </c>
      <c r="AG94" s="5"/>
      <c r="AI94" s="14" t="s">
        <v>61</v>
      </c>
      <c r="AJ94" s="14"/>
      <c r="AK94" s="14"/>
      <c r="AL94" s="42">
        <f t="shared" si="84"/>
        <v>55829.599999999977</v>
      </c>
      <c r="AM94" s="5">
        <f t="shared" si="85"/>
        <v>0</v>
      </c>
      <c r="AN94" s="5">
        <f t="shared" si="86"/>
        <v>0</v>
      </c>
      <c r="AO94" s="5">
        <f t="shared" si="87"/>
        <v>0</v>
      </c>
      <c r="AP94" s="5">
        <f t="shared" si="88"/>
        <v>0</v>
      </c>
      <c r="AQ94" s="5">
        <f t="shared" si="89"/>
        <v>0</v>
      </c>
      <c r="AR94" s="5">
        <f t="shared" si="90"/>
        <v>55829.600000000006</v>
      </c>
      <c r="AS94" s="5">
        <f t="shared" si="91"/>
        <v>0</v>
      </c>
      <c r="AT94" s="5">
        <f t="shared" si="92"/>
        <v>0</v>
      </c>
      <c r="AU94" s="5">
        <f t="shared" si="93"/>
        <v>0</v>
      </c>
      <c r="AV94" s="5">
        <f t="shared" si="94"/>
        <v>0</v>
      </c>
      <c r="AW94" s="5">
        <f t="shared" si="95"/>
        <v>0</v>
      </c>
      <c r="AX94" s="5"/>
    </row>
    <row r="95" spans="1:50" ht="12.95" customHeight="1" x14ac:dyDescent="0.2">
      <c r="A95" s="14" t="s">
        <v>62</v>
      </c>
      <c r="B95" s="14"/>
      <c r="C95" s="14"/>
      <c r="D95" s="42">
        <f t="shared" si="76"/>
        <v>13492691.401999999</v>
      </c>
      <c r="E95" s="5">
        <f t="shared" si="96"/>
        <v>316506.43149425287</v>
      </c>
      <c r="F95" s="5">
        <f t="shared" si="96"/>
        <v>670672.79999999981</v>
      </c>
      <c r="G95" s="5">
        <f t="shared" si="96"/>
        <v>1590969.7999999998</v>
      </c>
      <c r="H95" s="5">
        <f t="shared" si="96"/>
        <v>1129902.8999999999</v>
      </c>
      <c r="I95" s="5">
        <v>1938176.88</v>
      </c>
      <c r="J95" s="5">
        <f>SUM(J100,J105,J110)</f>
        <v>2003672.9220000003</v>
      </c>
      <c r="K95" s="5">
        <f t="shared" si="96"/>
        <v>1578552.4</v>
      </c>
      <c r="L95" s="5">
        <f t="shared" si="96"/>
        <v>1642830.7</v>
      </c>
      <c r="M95" s="5">
        <f t="shared" si="96"/>
        <v>2109819.5</v>
      </c>
      <c r="N95" s="5">
        <f t="shared" si="96"/>
        <v>2109819.5</v>
      </c>
      <c r="O95" s="5">
        <f t="shared" si="96"/>
        <v>2109819.5</v>
      </c>
      <c r="P95" s="5"/>
      <c r="R95" s="14" t="s">
        <v>62</v>
      </c>
      <c r="S95" s="14"/>
      <c r="T95" s="14"/>
      <c r="U95" s="42">
        <v>13112163.780000001</v>
      </c>
      <c r="V95" s="5">
        <v>316506.43149425287</v>
      </c>
      <c r="W95" s="5">
        <v>670672.79999999981</v>
      </c>
      <c r="X95" s="5">
        <v>1590969.7999999998</v>
      </c>
      <c r="Y95" s="5">
        <v>1129902.8999999999</v>
      </c>
      <c r="Z95" s="5">
        <v>1938176.88</v>
      </c>
      <c r="AA95" s="5">
        <v>1624145.2999999998</v>
      </c>
      <c r="AB95" s="5">
        <v>1578052.4</v>
      </c>
      <c r="AC95" s="5">
        <v>1642330.7</v>
      </c>
      <c r="AD95" s="5">
        <v>2109819.5</v>
      </c>
      <c r="AE95" s="5">
        <v>2109819.5</v>
      </c>
      <c r="AF95" s="5">
        <v>2109819.5</v>
      </c>
      <c r="AG95" s="5"/>
      <c r="AI95" s="14" t="s">
        <v>62</v>
      </c>
      <c r="AJ95" s="14"/>
      <c r="AK95" s="14"/>
      <c r="AL95" s="42">
        <f t="shared" si="84"/>
        <v>380527.62199999765</v>
      </c>
      <c r="AM95" s="5">
        <f t="shared" si="85"/>
        <v>0</v>
      </c>
      <c r="AN95" s="5">
        <f t="shared" si="86"/>
        <v>0</v>
      </c>
      <c r="AO95" s="5">
        <f t="shared" si="87"/>
        <v>0</v>
      </c>
      <c r="AP95" s="5">
        <f t="shared" si="88"/>
        <v>0</v>
      </c>
      <c r="AQ95" s="5">
        <f t="shared" si="89"/>
        <v>0</v>
      </c>
      <c r="AR95" s="5">
        <f t="shared" si="90"/>
        <v>379527.62200000044</v>
      </c>
      <c r="AS95" s="5">
        <f t="shared" si="91"/>
        <v>500</v>
      </c>
      <c r="AT95" s="5">
        <f t="shared" si="92"/>
        <v>500</v>
      </c>
      <c r="AU95" s="5">
        <f t="shared" si="93"/>
        <v>0</v>
      </c>
      <c r="AV95" s="5">
        <f t="shared" si="94"/>
        <v>0</v>
      </c>
      <c r="AW95" s="5">
        <f t="shared" si="95"/>
        <v>0</v>
      </c>
      <c r="AX95" s="5"/>
    </row>
    <row r="96" spans="1:50" ht="12.95" customHeight="1" x14ac:dyDescent="0.2">
      <c r="A96" s="14" t="s">
        <v>63</v>
      </c>
      <c r="B96" s="14"/>
      <c r="C96" s="14"/>
      <c r="D96" s="42">
        <f t="shared" si="76"/>
        <v>410462.14444444445</v>
      </c>
      <c r="E96" s="5">
        <f t="shared" si="96"/>
        <v>1990.821850079745</v>
      </c>
      <c r="F96" s="5">
        <f t="shared" si="96"/>
        <v>342.6</v>
      </c>
      <c r="G96" s="5">
        <f t="shared" si="96"/>
        <v>47133.876608187136</v>
      </c>
      <c r="H96" s="5">
        <f t="shared" si="96"/>
        <v>43083.187134502929</v>
      </c>
      <c r="I96" s="5">
        <v>57983.9</v>
      </c>
      <c r="J96" s="5">
        <f t="shared" si="96"/>
        <v>19269.144444444446</v>
      </c>
      <c r="K96" s="5">
        <f t="shared" si="96"/>
        <v>59883.9</v>
      </c>
      <c r="L96" s="5">
        <f t="shared" si="96"/>
        <v>59883.9</v>
      </c>
      <c r="M96" s="5">
        <f t="shared" si="96"/>
        <v>71147.100000000006</v>
      </c>
      <c r="N96" s="5">
        <f t="shared" si="96"/>
        <v>71147.100000000006</v>
      </c>
      <c r="O96" s="5">
        <f t="shared" si="96"/>
        <v>71147.100000000006</v>
      </c>
      <c r="P96" s="5"/>
      <c r="R96" s="14" t="s">
        <v>63</v>
      </c>
      <c r="S96" s="14"/>
      <c r="T96" s="14"/>
      <c r="U96" s="42">
        <v>467469.1</v>
      </c>
      <c r="V96" s="5">
        <v>1990.821850079745</v>
      </c>
      <c r="W96" s="5">
        <v>342.6</v>
      </c>
      <c r="X96" s="5">
        <v>47133.876608187136</v>
      </c>
      <c r="Y96" s="5">
        <v>43083.187134502929</v>
      </c>
      <c r="Z96" s="5">
        <v>57983.9</v>
      </c>
      <c r="AA96" s="5">
        <v>53749.7</v>
      </c>
      <c r="AB96" s="5">
        <v>71147.100000000006</v>
      </c>
      <c r="AC96" s="5">
        <v>71147.100000000006</v>
      </c>
      <c r="AD96" s="5">
        <v>71147.100000000006</v>
      </c>
      <c r="AE96" s="5">
        <v>71147.100000000006</v>
      </c>
      <c r="AF96" s="5">
        <v>71147.100000000006</v>
      </c>
      <c r="AG96" s="5"/>
      <c r="AI96" s="14" t="s">
        <v>63</v>
      </c>
      <c r="AJ96" s="14"/>
      <c r="AK96" s="14"/>
      <c r="AL96" s="42">
        <f t="shared" si="84"/>
        <v>-57006.955555555527</v>
      </c>
      <c r="AM96" s="5">
        <f t="shared" si="85"/>
        <v>0</v>
      </c>
      <c r="AN96" s="5">
        <f t="shared" si="86"/>
        <v>0</v>
      </c>
      <c r="AO96" s="5">
        <f t="shared" si="87"/>
        <v>0</v>
      </c>
      <c r="AP96" s="5">
        <f t="shared" si="88"/>
        <v>0</v>
      </c>
      <c r="AQ96" s="5">
        <f t="shared" si="89"/>
        <v>0</v>
      </c>
      <c r="AR96" s="5">
        <f t="shared" si="90"/>
        <v>-34480.555555555547</v>
      </c>
      <c r="AS96" s="5">
        <f t="shared" si="91"/>
        <v>-11263.200000000004</v>
      </c>
      <c r="AT96" s="5">
        <f t="shared" si="92"/>
        <v>-11263.200000000004</v>
      </c>
      <c r="AU96" s="5">
        <f t="shared" si="93"/>
        <v>0</v>
      </c>
      <c r="AV96" s="5">
        <f t="shared" si="94"/>
        <v>0</v>
      </c>
      <c r="AW96" s="5">
        <f t="shared" si="95"/>
        <v>0</v>
      </c>
      <c r="AX96" s="5"/>
    </row>
    <row r="97" spans="1:50" ht="12.95" customHeight="1" x14ac:dyDescent="0.2">
      <c r="A97" s="14" t="s">
        <v>64</v>
      </c>
      <c r="B97" s="14"/>
      <c r="C97" s="14"/>
      <c r="D97" s="42">
        <f t="shared" si="76"/>
        <v>401000</v>
      </c>
      <c r="E97" s="5">
        <f t="shared" si="96"/>
        <v>0</v>
      </c>
      <c r="F97" s="5">
        <f t="shared" si="96"/>
        <v>0</v>
      </c>
      <c r="G97" s="5">
        <f t="shared" si="96"/>
        <v>0</v>
      </c>
      <c r="H97" s="5">
        <f t="shared" si="96"/>
        <v>0</v>
      </c>
      <c r="I97" s="5">
        <v>0</v>
      </c>
      <c r="J97" s="5">
        <f>SUM(J102,J107,J112)</f>
        <v>140000</v>
      </c>
      <c r="K97" s="5">
        <f t="shared" si="96"/>
        <v>261000</v>
      </c>
      <c r="L97" s="5">
        <f t="shared" si="96"/>
        <v>0</v>
      </c>
      <c r="M97" s="5">
        <f t="shared" si="96"/>
        <v>0</v>
      </c>
      <c r="N97" s="5">
        <f t="shared" si="96"/>
        <v>0</v>
      </c>
      <c r="O97" s="5">
        <f t="shared" si="96"/>
        <v>0</v>
      </c>
      <c r="P97" s="5"/>
      <c r="R97" s="14" t="s">
        <v>64</v>
      </c>
      <c r="S97" s="14"/>
      <c r="T97" s="14"/>
      <c r="U97" s="42">
        <v>361000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140000</v>
      </c>
      <c r="AB97" s="5">
        <v>221000</v>
      </c>
      <c r="AC97" s="5">
        <v>0</v>
      </c>
      <c r="AD97" s="5">
        <v>0</v>
      </c>
      <c r="AE97" s="5">
        <v>0</v>
      </c>
      <c r="AF97" s="5">
        <v>0</v>
      </c>
      <c r="AG97" s="5"/>
      <c r="AI97" s="14" t="s">
        <v>64</v>
      </c>
      <c r="AJ97" s="14"/>
      <c r="AK97" s="14"/>
      <c r="AL97" s="42">
        <f t="shared" si="84"/>
        <v>40000</v>
      </c>
      <c r="AM97" s="5">
        <f t="shared" si="85"/>
        <v>0</v>
      </c>
      <c r="AN97" s="5">
        <f t="shared" si="86"/>
        <v>0</v>
      </c>
      <c r="AO97" s="5">
        <f t="shared" si="87"/>
        <v>0</v>
      </c>
      <c r="AP97" s="5">
        <f t="shared" si="88"/>
        <v>0</v>
      </c>
      <c r="AQ97" s="5">
        <f t="shared" si="89"/>
        <v>0</v>
      </c>
      <c r="AR97" s="5">
        <f t="shared" si="90"/>
        <v>0</v>
      </c>
      <c r="AS97" s="5">
        <f t="shared" si="91"/>
        <v>40000</v>
      </c>
      <c r="AT97" s="5">
        <f t="shared" si="92"/>
        <v>0</v>
      </c>
      <c r="AU97" s="5">
        <f t="shared" si="93"/>
        <v>0</v>
      </c>
      <c r="AV97" s="5">
        <f t="shared" si="94"/>
        <v>0</v>
      </c>
      <c r="AW97" s="5">
        <f t="shared" si="95"/>
        <v>0</v>
      </c>
      <c r="AX97" s="5"/>
    </row>
    <row r="98" spans="1:50" ht="12.95" customHeight="1" x14ac:dyDescent="0.2">
      <c r="A98" s="16" t="s">
        <v>65</v>
      </c>
      <c r="B98" s="16"/>
      <c r="C98" s="16"/>
      <c r="D98" s="42">
        <f t="shared" si="76"/>
        <v>5498125.1219999995</v>
      </c>
      <c r="E98" s="5">
        <f>SUM(E99:E102)</f>
        <v>409623.82185007975</v>
      </c>
      <c r="F98" s="5">
        <f>SUM(F99:F102)</f>
        <v>692637.49999999988</v>
      </c>
      <c r="G98" s="5">
        <f>SUM(G99:G102)</f>
        <v>967052.24736842106</v>
      </c>
      <c r="H98" s="5">
        <f t="shared" ref="H98:M98" si="97">SUM(H99:H102)</f>
        <v>882688.68947368418</v>
      </c>
      <c r="I98" s="5">
        <v>626465.4</v>
      </c>
      <c r="J98" s="5">
        <f t="shared" si="97"/>
        <v>474608.022</v>
      </c>
      <c r="K98" s="5">
        <f t="shared" si="97"/>
        <v>769536.5</v>
      </c>
      <c r="L98" s="5">
        <f t="shared" si="97"/>
        <v>472814.80000000005</v>
      </c>
      <c r="M98" s="5">
        <f t="shared" si="97"/>
        <v>1051566.8</v>
      </c>
      <c r="N98" s="5">
        <f>SUM(N99:N102)</f>
        <v>1051566.8</v>
      </c>
      <c r="O98" s="5">
        <f>SUM(O99:O102)</f>
        <v>1051566.8</v>
      </c>
      <c r="P98" s="5"/>
      <c r="R98" s="16" t="s">
        <v>65</v>
      </c>
      <c r="S98" s="16"/>
      <c r="T98" s="16"/>
      <c r="U98" s="42">
        <v>5364596.3999999994</v>
      </c>
      <c r="V98" s="5">
        <v>409623.82185007975</v>
      </c>
      <c r="W98" s="5">
        <v>692637.49999999988</v>
      </c>
      <c r="X98" s="5">
        <v>967052.24736842106</v>
      </c>
      <c r="Y98" s="5">
        <v>882688.68947368418</v>
      </c>
      <c r="Z98" s="5">
        <v>626465.4</v>
      </c>
      <c r="AA98" s="5">
        <v>358552.9</v>
      </c>
      <c r="AB98" s="5">
        <v>740799.7</v>
      </c>
      <c r="AC98" s="5">
        <v>484078</v>
      </c>
      <c r="AD98" s="5">
        <v>1051566.8</v>
      </c>
      <c r="AE98" s="5">
        <v>1051566.8</v>
      </c>
      <c r="AF98" s="5">
        <v>1051566.8</v>
      </c>
      <c r="AG98" s="5"/>
      <c r="AI98" s="16" t="s">
        <v>65</v>
      </c>
      <c r="AJ98" s="16"/>
      <c r="AK98" s="16"/>
      <c r="AL98" s="42">
        <f t="shared" si="84"/>
        <v>133528.72200000007</v>
      </c>
      <c r="AM98" s="5">
        <f t="shared" si="85"/>
        <v>0</v>
      </c>
      <c r="AN98" s="5">
        <f t="shared" si="86"/>
        <v>0</v>
      </c>
      <c r="AO98" s="5">
        <f t="shared" si="87"/>
        <v>0</v>
      </c>
      <c r="AP98" s="5">
        <f t="shared" si="88"/>
        <v>0</v>
      </c>
      <c r="AQ98" s="5">
        <f t="shared" si="89"/>
        <v>0</v>
      </c>
      <c r="AR98" s="5">
        <f t="shared" si="90"/>
        <v>116055.12199999997</v>
      </c>
      <c r="AS98" s="5">
        <f t="shared" si="91"/>
        <v>28736.800000000047</v>
      </c>
      <c r="AT98" s="5">
        <f t="shared" si="92"/>
        <v>-11263.199999999953</v>
      </c>
      <c r="AU98" s="5">
        <f t="shared" si="93"/>
        <v>0</v>
      </c>
      <c r="AV98" s="5">
        <f t="shared" si="94"/>
        <v>0</v>
      </c>
      <c r="AW98" s="5">
        <f t="shared" si="95"/>
        <v>0</v>
      </c>
      <c r="AX98" s="5"/>
    </row>
    <row r="99" spans="1:50" ht="12.95" customHeight="1" x14ac:dyDescent="0.2">
      <c r="A99" s="14" t="s">
        <v>61</v>
      </c>
      <c r="B99" s="14"/>
      <c r="C99" s="14"/>
      <c r="D99" s="42">
        <f t="shared" si="76"/>
        <v>469778.5</v>
      </c>
      <c r="E99" s="5">
        <f t="shared" ref="E99:H102" si="98">SUM(E15,E36,E57)</f>
        <v>168626.59999999998</v>
      </c>
      <c r="F99" s="5">
        <f t="shared" si="98"/>
        <v>118722</v>
      </c>
      <c r="G99" s="5">
        <f t="shared" si="98"/>
        <v>0</v>
      </c>
      <c r="H99" s="5">
        <f t="shared" si="98"/>
        <v>320000</v>
      </c>
      <c r="I99" s="5">
        <v>8421</v>
      </c>
      <c r="J99" s="5">
        <f>SUM(J15,J36,J57,J78)</f>
        <v>61357.5</v>
      </c>
      <c r="K99" s="5">
        <f t="shared" ref="K99:O99" si="99">SUM(K15,K36,K57,K78)</f>
        <v>100000</v>
      </c>
      <c r="L99" s="5">
        <f t="shared" si="99"/>
        <v>0</v>
      </c>
      <c r="M99" s="5">
        <f t="shared" si="99"/>
        <v>100000</v>
      </c>
      <c r="N99" s="5">
        <f t="shared" si="99"/>
        <v>100000</v>
      </c>
      <c r="O99" s="5">
        <f t="shared" si="99"/>
        <v>100000</v>
      </c>
      <c r="P99" s="5"/>
      <c r="R99" s="14" t="s">
        <v>61</v>
      </c>
      <c r="S99" s="14"/>
      <c r="T99" s="14"/>
      <c r="U99" s="42">
        <v>466421</v>
      </c>
      <c r="V99" s="5">
        <v>168626.59999999998</v>
      </c>
      <c r="W99" s="5">
        <v>118722</v>
      </c>
      <c r="X99" s="5">
        <v>0</v>
      </c>
      <c r="Y99" s="5">
        <v>320000</v>
      </c>
      <c r="Z99" s="5">
        <v>8421</v>
      </c>
      <c r="AA99" s="5">
        <v>58000</v>
      </c>
      <c r="AB99" s="5">
        <v>100000</v>
      </c>
      <c r="AC99" s="5">
        <v>0</v>
      </c>
      <c r="AD99" s="5">
        <v>100000</v>
      </c>
      <c r="AE99" s="5">
        <v>100000</v>
      </c>
      <c r="AF99" s="5">
        <v>100000</v>
      </c>
      <c r="AG99" s="5"/>
      <c r="AI99" s="14" t="s">
        <v>61</v>
      </c>
      <c r="AJ99" s="14"/>
      <c r="AK99" s="14"/>
      <c r="AL99" s="42">
        <f t="shared" si="84"/>
        <v>3357.5</v>
      </c>
      <c r="AM99" s="5">
        <f t="shared" si="85"/>
        <v>0</v>
      </c>
      <c r="AN99" s="5">
        <f t="shared" si="86"/>
        <v>0</v>
      </c>
      <c r="AO99" s="5">
        <f t="shared" si="87"/>
        <v>0</v>
      </c>
      <c r="AP99" s="5">
        <f t="shared" si="88"/>
        <v>0</v>
      </c>
      <c r="AQ99" s="5">
        <f t="shared" si="89"/>
        <v>0</v>
      </c>
      <c r="AR99" s="5">
        <f t="shared" si="90"/>
        <v>3357.5</v>
      </c>
      <c r="AS99" s="5">
        <f t="shared" si="91"/>
        <v>0</v>
      </c>
      <c r="AT99" s="5">
        <f t="shared" si="92"/>
        <v>0</v>
      </c>
      <c r="AU99" s="5">
        <f t="shared" si="93"/>
        <v>0</v>
      </c>
      <c r="AV99" s="5">
        <f t="shared" si="94"/>
        <v>0</v>
      </c>
      <c r="AW99" s="5">
        <f t="shared" si="95"/>
        <v>0</v>
      </c>
      <c r="AX99" s="5"/>
    </row>
    <row r="100" spans="1:50" ht="12.95" customHeight="1" x14ac:dyDescent="0.2">
      <c r="A100" s="14" t="s">
        <v>62</v>
      </c>
      <c r="B100" s="14"/>
      <c r="C100" s="14"/>
      <c r="D100" s="42">
        <f t="shared" si="76"/>
        <v>4544457.0219999999</v>
      </c>
      <c r="E100" s="5">
        <f t="shared" si="98"/>
        <v>239006.4</v>
      </c>
      <c r="F100" s="5">
        <f t="shared" si="98"/>
        <v>573572.89999999991</v>
      </c>
      <c r="G100" s="5">
        <f t="shared" si="98"/>
        <v>939923.7</v>
      </c>
      <c r="H100" s="5">
        <f t="shared" si="98"/>
        <v>521372.9</v>
      </c>
      <c r="I100" s="5">
        <v>611444.4</v>
      </c>
      <c r="J100" s="5">
        <f>SUM(J16,J37,J58,J79)</f>
        <v>273250.522</v>
      </c>
      <c r="K100" s="5">
        <f t="shared" ref="K100:O100" si="100">SUM(K16,K37,K58,K79)</f>
        <v>400036.5</v>
      </c>
      <c r="L100" s="5">
        <f t="shared" si="100"/>
        <v>464314.80000000005</v>
      </c>
      <c r="M100" s="5">
        <f t="shared" si="100"/>
        <v>931803.6</v>
      </c>
      <c r="N100" s="5">
        <f t="shared" si="100"/>
        <v>931803.6</v>
      </c>
      <c r="O100" s="5">
        <f t="shared" si="100"/>
        <v>931803.6</v>
      </c>
      <c r="P100" s="5"/>
      <c r="R100" s="14" t="s">
        <v>62</v>
      </c>
      <c r="S100" s="14"/>
      <c r="T100" s="14"/>
      <c r="U100" s="42">
        <v>4429759.4000000004</v>
      </c>
      <c r="V100" s="5">
        <v>239006.4</v>
      </c>
      <c r="W100" s="5">
        <v>573572.89999999991</v>
      </c>
      <c r="X100" s="5">
        <v>939923.7</v>
      </c>
      <c r="Y100" s="5">
        <v>521372.9</v>
      </c>
      <c r="Z100" s="5">
        <v>611444.4</v>
      </c>
      <c r="AA100" s="5">
        <v>158552.90000000002</v>
      </c>
      <c r="AB100" s="5">
        <v>400036.5</v>
      </c>
      <c r="AC100" s="5">
        <v>464314.8</v>
      </c>
      <c r="AD100" s="5">
        <v>931803.6</v>
      </c>
      <c r="AE100" s="5">
        <v>931803.6</v>
      </c>
      <c r="AF100" s="5">
        <v>931803.6</v>
      </c>
      <c r="AG100" s="5"/>
      <c r="AI100" s="14" t="s">
        <v>62</v>
      </c>
      <c r="AJ100" s="14"/>
      <c r="AK100" s="14"/>
      <c r="AL100" s="42">
        <f t="shared" si="84"/>
        <v>114697.62199999951</v>
      </c>
      <c r="AM100" s="5">
        <f t="shared" si="85"/>
        <v>0</v>
      </c>
      <c r="AN100" s="5">
        <f t="shared" si="86"/>
        <v>0</v>
      </c>
      <c r="AO100" s="5">
        <f t="shared" si="87"/>
        <v>0</v>
      </c>
      <c r="AP100" s="5">
        <f t="shared" si="88"/>
        <v>0</v>
      </c>
      <c r="AQ100" s="5">
        <f t="shared" si="89"/>
        <v>0</v>
      </c>
      <c r="AR100" s="5">
        <f t="shared" si="90"/>
        <v>114697.62199999997</v>
      </c>
      <c r="AS100" s="5">
        <f t="shared" si="91"/>
        <v>0</v>
      </c>
      <c r="AT100" s="5">
        <f t="shared" si="92"/>
        <v>0</v>
      </c>
      <c r="AU100" s="5">
        <f t="shared" si="93"/>
        <v>0</v>
      </c>
      <c r="AV100" s="5">
        <f t="shared" si="94"/>
        <v>0</v>
      </c>
      <c r="AW100" s="5">
        <f t="shared" si="95"/>
        <v>0</v>
      </c>
      <c r="AX100" s="5"/>
    </row>
    <row r="101" spans="1:50" ht="12.95" customHeight="1" x14ac:dyDescent="0.2">
      <c r="A101" s="14" t="s">
        <v>63</v>
      </c>
      <c r="B101" s="14"/>
      <c r="C101" s="14"/>
      <c r="D101" s="42">
        <f t="shared" si="76"/>
        <v>82889.599999999991</v>
      </c>
      <c r="E101" s="5">
        <f t="shared" si="98"/>
        <v>1990.821850079745</v>
      </c>
      <c r="F101" s="5">
        <f t="shared" si="98"/>
        <v>342.6</v>
      </c>
      <c r="G101" s="5">
        <f t="shared" si="98"/>
        <v>27128.547368421052</v>
      </c>
      <c r="H101" s="5">
        <f t="shared" si="98"/>
        <v>41315.789473684214</v>
      </c>
      <c r="I101" s="5">
        <v>6600</v>
      </c>
      <c r="J101" s="5">
        <f t="shared" ref="J101:O102" si="101">SUM(J17,J38,J59,J80)</f>
        <v>0</v>
      </c>
      <c r="K101" s="5">
        <f t="shared" si="101"/>
        <v>8500</v>
      </c>
      <c r="L101" s="5">
        <f t="shared" si="101"/>
        <v>8500</v>
      </c>
      <c r="M101" s="5">
        <f t="shared" si="101"/>
        <v>19763.2</v>
      </c>
      <c r="N101" s="5">
        <f t="shared" si="101"/>
        <v>19763.2</v>
      </c>
      <c r="O101" s="5">
        <f t="shared" si="101"/>
        <v>19763.2</v>
      </c>
      <c r="P101" s="5"/>
      <c r="R101" s="14" t="s">
        <v>63</v>
      </c>
      <c r="S101" s="14"/>
      <c r="T101" s="14"/>
      <c r="U101" s="42">
        <v>107416</v>
      </c>
      <c r="V101" s="5">
        <v>1990.821850079745</v>
      </c>
      <c r="W101" s="5">
        <v>342.6</v>
      </c>
      <c r="X101" s="5">
        <v>27128.547368421052</v>
      </c>
      <c r="Y101" s="5">
        <v>41315.789473684214</v>
      </c>
      <c r="Z101" s="5">
        <v>6600</v>
      </c>
      <c r="AA101" s="5">
        <v>2000</v>
      </c>
      <c r="AB101" s="5">
        <v>19763.2</v>
      </c>
      <c r="AC101" s="5">
        <v>19763.2</v>
      </c>
      <c r="AD101" s="5">
        <v>19763.2</v>
      </c>
      <c r="AE101" s="5">
        <v>19763.2</v>
      </c>
      <c r="AF101" s="5">
        <v>19763.2</v>
      </c>
      <c r="AG101" s="5"/>
      <c r="AI101" s="14" t="s">
        <v>63</v>
      </c>
      <c r="AJ101" s="14"/>
      <c r="AK101" s="14"/>
      <c r="AL101" s="42">
        <f t="shared" si="84"/>
        <v>-24526.400000000009</v>
      </c>
      <c r="AM101" s="5">
        <f t="shared" si="85"/>
        <v>0</v>
      </c>
      <c r="AN101" s="5">
        <f t="shared" si="86"/>
        <v>0</v>
      </c>
      <c r="AO101" s="5">
        <f t="shared" si="87"/>
        <v>0</v>
      </c>
      <c r="AP101" s="5">
        <f t="shared" si="88"/>
        <v>0</v>
      </c>
      <c r="AQ101" s="5">
        <f t="shared" si="89"/>
        <v>0</v>
      </c>
      <c r="AR101" s="5">
        <f t="shared" si="90"/>
        <v>-2000</v>
      </c>
      <c r="AS101" s="5">
        <f t="shared" si="91"/>
        <v>-11263.2</v>
      </c>
      <c r="AT101" s="5">
        <f t="shared" si="92"/>
        <v>-11263.2</v>
      </c>
      <c r="AU101" s="5">
        <f t="shared" si="93"/>
        <v>0</v>
      </c>
      <c r="AV101" s="5">
        <f t="shared" si="94"/>
        <v>0</v>
      </c>
      <c r="AW101" s="5">
        <f t="shared" si="95"/>
        <v>0</v>
      </c>
      <c r="AX101" s="5"/>
    </row>
    <row r="102" spans="1:50" ht="12.95" customHeight="1" x14ac:dyDescent="0.2">
      <c r="A102" s="14" t="s">
        <v>64</v>
      </c>
      <c r="B102" s="14"/>
      <c r="C102" s="14"/>
      <c r="D102" s="42">
        <f t="shared" si="76"/>
        <v>401000</v>
      </c>
      <c r="E102" s="5">
        <f t="shared" si="98"/>
        <v>0</v>
      </c>
      <c r="F102" s="5">
        <f t="shared" si="98"/>
        <v>0</v>
      </c>
      <c r="G102" s="5">
        <f t="shared" si="98"/>
        <v>0</v>
      </c>
      <c r="H102" s="5">
        <f t="shared" si="98"/>
        <v>0</v>
      </c>
      <c r="I102" s="5">
        <v>0</v>
      </c>
      <c r="J102" s="5">
        <f t="shared" si="101"/>
        <v>140000</v>
      </c>
      <c r="K102" s="5">
        <f>SUM(K18,K39,K60,K81)</f>
        <v>261000</v>
      </c>
      <c r="L102" s="5">
        <f t="shared" si="101"/>
        <v>0</v>
      </c>
      <c r="M102" s="5">
        <f t="shared" si="101"/>
        <v>0</v>
      </c>
      <c r="N102" s="5">
        <f t="shared" si="101"/>
        <v>0</v>
      </c>
      <c r="O102" s="5">
        <f t="shared" si="101"/>
        <v>0</v>
      </c>
      <c r="P102" s="5"/>
      <c r="R102" s="14" t="s">
        <v>64</v>
      </c>
      <c r="S102" s="14"/>
      <c r="T102" s="14"/>
      <c r="U102" s="42">
        <v>361000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140000</v>
      </c>
      <c r="AB102" s="5">
        <v>221000</v>
      </c>
      <c r="AC102" s="5">
        <v>0</v>
      </c>
      <c r="AD102" s="5">
        <v>0</v>
      </c>
      <c r="AE102" s="5">
        <v>0</v>
      </c>
      <c r="AF102" s="5">
        <v>0</v>
      </c>
      <c r="AG102" s="5"/>
      <c r="AI102" s="14" t="s">
        <v>64</v>
      </c>
      <c r="AJ102" s="14"/>
      <c r="AK102" s="14"/>
      <c r="AL102" s="42">
        <f t="shared" si="84"/>
        <v>40000</v>
      </c>
      <c r="AM102" s="5">
        <f t="shared" si="85"/>
        <v>0</v>
      </c>
      <c r="AN102" s="5">
        <f t="shared" si="86"/>
        <v>0</v>
      </c>
      <c r="AO102" s="5">
        <f t="shared" si="87"/>
        <v>0</v>
      </c>
      <c r="AP102" s="5">
        <f t="shared" si="88"/>
        <v>0</v>
      </c>
      <c r="AQ102" s="5">
        <f t="shared" si="89"/>
        <v>0</v>
      </c>
      <c r="AR102" s="5">
        <f t="shared" si="90"/>
        <v>0</v>
      </c>
      <c r="AS102" s="5">
        <f t="shared" si="91"/>
        <v>40000</v>
      </c>
      <c r="AT102" s="5">
        <f t="shared" si="92"/>
        <v>0</v>
      </c>
      <c r="AU102" s="5">
        <f t="shared" si="93"/>
        <v>0</v>
      </c>
      <c r="AV102" s="5">
        <f t="shared" si="94"/>
        <v>0</v>
      </c>
      <c r="AW102" s="5">
        <f t="shared" si="95"/>
        <v>0</v>
      </c>
      <c r="AX102" s="5"/>
    </row>
    <row r="103" spans="1:50" ht="12.95" customHeight="1" x14ac:dyDescent="0.2">
      <c r="A103" s="16" t="s">
        <v>66</v>
      </c>
      <c r="B103" s="16"/>
      <c r="C103" s="16"/>
      <c r="D103" s="42">
        <f t="shared" si="76"/>
        <v>0</v>
      </c>
      <c r="E103" s="5">
        <f>SUM(E104:E107)</f>
        <v>0</v>
      </c>
      <c r="F103" s="5">
        <f>SUM(F104:F107)</f>
        <v>0</v>
      </c>
      <c r="G103" s="5">
        <f>SUM(G104:G107)</f>
        <v>0</v>
      </c>
      <c r="H103" s="5">
        <f t="shared" ref="H103:M103" si="102">SUM(H104:H107)</f>
        <v>0</v>
      </c>
      <c r="I103" s="5">
        <v>0</v>
      </c>
      <c r="J103" s="5">
        <f t="shared" si="102"/>
        <v>0</v>
      </c>
      <c r="K103" s="5">
        <f t="shared" si="102"/>
        <v>0</v>
      </c>
      <c r="L103" s="5">
        <f t="shared" si="102"/>
        <v>0</v>
      </c>
      <c r="M103" s="5">
        <f t="shared" si="102"/>
        <v>0</v>
      </c>
      <c r="N103" s="5">
        <f>SUM(N104:N107)</f>
        <v>0</v>
      </c>
      <c r="O103" s="5">
        <f>SUM(O104:O107)</f>
        <v>0</v>
      </c>
      <c r="P103" s="5"/>
      <c r="R103" s="16" t="s">
        <v>66</v>
      </c>
      <c r="S103" s="16"/>
      <c r="T103" s="16"/>
      <c r="U103" s="42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/>
      <c r="AI103" s="16" t="s">
        <v>66</v>
      </c>
      <c r="AJ103" s="16"/>
      <c r="AK103" s="16"/>
      <c r="AL103" s="42">
        <f t="shared" si="84"/>
        <v>0</v>
      </c>
      <c r="AM103" s="5">
        <f t="shared" si="85"/>
        <v>0</v>
      </c>
      <c r="AN103" s="5">
        <f t="shared" si="86"/>
        <v>0</v>
      </c>
      <c r="AO103" s="5">
        <f t="shared" si="87"/>
        <v>0</v>
      </c>
      <c r="AP103" s="5">
        <f t="shared" si="88"/>
        <v>0</v>
      </c>
      <c r="AQ103" s="5">
        <f t="shared" si="89"/>
        <v>0</v>
      </c>
      <c r="AR103" s="5">
        <f t="shared" si="90"/>
        <v>0</v>
      </c>
      <c r="AS103" s="5">
        <f t="shared" si="91"/>
        <v>0</v>
      </c>
      <c r="AT103" s="5">
        <f t="shared" si="92"/>
        <v>0</v>
      </c>
      <c r="AU103" s="5">
        <f t="shared" si="93"/>
        <v>0</v>
      </c>
      <c r="AV103" s="5">
        <f t="shared" si="94"/>
        <v>0</v>
      </c>
      <c r="AW103" s="5">
        <f t="shared" si="95"/>
        <v>0</v>
      </c>
      <c r="AX103" s="5"/>
    </row>
    <row r="104" spans="1:50" ht="12.95" customHeight="1" x14ac:dyDescent="0.2">
      <c r="A104" s="14" t="s">
        <v>61</v>
      </c>
      <c r="B104" s="14"/>
      <c r="C104" s="14"/>
      <c r="D104" s="42">
        <f t="shared" si="76"/>
        <v>0</v>
      </c>
      <c r="E104" s="5">
        <f t="shared" ref="E104:H107" si="103">SUM(E20,E41,E62)</f>
        <v>0</v>
      </c>
      <c r="F104" s="5">
        <f t="shared" si="103"/>
        <v>0</v>
      </c>
      <c r="G104" s="5">
        <f t="shared" si="103"/>
        <v>0</v>
      </c>
      <c r="H104" s="5">
        <f t="shared" si="103"/>
        <v>0</v>
      </c>
      <c r="I104" s="5">
        <v>0</v>
      </c>
      <c r="J104" s="5">
        <f>SUM(J20,J41,J62,J83)</f>
        <v>0</v>
      </c>
      <c r="K104" s="5">
        <f t="shared" ref="K104:O104" si="104">SUM(K20,K41,K62,K83)</f>
        <v>0</v>
      </c>
      <c r="L104" s="5">
        <f t="shared" si="104"/>
        <v>0</v>
      </c>
      <c r="M104" s="5">
        <f t="shared" si="104"/>
        <v>0</v>
      </c>
      <c r="N104" s="5">
        <f t="shared" si="104"/>
        <v>0</v>
      </c>
      <c r="O104" s="5">
        <f t="shared" si="104"/>
        <v>0</v>
      </c>
      <c r="P104" s="5"/>
      <c r="R104" s="14" t="s">
        <v>61</v>
      </c>
      <c r="S104" s="14"/>
      <c r="T104" s="14"/>
      <c r="U104" s="42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/>
      <c r="AI104" s="14" t="s">
        <v>61</v>
      </c>
      <c r="AJ104" s="14"/>
      <c r="AK104" s="14"/>
      <c r="AL104" s="42">
        <f t="shared" si="84"/>
        <v>0</v>
      </c>
      <c r="AM104" s="5">
        <f t="shared" si="85"/>
        <v>0</v>
      </c>
      <c r="AN104" s="5">
        <f t="shared" si="86"/>
        <v>0</v>
      </c>
      <c r="AO104" s="5">
        <f t="shared" si="87"/>
        <v>0</v>
      </c>
      <c r="AP104" s="5">
        <f t="shared" si="88"/>
        <v>0</v>
      </c>
      <c r="AQ104" s="5">
        <f t="shared" si="89"/>
        <v>0</v>
      </c>
      <c r="AR104" s="5">
        <f t="shared" si="90"/>
        <v>0</v>
      </c>
      <c r="AS104" s="5">
        <f t="shared" si="91"/>
        <v>0</v>
      </c>
      <c r="AT104" s="5">
        <f t="shared" si="92"/>
        <v>0</v>
      </c>
      <c r="AU104" s="5">
        <f t="shared" si="93"/>
        <v>0</v>
      </c>
      <c r="AV104" s="5">
        <f t="shared" si="94"/>
        <v>0</v>
      </c>
      <c r="AW104" s="5">
        <f t="shared" si="95"/>
        <v>0</v>
      </c>
      <c r="AX104" s="5"/>
    </row>
    <row r="105" spans="1:50" ht="12.95" customHeight="1" x14ac:dyDescent="0.2">
      <c r="A105" s="14" t="s">
        <v>62</v>
      </c>
      <c r="B105" s="14"/>
      <c r="C105" s="14"/>
      <c r="D105" s="42">
        <f t="shared" si="76"/>
        <v>0</v>
      </c>
      <c r="E105" s="5">
        <f t="shared" si="103"/>
        <v>0</v>
      </c>
      <c r="F105" s="5">
        <f t="shared" si="103"/>
        <v>0</v>
      </c>
      <c r="G105" s="5">
        <f t="shared" si="103"/>
        <v>0</v>
      </c>
      <c r="H105" s="5">
        <f t="shared" si="103"/>
        <v>0</v>
      </c>
      <c r="I105" s="5">
        <v>0</v>
      </c>
      <c r="J105" s="5">
        <f t="shared" ref="J105:O107" si="105">SUM(J21,J42,J63,J84)</f>
        <v>0</v>
      </c>
      <c r="K105" s="5">
        <f t="shared" si="105"/>
        <v>0</v>
      </c>
      <c r="L105" s="5">
        <f t="shared" si="105"/>
        <v>0</v>
      </c>
      <c r="M105" s="5">
        <f t="shared" si="105"/>
        <v>0</v>
      </c>
      <c r="N105" s="5">
        <f t="shared" si="105"/>
        <v>0</v>
      </c>
      <c r="O105" s="5">
        <f t="shared" si="105"/>
        <v>0</v>
      </c>
      <c r="P105" s="5"/>
      <c r="R105" s="14" t="s">
        <v>62</v>
      </c>
      <c r="S105" s="14"/>
      <c r="T105" s="14"/>
      <c r="U105" s="42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/>
      <c r="AI105" s="14" t="s">
        <v>62</v>
      </c>
      <c r="AJ105" s="14"/>
      <c r="AK105" s="14"/>
      <c r="AL105" s="42">
        <f t="shared" si="84"/>
        <v>0</v>
      </c>
      <c r="AM105" s="5">
        <f t="shared" si="85"/>
        <v>0</v>
      </c>
      <c r="AN105" s="5">
        <f t="shared" si="86"/>
        <v>0</v>
      </c>
      <c r="AO105" s="5">
        <f t="shared" si="87"/>
        <v>0</v>
      </c>
      <c r="AP105" s="5">
        <f t="shared" si="88"/>
        <v>0</v>
      </c>
      <c r="AQ105" s="5">
        <f t="shared" si="89"/>
        <v>0</v>
      </c>
      <c r="AR105" s="5">
        <f t="shared" si="90"/>
        <v>0</v>
      </c>
      <c r="AS105" s="5">
        <f t="shared" si="91"/>
        <v>0</v>
      </c>
      <c r="AT105" s="5">
        <f t="shared" si="92"/>
        <v>0</v>
      </c>
      <c r="AU105" s="5">
        <f t="shared" si="93"/>
        <v>0</v>
      </c>
      <c r="AV105" s="5">
        <f t="shared" si="94"/>
        <v>0</v>
      </c>
      <c r="AW105" s="5">
        <f t="shared" si="95"/>
        <v>0</v>
      </c>
      <c r="AX105" s="5"/>
    </row>
    <row r="106" spans="1:50" ht="12.95" customHeight="1" x14ac:dyDescent="0.2">
      <c r="A106" s="14" t="s">
        <v>63</v>
      </c>
      <c r="B106" s="14"/>
      <c r="C106" s="14"/>
      <c r="D106" s="42">
        <f t="shared" si="76"/>
        <v>0</v>
      </c>
      <c r="E106" s="5">
        <f t="shared" si="103"/>
        <v>0</v>
      </c>
      <c r="F106" s="5">
        <f t="shared" si="103"/>
        <v>0</v>
      </c>
      <c r="G106" s="5">
        <f t="shared" si="103"/>
        <v>0</v>
      </c>
      <c r="H106" s="5">
        <f t="shared" si="103"/>
        <v>0</v>
      </c>
      <c r="I106" s="5">
        <v>0</v>
      </c>
      <c r="J106" s="5">
        <f t="shared" si="105"/>
        <v>0</v>
      </c>
      <c r="K106" s="5">
        <f t="shared" si="105"/>
        <v>0</v>
      </c>
      <c r="L106" s="5">
        <f t="shared" si="105"/>
        <v>0</v>
      </c>
      <c r="M106" s="5">
        <f t="shared" si="105"/>
        <v>0</v>
      </c>
      <c r="N106" s="5">
        <f t="shared" si="105"/>
        <v>0</v>
      </c>
      <c r="O106" s="5">
        <f t="shared" si="105"/>
        <v>0</v>
      </c>
      <c r="P106" s="5"/>
      <c r="R106" s="14" t="s">
        <v>63</v>
      </c>
      <c r="S106" s="14"/>
      <c r="T106" s="14"/>
      <c r="U106" s="42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/>
      <c r="AI106" s="14" t="s">
        <v>63</v>
      </c>
      <c r="AJ106" s="14"/>
      <c r="AK106" s="14"/>
      <c r="AL106" s="42">
        <f t="shared" si="84"/>
        <v>0</v>
      </c>
      <c r="AM106" s="5">
        <f t="shared" si="85"/>
        <v>0</v>
      </c>
      <c r="AN106" s="5">
        <f t="shared" si="86"/>
        <v>0</v>
      </c>
      <c r="AO106" s="5">
        <f t="shared" si="87"/>
        <v>0</v>
      </c>
      <c r="AP106" s="5">
        <f t="shared" si="88"/>
        <v>0</v>
      </c>
      <c r="AQ106" s="5">
        <f t="shared" si="89"/>
        <v>0</v>
      </c>
      <c r="AR106" s="5">
        <f t="shared" si="90"/>
        <v>0</v>
      </c>
      <c r="AS106" s="5">
        <f t="shared" si="91"/>
        <v>0</v>
      </c>
      <c r="AT106" s="5">
        <f t="shared" si="92"/>
        <v>0</v>
      </c>
      <c r="AU106" s="5">
        <f t="shared" si="93"/>
        <v>0</v>
      </c>
      <c r="AV106" s="5">
        <f t="shared" si="94"/>
        <v>0</v>
      </c>
      <c r="AW106" s="5">
        <f t="shared" si="95"/>
        <v>0</v>
      </c>
      <c r="AX106" s="5"/>
    </row>
    <row r="107" spans="1:50" ht="12.95" customHeight="1" x14ac:dyDescent="0.2">
      <c r="A107" s="14" t="s">
        <v>64</v>
      </c>
      <c r="B107" s="14"/>
      <c r="C107" s="14"/>
      <c r="D107" s="42">
        <f t="shared" si="76"/>
        <v>0</v>
      </c>
      <c r="E107" s="5">
        <f t="shared" si="103"/>
        <v>0</v>
      </c>
      <c r="F107" s="5">
        <f t="shared" si="103"/>
        <v>0</v>
      </c>
      <c r="G107" s="5">
        <f t="shared" si="103"/>
        <v>0</v>
      </c>
      <c r="H107" s="5">
        <f t="shared" si="103"/>
        <v>0</v>
      </c>
      <c r="I107" s="5">
        <v>0</v>
      </c>
      <c r="J107" s="5">
        <f t="shared" si="105"/>
        <v>0</v>
      </c>
      <c r="K107" s="5">
        <f t="shared" si="105"/>
        <v>0</v>
      </c>
      <c r="L107" s="5">
        <f t="shared" si="105"/>
        <v>0</v>
      </c>
      <c r="M107" s="5">
        <f t="shared" si="105"/>
        <v>0</v>
      </c>
      <c r="N107" s="5">
        <f t="shared" si="105"/>
        <v>0</v>
      </c>
      <c r="O107" s="5">
        <f t="shared" si="105"/>
        <v>0</v>
      </c>
      <c r="P107" s="5"/>
      <c r="R107" s="14" t="s">
        <v>64</v>
      </c>
      <c r="S107" s="14"/>
      <c r="T107" s="14"/>
      <c r="U107" s="42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/>
      <c r="AI107" s="14" t="s">
        <v>64</v>
      </c>
      <c r="AJ107" s="14"/>
      <c r="AK107" s="14"/>
      <c r="AL107" s="42">
        <f t="shared" si="84"/>
        <v>0</v>
      </c>
      <c r="AM107" s="5">
        <f t="shared" si="85"/>
        <v>0</v>
      </c>
      <c r="AN107" s="5">
        <f t="shared" si="86"/>
        <v>0</v>
      </c>
      <c r="AO107" s="5">
        <f t="shared" si="87"/>
        <v>0</v>
      </c>
      <c r="AP107" s="5">
        <f t="shared" si="88"/>
        <v>0</v>
      </c>
      <c r="AQ107" s="5">
        <f t="shared" si="89"/>
        <v>0</v>
      </c>
      <c r="AR107" s="5">
        <f t="shared" si="90"/>
        <v>0</v>
      </c>
      <c r="AS107" s="5">
        <f t="shared" si="91"/>
        <v>0</v>
      </c>
      <c r="AT107" s="5">
        <f t="shared" si="92"/>
        <v>0</v>
      </c>
      <c r="AU107" s="5">
        <f t="shared" si="93"/>
        <v>0</v>
      </c>
      <c r="AV107" s="5">
        <f t="shared" si="94"/>
        <v>0</v>
      </c>
      <c r="AW107" s="5">
        <f t="shared" si="95"/>
        <v>0</v>
      </c>
      <c r="AX107" s="5"/>
    </row>
    <row r="108" spans="1:50" ht="12.95" customHeight="1" x14ac:dyDescent="0.2">
      <c r="A108" s="16" t="s">
        <v>67</v>
      </c>
      <c r="B108" s="16"/>
      <c r="C108" s="16"/>
      <c r="D108" s="42">
        <f t="shared" si="76"/>
        <v>9328279.0244444441</v>
      </c>
      <c r="E108" s="5">
        <f>SUM(E109:E112)</f>
        <v>77500.031494252878</v>
      </c>
      <c r="F108" s="5">
        <f>SUM(F109:F112)</f>
        <v>97099.899999999965</v>
      </c>
      <c r="G108" s="5">
        <f>SUM(G109:G112)</f>
        <v>671051.42923976609</v>
      </c>
      <c r="H108" s="5">
        <f t="shared" ref="H108:M108" si="106">SUM(H109:H112)</f>
        <v>610297.39766081877</v>
      </c>
      <c r="I108" s="5">
        <v>1378116.38</v>
      </c>
      <c r="J108" s="5">
        <f t="shared" si="106"/>
        <v>1802163.6444444447</v>
      </c>
      <c r="K108" s="5">
        <f t="shared" si="106"/>
        <v>1229899.7999999998</v>
      </c>
      <c r="L108" s="5">
        <f t="shared" si="106"/>
        <v>1229899.7999999998</v>
      </c>
      <c r="M108" s="5">
        <f t="shared" si="106"/>
        <v>1229399.7999999998</v>
      </c>
      <c r="N108" s="5">
        <f>SUM(N109:N112)</f>
        <v>1229399.7999999998</v>
      </c>
      <c r="O108" s="5">
        <f>SUM(O109:O112)</f>
        <v>1229399.7999999998</v>
      </c>
      <c r="P108" s="5"/>
      <c r="R108" s="16" t="s">
        <v>67</v>
      </c>
      <c r="S108" s="16"/>
      <c r="T108" s="16"/>
      <c r="U108" s="42">
        <v>9042457.4799999986</v>
      </c>
      <c r="V108" s="5">
        <v>77500.031494252878</v>
      </c>
      <c r="W108" s="5">
        <v>97099.899999999965</v>
      </c>
      <c r="X108" s="5">
        <v>671051.42923976609</v>
      </c>
      <c r="Y108" s="5">
        <v>610297.39766081877</v>
      </c>
      <c r="Z108" s="5">
        <v>1378116.38</v>
      </c>
      <c r="AA108" s="5">
        <v>1517342.0999999999</v>
      </c>
      <c r="AB108" s="5">
        <v>1229399.7999999998</v>
      </c>
      <c r="AC108" s="5">
        <v>1229399.7999999998</v>
      </c>
      <c r="AD108" s="5">
        <v>1229399.7999999998</v>
      </c>
      <c r="AE108" s="5">
        <v>1229399.7999999998</v>
      </c>
      <c r="AF108" s="5">
        <v>1229399.7999999998</v>
      </c>
      <c r="AG108" s="5"/>
      <c r="AI108" s="16" t="s">
        <v>67</v>
      </c>
      <c r="AJ108" s="16"/>
      <c r="AK108" s="16"/>
      <c r="AL108" s="42">
        <f t="shared" si="84"/>
        <v>285821.54444444552</v>
      </c>
      <c r="AM108" s="5">
        <f t="shared" si="85"/>
        <v>0</v>
      </c>
      <c r="AN108" s="5">
        <f t="shared" si="86"/>
        <v>0</v>
      </c>
      <c r="AO108" s="5">
        <f t="shared" si="87"/>
        <v>0</v>
      </c>
      <c r="AP108" s="5">
        <f t="shared" si="88"/>
        <v>0</v>
      </c>
      <c r="AQ108" s="5">
        <f t="shared" si="89"/>
        <v>0</v>
      </c>
      <c r="AR108" s="5">
        <f t="shared" si="90"/>
        <v>284821.54444444482</v>
      </c>
      <c r="AS108" s="5">
        <f t="shared" si="91"/>
        <v>500</v>
      </c>
      <c r="AT108" s="5">
        <f t="shared" si="92"/>
        <v>500</v>
      </c>
      <c r="AU108" s="5">
        <f t="shared" si="93"/>
        <v>0</v>
      </c>
      <c r="AV108" s="5">
        <f t="shared" si="94"/>
        <v>0</v>
      </c>
      <c r="AW108" s="5">
        <f t="shared" si="95"/>
        <v>0</v>
      </c>
      <c r="AX108" s="5"/>
    </row>
    <row r="109" spans="1:50" ht="12.95" customHeight="1" x14ac:dyDescent="0.2">
      <c r="A109" s="14" t="s">
        <v>61</v>
      </c>
      <c r="B109" s="14"/>
      <c r="C109" s="14"/>
      <c r="D109" s="42">
        <f t="shared" si="76"/>
        <v>52472.1</v>
      </c>
      <c r="E109" s="5">
        <f t="shared" ref="E109:H112" si="107">SUM(E25,E46,E67)</f>
        <v>0</v>
      </c>
      <c r="F109" s="5">
        <f t="shared" si="107"/>
        <v>0</v>
      </c>
      <c r="G109" s="5">
        <f t="shared" si="107"/>
        <v>0</v>
      </c>
      <c r="H109" s="5">
        <f t="shared" si="107"/>
        <v>0</v>
      </c>
      <c r="I109" s="5">
        <v>0</v>
      </c>
      <c r="J109" s="5">
        <f>SUM(J25,J46,J67,J88)</f>
        <v>52472.1</v>
      </c>
      <c r="K109" s="5">
        <f t="shared" ref="K109:O109" si="108">SUM(K25,K46,K67,K88)</f>
        <v>0</v>
      </c>
      <c r="L109" s="5">
        <f t="shared" si="108"/>
        <v>0</v>
      </c>
      <c r="M109" s="5">
        <f t="shared" si="108"/>
        <v>0</v>
      </c>
      <c r="N109" s="5">
        <f t="shared" si="108"/>
        <v>0</v>
      </c>
      <c r="O109" s="5">
        <f t="shared" si="108"/>
        <v>0</v>
      </c>
      <c r="P109" s="5"/>
      <c r="R109" s="14" t="s">
        <v>61</v>
      </c>
      <c r="S109" s="14"/>
      <c r="T109" s="14"/>
      <c r="U109" s="42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/>
      <c r="AI109" s="14" t="s">
        <v>61</v>
      </c>
      <c r="AJ109" s="14"/>
      <c r="AK109" s="14"/>
      <c r="AL109" s="42">
        <f t="shared" si="84"/>
        <v>52472.1</v>
      </c>
      <c r="AM109" s="5">
        <f t="shared" si="85"/>
        <v>0</v>
      </c>
      <c r="AN109" s="5">
        <f t="shared" si="86"/>
        <v>0</v>
      </c>
      <c r="AO109" s="5">
        <f t="shared" si="87"/>
        <v>0</v>
      </c>
      <c r="AP109" s="5">
        <f t="shared" si="88"/>
        <v>0</v>
      </c>
      <c r="AQ109" s="5">
        <f t="shared" si="89"/>
        <v>0</v>
      </c>
      <c r="AR109" s="5">
        <f t="shared" si="90"/>
        <v>52472.1</v>
      </c>
      <c r="AS109" s="5">
        <f t="shared" si="91"/>
        <v>0</v>
      </c>
      <c r="AT109" s="5">
        <f t="shared" si="92"/>
        <v>0</v>
      </c>
      <c r="AU109" s="5">
        <f t="shared" si="93"/>
        <v>0</v>
      </c>
      <c r="AV109" s="5">
        <f t="shared" si="94"/>
        <v>0</v>
      </c>
      <c r="AW109" s="5">
        <f t="shared" si="95"/>
        <v>0</v>
      </c>
      <c r="AX109" s="5"/>
    </row>
    <row r="110" spans="1:50" ht="12.95" customHeight="1" x14ac:dyDescent="0.2">
      <c r="A110" s="14" t="s">
        <v>62</v>
      </c>
      <c r="B110" s="14"/>
      <c r="C110" s="14"/>
      <c r="D110" s="42">
        <f t="shared" si="76"/>
        <v>8948234.3800000008</v>
      </c>
      <c r="E110" s="5">
        <f t="shared" si="107"/>
        <v>77500.031494252878</v>
      </c>
      <c r="F110" s="5">
        <f t="shared" si="107"/>
        <v>97099.899999999965</v>
      </c>
      <c r="G110" s="5">
        <f t="shared" si="107"/>
        <v>651046.1</v>
      </c>
      <c r="H110" s="5">
        <f t="shared" si="107"/>
        <v>608530</v>
      </c>
      <c r="I110" s="5">
        <v>1326732.48</v>
      </c>
      <c r="J110" s="5">
        <f>SUM(J26,J47,J68,J89)</f>
        <v>1730422.4000000001</v>
      </c>
      <c r="K110" s="5">
        <f t="shared" ref="J110:O112" si="109">SUM(K26,K47,K68,K89)</f>
        <v>1178515.8999999999</v>
      </c>
      <c r="L110" s="5">
        <f t="shared" si="109"/>
        <v>1178515.8999999999</v>
      </c>
      <c r="M110" s="5">
        <f t="shared" si="109"/>
        <v>1178015.8999999999</v>
      </c>
      <c r="N110" s="5">
        <f t="shared" si="109"/>
        <v>1178015.8999999999</v>
      </c>
      <c r="O110" s="5">
        <f t="shared" si="109"/>
        <v>1178015.8999999999</v>
      </c>
      <c r="P110" s="5"/>
      <c r="R110" s="14" t="s">
        <v>62</v>
      </c>
      <c r="S110" s="14"/>
      <c r="T110" s="14"/>
      <c r="U110" s="42">
        <v>8682404.3800000008</v>
      </c>
      <c r="V110" s="5">
        <v>77500.031494252878</v>
      </c>
      <c r="W110" s="5">
        <v>97099.899999999965</v>
      </c>
      <c r="X110" s="5">
        <v>651046.1</v>
      </c>
      <c r="Y110" s="5">
        <v>608530</v>
      </c>
      <c r="Z110" s="5">
        <v>1326732.48</v>
      </c>
      <c r="AA110" s="5">
        <v>1465592.4</v>
      </c>
      <c r="AB110" s="5">
        <v>1178015.8999999999</v>
      </c>
      <c r="AC110" s="5">
        <v>1178015.8999999999</v>
      </c>
      <c r="AD110" s="5">
        <v>1178015.8999999999</v>
      </c>
      <c r="AE110" s="5">
        <v>1178015.8999999999</v>
      </c>
      <c r="AF110" s="5">
        <v>1178015.8999999999</v>
      </c>
      <c r="AG110" s="5"/>
      <c r="AI110" s="14" t="s">
        <v>62</v>
      </c>
      <c r="AJ110" s="14"/>
      <c r="AK110" s="14"/>
      <c r="AL110" s="42">
        <f t="shared" si="84"/>
        <v>265830</v>
      </c>
      <c r="AM110" s="5">
        <f t="shared" si="85"/>
        <v>0</v>
      </c>
      <c r="AN110" s="5">
        <f t="shared" si="86"/>
        <v>0</v>
      </c>
      <c r="AO110" s="5">
        <f t="shared" si="87"/>
        <v>0</v>
      </c>
      <c r="AP110" s="5">
        <f t="shared" si="88"/>
        <v>0</v>
      </c>
      <c r="AQ110" s="5">
        <f t="shared" si="89"/>
        <v>0</v>
      </c>
      <c r="AR110" s="5">
        <f t="shared" si="90"/>
        <v>264830.00000000023</v>
      </c>
      <c r="AS110" s="5">
        <f t="shared" si="91"/>
        <v>500</v>
      </c>
      <c r="AT110" s="5">
        <f t="shared" si="92"/>
        <v>500</v>
      </c>
      <c r="AU110" s="5">
        <f t="shared" si="93"/>
        <v>0</v>
      </c>
      <c r="AV110" s="5">
        <f t="shared" si="94"/>
        <v>0</v>
      </c>
      <c r="AW110" s="5">
        <f t="shared" si="95"/>
        <v>0</v>
      </c>
      <c r="AX110" s="5"/>
    </row>
    <row r="111" spans="1:50" ht="12.95" customHeight="1" x14ac:dyDescent="0.2">
      <c r="A111" s="14" t="s">
        <v>63</v>
      </c>
      <c r="B111" s="14"/>
      <c r="C111" s="14"/>
      <c r="D111" s="42">
        <f t="shared" si="76"/>
        <v>327572.54444444447</v>
      </c>
      <c r="E111" s="5">
        <f t="shared" si="107"/>
        <v>0</v>
      </c>
      <c r="F111" s="5">
        <f t="shared" si="107"/>
        <v>0</v>
      </c>
      <c r="G111" s="5">
        <f t="shared" si="107"/>
        <v>20005.329239766084</v>
      </c>
      <c r="H111" s="5">
        <f t="shared" si="107"/>
        <v>1767.3976608187133</v>
      </c>
      <c r="I111" s="5">
        <v>51383.9</v>
      </c>
      <c r="J111" s="5">
        <f t="shared" si="109"/>
        <v>19269.144444444446</v>
      </c>
      <c r="K111" s="5">
        <f t="shared" si="109"/>
        <v>51383.9</v>
      </c>
      <c r="L111" s="5">
        <f t="shared" si="109"/>
        <v>51383.9</v>
      </c>
      <c r="M111" s="5">
        <f t="shared" si="109"/>
        <v>51383.9</v>
      </c>
      <c r="N111" s="5">
        <f t="shared" si="109"/>
        <v>51383.9</v>
      </c>
      <c r="O111" s="5">
        <f t="shared" si="109"/>
        <v>51383.9</v>
      </c>
      <c r="P111" s="5"/>
      <c r="R111" s="14" t="s">
        <v>63</v>
      </c>
      <c r="S111" s="14"/>
      <c r="T111" s="14"/>
      <c r="U111" s="42">
        <v>360053.10000000003</v>
      </c>
      <c r="V111" s="5">
        <v>0</v>
      </c>
      <c r="W111" s="5">
        <v>0</v>
      </c>
      <c r="X111" s="5">
        <v>20005.329239766084</v>
      </c>
      <c r="Y111" s="5">
        <v>1767.3976608187133</v>
      </c>
      <c r="Z111" s="5">
        <v>51383.9</v>
      </c>
      <c r="AA111" s="5">
        <v>51749.7</v>
      </c>
      <c r="AB111" s="5">
        <v>51383.9</v>
      </c>
      <c r="AC111" s="5">
        <v>51383.9</v>
      </c>
      <c r="AD111" s="5">
        <v>51383.9</v>
      </c>
      <c r="AE111" s="5">
        <v>51383.9</v>
      </c>
      <c r="AF111" s="5">
        <v>51383.9</v>
      </c>
      <c r="AG111" s="5"/>
      <c r="AI111" s="14" t="s">
        <v>63</v>
      </c>
      <c r="AJ111" s="14"/>
      <c r="AK111" s="14"/>
      <c r="AL111" s="42">
        <f t="shared" si="84"/>
        <v>-32480.555555555562</v>
      </c>
      <c r="AM111" s="5">
        <f t="shared" si="85"/>
        <v>0</v>
      </c>
      <c r="AN111" s="5">
        <f t="shared" si="86"/>
        <v>0</v>
      </c>
      <c r="AO111" s="5">
        <f t="shared" si="87"/>
        <v>0</v>
      </c>
      <c r="AP111" s="5">
        <f t="shared" si="88"/>
        <v>0</v>
      </c>
      <c r="AQ111" s="5">
        <f t="shared" si="89"/>
        <v>0</v>
      </c>
      <c r="AR111" s="5">
        <f t="shared" si="90"/>
        <v>-32480.555555555551</v>
      </c>
      <c r="AS111" s="5">
        <f t="shared" si="91"/>
        <v>0</v>
      </c>
      <c r="AT111" s="5">
        <f t="shared" si="92"/>
        <v>0</v>
      </c>
      <c r="AU111" s="5">
        <f t="shared" si="93"/>
        <v>0</v>
      </c>
      <c r="AV111" s="5">
        <f t="shared" si="94"/>
        <v>0</v>
      </c>
      <c r="AW111" s="5">
        <f t="shared" si="95"/>
        <v>0</v>
      </c>
      <c r="AX111" s="5"/>
    </row>
    <row r="112" spans="1:50" ht="12.95" customHeight="1" x14ac:dyDescent="0.2">
      <c r="A112" s="14" t="s">
        <v>64</v>
      </c>
      <c r="B112" s="14"/>
      <c r="C112" s="14"/>
      <c r="D112" s="42">
        <f t="shared" si="76"/>
        <v>0</v>
      </c>
      <c r="E112" s="5">
        <f t="shared" si="107"/>
        <v>0</v>
      </c>
      <c r="F112" s="5">
        <f t="shared" si="107"/>
        <v>0</v>
      </c>
      <c r="G112" s="5">
        <f t="shared" si="107"/>
        <v>0</v>
      </c>
      <c r="H112" s="5">
        <f t="shared" si="107"/>
        <v>0</v>
      </c>
      <c r="I112" s="5">
        <v>0</v>
      </c>
      <c r="J112" s="5">
        <f t="shared" si="109"/>
        <v>0</v>
      </c>
      <c r="K112" s="5">
        <f t="shared" si="109"/>
        <v>0</v>
      </c>
      <c r="L112" s="5">
        <f t="shared" si="109"/>
        <v>0</v>
      </c>
      <c r="M112" s="5">
        <f t="shared" si="109"/>
        <v>0</v>
      </c>
      <c r="N112" s="5">
        <f t="shared" si="109"/>
        <v>0</v>
      </c>
      <c r="O112" s="5">
        <f t="shared" si="109"/>
        <v>0</v>
      </c>
      <c r="P112" s="5"/>
      <c r="R112" s="14" t="s">
        <v>64</v>
      </c>
      <c r="S112" s="14"/>
      <c r="T112" s="14"/>
      <c r="U112" s="42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/>
      <c r="AI112" s="14" t="s">
        <v>64</v>
      </c>
      <c r="AJ112" s="14"/>
      <c r="AK112" s="14"/>
      <c r="AL112" s="42">
        <f t="shared" si="84"/>
        <v>0</v>
      </c>
      <c r="AM112" s="5">
        <f t="shared" si="85"/>
        <v>0</v>
      </c>
      <c r="AN112" s="5">
        <f t="shared" si="86"/>
        <v>0</v>
      </c>
      <c r="AO112" s="5">
        <f t="shared" si="87"/>
        <v>0</v>
      </c>
      <c r="AP112" s="5">
        <f t="shared" si="88"/>
        <v>0</v>
      </c>
      <c r="AQ112" s="5">
        <f t="shared" si="89"/>
        <v>0</v>
      </c>
      <c r="AR112" s="5">
        <f t="shared" si="90"/>
        <v>0</v>
      </c>
      <c r="AS112" s="5">
        <f t="shared" si="91"/>
        <v>0</v>
      </c>
      <c r="AT112" s="5">
        <f t="shared" si="92"/>
        <v>0</v>
      </c>
      <c r="AU112" s="5">
        <f t="shared" si="93"/>
        <v>0</v>
      </c>
      <c r="AV112" s="5">
        <f t="shared" si="94"/>
        <v>0</v>
      </c>
      <c r="AW112" s="5">
        <f t="shared" si="95"/>
        <v>0</v>
      </c>
      <c r="AX112" s="5"/>
    </row>
    <row r="113" spans="1:35" ht="12.9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I113" s="23"/>
    </row>
    <row r="114" spans="1:35" ht="12.95" customHeight="1" x14ac:dyDescent="0.2">
      <c r="A114" s="24"/>
      <c r="B114" s="24"/>
      <c r="C114" s="24"/>
      <c r="D114" s="38"/>
      <c r="E114" s="23"/>
      <c r="F114" s="23"/>
      <c r="G114" s="23"/>
      <c r="H114" s="23"/>
      <c r="I114" s="23"/>
      <c r="J114" s="24"/>
      <c r="K114" s="27"/>
      <c r="L114" s="23"/>
      <c r="M114" s="23"/>
      <c r="N114" s="23"/>
      <c r="O114" s="23"/>
      <c r="P114" s="23"/>
      <c r="R114" s="24"/>
      <c r="S114" s="24"/>
      <c r="T114" s="24"/>
      <c r="U114" s="38"/>
      <c r="V114" s="23"/>
      <c r="W114" s="23"/>
      <c r="X114" s="23"/>
      <c r="Y114" s="23"/>
      <c r="Z114" s="23"/>
      <c r="AA114" s="24"/>
      <c r="AB114" s="27"/>
      <c r="AC114" s="23"/>
      <c r="AD114" s="23"/>
      <c r="AE114" s="23"/>
      <c r="AF114" s="23"/>
      <c r="AG114" s="23"/>
      <c r="AI114" s="24"/>
    </row>
    <row r="115" spans="1:35" ht="12.95" customHeight="1" x14ac:dyDescent="0.2">
      <c r="A115" s="24"/>
      <c r="B115" s="24"/>
      <c r="C115" s="24"/>
      <c r="D115" s="23"/>
      <c r="E115" s="23"/>
      <c r="F115" s="39"/>
      <c r="G115" s="39"/>
      <c r="H115" s="23"/>
      <c r="I115" s="23"/>
      <c r="J115" s="27"/>
      <c r="K115" s="27"/>
      <c r="L115" s="23"/>
      <c r="M115" s="23"/>
      <c r="N115" s="39"/>
      <c r="O115" s="39"/>
      <c r="P115" s="23"/>
      <c r="R115" s="24"/>
      <c r="S115" s="24"/>
      <c r="T115" s="24"/>
      <c r="U115" s="23"/>
      <c r="V115" s="23"/>
      <c r="W115" s="39"/>
      <c r="X115" s="39"/>
      <c r="Y115" s="23"/>
      <c r="Z115" s="23"/>
      <c r="AA115" s="27"/>
      <c r="AB115" s="27"/>
      <c r="AC115" s="23"/>
      <c r="AD115" s="23"/>
      <c r="AE115" s="39"/>
      <c r="AF115" s="39"/>
      <c r="AG115" s="23"/>
      <c r="AI115" s="24"/>
    </row>
    <row r="116" spans="1:35" ht="12.95" customHeight="1" x14ac:dyDescent="0.2">
      <c r="A116" s="23"/>
      <c r="B116" s="23"/>
      <c r="C116" s="23"/>
      <c r="D116" s="23"/>
      <c r="E116" s="23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R116" s="23"/>
      <c r="S116" s="23"/>
      <c r="T116" s="23"/>
      <c r="U116" s="23"/>
      <c r="V116" s="23"/>
      <c r="W116" s="23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I116" s="23"/>
    </row>
    <row r="117" spans="1:35" ht="12.95" customHeight="1" x14ac:dyDescent="0.2">
      <c r="A117" s="23"/>
      <c r="B117" s="23"/>
      <c r="C117" s="23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R117" s="23"/>
      <c r="S117" s="23"/>
      <c r="T117" s="23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I117" s="23"/>
    </row>
    <row r="118" spans="1:35" ht="12.95" customHeight="1" x14ac:dyDescent="0.2">
      <c r="A118" s="23"/>
      <c r="B118" s="23"/>
      <c r="C118" s="40"/>
      <c r="D118" s="44"/>
      <c r="E118" s="44"/>
      <c r="F118" s="44"/>
      <c r="G118" s="45"/>
      <c r="H118" s="44"/>
      <c r="I118" s="44"/>
      <c r="J118" s="44"/>
      <c r="K118" s="44"/>
      <c r="L118" s="44"/>
      <c r="M118" s="44"/>
      <c r="N118" s="44"/>
      <c r="O118" s="44"/>
      <c r="P118" s="44"/>
      <c r="Q118" s="45"/>
      <c r="R118" s="23"/>
      <c r="S118" s="23"/>
      <c r="T118" s="40"/>
      <c r="U118" s="44"/>
      <c r="V118" s="44"/>
      <c r="W118" s="44"/>
      <c r="X118" s="45"/>
      <c r="Y118" s="44"/>
      <c r="Z118" s="44"/>
      <c r="AA118" s="44"/>
      <c r="AB118" s="44"/>
      <c r="AC118" s="44"/>
      <c r="AD118" s="44"/>
      <c r="AE118" s="44"/>
      <c r="AF118" s="44"/>
      <c r="AG118" s="44"/>
      <c r="AI118" s="23"/>
    </row>
    <row r="119" spans="1:35" ht="12.95" customHeight="1" x14ac:dyDescent="0.2">
      <c r="A119" s="23"/>
      <c r="B119" s="23"/>
      <c r="C119" s="40"/>
      <c r="D119" s="44"/>
      <c r="E119" s="44"/>
      <c r="F119" s="46"/>
      <c r="G119" s="45"/>
      <c r="H119" s="44"/>
      <c r="I119" s="44"/>
      <c r="J119" s="44"/>
      <c r="K119" s="44"/>
      <c r="L119" s="44"/>
      <c r="M119" s="44"/>
      <c r="N119" s="44"/>
      <c r="O119" s="44"/>
      <c r="P119" s="44"/>
      <c r="Q119" s="45"/>
      <c r="R119" s="23"/>
      <c r="S119" s="23"/>
      <c r="T119" s="40"/>
      <c r="U119" s="44"/>
      <c r="V119" s="44"/>
      <c r="W119" s="46"/>
      <c r="X119" s="45"/>
      <c r="Y119" s="44"/>
      <c r="Z119" s="44"/>
      <c r="AA119" s="44"/>
      <c r="AB119" s="44"/>
      <c r="AC119" s="44"/>
      <c r="AD119" s="44"/>
      <c r="AE119" s="44"/>
      <c r="AF119" s="44"/>
      <c r="AG119" s="44"/>
      <c r="AI119" s="23"/>
    </row>
    <row r="120" spans="1:35" ht="12.95" customHeight="1" x14ac:dyDescent="0.2">
      <c r="A120" s="23"/>
      <c r="B120" s="23"/>
      <c r="C120" s="40"/>
      <c r="D120" s="44"/>
      <c r="E120" s="44"/>
      <c r="F120" s="46"/>
      <c r="G120" s="45"/>
      <c r="H120" s="44"/>
      <c r="I120" s="44"/>
      <c r="J120" s="47"/>
      <c r="K120" s="47"/>
      <c r="L120" s="47"/>
      <c r="M120" s="44"/>
      <c r="N120" s="44"/>
      <c r="O120" s="44"/>
      <c r="P120" s="44"/>
      <c r="Q120" s="45"/>
      <c r="R120" s="23"/>
      <c r="S120" s="23"/>
      <c r="T120" s="40"/>
      <c r="U120" s="44"/>
      <c r="V120" s="44"/>
      <c r="W120" s="46"/>
      <c r="X120" s="45"/>
      <c r="Y120" s="44"/>
      <c r="Z120" s="44"/>
      <c r="AA120" s="47"/>
      <c r="AB120" s="47"/>
      <c r="AC120" s="47"/>
      <c r="AD120" s="44"/>
      <c r="AE120" s="44"/>
      <c r="AF120" s="44"/>
      <c r="AG120" s="44"/>
      <c r="AI120" s="23"/>
    </row>
    <row r="121" spans="1:35" ht="12" customHeight="1" x14ac:dyDescent="0.2">
      <c r="D121" s="45"/>
      <c r="E121" s="45"/>
      <c r="F121" s="45"/>
      <c r="G121" s="45"/>
      <c r="H121" s="45"/>
      <c r="I121" s="45"/>
      <c r="J121" s="47"/>
      <c r="K121" s="47"/>
      <c r="L121" s="47"/>
      <c r="M121" s="45"/>
      <c r="N121" s="45"/>
      <c r="O121" s="45"/>
      <c r="P121" s="45"/>
      <c r="Q121" s="45"/>
      <c r="U121" s="45"/>
      <c r="V121" s="45"/>
      <c r="W121" s="45"/>
      <c r="X121" s="45"/>
      <c r="Y121" s="45"/>
      <c r="Z121" s="45"/>
      <c r="AA121" s="47"/>
      <c r="AB121" s="47"/>
      <c r="AC121" s="47"/>
      <c r="AD121" s="45"/>
      <c r="AE121" s="45"/>
      <c r="AF121" s="45"/>
      <c r="AG121" s="45"/>
    </row>
    <row r="122" spans="1:35" ht="12" customHeight="1" x14ac:dyDescent="0.2">
      <c r="D122" s="45"/>
      <c r="E122" s="45"/>
      <c r="F122" s="45"/>
      <c r="G122" s="45"/>
      <c r="H122" s="45"/>
      <c r="I122" s="45"/>
      <c r="J122" s="47"/>
      <c r="K122" s="47"/>
      <c r="L122" s="47"/>
      <c r="M122" s="45"/>
      <c r="N122" s="45"/>
      <c r="O122" s="45"/>
      <c r="P122" s="45"/>
      <c r="Q122" s="45"/>
      <c r="U122" s="45"/>
      <c r="V122" s="45"/>
      <c r="W122" s="45"/>
      <c r="X122" s="45"/>
      <c r="Y122" s="45"/>
      <c r="Z122" s="45"/>
      <c r="AA122" s="47"/>
      <c r="AB122" s="47"/>
      <c r="AC122" s="47"/>
      <c r="AD122" s="45"/>
      <c r="AE122" s="45"/>
      <c r="AF122" s="45"/>
      <c r="AG122" s="45"/>
    </row>
    <row r="123" spans="1:35" ht="12" customHeight="1" x14ac:dyDescent="0.2">
      <c r="D123" s="45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5"/>
      <c r="P123" s="45"/>
      <c r="Q123" s="45"/>
      <c r="U123" s="45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5"/>
      <c r="AG123" s="45"/>
    </row>
    <row r="124" spans="1:35" ht="12" customHeight="1" x14ac:dyDescent="0.2"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</row>
    <row r="128" spans="1:35" ht="12" customHeight="1" x14ac:dyDescent="0.2">
      <c r="J128" s="29"/>
      <c r="K128" s="29"/>
      <c r="L128" s="29"/>
      <c r="AA128" s="29"/>
      <c r="AB128" s="29"/>
      <c r="AC128" s="29"/>
    </row>
    <row r="134" spans="10:27" ht="12" customHeight="1" x14ac:dyDescent="0.2">
      <c r="J134" s="29"/>
      <c r="AA134" s="29"/>
    </row>
  </sheetData>
  <mergeCells count="22">
    <mergeCell ref="R2:AF2"/>
    <mergeCell ref="R3:AF3"/>
    <mergeCell ref="A71:P71"/>
    <mergeCell ref="A8:P8"/>
    <mergeCell ref="A29:P29"/>
    <mergeCell ref="A50:P50"/>
    <mergeCell ref="A2:P2"/>
    <mergeCell ref="A3:P3"/>
    <mergeCell ref="A4:A6"/>
    <mergeCell ref="D4:O4"/>
    <mergeCell ref="P4:P6"/>
    <mergeCell ref="D5:O5"/>
    <mergeCell ref="AI2:AX2"/>
    <mergeCell ref="AI3:AX3"/>
    <mergeCell ref="AL4:AW4"/>
    <mergeCell ref="AX4:AX6"/>
    <mergeCell ref="AL5:AW5"/>
    <mergeCell ref="AI8:AX8"/>
    <mergeCell ref="AI29:AX29"/>
    <mergeCell ref="AI50:AX50"/>
    <mergeCell ref="AI71:AX71"/>
    <mergeCell ref="AI4:AI6"/>
  </mergeCells>
  <pageMargins left="0" right="0" top="0" bottom="0" header="0" footer="0"/>
  <pageSetup paperSize="9" scale="45" orientation="landscape" verticalDpi="2048" r:id="rId1"/>
  <headerFooter alignWithMargins="0">
    <oddFooter>&amp;"Helvetica,Regular"&amp;11&amp;P</oddFooter>
  </headerFooter>
  <rowBreaks count="1" manualBreakCount="1">
    <brk id="49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5" sqref="B5"/>
    </sheetView>
  </sheetViews>
  <sheetFormatPr defaultRowHeight="15" x14ac:dyDescent="0.25"/>
  <cols>
    <col min="1" max="1" width="15.140625" customWidth="1"/>
    <col min="2" max="2" width="17.42578125" customWidth="1"/>
    <col min="3" max="3" width="13.140625" customWidth="1"/>
    <col min="4" max="4" width="14.85546875" customWidth="1"/>
    <col min="5" max="5" width="15.42578125" customWidth="1"/>
    <col min="6" max="6" width="16" customWidth="1"/>
    <col min="7" max="7" width="13.140625" customWidth="1"/>
    <col min="8" max="8" width="14.28515625" style="6" bestFit="1" customWidth="1"/>
  </cols>
  <sheetData>
    <row r="1" spans="1:8" x14ac:dyDescent="0.25">
      <c r="A1" s="7"/>
      <c r="B1" s="1">
        <v>2016</v>
      </c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3" t="s">
        <v>58</v>
      </c>
    </row>
    <row r="2" spans="1:8" ht="25.5" x14ac:dyDescent="0.25">
      <c r="A2" s="1" t="s">
        <v>16</v>
      </c>
      <c r="B2" s="8">
        <f>Мероприятия!G626</f>
        <v>2003672.9219999998</v>
      </c>
      <c r="C2" s="8">
        <f>Мероприятия!L626</f>
        <v>1578552.4</v>
      </c>
      <c r="D2" s="8">
        <f>Мероприятия!M626</f>
        <v>1642830.7</v>
      </c>
      <c r="E2" s="8">
        <v>2116210.4</v>
      </c>
      <c r="F2" s="8">
        <v>2116210.4</v>
      </c>
      <c r="G2" s="8">
        <v>2116210.4</v>
      </c>
      <c r="H2" s="9">
        <f>SUM(B2:G2)</f>
        <v>11573687.222000001</v>
      </c>
    </row>
    <row r="3" spans="1:8" ht="25.5" x14ac:dyDescent="0.25">
      <c r="A3" s="1" t="s">
        <v>17</v>
      </c>
      <c r="B3" s="8">
        <f>Мероприятия!G627</f>
        <v>113829.59999999999</v>
      </c>
      <c r="C3" s="8">
        <f>Мероприятия!L627</f>
        <v>100000</v>
      </c>
      <c r="D3" s="8">
        <f>Мероприятия!M627</f>
        <v>0</v>
      </c>
      <c r="E3" s="8">
        <v>1018500</v>
      </c>
      <c r="F3" s="8">
        <v>1018500</v>
      </c>
      <c r="G3" s="8">
        <v>1018500</v>
      </c>
      <c r="H3" s="9">
        <f>SUM(B3:G3)</f>
        <v>3269329.6</v>
      </c>
    </row>
    <row r="4" spans="1:8" ht="25.5" x14ac:dyDescent="0.25">
      <c r="A4" s="1" t="s">
        <v>18</v>
      </c>
      <c r="B4" s="8">
        <f>Мероприятия!G628</f>
        <v>19269.144444444446</v>
      </c>
      <c r="C4" s="8">
        <f>Мероприятия!L628</f>
        <v>59883.9</v>
      </c>
      <c r="D4" s="8">
        <f>Мероприятия!M628</f>
        <v>59883.9</v>
      </c>
      <c r="E4" s="8">
        <v>26550.287134502923</v>
      </c>
      <c r="F4" s="8">
        <v>26550.287134502923</v>
      </c>
      <c r="G4" s="8">
        <v>26550.287134502923</v>
      </c>
      <c r="H4" s="9">
        <f>SUM(B4:G4)</f>
        <v>218687.80584795322</v>
      </c>
    </row>
    <row r="5" spans="1:8" ht="25.5" x14ac:dyDescent="0.25">
      <c r="A5" s="1" t="s">
        <v>19</v>
      </c>
      <c r="B5" s="8">
        <f>Мероприятия!G629</f>
        <v>140000</v>
      </c>
      <c r="C5" s="8">
        <f>Мероприятия!L629</f>
        <v>261000</v>
      </c>
      <c r="D5" s="8">
        <f>Мероприятия!M629</f>
        <v>0</v>
      </c>
      <c r="E5" s="8">
        <v>0</v>
      </c>
      <c r="F5" s="8">
        <v>0</v>
      </c>
      <c r="G5" s="8">
        <v>0</v>
      </c>
      <c r="H5" s="9">
        <f>SUM(B5:G5)</f>
        <v>401000</v>
      </c>
    </row>
    <row r="6" spans="1:8" x14ac:dyDescent="0.25">
      <c r="A6" s="2" t="s">
        <v>51</v>
      </c>
      <c r="B6" s="9">
        <f>SUM(B2:B5)</f>
        <v>2276771.6664444441</v>
      </c>
      <c r="C6" s="9">
        <f t="shared" ref="C6:H6" si="0">SUM(C2:C5)</f>
        <v>1999436.2999999998</v>
      </c>
      <c r="D6" s="9">
        <f t="shared" si="0"/>
        <v>1702714.5999999999</v>
      </c>
      <c r="E6" s="9">
        <f t="shared" si="0"/>
        <v>3161260.6871345029</v>
      </c>
      <c r="F6" s="9">
        <f t="shared" si="0"/>
        <v>3161260.6871345029</v>
      </c>
      <c r="G6" s="9">
        <f t="shared" si="0"/>
        <v>3161260.6871345029</v>
      </c>
      <c r="H6" s="9">
        <f t="shared" si="0"/>
        <v>15462704.627847955</v>
      </c>
    </row>
    <row r="8" spans="1:8" x14ac:dyDescent="0.25">
      <c r="B8" s="66"/>
      <c r="C8" s="66"/>
      <c r="D8" s="66"/>
      <c r="E8" s="66"/>
      <c r="F8" s="66"/>
      <c r="G8" s="66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D4" sqref="D4"/>
    </sheetView>
  </sheetViews>
  <sheetFormatPr defaultRowHeight="15" x14ac:dyDescent="0.25"/>
  <cols>
    <col min="5" max="5" width="9.5703125" bestFit="1" customWidth="1"/>
  </cols>
  <sheetData>
    <row r="1" spans="1:8" x14ac:dyDescent="0.25">
      <c r="A1" s="7" t="s">
        <v>75</v>
      </c>
      <c r="B1" s="10">
        <v>2015</v>
      </c>
      <c r="C1" s="10">
        <v>2016</v>
      </c>
      <c r="D1" s="10">
        <v>2017</v>
      </c>
      <c r="E1" s="10">
        <v>2018</v>
      </c>
      <c r="F1" s="10">
        <v>2019</v>
      </c>
      <c r="G1" s="10">
        <v>2020</v>
      </c>
      <c r="H1" s="10">
        <v>2021</v>
      </c>
    </row>
    <row r="2" spans="1:8" x14ac:dyDescent="0.25">
      <c r="A2" s="7" t="s">
        <v>76</v>
      </c>
      <c r="B2" s="11">
        <f>SUMIFS(Мероприятия!$T:$T,Мероприятия!$R:$R,Площади!$A2,Мероприятия!$S:$S,Площади!B$1)</f>
        <v>15098.95</v>
      </c>
      <c r="C2" s="11">
        <f>SUMIFS(Мероприятия!$T:$T,Мероприятия!$R:$R,Площади!$A2,Мероприятия!$S:$S,Площади!C$1)</f>
        <v>0</v>
      </c>
      <c r="D2" s="11">
        <f>SUMIFS(Мероприятия!$T:$T,Мероприятия!$R:$R,Площади!$A2,Мероприятия!$S:$S,Площади!D$1)</f>
        <v>13191.8</v>
      </c>
      <c r="E2" s="11">
        <f>SUMIFS(Мероприятия!$T:$T,Мероприятия!$R:$R,Площади!$A2,Мероприятия!$S:$S,Площади!E$1)</f>
        <v>1571.4</v>
      </c>
      <c r="F2" s="11">
        <f>SUMIFS(Мероприятия!$T:$T,Мероприятия!$R:$R,Площади!$A2,Мероприятия!$S:$S,Площади!F$1)</f>
        <v>16572</v>
      </c>
      <c r="G2" s="11">
        <f>SUMIFS(Мероприятия!$T:$T,Мероприятия!$R:$R,Площади!$A2,Мероприятия!$S:$S,Площади!G$1)</f>
        <v>18868.29</v>
      </c>
      <c r="H2" s="11">
        <f>SUMIFS(Мероприятия!$T:$T,Мероприятия!$R:$R,Площади!$A2,Мероприятия!$S:$S,Площади!H$1)</f>
        <v>9156</v>
      </c>
    </row>
    <row r="3" spans="1:8" x14ac:dyDescent="0.25">
      <c r="A3" s="7" t="s">
        <v>74</v>
      </c>
      <c r="B3" s="11">
        <f>SUMIFS(Мероприятия!$T:$T,Мероприятия!$R:$R,Площади!$A3,Мероприятия!$S:$S,Площади!B$1)</f>
        <v>1561.49</v>
      </c>
      <c r="C3" s="11">
        <f>SUMIFS(Мероприятия!$T:$T,Мероприятия!$R:$R,Площади!$A3,Мероприятия!$S:$S,Площади!C$1)</f>
        <v>1005.51</v>
      </c>
      <c r="D3" s="11">
        <f>SUMIFS(Мероприятия!$T:$T,Мероприятия!$R:$R,Площади!$A3,Мероприятия!$S:$S,Площади!D$1)</f>
        <v>6607.6</v>
      </c>
      <c r="E3" s="11">
        <f>SUMIFS(Мероприятия!$T:$T,Мероприятия!$R:$R,Площади!$A3,Мероприятия!$S:$S,Площади!E$1)</f>
        <v>2722.3700000000003</v>
      </c>
      <c r="F3" s="11">
        <f>SUMIFS(Мероприятия!$T:$T,Мероприятия!$R:$R,Площади!$A3,Мероприятия!$S:$S,Площади!F$1)</f>
        <v>4092.08</v>
      </c>
      <c r="G3" s="11">
        <f>SUMIFS(Мероприятия!$T:$T,Мероприятия!$R:$R,Площади!$A3,Мероприятия!$S:$S,Площади!G$1)</f>
        <v>3746.3</v>
      </c>
      <c r="H3" s="11">
        <f>SUMIFS(Мероприятия!$T:$T,Мероприятия!$R:$R,Площади!$A3,Мероприятия!$S:$S,Площади!H$1)</f>
        <v>8305.2999999999993</v>
      </c>
    </row>
    <row r="4" spans="1:8" x14ac:dyDescent="0.25">
      <c r="A4" s="7" t="s">
        <v>77</v>
      </c>
      <c r="B4" s="11">
        <f>SUMIFS(Мероприятия!$T:$T,Мероприятия!$R:$R,Площади!$A4,Мероприятия!$S:$S,Площади!B$1)</f>
        <v>550</v>
      </c>
      <c r="C4" s="11">
        <f>SUMIFS(Мероприятия!$T:$T,Мероприятия!$R:$R,Площади!$A4,Мероприятия!$S:$S,Площади!C$1)</f>
        <v>275</v>
      </c>
      <c r="D4" s="11">
        <f>SUMIFS(Мероприятия!$T:$T,Мероприятия!$R:$R,Площади!$A4,Мероприятия!$S:$S,Площади!D$1)</f>
        <v>275</v>
      </c>
      <c r="E4" s="11">
        <f>SUMIFS(Мероприятия!$T:$T,Мероприятия!$R:$R,Площади!$A4,Мероприятия!$S:$S,Площади!E$1)</f>
        <v>0</v>
      </c>
      <c r="F4" s="11">
        <f>SUMIFS(Мероприятия!$T:$T,Мероприятия!$R:$R,Площади!$A4,Мероприятия!$S:$S,Площади!F$1)</f>
        <v>0</v>
      </c>
      <c r="G4" s="11">
        <f>SUMIFS(Мероприятия!$T:$T,Мероприятия!$R:$R,Площади!$A4,Мероприятия!$S:$S,Площади!G$1)</f>
        <v>0</v>
      </c>
      <c r="H4" s="11">
        <f>SUMIFS(Мероприятия!$T:$T,Мероприятия!$R:$R,Площади!$A4,Мероприятия!$S:$S,Площади!H$1)</f>
        <v>487.5</v>
      </c>
    </row>
    <row r="5" spans="1:8" x14ac:dyDescent="0.25">
      <c r="A5" s="49" t="s">
        <v>145</v>
      </c>
      <c r="B5" s="11">
        <v>551</v>
      </c>
      <c r="C5" s="11">
        <v>95</v>
      </c>
      <c r="D5" s="11">
        <v>195</v>
      </c>
      <c r="E5" s="11">
        <v>503</v>
      </c>
      <c r="F5" s="11">
        <v>462</v>
      </c>
      <c r="G5" s="11">
        <v>418</v>
      </c>
      <c r="H5" s="11">
        <v>618</v>
      </c>
    </row>
    <row r="6" spans="1:8" x14ac:dyDescent="0.25">
      <c r="A6" s="50"/>
      <c r="B6" s="51"/>
      <c r="C6" s="51"/>
      <c r="D6" s="51"/>
      <c r="E6" s="51"/>
      <c r="F6" s="51"/>
      <c r="G6" s="51"/>
      <c r="H6" s="51"/>
    </row>
    <row r="7" spans="1:8" x14ac:dyDescent="0.25">
      <c r="A7" s="50"/>
      <c r="B7" s="51"/>
      <c r="C7" s="51"/>
      <c r="D7" s="51"/>
      <c r="E7" s="51"/>
      <c r="F7" s="51"/>
      <c r="G7" s="51"/>
      <c r="H7" s="51"/>
    </row>
    <row r="8" spans="1:8" x14ac:dyDescent="0.25">
      <c r="A8" s="50"/>
      <c r="B8" s="51"/>
      <c r="C8" s="51"/>
      <c r="D8" s="51"/>
      <c r="E8" s="51"/>
      <c r="F8" s="51"/>
      <c r="G8" s="51"/>
      <c r="H8" s="51"/>
    </row>
    <row r="10" spans="1:8" x14ac:dyDescent="0.25">
      <c r="E10" s="314"/>
      <c r="F10" s="315"/>
      <c r="G10" s="315"/>
      <c r="H10" s="316"/>
    </row>
    <row r="11" spans="1:8" x14ac:dyDescent="0.25">
      <c r="A11" s="7" t="s">
        <v>75</v>
      </c>
      <c r="B11" s="10">
        <v>2015</v>
      </c>
      <c r="C11" s="10">
        <v>2016</v>
      </c>
      <c r="D11" s="10">
        <v>2017</v>
      </c>
      <c r="E11" s="10">
        <v>2018</v>
      </c>
      <c r="F11" s="10">
        <v>2019</v>
      </c>
      <c r="G11" s="10">
        <v>2020</v>
      </c>
      <c r="H11" s="10">
        <v>2021</v>
      </c>
    </row>
    <row r="12" spans="1:8" x14ac:dyDescent="0.25">
      <c r="A12" s="7" t="s">
        <v>76</v>
      </c>
      <c r="B12" s="11">
        <f t="shared" ref="B12:D13" si="0">B2</f>
        <v>15098.95</v>
      </c>
      <c r="C12" s="11">
        <f t="shared" si="0"/>
        <v>0</v>
      </c>
      <c r="D12" s="11">
        <f>D2</f>
        <v>13191.8</v>
      </c>
      <c r="E12" s="41">
        <v>1571.4</v>
      </c>
      <c r="F12" s="41">
        <v>10000</v>
      </c>
      <c r="G12" s="41">
        <v>10000</v>
      </c>
      <c r="H12" s="41">
        <v>10000</v>
      </c>
    </row>
    <row r="13" spans="1:8" x14ac:dyDescent="0.25">
      <c r="A13" s="7" t="s">
        <v>74</v>
      </c>
      <c r="B13" s="11">
        <f t="shared" si="0"/>
        <v>1561.49</v>
      </c>
      <c r="C13" s="11">
        <f t="shared" si="0"/>
        <v>1005.51</v>
      </c>
      <c r="D13" s="11">
        <f t="shared" si="0"/>
        <v>6607.6</v>
      </c>
      <c r="E13" s="41">
        <v>2722.3700000000003</v>
      </c>
      <c r="F13" s="41">
        <v>3150</v>
      </c>
      <c r="G13" s="41">
        <v>3150</v>
      </c>
      <c r="H13" s="41">
        <v>3150</v>
      </c>
    </row>
    <row r="14" spans="1:8" x14ac:dyDescent="0.25">
      <c r="A14" s="7" t="s">
        <v>77</v>
      </c>
      <c r="B14" s="11">
        <f t="shared" ref="B14:D14" si="1">B4</f>
        <v>550</v>
      </c>
      <c r="C14" s="11">
        <f t="shared" si="1"/>
        <v>275</v>
      </c>
      <c r="D14" s="11">
        <f t="shared" si="1"/>
        <v>275</v>
      </c>
      <c r="E14" s="41">
        <v>0</v>
      </c>
      <c r="F14" s="41">
        <v>275</v>
      </c>
      <c r="G14" s="41">
        <v>275</v>
      </c>
      <c r="H14" s="41">
        <v>275</v>
      </c>
    </row>
    <row r="15" spans="1:8" x14ac:dyDescent="0.25">
      <c r="A15" s="7" t="s">
        <v>145</v>
      </c>
      <c r="B15" s="7">
        <f>B5*2</f>
        <v>1102</v>
      </c>
      <c r="C15" s="7">
        <f t="shared" ref="C15:D15" si="2">C5*2</f>
        <v>190</v>
      </c>
      <c r="D15" s="7">
        <f t="shared" si="2"/>
        <v>390</v>
      </c>
      <c r="E15" s="7">
        <f>E5*2</f>
        <v>1006</v>
      </c>
      <c r="F15" s="7">
        <f>F5*3</f>
        <v>1386</v>
      </c>
      <c r="G15" s="7">
        <f t="shared" ref="G15:H15" si="3">G5*3</f>
        <v>1254</v>
      </c>
      <c r="H15" s="7">
        <f t="shared" si="3"/>
        <v>1854</v>
      </c>
    </row>
    <row r="16" spans="1:8" x14ac:dyDescent="0.25">
      <c r="A16">
        <v>120310</v>
      </c>
      <c r="B16">
        <f>A16+B15</f>
        <v>121412</v>
      </c>
      <c r="C16">
        <f>B16+C15</f>
        <v>121602</v>
      </c>
      <c r="D16">
        <f>C16+D15</f>
        <v>121992</v>
      </c>
      <c r="E16">
        <f>D16+E15</f>
        <v>122998</v>
      </c>
      <c r="F16">
        <f t="shared" ref="F16:H16" si="4">E16+F15</f>
        <v>124384</v>
      </c>
      <c r="G16">
        <f t="shared" si="4"/>
        <v>125638</v>
      </c>
      <c r="H16">
        <f t="shared" si="4"/>
        <v>127492</v>
      </c>
    </row>
  </sheetData>
  <mergeCells count="1">
    <mergeCell ref="E10:H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Мероприятия</vt:lpstr>
      <vt:lpstr>Сводные затраты</vt:lpstr>
      <vt:lpstr>Итоги</vt:lpstr>
      <vt:lpstr>Площади</vt:lpstr>
      <vt:lpstr>Мероприятия!Область_печати</vt:lpstr>
      <vt:lpstr>'Сводные затраты'!Область_печати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Родион</cp:lastModifiedBy>
  <cp:lastPrinted>2016-11-24T09:25:33Z</cp:lastPrinted>
  <dcterms:created xsi:type="dcterms:W3CDTF">2014-04-03T04:32:28Z</dcterms:created>
  <dcterms:modified xsi:type="dcterms:W3CDTF">2016-11-24T09:26:41Z</dcterms:modified>
</cp:coreProperties>
</file>