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3330" windowWidth="15120" windowHeight="4635"/>
  </bookViews>
  <sheets>
    <sheet name="ГП Образование" sheetId="2" r:id="rId1"/>
  </sheets>
  <definedNames>
    <definedName name="_xlnm._FilterDatabase" localSheetId="0" hidden="1">'ГП Образование'!$A$1:$W$1431</definedName>
    <definedName name="_xlnm.Print_Titles" localSheetId="0">'ГП Образование'!$6:$8</definedName>
    <definedName name="_xlnm.Print_Area" localSheetId="0">'ГП Образование'!$A$1:$U$1495</definedName>
  </definedNames>
  <calcPr calcId="145621"/>
</workbook>
</file>

<file path=xl/calcChain.xml><?xml version="1.0" encoding="utf-8"?>
<calcChain xmlns="http://schemas.openxmlformats.org/spreadsheetml/2006/main">
  <c r="S1401" i="2" l="1"/>
  <c r="R1401" i="2"/>
  <c r="I1404" i="2"/>
  <c r="I1403" i="2" s="1"/>
  <c r="I1402" i="2" s="1"/>
  <c r="I1401" i="2" s="1"/>
  <c r="J1404" i="2"/>
  <c r="K1404" i="2"/>
  <c r="K1403" i="2" s="1"/>
  <c r="K1402" i="2" s="1"/>
  <c r="L1404" i="2"/>
  <c r="M1404" i="2"/>
  <c r="M1403" i="2" s="1"/>
  <c r="M1402" i="2" s="1"/>
  <c r="N1404" i="2"/>
  <c r="O1404" i="2"/>
  <c r="O1403" i="2" s="1"/>
  <c r="O1402" i="2" s="1"/>
  <c r="P1404" i="2"/>
  <c r="Q1404" i="2"/>
  <c r="Q1403" i="2" s="1"/>
  <c r="Q1402" i="2" s="1"/>
  <c r="Q1401" i="2" s="1"/>
  <c r="R1404" i="2"/>
  <c r="S1404" i="2"/>
  <c r="S1403" i="2" s="1"/>
  <c r="S1402" i="2" s="1"/>
  <c r="I1405" i="2"/>
  <c r="J1405" i="2"/>
  <c r="J1403" i="2" s="1"/>
  <c r="J1402" i="2" s="1"/>
  <c r="K1405" i="2"/>
  <c r="L1405" i="2"/>
  <c r="L1403" i="2" s="1"/>
  <c r="L1402" i="2" s="1"/>
  <c r="M1405" i="2"/>
  <c r="N1405" i="2"/>
  <c r="N1403" i="2" s="1"/>
  <c r="N1402" i="2" s="1"/>
  <c r="O1405" i="2"/>
  <c r="P1405" i="2"/>
  <c r="P1403" i="2" s="1"/>
  <c r="Q1405" i="2"/>
  <c r="R1405" i="2"/>
  <c r="R1403" i="2" s="1"/>
  <c r="R1402" i="2" s="1"/>
  <c r="S1405" i="2"/>
  <c r="I1406" i="2"/>
  <c r="J1406" i="2"/>
  <c r="K1406" i="2"/>
  <c r="L1406" i="2"/>
  <c r="M1406" i="2"/>
  <c r="N1406" i="2"/>
  <c r="O1406" i="2"/>
  <c r="P1406" i="2"/>
  <c r="Q1406" i="2"/>
  <c r="R1406" i="2"/>
  <c r="S1406" i="2"/>
  <c r="I1407" i="2"/>
  <c r="J1407" i="2"/>
  <c r="K1407" i="2"/>
  <c r="L1407" i="2"/>
  <c r="M1407" i="2"/>
  <c r="N1407" i="2"/>
  <c r="O1407" i="2"/>
  <c r="P1407" i="2"/>
  <c r="Q1407" i="2"/>
  <c r="R1407" i="2"/>
  <c r="S1407" i="2"/>
  <c r="I1408" i="2"/>
  <c r="J1408" i="2"/>
  <c r="K1408" i="2"/>
  <c r="L1408" i="2"/>
  <c r="M1408" i="2"/>
  <c r="N1408" i="2"/>
  <c r="O1408" i="2"/>
  <c r="P1408" i="2"/>
  <c r="Q1408" i="2"/>
  <c r="R1408" i="2"/>
  <c r="S1408" i="2"/>
  <c r="I1409" i="2"/>
  <c r="J1409" i="2"/>
  <c r="K1409" i="2"/>
  <c r="L1409" i="2"/>
  <c r="M1409" i="2"/>
  <c r="N1409" i="2"/>
  <c r="O1409" i="2"/>
  <c r="P1409" i="2"/>
  <c r="Q1409" i="2"/>
  <c r="R1409" i="2"/>
  <c r="S1409" i="2"/>
  <c r="I1410" i="2"/>
  <c r="J1410" i="2"/>
  <c r="K1410" i="2"/>
  <c r="L1410" i="2"/>
  <c r="M1410" i="2"/>
  <c r="N1410" i="2"/>
  <c r="O1410" i="2"/>
  <c r="P1410" i="2"/>
  <c r="Q1410" i="2"/>
  <c r="R1410" i="2"/>
  <c r="S1410" i="2"/>
  <c r="I1411" i="2"/>
  <c r="J1411" i="2"/>
  <c r="K1411" i="2"/>
  <c r="L1411" i="2"/>
  <c r="M1411" i="2"/>
  <c r="N1411" i="2"/>
  <c r="O1411" i="2"/>
  <c r="P1411" i="2"/>
  <c r="Q1411" i="2"/>
  <c r="R1411" i="2"/>
  <c r="S1411" i="2"/>
  <c r="I1412" i="2"/>
  <c r="J1412" i="2"/>
  <c r="K1412" i="2"/>
  <c r="L1412" i="2"/>
  <c r="M1412" i="2"/>
  <c r="N1412" i="2"/>
  <c r="O1412" i="2"/>
  <c r="P1412" i="2"/>
  <c r="Q1412" i="2"/>
  <c r="R1412" i="2"/>
  <c r="S1412" i="2"/>
  <c r="I1413" i="2"/>
  <c r="J1413" i="2"/>
  <c r="K1413" i="2"/>
  <c r="L1413" i="2"/>
  <c r="M1413" i="2"/>
  <c r="N1413" i="2"/>
  <c r="O1413" i="2"/>
  <c r="P1413" i="2"/>
  <c r="Q1413" i="2"/>
  <c r="R1413" i="2"/>
  <c r="S1413" i="2"/>
  <c r="I1414" i="2"/>
  <c r="J1414" i="2"/>
  <c r="K1414" i="2"/>
  <c r="L1414" i="2"/>
  <c r="M1414" i="2"/>
  <c r="N1414" i="2"/>
  <c r="O1414" i="2"/>
  <c r="P1414" i="2"/>
  <c r="Q1414" i="2"/>
  <c r="R1414" i="2"/>
  <c r="S1414" i="2"/>
  <c r="I1415" i="2"/>
  <c r="J1415" i="2"/>
  <c r="K1415" i="2"/>
  <c r="L1415" i="2"/>
  <c r="M1415" i="2"/>
  <c r="N1415" i="2"/>
  <c r="O1415" i="2"/>
  <c r="P1415" i="2"/>
  <c r="Q1415" i="2"/>
  <c r="R1415" i="2"/>
  <c r="S1415" i="2"/>
  <c r="I1416" i="2"/>
  <c r="J1416" i="2"/>
  <c r="K1416" i="2"/>
  <c r="L1416" i="2"/>
  <c r="M1416" i="2"/>
  <c r="N1416" i="2"/>
  <c r="O1416" i="2"/>
  <c r="P1416" i="2"/>
  <c r="Q1416" i="2"/>
  <c r="R1416" i="2"/>
  <c r="S1416" i="2"/>
  <c r="I1419" i="2"/>
  <c r="J1419" i="2"/>
  <c r="K1419" i="2"/>
  <c r="L1419" i="2"/>
  <c r="M1419" i="2"/>
  <c r="N1419" i="2"/>
  <c r="O1419" i="2"/>
  <c r="P1419" i="2"/>
  <c r="Q1419" i="2"/>
  <c r="R1419" i="2"/>
  <c r="S1419" i="2"/>
  <c r="I1462" i="2"/>
  <c r="J1462" i="2"/>
  <c r="K1462" i="2"/>
  <c r="L1462" i="2"/>
  <c r="M1462" i="2"/>
  <c r="N1462" i="2"/>
  <c r="O1462" i="2"/>
  <c r="P1462" i="2"/>
  <c r="Q1462" i="2"/>
  <c r="R1462" i="2"/>
  <c r="S1462" i="2"/>
  <c r="H1462" i="2"/>
  <c r="H1458" i="2"/>
  <c r="H1453" i="2"/>
  <c r="H1439" i="2"/>
  <c r="H1440" i="2"/>
  <c r="P361" i="2" l="1"/>
  <c r="P360" i="2"/>
  <c r="P342" i="2" l="1"/>
  <c r="N342" i="2"/>
  <c r="L342" i="2"/>
  <c r="D985" i="2"/>
  <c r="E985" i="2"/>
  <c r="F985" i="2"/>
  <c r="G985" i="2"/>
  <c r="I985" i="2"/>
  <c r="J985" i="2"/>
  <c r="K985" i="2"/>
  <c r="L985" i="2"/>
  <c r="M985" i="2"/>
  <c r="N985" i="2"/>
  <c r="O985" i="2"/>
  <c r="P985" i="2"/>
  <c r="Q985" i="2"/>
  <c r="R985" i="2"/>
  <c r="S985" i="2"/>
  <c r="C985" i="2"/>
  <c r="I342" i="2" l="1"/>
  <c r="T1410" i="2"/>
  <c r="T1409" i="2"/>
  <c r="T1408" i="2"/>
  <c r="T1405" i="2" l="1"/>
  <c r="T1404" i="2"/>
  <c r="T1403" i="2" s="1"/>
  <c r="I454" i="2" l="1"/>
  <c r="I436" i="2" s="1"/>
  <c r="O438" i="2"/>
  <c r="P438" i="2"/>
  <c r="O435" i="2"/>
  <c r="P435" i="2"/>
  <c r="K436" i="2"/>
  <c r="L436" i="2"/>
  <c r="M436" i="2"/>
  <c r="N436" i="2"/>
  <c r="O436" i="2"/>
  <c r="P436" i="2"/>
  <c r="K437" i="2"/>
  <c r="L437" i="2"/>
  <c r="M437" i="2"/>
  <c r="N437" i="2"/>
  <c r="O437" i="2"/>
  <c r="P437" i="2"/>
  <c r="J437" i="2"/>
  <c r="K433" i="2"/>
  <c r="L433" i="2"/>
  <c r="M433" i="2"/>
  <c r="N433" i="2"/>
  <c r="O433" i="2"/>
  <c r="P433" i="2"/>
  <c r="K434" i="2"/>
  <c r="L434" i="2"/>
  <c r="M434" i="2"/>
  <c r="N434" i="2"/>
  <c r="O434" i="2"/>
  <c r="P434" i="2"/>
  <c r="J434" i="2"/>
  <c r="Q433" i="2"/>
  <c r="I452" i="2"/>
  <c r="I434" i="2" s="1"/>
  <c r="I453" i="2"/>
  <c r="I455" i="2"/>
  <c r="I437" i="2" s="1"/>
  <c r="I435" i="2"/>
  <c r="I451" i="2"/>
  <c r="I433" i="2" s="1"/>
  <c r="I456" i="2"/>
  <c r="I438" i="2" s="1"/>
  <c r="J435" i="2"/>
  <c r="K435" i="2"/>
  <c r="L435" i="2"/>
  <c r="M435" i="2"/>
  <c r="N435" i="2"/>
  <c r="Q435" i="2"/>
  <c r="R435" i="2"/>
  <c r="J436" i="2"/>
  <c r="Q436" i="2"/>
  <c r="R436" i="2"/>
  <c r="J438" i="2"/>
  <c r="K438" i="2"/>
  <c r="L438" i="2"/>
  <c r="M438" i="2"/>
  <c r="N438" i="2"/>
  <c r="Q438" i="2"/>
  <c r="R438" i="2"/>
  <c r="J439" i="2"/>
  <c r="K439" i="2"/>
  <c r="L439" i="2"/>
  <c r="M439" i="2"/>
  <c r="N439" i="2"/>
  <c r="O439" i="2"/>
  <c r="P439" i="2"/>
  <c r="Q439" i="2"/>
  <c r="R439" i="2"/>
  <c r="P432" i="2"/>
  <c r="H452" i="2"/>
  <c r="H434" i="2" s="1"/>
  <c r="H453" i="2"/>
  <c r="H435" i="2" s="1"/>
  <c r="H454" i="2"/>
  <c r="H455" i="2"/>
  <c r="H437" i="2" s="1"/>
  <c r="H1412" i="2" s="1"/>
  <c r="D434" i="2"/>
  <c r="H349" i="2"/>
  <c r="P630" i="2" l="1"/>
  <c r="P625" i="2"/>
  <c r="P633" i="2"/>
  <c r="P627" i="2"/>
  <c r="P596" i="2" s="1"/>
  <c r="P492" i="2"/>
  <c r="P489" i="2"/>
  <c r="P767" i="2"/>
  <c r="P751" i="2"/>
  <c r="P564" i="2"/>
  <c r="P561" i="2"/>
  <c r="P480" i="2" s="1"/>
  <c r="J604" i="2"/>
  <c r="K604" i="2"/>
  <c r="L604" i="2"/>
  <c r="M604" i="2"/>
  <c r="N604" i="2"/>
  <c r="O604" i="2"/>
  <c r="Q604" i="2"/>
  <c r="R604" i="2"/>
  <c r="S604" i="2"/>
  <c r="J605" i="2"/>
  <c r="K605" i="2"/>
  <c r="L605" i="2"/>
  <c r="M605" i="2"/>
  <c r="N605" i="2"/>
  <c r="O605" i="2"/>
  <c r="Q605" i="2"/>
  <c r="R605" i="2"/>
  <c r="S605" i="2"/>
  <c r="H630" i="2"/>
  <c r="P632" i="2"/>
  <c r="P626" i="2"/>
  <c r="P574" i="2"/>
  <c r="P571" i="2"/>
  <c r="P585" i="2"/>
  <c r="P582" i="2"/>
  <c r="P563" i="2"/>
  <c r="P560" i="2"/>
  <c r="P750" i="2"/>
  <c r="P744" i="2"/>
  <c r="P798" i="2"/>
  <c r="P792" i="2"/>
  <c r="P766" i="2"/>
  <c r="P734" i="2"/>
  <c r="P728" i="2"/>
  <c r="P549" i="2"/>
  <c r="J600" i="2"/>
  <c r="K600" i="2"/>
  <c r="L600" i="2"/>
  <c r="M600" i="2"/>
  <c r="N600" i="2"/>
  <c r="O600" i="2"/>
  <c r="P600" i="2"/>
  <c r="Q600" i="2"/>
  <c r="R600" i="2"/>
  <c r="S600" i="2"/>
  <c r="J601" i="2"/>
  <c r="K601" i="2"/>
  <c r="L601" i="2"/>
  <c r="M601" i="2"/>
  <c r="N601" i="2"/>
  <c r="O601" i="2"/>
  <c r="P601" i="2"/>
  <c r="Q601" i="2"/>
  <c r="R601" i="2"/>
  <c r="S601" i="2"/>
  <c r="J602" i="2"/>
  <c r="K602" i="2"/>
  <c r="L602" i="2"/>
  <c r="M602" i="2"/>
  <c r="N602" i="2"/>
  <c r="O602" i="2"/>
  <c r="P602" i="2"/>
  <c r="Q602" i="2"/>
  <c r="R602" i="2"/>
  <c r="S602" i="2"/>
  <c r="J603" i="2"/>
  <c r="K603" i="2"/>
  <c r="L603" i="2"/>
  <c r="M603" i="2"/>
  <c r="N603" i="2"/>
  <c r="O603" i="2"/>
  <c r="P603" i="2"/>
  <c r="Q603" i="2"/>
  <c r="R603" i="2"/>
  <c r="S603" i="2"/>
  <c r="J592" i="2"/>
  <c r="K592" i="2"/>
  <c r="L592" i="2"/>
  <c r="M592" i="2"/>
  <c r="N592" i="2"/>
  <c r="O592" i="2"/>
  <c r="P592" i="2"/>
  <c r="Q592" i="2"/>
  <c r="R592" i="2"/>
  <c r="S592" i="2"/>
  <c r="J593" i="2"/>
  <c r="K593" i="2"/>
  <c r="L593" i="2"/>
  <c r="M593" i="2"/>
  <c r="N593" i="2"/>
  <c r="O593" i="2"/>
  <c r="P593" i="2"/>
  <c r="Q593" i="2"/>
  <c r="R593" i="2"/>
  <c r="S593" i="2"/>
  <c r="J594" i="2"/>
  <c r="K594" i="2"/>
  <c r="L594" i="2"/>
  <c r="M594" i="2"/>
  <c r="N594" i="2"/>
  <c r="O594" i="2"/>
  <c r="P594" i="2"/>
  <c r="Q594" i="2"/>
  <c r="R594" i="2"/>
  <c r="S594" i="2"/>
  <c r="J595" i="2"/>
  <c r="K595" i="2"/>
  <c r="L595" i="2"/>
  <c r="M595" i="2"/>
  <c r="N595" i="2"/>
  <c r="O595" i="2"/>
  <c r="Q595" i="2"/>
  <c r="R595" i="2"/>
  <c r="S595" i="2"/>
  <c r="J596" i="2"/>
  <c r="K596" i="2"/>
  <c r="L596" i="2"/>
  <c r="M596" i="2"/>
  <c r="N596" i="2"/>
  <c r="O596" i="2"/>
  <c r="Q596" i="2"/>
  <c r="R596" i="2"/>
  <c r="S596" i="2"/>
  <c r="J479" i="2"/>
  <c r="K479" i="2"/>
  <c r="L479" i="2"/>
  <c r="M479" i="2"/>
  <c r="N479" i="2"/>
  <c r="O479" i="2"/>
  <c r="Q479" i="2"/>
  <c r="R479" i="2"/>
  <c r="S479" i="2"/>
  <c r="J480" i="2"/>
  <c r="K480" i="2"/>
  <c r="L480" i="2"/>
  <c r="M480" i="2"/>
  <c r="N480" i="2"/>
  <c r="O480" i="2"/>
  <c r="Q480" i="2"/>
  <c r="R480" i="2"/>
  <c r="S480" i="2"/>
  <c r="J481" i="2"/>
  <c r="K481" i="2"/>
  <c r="L481" i="2"/>
  <c r="M481" i="2"/>
  <c r="N481" i="2"/>
  <c r="O481" i="2"/>
  <c r="P481" i="2"/>
  <c r="Q481" i="2"/>
  <c r="R481" i="2"/>
  <c r="S481" i="2"/>
  <c r="J482" i="2"/>
  <c r="K482" i="2"/>
  <c r="L482" i="2"/>
  <c r="M482" i="2"/>
  <c r="N482" i="2"/>
  <c r="O482" i="2"/>
  <c r="Q482" i="2"/>
  <c r="R482" i="2"/>
  <c r="S482" i="2"/>
  <c r="J483" i="2"/>
  <c r="K483" i="2"/>
  <c r="L483" i="2"/>
  <c r="M483" i="2"/>
  <c r="N483" i="2"/>
  <c r="O483" i="2"/>
  <c r="P483" i="2"/>
  <c r="Q483" i="2"/>
  <c r="R483" i="2"/>
  <c r="S483" i="2"/>
  <c r="J478" i="2"/>
  <c r="K478" i="2"/>
  <c r="L478" i="2"/>
  <c r="M478" i="2"/>
  <c r="N478" i="2"/>
  <c r="O478" i="2"/>
  <c r="P478" i="2"/>
  <c r="Q478" i="2"/>
  <c r="R478" i="2"/>
  <c r="S478" i="2"/>
  <c r="P482" i="2" l="1"/>
  <c r="P604" i="2"/>
  <c r="P595" i="2"/>
  <c r="P605" i="2"/>
  <c r="P479" i="2"/>
  <c r="H1012" i="2"/>
  <c r="H1011" i="2"/>
  <c r="H1010" i="2"/>
  <c r="I1007" i="2"/>
  <c r="I1006" i="2" s="1"/>
  <c r="H1009" i="2"/>
  <c r="H1008" i="2"/>
  <c r="H985" i="2" s="1"/>
  <c r="S1007" i="2"/>
  <c r="R1007" i="2"/>
  <c r="R1006" i="2" s="1"/>
  <c r="Q1007" i="2"/>
  <c r="Q1006" i="2" s="1"/>
  <c r="P1007" i="2"/>
  <c r="O1007" i="2"/>
  <c r="N1007" i="2"/>
  <c r="M1007" i="2"/>
  <c r="L1007" i="2"/>
  <c r="K1007" i="2"/>
  <c r="J1007" i="2"/>
  <c r="S1006" i="2"/>
  <c r="H1007" i="2" l="1"/>
  <c r="H1006" i="2" s="1"/>
  <c r="P1166" i="2"/>
  <c r="N1166" i="2"/>
  <c r="P1152" i="2"/>
  <c r="N1152" i="2"/>
  <c r="P1119" i="2"/>
  <c r="L1033" i="2"/>
  <c r="I114" i="2" l="1"/>
  <c r="I85" i="2" s="1"/>
  <c r="H114" i="2"/>
  <c r="H85" i="2" s="1"/>
  <c r="J85" i="2"/>
  <c r="K85" i="2"/>
  <c r="L85" i="2"/>
  <c r="M85" i="2"/>
  <c r="N85" i="2"/>
  <c r="O85" i="2"/>
  <c r="P85" i="2"/>
  <c r="Q85" i="2"/>
  <c r="R85" i="2"/>
  <c r="S85" i="2"/>
  <c r="D85" i="2"/>
  <c r="E85" i="2"/>
  <c r="F85" i="2"/>
  <c r="G85" i="2"/>
  <c r="C85" i="2"/>
  <c r="H55" i="2"/>
  <c r="H29" i="2" s="1"/>
  <c r="I55" i="2"/>
  <c r="I29" i="2" s="1"/>
  <c r="D29" i="2"/>
  <c r="E29" i="2"/>
  <c r="J29" i="2"/>
  <c r="K29" i="2"/>
  <c r="L29" i="2"/>
  <c r="M29" i="2"/>
  <c r="N29" i="2"/>
  <c r="O29" i="2"/>
  <c r="P29" i="2"/>
  <c r="Q29" i="2"/>
  <c r="R29" i="2"/>
  <c r="S29" i="2"/>
  <c r="C29" i="2"/>
  <c r="R14" i="2"/>
  <c r="J49" i="2"/>
  <c r="K49" i="2"/>
  <c r="L49" i="2"/>
  <c r="M49" i="2"/>
  <c r="N49" i="2"/>
  <c r="O49" i="2"/>
  <c r="P49" i="2"/>
  <c r="Q49" i="2"/>
  <c r="R49" i="2"/>
  <c r="I108" i="2"/>
  <c r="I109" i="2"/>
  <c r="I110" i="2"/>
  <c r="I78" i="2" s="1"/>
  <c r="H110" i="2"/>
  <c r="H78" i="2" s="1"/>
  <c r="D78" i="2"/>
  <c r="E78" i="2"/>
  <c r="F78" i="2"/>
  <c r="G78" i="2"/>
  <c r="J78" i="2"/>
  <c r="K78" i="2"/>
  <c r="L78" i="2"/>
  <c r="M78" i="2"/>
  <c r="N78" i="2"/>
  <c r="O78" i="2"/>
  <c r="P78" i="2"/>
  <c r="Q78" i="2"/>
  <c r="R78" i="2"/>
  <c r="S78" i="2"/>
  <c r="C78" i="2"/>
  <c r="C76" i="2"/>
  <c r="D76" i="2"/>
  <c r="E76" i="2"/>
  <c r="F76" i="2"/>
  <c r="G76" i="2"/>
  <c r="C77" i="2"/>
  <c r="D77" i="2"/>
  <c r="E77" i="2"/>
  <c r="F77" i="2"/>
  <c r="G77" i="2"/>
  <c r="I99" i="2"/>
  <c r="I94" i="2" l="1"/>
  <c r="I95" i="2"/>
  <c r="I96" i="2"/>
  <c r="I97" i="2"/>
  <c r="I98" i="2"/>
  <c r="J67" i="2"/>
  <c r="L67" i="2"/>
  <c r="N67" i="2"/>
  <c r="P67" i="2"/>
  <c r="C67" i="2"/>
  <c r="D67" i="2"/>
  <c r="E67" i="2"/>
  <c r="F67" i="2"/>
  <c r="G67" i="2"/>
  <c r="R91" i="2"/>
  <c r="H91" i="2" s="1"/>
  <c r="H67" i="2" s="1"/>
  <c r="S91" i="2"/>
  <c r="Q91" i="2" s="1"/>
  <c r="O91" i="2" s="1"/>
  <c r="M91" i="2" s="1"/>
  <c r="K91" i="2" s="1"/>
  <c r="I91" i="2" s="1"/>
  <c r="I67" i="2" s="1"/>
  <c r="I35" i="2"/>
  <c r="I18" i="2" s="1"/>
  <c r="I36" i="2"/>
  <c r="I37" i="2"/>
  <c r="I20" i="2" s="1"/>
  <c r="I38" i="2"/>
  <c r="I39" i="2"/>
  <c r="I22" i="2" s="1"/>
  <c r="I40" i="2"/>
  <c r="I23" i="2" s="1"/>
  <c r="I41" i="2"/>
  <c r="I24" i="2" s="1"/>
  <c r="I42" i="2"/>
  <c r="I25" i="2" s="1"/>
  <c r="I43" i="2"/>
  <c r="I26" i="2" s="1"/>
  <c r="I44" i="2"/>
  <c r="I27" i="2" s="1"/>
  <c r="I45" i="2"/>
  <c r="H35" i="2"/>
  <c r="H18" i="2" s="1"/>
  <c r="H36" i="2"/>
  <c r="H37" i="2"/>
  <c r="H20" i="2" s="1"/>
  <c r="H38" i="2"/>
  <c r="H39" i="2"/>
  <c r="H22" i="2" s="1"/>
  <c r="H40" i="2"/>
  <c r="H23" i="2" s="1"/>
  <c r="H41" i="2"/>
  <c r="H24" i="2" s="1"/>
  <c r="H42" i="2"/>
  <c r="H25" i="2" s="1"/>
  <c r="H43" i="2"/>
  <c r="H26" i="2" s="1"/>
  <c r="H44" i="2"/>
  <c r="H27" i="2" s="1"/>
  <c r="J23" i="2"/>
  <c r="K23" i="2"/>
  <c r="L23" i="2"/>
  <c r="M23" i="2"/>
  <c r="N23" i="2"/>
  <c r="O23" i="2"/>
  <c r="P23" i="2"/>
  <c r="Q23" i="2"/>
  <c r="R23" i="2"/>
  <c r="S23" i="2"/>
  <c r="J24" i="2"/>
  <c r="K24" i="2"/>
  <c r="L24" i="2"/>
  <c r="M24" i="2"/>
  <c r="N24" i="2"/>
  <c r="O24" i="2"/>
  <c r="P24" i="2"/>
  <c r="Q24" i="2"/>
  <c r="R24" i="2"/>
  <c r="S24" i="2"/>
  <c r="J25" i="2"/>
  <c r="K25" i="2"/>
  <c r="L25" i="2"/>
  <c r="M25" i="2"/>
  <c r="N25" i="2"/>
  <c r="O25" i="2"/>
  <c r="P25" i="2"/>
  <c r="Q25" i="2"/>
  <c r="R25" i="2"/>
  <c r="S25" i="2"/>
  <c r="J26" i="2"/>
  <c r="K26" i="2"/>
  <c r="L26" i="2"/>
  <c r="M26" i="2"/>
  <c r="N26" i="2"/>
  <c r="O26" i="2"/>
  <c r="P26" i="2"/>
  <c r="Q26" i="2"/>
  <c r="R26" i="2"/>
  <c r="S26" i="2"/>
  <c r="J27" i="2"/>
  <c r="K27" i="2"/>
  <c r="L27" i="2"/>
  <c r="M27" i="2"/>
  <c r="N27" i="2"/>
  <c r="O27" i="2"/>
  <c r="P27" i="2"/>
  <c r="Q27" i="2"/>
  <c r="R27" i="2"/>
  <c r="S27" i="2"/>
  <c r="J22" i="2"/>
  <c r="K22" i="2"/>
  <c r="L22" i="2"/>
  <c r="M22" i="2"/>
  <c r="N22" i="2"/>
  <c r="O22" i="2"/>
  <c r="P22" i="2"/>
  <c r="Q22" i="2"/>
  <c r="R22" i="2"/>
  <c r="S22" i="2"/>
  <c r="J18" i="2"/>
  <c r="K18" i="2"/>
  <c r="L18" i="2"/>
  <c r="M18" i="2"/>
  <c r="N18" i="2"/>
  <c r="O18" i="2"/>
  <c r="P18" i="2"/>
  <c r="Q18" i="2"/>
  <c r="R18" i="2"/>
  <c r="S18" i="2"/>
  <c r="J17" i="2"/>
  <c r="K17" i="2"/>
  <c r="L17" i="2"/>
  <c r="M17" i="2"/>
  <c r="N17" i="2"/>
  <c r="O17" i="2"/>
  <c r="P17" i="2"/>
  <c r="Q17" i="2"/>
  <c r="R17" i="2"/>
  <c r="S17" i="2"/>
  <c r="C27" i="2"/>
  <c r="D27" i="2"/>
  <c r="E27" i="2"/>
  <c r="F27" i="2"/>
  <c r="G27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G20" i="2"/>
  <c r="J20" i="2"/>
  <c r="K20" i="2"/>
  <c r="L20" i="2"/>
  <c r="M20" i="2"/>
  <c r="N20" i="2"/>
  <c r="O20" i="2"/>
  <c r="P20" i="2"/>
  <c r="Q20" i="2"/>
  <c r="R20" i="2"/>
  <c r="S20" i="2"/>
  <c r="C22" i="2"/>
  <c r="D22" i="2"/>
  <c r="E22" i="2"/>
  <c r="F22" i="2"/>
  <c r="G22" i="2"/>
  <c r="C20" i="2"/>
  <c r="D20" i="2"/>
  <c r="E20" i="2"/>
  <c r="F20" i="2"/>
  <c r="G18" i="2"/>
  <c r="F18" i="2"/>
  <c r="O59" i="2" l="1"/>
  <c r="P59" i="2"/>
  <c r="L59" i="2"/>
  <c r="R59" i="2"/>
  <c r="N59" i="2"/>
  <c r="J59" i="2"/>
  <c r="S59" i="2"/>
  <c r="K59" i="2"/>
  <c r="Q59" i="2"/>
  <c r="M59" i="2"/>
  <c r="R67" i="2"/>
  <c r="H59" i="2"/>
  <c r="I59" i="2"/>
  <c r="Q67" i="2"/>
  <c r="M67" i="2"/>
  <c r="S67" i="2"/>
  <c r="O67" i="2"/>
  <c r="K67" i="2"/>
  <c r="L1042" i="2"/>
  <c r="I801" i="2" l="1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S788" i="2"/>
  <c r="S787" i="2" s="1"/>
  <c r="R788" i="2"/>
  <c r="R787" i="2" s="1"/>
  <c r="Q788" i="2"/>
  <c r="P788" i="2"/>
  <c r="O788" i="2"/>
  <c r="N788" i="2"/>
  <c r="M788" i="2"/>
  <c r="L788" i="2"/>
  <c r="K788" i="2"/>
  <c r="J788" i="2"/>
  <c r="Q787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S772" i="2"/>
  <c r="S771" i="2" s="1"/>
  <c r="R772" i="2"/>
  <c r="R771" i="2" s="1"/>
  <c r="Q772" i="2"/>
  <c r="Q771" i="2" s="1"/>
  <c r="P772" i="2"/>
  <c r="O772" i="2"/>
  <c r="N772" i="2"/>
  <c r="M772" i="2"/>
  <c r="L772" i="2"/>
  <c r="K772" i="2"/>
  <c r="J772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S756" i="2"/>
  <c r="S755" i="2" s="1"/>
  <c r="R756" i="2"/>
  <c r="R755" i="2" s="1"/>
  <c r="Q756" i="2"/>
  <c r="P756" i="2"/>
  <c r="O756" i="2"/>
  <c r="N756" i="2"/>
  <c r="M756" i="2"/>
  <c r="L756" i="2"/>
  <c r="K756" i="2"/>
  <c r="J756" i="2"/>
  <c r="Q755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S740" i="2"/>
  <c r="R740" i="2"/>
  <c r="Q740" i="2"/>
  <c r="Q739" i="2" s="1"/>
  <c r="P740" i="2"/>
  <c r="O740" i="2"/>
  <c r="N740" i="2"/>
  <c r="M740" i="2"/>
  <c r="L740" i="2"/>
  <c r="K740" i="2"/>
  <c r="J740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S724" i="2"/>
  <c r="S723" i="2" s="1"/>
  <c r="R724" i="2"/>
  <c r="R723" i="2" s="1"/>
  <c r="Q724" i="2"/>
  <c r="P724" i="2"/>
  <c r="O724" i="2"/>
  <c r="N724" i="2"/>
  <c r="M724" i="2"/>
  <c r="L724" i="2"/>
  <c r="K724" i="2"/>
  <c r="J724" i="2"/>
  <c r="Q723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S580" i="2"/>
  <c r="S579" i="2" s="1"/>
  <c r="R580" i="2"/>
  <c r="R579" i="2" s="1"/>
  <c r="Q580" i="2"/>
  <c r="Q579" i="2" s="1"/>
  <c r="P580" i="2"/>
  <c r="O580" i="2"/>
  <c r="N580" i="2"/>
  <c r="M580" i="2"/>
  <c r="L580" i="2"/>
  <c r="K580" i="2"/>
  <c r="J580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S569" i="2"/>
  <c r="S568" i="2" s="1"/>
  <c r="R569" i="2"/>
  <c r="R568" i="2" s="1"/>
  <c r="Q569" i="2"/>
  <c r="P569" i="2"/>
  <c r="O569" i="2"/>
  <c r="N569" i="2"/>
  <c r="M569" i="2"/>
  <c r="L569" i="2"/>
  <c r="K569" i="2"/>
  <c r="J569" i="2"/>
  <c r="Q568" i="2"/>
  <c r="H492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S558" i="2"/>
  <c r="S557" i="2" s="1"/>
  <c r="R558" i="2"/>
  <c r="R557" i="2" s="1"/>
  <c r="Q558" i="2"/>
  <c r="Q557" i="2" s="1"/>
  <c r="P558" i="2"/>
  <c r="O558" i="2"/>
  <c r="N558" i="2"/>
  <c r="M558" i="2"/>
  <c r="L558" i="2"/>
  <c r="K558" i="2"/>
  <c r="J558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S547" i="2"/>
  <c r="S546" i="2" s="1"/>
  <c r="R547" i="2"/>
  <c r="R546" i="2" s="1"/>
  <c r="Q547" i="2"/>
  <c r="Q546" i="2" s="1"/>
  <c r="P547" i="2"/>
  <c r="O547" i="2"/>
  <c r="N547" i="2"/>
  <c r="M547" i="2"/>
  <c r="L547" i="2"/>
  <c r="K547" i="2"/>
  <c r="J547" i="2"/>
  <c r="I772" i="2" l="1"/>
  <c r="I771" i="2" s="1"/>
  <c r="H603" i="2"/>
  <c r="I788" i="2"/>
  <c r="I787" i="2" s="1"/>
  <c r="H481" i="2"/>
  <c r="H788" i="2"/>
  <c r="H787" i="2" s="1"/>
  <c r="I724" i="2"/>
  <c r="I723" i="2" s="1"/>
  <c r="I756" i="2"/>
  <c r="I755" i="2" s="1"/>
  <c r="H772" i="2"/>
  <c r="H771" i="2" s="1"/>
  <c r="H756" i="2"/>
  <c r="H755" i="2" s="1"/>
  <c r="I558" i="2"/>
  <c r="I557" i="2" s="1"/>
  <c r="I569" i="2"/>
  <c r="I568" i="2" s="1"/>
  <c r="H580" i="2"/>
  <c r="H579" i="2" s="1"/>
  <c r="H740" i="2"/>
  <c r="I740" i="2"/>
  <c r="I739" i="2" s="1"/>
  <c r="H724" i="2"/>
  <c r="H723" i="2" s="1"/>
  <c r="H569" i="2"/>
  <c r="H568" i="2" s="1"/>
  <c r="I547" i="2"/>
  <c r="I546" i="2" s="1"/>
  <c r="I580" i="2"/>
  <c r="I579" i="2" s="1"/>
  <c r="H558" i="2"/>
  <c r="H557" i="2" s="1"/>
  <c r="H547" i="2"/>
  <c r="H546" i="2" s="1"/>
  <c r="F479" i="2" l="1"/>
  <c r="I325" i="2" l="1"/>
  <c r="I387" i="2"/>
  <c r="I379" i="2" s="1"/>
  <c r="I1350" i="2"/>
  <c r="I1341" i="2"/>
  <c r="I1324" i="2"/>
  <c r="R1257" i="2" l="1"/>
  <c r="S1257" i="2"/>
  <c r="R1215" i="2"/>
  <c r="J1319" i="2" l="1"/>
  <c r="J1366" i="2"/>
  <c r="K1366" i="2"/>
  <c r="L1366" i="2"/>
  <c r="M1366" i="2"/>
  <c r="N1366" i="2"/>
  <c r="O1366" i="2"/>
  <c r="P1366" i="2"/>
  <c r="Q1366" i="2"/>
  <c r="R1366" i="2"/>
  <c r="S1366" i="2"/>
  <c r="I1367" i="2"/>
  <c r="J1367" i="2"/>
  <c r="K1367" i="2"/>
  <c r="L1367" i="2"/>
  <c r="M1367" i="2"/>
  <c r="N1367" i="2"/>
  <c r="O1367" i="2"/>
  <c r="P1367" i="2"/>
  <c r="Q1367" i="2"/>
  <c r="R1367" i="2"/>
  <c r="S1367" i="2"/>
  <c r="J1368" i="2"/>
  <c r="J1387" i="2" s="1"/>
  <c r="K1368" i="2"/>
  <c r="K1387" i="2" s="1"/>
  <c r="L1368" i="2"/>
  <c r="L1387" i="2" s="1"/>
  <c r="M1368" i="2"/>
  <c r="M1387" i="2" s="1"/>
  <c r="N1368" i="2"/>
  <c r="N1387" i="2" s="1"/>
  <c r="O1368" i="2"/>
  <c r="O1387" i="2" s="1"/>
  <c r="P1368" i="2"/>
  <c r="P1387" i="2" s="1"/>
  <c r="Q1368" i="2"/>
  <c r="Q1387" i="2" s="1"/>
  <c r="R1368" i="2"/>
  <c r="R1387" i="2" s="1"/>
  <c r="S1368" i="2"/>
  <c r="S1387" i="2" s="1"/>
  <c r="J1369" i="2"/>
  <c r="J1388" i="2" s="1"/>
  <c r="K1369" i="2"/>
  <c r="K1388" i="2" s="1"/>
  <c r="L1369" i="2"/>
  <c r="L1388" i="2" s="1"/>
  <c r="M1369" i="2"/>
  <c r="M1388" i="2" s="1"/>
  <c r="N1369" i="2"/>
  <c r="N1388" i="2" s="1"/>
  <c r="O1369" i="2"/>
  <c r="O1388" i="2" s="1"/>
  <c r="P1369" i="2"/>
  <c r="P1388" i="2" s="1"/>
  <c r="Q1369" i="2"/>
  <c r="Q1388" i="2" s="1"/>
  <c r="R1369" i="2"/>
  <c r="R1388" i="2" s="1"/>
  <c r="S1369" i="2"/>
  <c r="S1388" i="2" s="1"/>
  <c r="J1370" i="2"/>
  <c r="J1389" i="2" s="1"/>
  <c r="K1370" i="2"/>
  <c r="K1389" i="2" s="1"/>
  <c r="L1370" i="2"/>
  <c r="L1389" i="2" s="1"/>
  <c r="M1370" i="2"/>
  <c r="M1389" i="2" s="1"/>
  <c r="N1370" i="2"/>
  <c r="N1389" i="2" s="1"/>
  <c r="O1370" i="2"/>
  <c r="O1389" i="2" s="1"/>
  <c r="P1370" i="2"/>
  <c r="P1389" i="2" s="1"/>
  <c r="Q1370" i="2"/>
  <c r="Q1389" i="2" s="1"/>
  <c r="R1370" i="2"/>
  <c r="R1389" i="2" s="1"/>
  <c r="S1370" i="2"/>
  <c r="S1389" i="2" s="1"/>
  <c r="J1313" i="2"/>
  <c r="K1313" i="2"/>
  <c r="L1313" i="2"/>
  <c r="M1313" i="2"/>
  <c r="N1313" i="2"/>
  <c r="O1313" i="2"/>
  <c r="P1313" i="2"/>
  <c r="Q1313" i="2"/>
  <c r="R1313" i="2"/>
  <c r="S1313" i="2"/>
  <c r="J1314" i="2"/>
  <c r="K1314" i="2"/>
  <c r="L1314" i="2"/>
  <c r="M1314" i="2"/>
  <c r="N1314" i="2"/>
  <c r="O1314" i="2"/>
  <c r="P1314" i="2"/>
  <c r="Q1314" i="2"/>
  <c r="R1314" i="2"/>
  <c r="S1314" i="2"/>
  <c r="J1315" i="2"/>
  <c r="K1315" i="2"/>
  <c r="L1315" i="2"/>
  <c r="M1315" i="2"/>
  <c r="N1315" i="2"/>
  <c r="O1315" i="2"/>
  <c r="P1315" i="2"/>
  <c r="Q1315" i="2"/>
  <c r="R1315" i="2"/>
  <c r="S1315" i="2"/>
  <c r="J1316" i="2"/>
  <c r="K1316" i="2"/>
  <c r="L1316" i="2"/>
  <c r="M1316" i="2"/>
  <c r="N1316" i="2"/>
  <c r="O1316" i="2"/>
  <c r="P1316" i="2"/>
  <c r="Q1316" i="2"/>
  <c r="R1316" i="2"/>
  <c r="S1316" i="2"/>
  <c r="J1317" i="2"/>
  <c r="K1317" i="2"/>
  <c r="L1317" i="2"/>
  <c r="M1317" i="2"/>
  <c r="N1317" i="2"/>
  <c r="O1317" i="2"/>
  <c r="P1317" i="2"/>
  <c r="Q1317" i="2"/>
  <c r="R1317" i="2"/>
  <c r="S1317" i="2"/>
  <c r="J1318" i="2"/>
  <c r="K1318" i="2"/>
  <c r="L1318" i="2"/>
  <c r="M1318" i="2"/>
  <c r="N1318" i="2"/>
  <c r="O1318" i="2"/>
  <c r="P1318" i="2"/>
  <c r="Q1318" i="2"/>
  <c r="R1318" i="2"/>
  <c r="S1318" i="2"/>
  <c r="K1319" i="2"/>
  <c r="L1319" i="2"/>
  <c r="M1319" i="2"/>
  <c r="N1319" i="2"/>
  <c r="O1319" i="2"/>
  <c r="P1319" i="2"/>
  <c r="Q1319" i="2"/>
  <c r="R1319" i="2"/>
  <c r="S1319" i="2"/>
  <c r="J1320" i="2"/>
  <c r="K1320" i="2"/>
  <c r="L1320" i="2"/>
  <c r="M1320" i="2"/>
  <c r="N1320" i="2"/>
  <c r="O1320" i="2"/>
  <c r="P1320" i="2"/>
  <c r="Q1320" i="2"/>
  <c r="R1320" i="2"/>
  <c r="S1320" i="2"/>
  <c r="J1321" i="2"/>
  <c r="J1359" i="2" s="1"/>
  <c r="K1321" i="2"/>
  <c r="K1359" i="2" s="1"/>
  <c r="L1321" i="2"/>
  <c r="L1359" i="2" s="1"/>
  <c r="M1321" i="2"/>
  <c r="M1359" i="2" s="1"/>
  <c r="N1321" i="2"/>
  <c r="N1359" i="2" s="1"/>
  <c r="O1321" i="2"/>
  <c r="O1359" i="2" s="1"/>
  <c r="P1321" i="2"/>
  <c r="P1359" i="2" s="1"/>
  <c r="Q1321" i="2"/>
  <c r="Q1359" i="2" s="1"/>
  <c r="R1321" i="2"/>
  <c r="R1359" i="2" s="1"/>
  <c r="S1321" i="2"/>
  <c r="S1359" i="2" s="1"/>
  <c r="J1322" i="2"/>
  <c r="J1360" i="2" s="1"/>
  <c r="K1322" i="2"/>
  <c r="K1360" i="2" s="1"/>
  <c r="L1322" i="2"/>
  <c r="L1360" i="2" s="1"/>
  <c r="M1322" i="2"/>
  <c r="M1360" i="2" s="1"/>
  <c r="N1322" i="2"/>
  <c r="N1360" i="2" s="1"/>
  <c r="O1322" i="2"/>
  <c r="O1360" i="2" s="1"/>
  <c r="P1322" i="2"/>
  <c r="P1360" i="2" s="1"/>
  <c r="Q1322" i="2"/>
  <c r="Q1360" i="2" s="1"/>
  <c r="R1322" i="2"/>
  <c r="R1360" i="2" s="1"/>
  <c r="S1322" i="2"/>
  <c r="S1360" i="2" s="1"/>
  <c r="J1323" i="2"/>
  <c r="J1361" i="2" s="1"/>
  <c r="K1323" i="2"/>
  <c r="K1361" i="2" s="1"/>
  <c r="L1323" i="2"/>
  <c r="L1361" i="2" s="1"/>
  <c r="M1323" i="2"/>
  <c r="M1361" i="2" s="1"/>
  <c r="N1323" i="2"/>
  <c r="N1361" i="2" s="1"/>
  <c r="O1323" i="2"/>
  <c r="O1361" i="2" s="1"/>
  <c r="P1323" i="2"/>
  <c r="P1361" i="2" s="1"/>
  <c r="Q1323" i="2"/>
  <c r="Q1361" i="2" s="1"/>
  <c r="R1323" i="2"/>
  <c r="R1361" i="2" s="1"/>
  <c r="S1323" i="2"/>
  <c r="S1361" i="2" s="1"/>
  <c r="J1279" i="2"/>
  <c r="J1305" i="2" s="1"/>
  <c r="K1279" i="2"/>
  <c r="K1305" i="2" s="1"/>
  <c r="L1279" i="2"/>
  <c r="M1279" i="2"/>
  <c r="M1305" i="2" s="1"/>
  <c r="N1279" i="2"/>
  <c r="O1279" i="2"/>
  <c r="O1305" i="2" s="1"/>
  <c r="P1279" i="2"/>
  <c r="Q1279" i="2"/>
  <c r="Q1305" i="2" s="1"/>
  <c r="R1279" i="2"/>
  <c r="R1305" i="2" s="1"/>
  <c r="S1279" i="2"/>
  <c r="S1305" i="2" s="1"/>
  <c r="I1280" i="2"/>
  <c r="J1280" i="2"/>
  <c r="J1306" i="2" s="1"/>
  <c r="K1280" i="2"/>
  <c r="L1280" i="2"/>
  <c r="L1306" i="2" s="1"/>
  <c r="M1280" i="2"/>
  <c r="N1280" i="2"/>
  <c r="N1306" i="2" s="1"/>
  <c r="O1280" i="2"/>
  <c r="O1306" i="2" s="1"/>
  <c r="P1280" i="2"/>
  <c r="P1306" i="2" s="1"/>
  <c r="Q1280" i="2"/>
  <c r="R1280" i="2"/>
  <c r="R1306" i="2" s="1"/>
  <c r="S1280" i="2"/>
  <c r="I1281" i="2"/>
  <c r="I1307" i="2" s="1"/>
  <c r="J1281" i="2"/>
  <c r="J1307" i="2" s="1"/>
  <c r="K1281" i="2"/>
  <c r="K1307" i="2" s="1"/>
  <c r="L1281" i="2"/>
  <c r="L1307" i="2" s="1"/>
  <c r="M1281" i="2"/>
  <c r="M1307" i="2" s="1"/>
  <c r="N1281" i="2"/>
  <c r="N1307" i="2" s="1"/>
  <c r="O1281" i="2"/>
  <c r="O1307" i="2" s="1"/>
  <c r="P1281" i="2"/>
  <c r="P1307" i="2" s="1"/>
  <c r="Q1281" i="2"/>
  <c r="Q1307" i="2" s="1"/>
  <c r="R1281" i="2"/>
  <c r="R1307" i="2" s="1"/>
  <c r="S1281" i="2"/>
  <c r="S1307" i="2" s="1"/>
  <c r="I1282" i="2"/>
  <c r="I1308" i="2" s="1"/>
  <c r="J1282" i="2"/>
  <c r="J1308" i="2" s="1"/>
  <c r="K1282" i="2"/>
  <c r="K1308" i="2" s="1"/>
  <c r="L1282" i="2"/>
  <c r="L1308" i="2" s="1"/>
  <c r="M1282" i="2"/>
  <c r="M1308" i="2" s="1"/>
  <c r="N1282" i="2"/>
  <c r="N1308" i="2" s="1"/>
  <c r="O1282" i="2"/>
  <c r="O1308" i="2" s="1"/>
  <c r="P1282" i="2"/>
  <c r="P1308" i="2" s="1"/>
  <c r="Q1282" i="2"/>
  <c r="Q1308" i="2" s="1"/>
  <c r="R1282" i="2"/>
  <c r="R1308" i="2" s="1"/>
  <c r="S1282" i="2"/>
  <c r="S1308" i="2" s="1"/>
  <c r="L1394" i="2" l="1"/>
  <c r="O1393" i="2"/>
  <c r="R1393" i="2"/>
  <c r="N1393" i="2"/>
  <c r="J1393" i="2"/>
  <c r="S1386" i="2"/>
  <c r="S1385" i="2" s="1"/>
  <c r="K1386" i="2"/>
  <c r="K1385" i="2" s="1"/>
  <c r="R1392" i="2"/>
  <c r="P1392" i="2"/>
  <c r="J1392" i="2"/>
  <c r="P1393" i="2"/>
  <c r="J1358" i="2"/>
  <c r="J1357" i="2" s="1"/>
  <c r="O1386" i="2"/>
  <c r="O1385" i="2" s="1"/>
  <c r="K1393" i="2"/>
  <c r="N1392" i="2"/>
  <c r="S1394" i="2"/>
  <c r="O1394" i="2"/>
  <c r="K1394" i="2"/>
  <c r="P1358" i="2"/>
  <c r="P1357" i="2" s="1"/>
  <c r="L1358" i="2"/>
  <c r="L1357" i="2" s="1"/>
  <c r="R1386" i="2"/>
  <c r="R1385" i="2" s="1"/>
  <c r="N1386" i="2"/>
  <c r="N1385" i="2" s="1"/>
  <c r="J1386" i="2"/>
  <c r="J1385" i="2" s="1"/>
  <c r="P1394" i="2"/>
  <c r="S1393" i="2"/>
  <c r="L1392" i="2"/>
  <c r="Q1358" i="2"/>
  <c r="Q1357" i="2" s="1"/>
  <c r="R1358" i="2"/>
  <c r="R1357" i="2" s="1"/>
  <c r="Q1365" i="2"/>
  <c r="M1365" i="2"/>
  <c r="M1394" i="2"/>
  <c r="R1394" i="2"/>
  <c r="N1394" i="2"/>
  <c r="J1394" i="2"/>
  <c r="Q1393" i="2"/>
  <c r="M1393" i="2"/>
  <c r="O1304" i="2"/>
  <c r="Q1312" i="2"/>
  <c r="M1312" i="2"/>
  <c r="S1278" i="2"/>
  <c r="O1278" i="2"/>
  <c r="K1278" i="2"/>
  <c r="R1278" i="2"/>
  <c r="N1278" i="2"/>
  <c r="J1278" i="2"/>
  <c r="S1306" i="2"/>
  <c r="S1392" i="2" s="1"/>
  <c r="K1306" i="2"/>
  <c r="K1392" i="2" s="1"/>
  <c r="N1305" i="2"/>
  <c r="N1304" i="2" s="1"/>
  <c r="Q1386" i="2"/>
  <c r="Q1385" i="2" s="1"/>
  <c r="M1386" i="2"/>
  <c r="M1385" i="2" s="1"/>
  <c r="O1358" i="2"/>
  <c r="Q1394" i="2"/>
  <c r="L1393" i="2"/>
  <c r="O1392" i="2"/>
  <c r="R1304" i="2"/>
  <c r="J1304" i="2"/>
  <c r="R1312" i="2"/>
  <c r="N1312" i="2"/>
  <c r="N1358" i="2"/>
  <c r="N1357" i="2" s="1"/>
  <c r="J1312" i="2"/>
  <c r="M1358" i="2"/>
  <c r="L1365" i="2"/>
  <c r="Q1278" i="2"/>
  <c r="M1278" i="2"/>
  <c r="P1278" i="2"/>
  <c r="L1278" i="2"/>
  <c r="Q1306" i="2"/>
  <c r="Q1392" i="2" s="1"/>
  <c r="M1306" i="2"/>
  <c r="M1392" i="2" s="1"/>
  <c r="I1306" i="2"/>
  <c r="P1305" i="2"/>
  <c r="P1304" i="2" s="1"/>
  <c r="L1305" i="2"/>
  <c r="L1304" i="2" s="1"/>
  <c r="L1312" i="2"/>
  <c r="P1365" i="2"/>
  <c r="S1312" i="2"/>
  <c r="O1312" i="2"/>
  <c r="S1358" i="2"/>
  <c r="S1357" i="2" s="1"/>
  <c r="S1365" i="2"/>
  <c r="O1365" i="2"/>
  <c r="K1365" i="2"/>
  <c r="R1365" i="2"/>
  <c r="N1365" i="2"/>
  <c r="J1365" i="2"/>
  <c r="P1386" i="2"/>
  <c r="P1385" i="2" s="1"/>
  <c r="L1386" i="2"/>
  <c r="L1385" i="2" s="1"/>
  <c r="K1358" i="2"/>
  <c r="K1391" i="2" s="1"/>
  <c r="K1312" i="2"/>
  <c r="P1312" i="2"/>
  <c r="M1391" i="2" l="1"/>
  <c r="M1390" i="2" s="1"/>
  <c r="O1391" i="2"/>
  <c r="J1391" i="2"/>
  <c r="J1390" i="2" s="1"/>
  <c r="R1391" i="2"/>
  <c r="R1390" i="2" s="1"/>
  <c r="Q1391" i="2"/>
  <c r="Q1390" i="2" s="1"/>
  <c r="O1390" i="2"/>
  <c r="K1304" i="2"/>
  <c r="K1357" i="2"/>
  <c r="S1304" i="2"/>
  <c r="M1357" i="2"/>
  <c r="O1357" i="2"/>
  <c r="L1391" i="2"/>
  <c r="L1390" i="2" s="1"/>
  <c r="P1391" i="2"/>
  <c r="P1390" i="2" s="1"/>
  <c r="K1390" i="2"/>
  <c r="S1391" i="2"/>
  <c r="S1390" i="2" s="1"/>
  <c r="N1391" i="2"/>
  <c r="N1390" i="2" s="1"/>
  <c r="M1304" i="2"/>
  <c r="Q1304" i="2"/>
  <c r="J1213" i="2" l="1"/>
  <c r="K1213" i="2"/>
  <c r="L1213" i="2"/>
  <c r="M1213" i="2"/>
  <c r="N1213" i="2"/>
  <c r="O1213" i="2"/>
  <c r="P1213" i="2"/>
  <c r="Q1213" i="2"/>
  <c r="R1213" i="2"/>
  <c r="S1213" i="2"/>
  <c r="J1214" i="2"/>
  <c r="K1214" i="2"/>
  <c r="L1214" i="2"/>
  <c r="M1214" i="2"/>
  <c r="N1214" i="2"/>
  <c r="O1214" i="2"/>
  <c r="P1214" i="2"/>
  <c r="Q1214" i="2"/>
  <c r="R1214" i="2"/>
  <c r="S1214" i="2"/>
  <c r="J1215" i="2"/>
  <c r="K1215" i="2"/>
  <c r="L1215" i="2"/>
  <c r="M1215" i="2"/>
  <c r="N1215" i="2"/>
  <c r="O1215" i="2"/>
  <c r="P1215" i="2"/>
  <c r="Q1215" i="2"/>
  <c r="S1215" i="2"/>
  <c r="J1216" i="2"/>
  <c r="K1216" i="2"/>
  <c r="L1216" i="2"/>
  <c r="M1216" i="2"/>
  <c r="N1216" i="2"/>
  <c r="O1216" i="2"/>
  <c r="P1216" i="2"/>
  <c r="Q1216" i="2"/>
  <c r="R1216" i="2"/>
  <c r="S1216" i="2"/>
  <c r="J1217" i="2"/>
  <c r="K1217" i="2"/>
  <c r="L1217" i="2"/>
  <c r="M1217" i="2"/>
  <c r="N1217" i="2"/>
  <c r="O1217" i="2"/>
  <c r="P1217" i="2"/>
  <c r="Q1217" i="2"/>
  <c r="R1217" i="2"/>
  <c r="S1217" i="2"/>
  <c r="J1218" i="2"/>
  <c r="K1218" i="2"/>
  <c r="L1218" i="2"/>
  <c r="M1218" i="2"/>
  <c r="N1218" i="2"/>
  <c r="O1218" i="2"/>
  <c r="P1218" i="2"/>
  <c r="Q1218" i="2"/>
  <c r="R1218" i="2"/>
  <c r="S1218" i="2"/>
  <c r="J1189" i="2"/>
  <c r="K1189" i="2"/>
  <c r="L1189" i="2"/>
  <c r="M1189" i="2"/>
  <c r="N1189" i="2"/>
  <c r="O1189" i="2"/>
  <c r="P1189" i="2"/>
  <c r="Q1189" i="2"/>
  <c r="R1189" i="2"/>
  <c r="S1189" i="2"/>
  <c r="J1190" i="2"/>
  <c r="K1190" i="2"/>
  <c r="L1190" i="2"/>
  <c r="M1190" i="2"/>
  <c r="N1190" i="2"/>
  <c r="O1190" i="2"/>
  <c r="P1190" i="2"/>
  <c r="Q1190" i="2"/>
  <c r="R1190" i="2"/>
  <c r="S1190" i="2"/>
  <c r="J1191" i="2"/>
  <c r="K1191" i="2"/>
  <c r="L1191" i="2"/>
  <c r="M1191" i="2"/>
  <c r="N1191" i="2"/>
  <c r="O1191" i="2"/>
  <c r="P1191" i="2"/>
  <c r="Q1191" i="2"/>
  <c r="R1191" i="2"/>
  <c r="S1191" i="2"/>
  <c r="J1192" i="2"/>
  <c r="J1264" i="2" s="1"/>
  <c r="K1192" i="2"/>
  <c r="K1264" i="2" s="1"/>
  <c r="L1192" i="2"/>
  <c r="L1264" i="2" s="1"/>
  <c r="M1192" i="2"/>
  <c r="M1264" i="2" s="1"/>
  <c r="N1192" i="2"/>
  <c r="N1264" i="2" s="1"/>
  <c r="O1192" i="2"/>
  <c r="O1264" i="2" s="1"/>
  <c r="P1192" i="2"/>
  <c r="P1264" i="2" s="1"/>
  <c r="Q1192" i="2"/>
  <c r="Q1264" i="2" s="1"/>
  <c r="R1192" i="2"/>
  <c r="R1264" i="2" s="1"/>
  <c r="S1192" i="2"/>
  <c r="S1264" i="2" s="1"/>
  <c r="J1193" i="2"/>
  <c r="J1265" i="2" s="1"/>
  <c r="K1193" i="2"/>
  <c r="K1265" i="2" s="1"/>
  <c r="L1193" i="2"/>
  <c r="M1193" i="2"/>
  <c r="M1265" i="2" s="1"/>
  <c r="N1193" i="2"/>
  <c r="N1265" i="2" s="1"/>
  <c r="O1193" i="2"/>
  <c r="O1265" i="2" s="1"/>
  <c r="P1193" i="2"/>
  <c r="Q1193" i="2"/>
  <c r="Q1265" i="2" s="1"/>
  <c r="R1193" i="2"/>
  <c r="R1265" i="2" s="1"/>
  <c r="S1193" i="2"/>
  <c r="S1265" i="2" s="1"/>
  <c r="J1194" i="2"/>
  <c r="J1266" i="2" s="1"/>
  <c r="K1194" i="2"/>
  <c r="K1266" i="2" s="1"/>
  <c r="L1194" i="2"/>
  <c r="L1266" i="2" s="1"/>
  <c r="M1194" i="2"/>
  <c r="N1194" i="2"/>
  <c r="N1266" i="2" s="1"/>
  <c r="O1194" i="2"/>
  <c r="O1266" i="2" s="1"/>
  <c r="P1194" i="2"/>
  <c r="P1266" i="2" s="1"/>
  <c r="Q1194" i="2"/>
  <c r="R1194" i="2"/>
  <c r="R1266" i="2" s="1"/>
  <c r="S1194" i="2"/>
  <c r="S1266" i="2" s="1"/>
  <c r="J1142" i="2"/>
  <c r="K1142" i="2"/>
  <c r="L1142" i="2"/>
  <c r="M1142" i="2"/>
  <c r="N1142" i="2"/>
  <c r="O1142" i="2"/>
  <c r="P1142" i="2"/>
  <c r="Q1142" i="2"/>
  <c r="R1142" i="2"/>
  <c r="S1142" i="2"/>
  <c r="J1143" i="2"/>
  <c r="K1143" i="2"/>
  <c r="L1143" i="2"/>
  <c r="M1143" i="2"/>
  <c r="N1143" i="2"/>
  <c r="O1143" i="2"/>
  <c r="P1143" i="2"/>
  <c r="Q1143" i="2"/>
  <c r="J1144" i="2"/>
  <c r="K1144" i="2"/>
  <c r="L1144" i="2"/>
  <c r="M1144" i="2"/>
  <c r="N1144" i="2"/>
  <c r="O1144" i="2"/>
  <c r="P1144" i="2"/>
  <c r="Q1144" i="2"/>
  <c r="R1144" i="2"/>
  <c r="S1144" i="2"/>
  <c r="J1145" i="2"/>
  <c r="K1145" i="2"/>
  <c r="L1145" i="2"/>
  <c r="M1145" i="2"/>
  <c r="N1145" i="2"/>
  <c r="O1145" i="2"/>
  <c r="P1145" i="2"/>
  <c r="Q1145" i="2"/>
  <c r="R1145" i="2"/>
  <c r="S1145" i="2"/>
  <c r="J1146" i="2"/>
  <c r="K1146" i="2"/>
  <c r="L1146" i="2"/>
  <c r="M1146" i="2"/>
  <c r="N1146" i="2"/>
  <c r="O1146" i="2"/>
  <c r="P1146" i="2"/>
  <c r="Q1146" i="2"/>
  <c r="R1146" i="2"/>
  <c r="S1146" i="2"/>
  <c r="J1147" i="2"/>
  <c r="K1147" i="2"/>
  <c r="L1147" i="2"/>
  <c r="M1147" i="2"/>
  <c r="N1147" i="2"/>
  <c r="O1147" i="2"/>
  <c r="P1147" i="2"/>
  <c r="Q1147" i="2"/>
  <c r="R1147" i="2"/>
  <c r="S1147" i="2"/>
  <c r="J1107" i="2"/>
  <c r="K1107" i="2"/>
  <c r="L1107" i="2"/>
  <c r="M1107" i="2"/>
  <c r="N1107" i="2"/>
  <c r="O1107" i="2"/>
  <c r="P1107" i="2"/>
  <c r="Q1107" i="2"/>
  <c r="R1107" i="2"/>
  <c r="S1107" i="2"/>
  <c r="J1108" i="2"/>
  <c r="K1108" i="2"/>
  <c r="L1108" i="2"/>
  <c r="M1108" i="2"/>
  <c r="N1108" i="2"/>
  <c r="O1108" i="2"/>
  <c r="P1108" i="2"/>
  <c r="Q1108" i="2"/>
  <c r="R1108" i="2"/>
  <c r="S1108" i="2"/>
  <c r="J1109" i="2"/>
  <c r="K1109" i="2"/>
  <c r="L1109" i="2"/>
  <c r="M1109" i="2"/>
  <c r="N1109" i="2"/>
  <c r="O1109" i="2"/>
  <c r="P1109" i="2"/>
  <c r="Q1109" i="2"/>
  <c r="R1109" i="2"/>
  <c r="S1109" i="2"/>
  <c r="J1110" i="2"/>
  <c r="K1110" i="2"/>
  <c r="L1110" i="2"/>
  <c r="M1110" i="2"/>
  <c r="N1110" i="2"/>
  <c r="O1110" i="2"/>
  <c r="P1110" i="2"/>
  <c r="Q1110" i="2"/>
  <c r="R1110" i="2"/>
  <c r="S1110" i="2"/>
  <c r="J1111" i="2"/>
  <c r="K1111" i="2"/>
  <c r="L1111" i="2"/>
  <c r="M1111" i="2"/>
  <c r="N1111" i="2"/>
  <c r="O1111" i="2"/>
  <c r="P1111" i="2"/>
  <c r="Q1111" i="2"/>
  <c r="R1111" i="2"/>
  <c r="S1111" i="2"/>
  <c r="J1112" i="2"/>
  <c r="K1112" i="2"/>
  <c r="L1112" i="2"/>
  <c r="M1112" i="2"/>
  <c r="N1112" i="2"/>
  <c r="O1112" i="2"/>
  <c r="P1112" i="2"/>
  <c r="Q1112" i="2"/>
  <c r="R1112" i="2"/>
  <c r="S1112" i="2"/>
  <c r="J1113" i="2"/>
  <c r="K1113" i="2"/>
  <c r="L1113" i="2"/>
  <c r="M1113" i="2"/>
  <c r="N1113" i="2"/>
  <c r="O1113" i="2"/>
  <c r="P1113" i="2"/>
  <c r="Q1113" i="2"/>
  <c r="R1113" i="2"/>
  <c r="S1113" i="2"/>
  <c r="J1064" i="2"/>
  <c r="K1064" i="2"/>
  <c r="L1064" i="2"/>
  <c r="M1064" i="2"/>
  <c r="N1064" i="2"/>
  <c r="O1064" i="2"/>
  <c r="P1064" i="2"/>
  <c r="Q1064" i="2"/>
  <c r="R1064" i="2"/>
  <c r="S1064" i="2"/>
  <c r="J1065" i="2"/>
  <c r="K1065" i="2"/>
  <c r="L1065" i="2"/>
  <c r="M1065" i="2"/>
  <c r="N1065" i="2"/>
  <c r="O1065" i="2"/>
  <c r="P1065" i="2"/>
  <c r="Q1065" i="2"/>
  <c r="R1065" i="2"/>
  <c r="S1065" i="2"/>
  <c r="J1066" i="2"/>
  <c r="K1066" i="2"/>
  <c r="L1066" i="2"/>
  <c r="M1066" i="2"/>
  <c r="N1066" i="2"/>
  <c r="O1066" i="2"/>
  <c r="P1066" i="2"/>
  <c r="Q1066" i="2"/>
  <c r="R1066" i="2"/>
  <c r="S1066" i="2"/>
  <c r="J1067" i="2"/>
  <c r="K1067" i="2"/>
  <c r="L1067" i="2"/>
  <c r="M1067" i="2"/>
  <c r="N1067" i="2"/>
  <c r="O1067" i="2"/>
  <c r="P1067" i="2"/>
  <c r="Q1067" i="2"/>
  <c r="R1067" i="2"/>
  <c r="S1067" i="2"/>
  <c r="J1068" i="2"/>
  <c r="K1068" i="2"/>
  <c r="L1068" i="2"/>
  <c r="M1068" i="2"/>
  <c r="N1068" i="2"/>
  <c r="O1068" i="2"/>
  <c r="P1068" i="2"/>
  <c r="Q1068" i="2"/>
  <c r="R1068" i="2"/>
  <c r="S1068" i="2"/>
  <c r="J1069" i="2"/>
  <c r="K1069" i="2"/>
  <c r="L1069" i="2"/>
  <c r="M1069" i="2"/>
  <c r="N1069" i="2"/>
  <c r="O1069" i="2"/>
  <c r="P1069" i="2"/>
  <c r="Q1069" i="2"/>
  <c r="R1069" i="2"/>
  <c r="S1069" i="2"/>
  <c r="J1040" i="2"/>
  <c r="K1040" i="2"/>
  <c r="M1040" i="2"/>
  <c r="N1040" i="2"/>
  <c r="O1040" i="2"/>
  <c r="P1040" i="2"/>
  <c r="Q1040" i="2"/>
  <c r="R1040" i="2"/>
  <c r="I1041" i="2"/>
  <c r="S1041" i="2"/>
  <c r="S1040" i="2" s="1"/>
  <c r="I1042" i="2"/>
  <c r="L1040" i="2"/>
  <c r="I1043" i="2"/>
  <c r="I1044" i="2"/>
  <c r="I1045" i="2"/>
  <c r="I1046" i="2"/>
  <c r="R1030" i="2"/>
  <c r="S1030" i="2"/>
  <c r="R1031" i="2"/>
  <c r="S1031" i="2"/>
  <c r="R1032" i="2"/>
  <c r="S1032" i="2"/>
  <c r="J1033" i="2"/>
  <c r="K1033" i="2"/>
  <c r="M1033" i="2"/>
  <c r="N1033" i="2"/>
  <c r="O1033" i="2"/>
  <c r="P1033" i="2"/>
  <c r="Q1033" i="2"/>
  <c r="R1033" i="2"/>
  <c r="S1033" i="2"/>
  <c r="J1034" i="2"/>
  <c r="K1034" i="2"/>
  <c r="L1034" i="2"/>
  <c r="M1034" i="2"/>
  <c r="N1034" i="2"/>
  <c r="O1034" i="2"/>
  <c r="P1034" i="2"/>
  <c r="Q1034" i="2"/>
  <c r="R1034" i="2"/>
  <c r="S1034" i="2"/>
  <c r="R1035" i="2"/>
  <c r="S1035" i="2"/>
  <c r="R1036" i="2"/>
  <c r="S1036" i="2"/>
  <c r="R1037" i="2"/>
  <c r="S1037" i="2"/>
  <c r="J983" i="2"/>
  <c r="K983" i="2"/>
  <c r="L983" i="2"/>
  <c r="M983" i="2"/>
  <c r="N983" i="2"/>
  <c r="O983" i="2"/>
  <c r="P983" i="2"/>
  <c r="Q983" i="2"/>
  <c r="R983" i="2"/>
  <c r="S983" i="2"/>
  <c r="J984" i="2"/>
  <c r="K984" i="2"/>
  <c r="L984" i="2"/>
  <c r="M984" i="2"/>
  <c r="N984" i="2"/>
  <c r="O984" i="2"/>
  <c r="P984" i="2"/>
  <c r="Q984" i="2"/>
  <c r="R984" i="2"/>
  <c r="S984" i="2"/>
  <c r="J986" i="2"/>
  <c r="K986" i="2"/>
  <c r="L986" i="2"/>
  <c r="M986" i="2"/>
  <c r="N986" i="2"/>
  <c r="O986" i="2"/>
  <c r="P986" i="2"/>
  <c r="Q986" i="2"/>
  <c r="R986" i="2"/>
  <c r="S986" i="2"/>
  <c r="J987" i="2"/>
  <c r="K987" i="2"/>
  <c r="L987" i="2"/>
  <c r="M987" i="2"/>
  <c r="N987" i="2"/>
  <c r="O987" i="2"/>
  <c r="P987" i="2"/>
  <c r="Q987" i="2"/>
  <c r="R987" i="2"/>
  <c r="S987" i="2"/>
  <c r="J988" i="2"/>
  <c r="K988" i="2"/>
  <c r="L988" i="2"/>
  <c r="M988" i="2"/>
  <c r="N988" i="2"/>
  <c r="O988" i="2"/>
  <c r="P988" i="2"/>
  <c r="Q988" i="2"/>
  <c r="R988" i="2"/>
  <c r="S988" i="2"/>
  <c r="J989" i="2"/>
  <c r="K989" i="2"/>
  <c r="L989" i="2"/>
  <c r="M989" i="2"/>
  <c r="N989" i="2"/>
  <c r="O989" i="2"/>
  <c r="P989" i="2"/>
  <c r="Q989" i="2"/>
  <c r="R989" i="2"/>
  <c r="S989" i="2"/>
  <c r="J961" i="2"/>
  <c r="K961" i="2"/>
  <c r="L961" i="2"/>
  <c r="M961" i="2"/>
  <c r="N961" i="2"/>
  <c r="O961" i="2"/>
  <c r="P961" i="2"/>
  <c r="Q961" i="2"/>
  <c r="R961" i="2"/>
  <c r="S961" i="2"/>
  <c r="I962" i="2"/>
  <c r="I963" i="2"/>
  <c r="I964" i="2"/>
  <c r="I965" i="2"/>
  <c r="R953" i="2"/>
  <c r="S953" i="2"/>
  <c r="J954" i="2"/>
  <c r="K954" i="2"/>
  <c r="L954" i="2"/>
  <c r="M954" i="2"/>
  <c r="N954" i="2"/>
  <c r="O954" i="2"/>
  <c r="P954" i="2"/>
  <c r="Q954" i="2"/>
  <c r="R954" i="2"/>
  <c r="S954" i="2"/>
  <c r="J955" i="2"/>
  <c r="K955" i="2"/>
  <c r="L955" i="2"/>
  <c r="M955" i="2"/>
  <c r="N955" i="2"/>
  <c r="O955" i="2"/>
  <c r="P955" i="2"/>
  <c r="Q955" i="2"/>
  <c r="R955" i="2"/>
  <c r="S955" i="2"/>
  <c r="R956" i="2"/>
  <c r="R1015" i="2" s="1"/>
  <c r="S956" i="2"/>
  <c r="R957" i="2"/>
  <c r="S957" i="2"/>
  <c r="R958" i="2"/>
  <c r="R1017" i="2" s="1"/>
  <c r="S958" i="2"/>
  <c r="J899" i="2"/>
  <c r="K899" i="2"/>
  <c r="L899" i="2"/>
  <c r="M899" i="2"/>
  <c r="N899" i="2"/>
  <c r="O899" i="2"/>
  <c r="P899" i="2"/>
  <c r="Q899" i="2"/>
  <c r="R899" i="2"/>
  <c r="S899" i="2"/>
  <c r="J900" i="2"/>
  <c r="K900" i="2"/>
  <c r="L900" i="2"/>
  <c r="M900" i="2"/>
  <c r="N900" i="2"/>
  <c r="O900" i="2"/>
  <c r="Q900" i="2"/>
  <c r="R900" i="2"/>
  <c r="S900" i="2"/>
  <c r="I901" i="2"/>
  <c r="J901" i="2"/>
  <c r="K901" i="2"/>
  <c r="L901" i="2"/>
  <c r="M901" i="2"/>
  <c r="N901" i="2"/>
  <c r="O901" i="2"/>
  <c r="P901" i="2"/>
  <c r="Q901" i="2"/>
  <c r="R901" i="2"/>
  <c r="S901" i="2"/>
  <c r="J902" i="2"/>
  <c r="K902" i="2"/>
  <c r="L902" i="2"/>
  <c r="M902" i="2"/>
  <c r="N902" i="2"/>
  <c r="O902" i="2"/>
  <c r="P902" i="2"/>
  <c r="Q902" i="2"/>
  <c r="R902" i="2"/>
  <c r="S902" i="2"/>
  <c r="J903" i="2"/>
  <c r="K903" i="2"/>
  <c r="L903" i="2"/>
  <c r="M903" i="2"/>
  <c r="N903" i="2"/>
  <c r="O903" i="2"/>
  <c r="P903" i="2"/>
  <c r="Q903" i="2"/>
  <c r="R903" i="2"/>
  <c r="S903" i="2"/>
  <c r="J904" i="2"/>
  <c r="K904" i="2"/>
  <c r="L904" i="2"/>
  <c r="M904" i="2"/>
  <c r="N904" i="2"/>
  <c r="O904" i="2"/>
  <c r="P904" i="2"/>
  <c r="Q904" i="2"/>
  <c r="R904" i="2"/>
  <c r="S904" i="2"/>
  <c r="J905" i="2"/>
  <c r="K905" i="2"/>
  <c r="L905" i="2"/>
  <c r="M905" i="2"/>
  <c r="N905" i="2"/>
  <c r="O905" i="2"/>
  <c r="P905" i="2"/>
  <c r="Q905" i="2"/>
  <c r="R905" i="2"/>
  <c r="S905" i="2"/>
  <c r="J906" i="2"/>
  <c r="K906" i="2"/>
  <c r="L906" i="2"/>
  <c r="M906" i="2"/>
  <c r="N906" i="2"/>
  <c r="O906" i="2"/>
  <c r="P906" i="2"/>
  <c r="Q906" i="2"/>
  <c r="R906" i="2"/>
  <c r="S906" i="2"/>
  <c r="J826" i="2"/>
  <c r="K826" i="2"/>
  <c r="L826" i="2"/>
  <c r="M826" i="2"/>
  <c r="N826" i="2"/>
  <c r="O826" i="2"/>
  <c r="P826" i="2"/>
  <c r="Q826" i="2"/>
  <c r="R826" i="2"/>
  <c r="S826" i="2"/>
  <c r="J827" i="2"/>
  <c r="K827" i="2"/>
  <c r="L827" i="2"/>
  <c r="M827" i="2"/>
  <c r="N827" i="2"/>
  <c r="O827" i="2"/>
  <c r="P827" i="2"/>
  <c r="Q827" i="2"/>
  <c r="R827" i="2"/>
  <c r="S827" i="2"/>
  <c r="J828" i="2"/>
  <c r="L828" i="2"/>
  <c r="M828" i="2"/>
  <c r="N828" i="2"/>
  <c r="O828" i="2"/>
  <c r="P828" i="2"/>
  <c r="Q828" i="2"/>
  <c r="R828" i="2"/>
  <c r="S828" i="2"/>
  <c r="J829" i="2"/>
  <c r="K829" i="2"/>
  <c r="L829" i="2"/>
  <c r="M829" i="2"/>
  <c r="N829" i="2"/>
  <c r="O829" i="2"/>
  <c r="P829" i="2"/>
  <c r="Q829" i="2"/>
  <c r="R829" i="2"/>
  <c r="S829" i="2"/>
  <c r="J830" i="2"/>
  <c r="K830" i="2"/>
  <c r="L830" i="2"/>
  <c r="M830" i="2"/>
  <c r="N830" i="2"/>
  <c r="O830" i="2"/>
  <c r="P830" i="2"/>
  <c r="Q830" i="2"/>
  <c r="R830" i="2"/>
  <c r="S830" i="2"/>
  <c r="J831" i="2"/>
  <c r="K831" i="2"/>
  <c r="L831" i="2"/>
  <c r="M831" i="2"/>
  <c r="N831" i="2"/>
  <c r="O831" i="2"/>
  <c r="P831" i="2"/>
  <c r="Q831" i="2"/>
  <c r="R831" i="2"/>
  <c r="S831" i="2"/>
  <c r="J832" i="2"/>
  <c r="K832" i="2"/>
  <c r="L832" i="2"/>
  <c r="M832" i="2"/>
  <c r="N832" i="2"/>
  <c r="O832" i="2"/>
  <c r="P832" i="2"/>
  <c r="Q832" i="2"/>
  <c r="R832" i="2"/>
  <c r="S832" i="2"/>
  <c r="J598" i="2"/>
  <c r="K598" i="2"/>
  <c r="L598" i="2"/>
  <c r="M598" i="2"/>
  <c r="N598" i="2"/>
  <c r="O598" i="2"/>
  <c r="P598" i="2"/>
  <c r="Q598" i="2"/>
  <c r="R598" i="2"/>
  <c r="S598" i="2"/>
  <c r="J599" i="2"/>
  <c r="K599" i="2"/>
  <c r="L599" i="2"/>
  <c r="M599" i="2"/>
  <c r="N599" i="2"/>
  <c r="O599" i="2"/>
  <c r="P599" i="2"/>
  <c r="Q599" i="2"/>
  <c r="R599" i="2"/>
  <c r="S599" i="2"/>
  <c r="J606" i="2"/>
  <c r="K606" i="2"/>
  <c r="L606" i="2"/>
  <c r="M606" i="2"/>
  <c r="N606" i="2"/>
  <c r="O606" i="2"/>
  <c r="P606" i="2"/>
  <c r="Q606" i="2"/>
  <c r="R606" i="2"/>
  <c r="S606" i="2"/>
  <c r="J607" i="2"/>
  <c r="K607" i="2"/>
  <c r="L607" i="2"/>
  <c r="M607" i="2"/>
  <c r="N607" i="2"/>
  <c r="O607" i="2"/>
  <c r="P607" i="2"/>
  <c r="Q607" i="2"/>
  <c r="R607" i="2"/>
  <c r="S607" i="2"/>
  <c r="J484" i="2"/>
  <c r="K484" i="2"/>
  <c r="L484" i="2"/>
  <c r="M484" i="2"/>
  <c r="N484" i="2"/>
  <c r="O484" i="2"/>
  <c r="P484" i="2"/>
  <c r="Q484" i="2"/>
  <c r="R484" i="2"/>
  <c r="S484" i="2"/>
  <c r="J485" i="2"/>
  <c r="K485" i="2"/>
  <c r="L485" i="2"/>
  <c r="M485" i="2"/>
  <c r="N485" i="2"/>
  <c r="O485" i="2"/>
  <c r="P485" i="2"/>
  <c r="Q485" i="2"/>
  <c r="R485" i="2"/>
  <c r="S485" i="2"/>
  <c r="J432" i="2"/>
  <c r="K432" i="2"/>
  <c r="L432" i="2"/>
  <c r="M432" i="2"/>
  <c r="N432" i="2"/>
  <c r="O432" i="2"/>
  <c r="Q432" i="2"/>
  <c r="R432" i="2"/>
  <c r="S432" i="2"/>
  <c r="J433" i="2"/>
  <c r="R433" i="2"/>
  <c r="S433" i="2"/>
  <c r="S435" i="2"/>
  <c r="S436" i="2"/>
  <c r="S438" i="2"/>
  <c r="S439" i="2"/>
  <c r="J440" i="2"/>
  <c r="K440" i="2"/>
  <c r="L440" i="2"/>
  <c r="M440" i="2"/>
  <c r="N440" i="2"/>
  <c r="O440" i="2"/>
  <c r="P440" i="2"/>
  <c r="P431" i="2" s="1"/>
  <c r="Q440" i="2"/>
  <c r="R440" i="2"/>
  <c r="S440" i="2"/>
  <c r="J404" i="2"/>
  <c r="K404" i="2"/>
  <c r="L404" i="2"/>
  <c r="M404" i="2"/>
  <c r="N404" i="2"/>
  <c r="O404" i="2"/>
  <c r="P404" i="2"/>
  <c r="Q404" i="2"/>
  <c r="R404" i="2"/>
  <c r="S404" i="2"/>
  <c r="J405" i="2"/>
  <c r="K405" i="2"/>
  <c r="L405" i="2"/>
  <c r="M405" i="2"/>
  <c r="N405" i="2"/>
  <c r="O405" i="2"/>
  <c r="P405" i="2"/>
  <c r="Q405" i="2"/>
  <c r="R405" i="2"/>
  <c r="S405" i="2"/>
  <c r="J406" i="2"/>
  <c r="K406" i="2"/>
  <c r="L406" i="2"/>
  <c r="M406" i="2"/>
  <c r="N406" i="2"/>
  <c r="O406" i="2"/>
  <c r="P406" i="2"/>
  <c r="Q406" i="2"/>
  <c r="R406" i="2"/>
  <c r="S406" i="2"/>
  <c r="J407" i="2"/>
  <c r="K407" i="2"/>
  <c r="L407" i="2"/>
  <c r="M407" i="2"/>
  <c r="N407" i="2"/>
  <c r="O407" i="2"/>
  <c r="P407" i="2"/>
  <c r="Q407" i="2"/>
  <c r="R407" i="2"/>
  <c r="S407" i="2"/>
  <c r="J408" i="2"/>
  <c r="K408" i="2"/>
  <c r="L408" i="2"/>
  <c r="M408" i="2"/>
  <c r="N408" i="2"/>
  <c r="O408" i="2"/>
  <c r="P408" i="2"/>
  <c r="Q408" i="2"/>
  <c r="R408" i="2"/>
  <c r="S408" i="2"/>
  <c r="J409" i="2"/>
  <c r="K409" i="2"/>
  <c r="L409" i="2"/>
  <c r="M409" i="2"/>
  <c r="N409" i="2"/>
  <c r="O409" i="2"/>
  <c r="P409" i="2"/>
  <c r="Q409" i="2"/>
  <c r="R409" i="2"/>
  <c r="S409" i="2"/>
  <c r="J410" i="2"/>
  <c r="K410" i="2"/>
  <c r="L410" i="2"/>
  <c r="M410" i="2"/>
  <c r="N410" i="2"/>
  <c r="O410" i="2"/>
  <c r="P410" i="2"/>
  <c r="Q410" i="2"/>
  <c r="R410" i="2"/>
  <c r="S410" i="2"/>
  <c r="J411" i="2"/>
  <c r="K411" i="2"/>
  <c r="L411" i="2"/>
  <c r="M411" i="2"/>
  <c r="N411" i="2"/>
  <c r="O411" i="2"/>
  <c r="P411" i="2"/>
  <c r="Q411" i="2"/>
  <c r="R411" i="2"/>
  <c r="S411" i="2"/>
  <c r="J382" i="2"/>
  <c r="K382" i="2"/>
  <c r="L382" i="2"/>
  <c r="M382" i="2"/>
  <c r="N382" i="2"/>
  <c r="O382" i="2"/>
  <c r="P382" i="2"/>
  <c r="Q382" i="2"/>
  <c r="R382" i="2"/>
  <c r="S382" i="2"/>
  <c r="J383" i="2"/>
  <c r="K383" i="2"/>
  <c r="L383" i="2"/>
  <c r="M383" i="2"/>
  <c r="N383" i="2"/>
  <c r="O383" i="2"/>
  <c r="P383" i="2"/>
  <c r="Q383" i="2"/>
  <c r="R383" i="2"/>
  <c r="S383" i="2"/>
  <c r="J384" i="2"/>
  <c r="K384" i="2"/>
  <c r="L384" i="2"/>
  <c r="M384" i="2"/>
  <c r="N384" i="2"/>
  <c r="O384" i="2"/>
  <c r="P384" i="2"/>
  <c r="Q384" i="2"/>
  <c r="R384" i="2"/>
  <c r="S384" i="2"/>
  <c r="J385" i="2"/>
  <c r="K385" i="2"/>
  <c r="L385" i="2"/>
  <c r="M385" i="2"/>
  <c r="N385" i="2"/>
  <c r="O385" i="2"/>
  <c r="P385" i="2"/>
  <c r="Q385" i="2"/>
  <c r="R385" i="2"/>
  <c r="S385" i="2"/>
  <c r="J386" i="2"/>
  <c r="K386" i="2"/>
  <c r="L386" i="2"/>
  <c r="M386" i="2"/>
  <c r="N386" i="2"/>
  <c r="O386" i="2"/>
  <c r="P386" i="2"/>
  <c r="Q386" i="2"/>
  <c r="R386" i="2"/>
  <c r="S386" i="2"/>
  <c r="J310" i="2"/>
  <c r="K310" i="2"/>
  <c r="L310" i="2"/>
  <c r="M310" i="2"/>
  <c r="N310" i="2"/>
  <c r="O310" i="2"/>
  <c r="P310" i="2"/>
  <c r="Q310" i="2"/>
  <c r="R310" i="2"/>
  <c r="S310" i="2"/>
  <c r="J311" i="2"/>
  <c r="K311" i="2"/>
  <c r="L311" i="2"/>
  <c r="M311" i="2"/>
  <c r="N311" i="2"/>
  <c r="O311" i="2"/>
  <c r="P311" i="2"/>
  <c r="Q311" i="2"/>
  <c r="R311" i="2"/>
  <c r="S311" i="2"/>
  <c r="J312" i="2"/>
  <c r="K312" i="2"/>
  <c r="L312" i="2"/>
  <c r="M312" i="2"/>
  <c r="N312" i="2"/>
  <c r="O312" i="2"/>
  <c r="P312" i="2"/>
  <c r="Q312" i="2"/>
  <c r="R312" i="2"/>
  <c r="S312" i="2"/>
  <c r="J313" i="2"/>
  <c r="K313" i="2"/>
  <c r="L313" i="2"/>
  <c r="M313" i="2"/>
  <c r="N313" i="2"/>
  <c r="O313" i="2"/>
  <c r="P313" i="2"/>
  <c r="Q313" i="2"/>
  <c r="R313" i="2"/>
  <c r="S313" i="2"/>
  <c r="J314" i="2"/>
  <c r="K314" i="2"/>
  <c r="L314" i="2"/>
  <c r="M314" i="2"/>
  <c r="N314" i="2"/>
  <c r="O314" i="2"/>
  <c r="P314" i="2"/>
  <c r="Q314" i="2"/>
  <c r="R314" i="2"/>
  <c r="S314" i="2"/>
  <c r="J315" i="2"/>
  <c r="K315" i="2"/>
  <c r="L315" i="2"/>
  <c r="M315" i="2"/>
  <c r="N315" i="2"/>
  <c r="O315" i="2"/>
  <c r="P315" i="2"/>
  <c r="Q315" i="2"/>
  <c r="R315" i="2"/>
  <c r="S315" i="2"/>
  <c r="J316" i="2"/>
  <c r="K316" i="2"/>
  <c r="L316" i="2"/>
  <c r="M316" i="2"/>
  <c r="N316" i="2"/>
  <c r="O316" i="2"/>
  <c r="P316" i="2"/>
  <c r="Q316" i="2"/>
  <c r="R316" i="2"/>
  <c r="S316" i="2"/>
  <c r="J317" i="2"/>
  <c r="K317" i="2"/>
  <c r="L317" i="2"/>
  <c r="M317" i="2"/>
  <c r="N317" i="2"/>
  <c r="O317" i="2"/>
  <c r="P317" i="2"/>
  <c r="Q317" i="2"/>
  <c r="R317" i="2"/>
  <c r="S317" i="2"/>
  <c r="J318" i="2"/>
  <c r="K318" i="2"/>
  <c r="L318" i="2"/>
  <c r="M318" i="2"/>
  <c r="N318" i="2"/>
  <c r="O318" i="2"/>
  <c r="Q318" i="2"/>
  <c r="R318" i="2"/>
  <c r="S318" i="2"/>
  <c r="J319" i="2"/>
  <c r="K319" i="2"/>
  <c r="L319" i="2"/>
  <c r="M319" i="2"/>
  <c r="N319" i="2"/>
  <c r="O319" i="2"/>
  <c r="Q319" i="2"/>
  <c r="R319" i="2"/>
  <c r="S319" i="2"/>
  <c r="J320" i="2"/>
  <c r="K320" i="2"/>
  <c r="L320" i="2"/>
  <c r="M320" i="2"/>
  <c r="N320" i="2"/>
  <c r="O320" i="2"/>
  <c r="P320" i="2"/>
  <c r="Q320" i="2"/>
  <c r="R320" i="2"/>
  <c r="S320" i="2"/>
  <c r="J322" i="2"/>
  <c r="K322" i="2"/>
  <c r="L322" i="2"/>
  <c r="M322" i="2"/>
  <c r="N322" i="2"/>
  <c r="O322" i="2"/>
  <c r="P322" i="2"/>
  <c r="Q322" i="2"/>
  <c r="R322" i="2"/>
  <c r="S322" i="2"/>
  <c r="J323" i="2"/>
  <c r="K323" i="2"/>
  <c r="L323" i="2"/>
  <c r="M323" i="2"/>
  <c r="N323" i="2"/>
  <c r="O323" i="2"/>
  <c r="P323" i="2"/>
  <c r="Q323" i="2"/>
  <c r="R323" i="2"/>
  <c r="S323" i="2"/>
  <c r="J324" i="2"/>
  <c r="K324" i="2"/>
  <c r="L324" i="2"/>
  <c r="M324" i="2"/>
  <c r="N324" i="2"/>
  <c r="O324" i="2"/>
  <c r="P324" i="2"/>
  <c r="Q324" i="2"/>
  <c r="R324" i="2"/>
  <c r="S324" i="2"/>
  <c r="J228" i="2"/>
  <c r="K228" i="2"/>
  <c r="L228" i="2"/>
  <c r="M228" i="2"/>
  <c r="N228" i="2"/>
  <c r="O228" i="2"/>
  <c r="P228" i="2"/>
  <c r="Q228" i="2"/>
  <c r="R228" i="2"/>
  <c r="S228" i="2"/>
  <c r="J229" i="2"/>
  <c r="K229" i="2"/>
  <c r="L229" i="2"/>
  <c r="M229" i="2"/>
  <c r="N229" i="2"/>
  <c r="O229" i="2"/>
  <c r="P229" i="2"/>
  <c r="Q229" i="2"/>
  <c r="R229" i="2"/>
  <c r="S229" i="2"/>
  <c r="J230" i="2"/>
  <c r="K230" i="2"/>
  <c r="L230" i="2"/>
  <c r="M230" i="2"/>
  <c r="N230" i="2"/>
  <c r="O230" i="2"/>
  <c r="P230" i="2"/>
  <c r="Q230" i="2"/>
  <c r="R230" i="2"/>
  <c r="S230" i="2"/>
  <c r="J231" i="2"/>
  <c r="K231" i="2"/>
  <c r="L231" i="2"/>
  <c r="M231" i="2"/>
  <c r="N231" i="2"/>
  <c r="O231" i="2"/>
  <c r="P231" i="2"/>
  <c r="Q231" i="2"/>
  <c r="R231" i="2"/>
  <c r="S231" i="2"/>
  <c r="J232" i="2"/>
  <c r="K232" i="2"/>
  <c r="L232" i="2"/>
  <c r="M232" i="2"/>
  <c r="N232" i="2"/>
  <c r="O232" i="2"/>
  <c r="P232" i="2"/>
  <c r="Q232" i="2"/>
  <c r="R232" i="2"/>
  <c r="S232" i="2"/>
  <c r="J233" i="2"/>
  <c r="K233" i="2"/>
  <c r="L233" i="2"/>
  <c r="M233" i="2"/>
  <c r="N233" i="2"/>
  <c r="O233" i="2"/>
  <c r="P233" i="2"/>
  <c r="Q233" i="2"/>
  <c r="R233" i="2"/>
  <c r="S233" i="2"/>
  <c r="J234" i="2"/>
  <c r="K234" i="2"/>
  <c r="L234" i="2"/>
  <c r="M234" i="2"/>
  <c r="N234" i="2"/>
  <c r="O234" i="2"/>
  <c r="P234" i="2"/>
  <c r="Q234" i="2"/>
  <c r="R234" i="2"/>
  <c r="S234" i="2"/>
  <c r="J133" i="2"/>
  <c r="K133" i="2"/>
  <c r="M133" i="2"/>
  <c r="N133" i="2"/>
  <c r="O133" i="2"/>
  <c r="P133" i="2"/>
  <c r="Q133" i="2"/>
  <c r="R133" i="2"/>
  <c r="S133" i="2"/>
  <c r="J134" i="2"/>
  <c r="K134" i="2"/>
  <c r="L134" i="2"/>
  <c r="M134" i="2"/>
  <c r="N134" i="2"/>
  <c r="O134" i="2"/>
  <c r="P134" i="2"/>
  <c r="Q134" i="2"/>
  <c r="R134" i="2"/>
  <c r="S134" i="2"/>
  <c r="J135" i="2"/>
  <c r="K135" i="2"/>
  <c r="L135" i="2"/>
  <c r="M135" i="2"/>
  <c r="N135" i="2"/>
  <c r="O135" i="2"/>
  <c r="P135" i="2"/>
  <c r="Q135" i="2"/>
  <c r="R135" i="2"/>
  <c r="S135" i="2"/>
  <c r="J136" i="2"/>
  <c r="K136" i="2"/>
  <c r="L136" i="2"/>
  <c r="M136" i="2"/>
  <c r="N136" i="2"/>
  <c r="O136" i="2"/>
  <c r="P136" i="2"/>
  <c r="Q136" i="2"/>
  <c r="R136" i="2"/>
  <c r="S136" i="2"/>
  <c r="J137" i="2"/>
  <c r="K137" i="2"/>
  <c r="L137" i="2"/>
  <c r="M137" i="2"/>
  <c r="N137" i="2"/>
  <c r="O137" i="2"/>
  <c r="P137" i="2"/>
  <c r="Q137" i="2"/>
  <c r="R137" i="2"/>
  <c r="S137" i="2"/>
  <c r="J66" i="2"/>
  <c r="K66" i="2"/>
  <c r="L66" i="2"/>
  <c r="M66" i="2"/>
  <c r="N66" i="2"/>
  <c r="O66" i="2"/>
  <c r="P66" i="2"/>
  <c r="Q66" i="2"/>
  <c r="R66" i="2"/>
  <c r="S66" i="2"/>
  <c r="J68" i="2"/>
  <c r="K68" i="2"/>
  <c r="L68" i="2"/>
  <c r="M68" i="2"/>
  <c r="N68" i="2"/>
  <c r="O68" i="2"/>
  <c r="P68" i="2"/>
  <c r="Q68" i="2"/>
  <c r="R68" i="2"/>
  <c r="S68" i="2"/>
  <c r="J69" i="2"/>
  <c r="K69" i="2"/>
  <c r="L69" i="2"/>
  <c r="M69" i="2"/>
  <c r="N69" i="2"/>
  <c r="O69" i="2"/>
  <c r="P69" i="2"/>
  <c r="Q69" i="2"/>
  <c r="R69" i="2"/>
  <c r="S69" i="2"/>
  <c r="I70" i="2"/>
  <c r="J70" i="2"/>
  <c r="K70" i="2"/>
  <c r="L70" i="2"/>
  <c r="M70" i="2"/>
  <c r="N70" i="2"/>
  <c r="O70" i="2"/>
  <c r="P70" i="2"/>
  <c r="Q70" i="2"/>
  <c r="R70" i="2"/>
  <c r="S70" i="2"/>
  <c r="J71" i="2"/>
  <c r="K71" i="2"/>
  <c r="L71" i="2"/>
  <c r="M71" i="2"/>
  <c r="N71" i="2"/>
  <c r="O71" i="2"/>
  <c r="P71" i="2"/>
  <c r="Q71" i="2"/>
  <c r="R71" i="2"/>
  <c r="S71" i="2"/>
  <c r="J72" i="2"/>
  <c r="K72" i="2"/>
  <c r="L72" i="2"/>
  <c r="M72" i="2"/>
  <c r="N72" i="2"/>
  <c r="O72" i="2"/>
  <c r="P72" i="2"/>
  <c r="Q72" i="2"/>
  <c r="R72" i="2"/>
  <c r="S72" i="2"/>
  <c r="J73" i="2"/>
  <c r="K73" i="2"/>
  <c r="L73" i="2"/>
  <c r="M73" i="2"/>
  <c r="N73" i="2"/>
  <c r="O73" i="2"/>
  <c r="P73" i="2"/>
  <c r="Q73" i="2"/>
  <c r="R73" i="2"/>
  <c r="S73" i="2"/>
  <c r="J74" i="2"/>
  <c r="K74" i="2"/>
  <c r="L74" i="2"/>
  <c r="M74" i="2"/>
  <c r="N74" i="2"/>
  <c r="O74" i="2"/>
  <c r="P74" i="2"/>
  <c r="Q74" i="2"/>
  <c r="R74" i="2"/>
  <c r="S74" i="2"/>
  <c r="J75" i="2"/>
  <c r="K75" i="2"/>
  <c r="L75" i="2"/>
  <c r="M75" i="2"/>
  <c r="N75" i="2"/>
  <c r="O75" i="2"/>
  <c r="P75" i="2"/>
  <c r="Q75" i="2"/>
  <c r="R75" i="2"/>
  <c r="S75" i="2"/>
  <c r="J76" i="2"/>
  <c r="K76" i="2"/>
  <c r="L76" i="2"/>
  <c r="M76" i="2"/>
  <c r="N76" i="2"/>
  <c r="O76" i="2"/>
  <c r="P76" i="2"/>
  <c r="Q76" i="2"/>
  <c r="R76" i="2"/>
  <c r="S76" i="2"/>
  <c r="J77" i="2"/>
  <c r="K77" i="2"/>
  <c r="L77" i="2"/>
  <c r="M77" i="2"/>
  <c r="N77" i="2"/>
  <c r="O77" i="2"/>
  <c r="P77" i="2"/>
  <c r="Q77" i="2"/>
  <c r="R77" i="2"/>
  <c r="S77" i="2"/>
  <c r="J79" i="2"/>
  <c r="K79" i="2"/>
  <c r="L79" i="2"/>
  <c r="M79" i="2"/>
  <c r="N79" i="2"/>
  <c r="O79" i="2"/>
  <c r="P79" i="2"/>
  <c r="Q79" i="2"/>
  <c r="R79" i="2"/>
  <c r="S79" i="2"/>
  <c r="J80" i="2"/>
  <c r="K80" i="2"/>
  <c r="L80" i="2"/>
  <c r="M80" i="2"/>
  <c r="N80" i="2"/>
  <c r="O80" i="2"/>
  <c r="P80" i="2"/>
  <c r="Q80" i="2"/>
  <c r="R80" i="2"/>
  <c r="S80" i="2"/>
  <c r="J81" i="2"/>
  <c r="K81" i="2"/>
  <c r="L81" i="2"/>
  <c r="M81" i="2"/>
  <c r="N81" i="2"/>
  <c r="O81" i="2"/>
  <c r="P81" i="2"/>
  <c r="Q81" i="2"/>
  <c r="R81" i="2"/>
  <c r="S81" i="2"/>
  <c r="J82" i="2"/>
  <c r="K82" i="2"/>
  <c r="L82" i="2"/>
  <c r="M82" i="2"/>
  <c r="N82" i="2"/>
  <c r="O82" i="2"/>
  <c r="P82" i="2"/>
  <c r="Q82" i="2"/>
  <c r="R82" i="2"/>
  <c r="S82" i="2"/>
  <c r="J83" i="2"/>
  <c r="K83" i="2"/>
  <c r="L83" i="2"/>
  <c r="M83" i="2"/>
  <c r="N83" i="2"/>
  <c r="O83" i="2"/>
  <c r="P83" i="2"/>
  <c r="Q83" i="2"/>
  <c r="R83" i="2"/>
  <c r="S83" i="2"/>
  <c r="J84" i="2"/>
  <c r="K84" i="2"/>
  <c r="L84" i="2"/>
  <c r="M84" i="2"/>
  <c r="N84" i="2"/>
  <c r="O84" i="2"/>
  <c r="P84" i="2"/>
  <c r="Q84" i="2"/>
  <c r="R84" i="2"/>
  <c r="S84" i="2"/>
  <c r="J86" i="2"/>
  <c r="K86" i="2"/>
  <c r="L86" i="2"/>
  <c r="M86" i="2"/>
  <c r="N86" i="2"/>
  <c r="O86" i="2"/>
  <c r="P86" i="2"/>
  <c r="Q86" i="2"/>
  <c r="R86" i="2"/>
  <c r="S86" i="2"/>
  <c r="S30" i="2"/>
  <c r="S61" i="2" s="1"/>
  <c r="R30" i="2"/>
  <c r="R61" i="2" s="1"/>
  <c r="Q30" i="2"/>
  <c r="Q61" i="2" s="1"/>
  <c r="P30" i="2"/>
  <c r="P61" i="2" s="1"/>
  <c r="O30" i="2"/>
  <c r="O61" i="2" s="1"/>
  <c r="N30" i="2"/>
  <c r="N61" i="2" s="1"/>
  <c r="M30" i="2"/>
  <c r="M61" i="2" s="1"/>
  <c r="L30" i="2"/>
  <c r="L61" i="2" s="1"/>
  <c r="K30" i="2"/>
  <c r="K61" i="2" s="1"/>
  <c r="J30" i="2"/>
  <c r="J61" i="2" s="1"/>
  <c r="I30" i="2"/>
  <c r="I61" i="2" s="1"/>
  <c r="S28" i="2"/>
  <c r="S60" i="2" s="1"/>
  <c r="R28" i="2"/>
  <c r="R60" i="2" s="1"/>
  <c r="Q28" i="2"/>
  <c r="Q60" i="2" s="1"/>
  <c r="P28" i="2"/>
  <c r="P60" i="2" s="1"/>
  <c r="O28" i="2"/>
  <c r="O60" i="2" s="1"/>
  <c r="N28" i="2"/>
  <c r="N60" i="2" s="1"/>
  <c r="M28" i="2"/>
  <c r="M60" i="2" s="1"/>
  <c r="L28" i="2"/>
  <c r="L60" i="2" s="1"/>
  <c r="K28" i="2"/>
  <c r="K60" i="2" s="1"/>
  <c r="J28" i="2"/>
  <c r="J60" i="2" s="1"/>
  <c r="S21" i="2"/>
  <c r="R21" i="2"/>
  <c r="Q21" i="2"/>
  <c r="P21" i="2"/>
  <c r="O21" i="2"/>
  <c r="N21" i="2"/>
  <c r="M21" i="2"/>
  <c r="L21" i="2"/>
  <c r="K21" i="2"/>
  <c r="J21" i="2"/>
  <c r="S19" i="2"/>
  <c r="R19" i="2"/>
  <c r="Q19" i="2"/>
  <c r="P19" i="2"/>
  <c r="O19" i="2"/>
  <c r="N19" i="2"/>
  <c r="M19" i="2"/>
  <c r="L19" i="2"/>
  <c r="K19" i="2"/>
  <c r="J19" i="2"/>
  <c r="S1016" i="2" l="1"/>
  <c r="K58" i="2"/>
  <c r="K57" i="2" s="1"/>
  <c r="K1422" i="2"/>
  <c r="O58" i="2"/>
  <c r="O57" i="2" s="1"/>
  <c r="O1422" i="2"/>
  <c r="S58" i="2"/>
  <c r="S57" i="2" s="1"/>
  <c r="S1422" i="2"/>
  <c r="S1423" i="2"/>
  <c r="O1423" i="2"/>
  <c r="K1423" i="2"/>
  <c r="J1422" i="2"/>
  <c r="L58" i="2"/>
  <c r="L57" i="2" s="1"/>
  <c r="L1422" i="2"/>
  <c r="N1422" i="2"/>
  <c r="P58" i="2"/>
  <c r="P57" i="2" s="1"/>
  <c r="P1422" i="2"/>
  <c r="R1422" i="2"/>
  <c r="R1423" i="2"/>
  <c r="P1423" i="2"/>
  <c r="N1423" i="2"/>
  <c r="L1423" i="2"/>
  <c r="J1423" i="2"/>
  <c r="S147" i="2"/>
  <c r="Q147" i="2"/>
  <c r="O147" i="2"/>
  <c r="M147" i="2"/>
  <c r="K147" i="2"/>
  <c r="S1014" i="2"/>
  <c r="M58" i="2"/>
  <c r="M57" i="2" s="1"/>
  <c r="M1422" i="2"/>
  <c r="Q58" i="2"/>
  <c r="Q57" i="2" s="1"/>
  <c r="Q1422" i="2"/>
  <c r="Q1423" i="2"/>
  <c r="M1423" i="2"/>
  <c r="R147" i="2"/>
  <c r="P147" i="2"/>
  <c r="N147" i="2"/>
  <c r="J147" i="2"/>
  <c r="R1014" i="2"/>
  <c r="R149" i="2"/>
  <c r="N149" i="2"/>
  <c r="J149" i="2"/>
  <c r="Q65" i="2"/>
  <c r="J58" i="2"/>
  <c r="J57" i="2" s="1"/>
  <c r="N58" i="2"/>
  <c r="N57" i="2" s="1"/>
  <c r="R58" i="2"/>
  <c r="R57" i="2" s="1"/>
  <c r="P149" i="2"/>
  <c r="L149" i="2"/>
  <c r="S65" i="2"/>
  <c r="O65" i="2"/>
  <c r="K65" i="2"/>
  <c r="S150" i="2"/>
  <c r="O150" i="2"/>
  <c r="K150" i="2"/>
  <c r="S149" i="2"/>
  <c r="O149" i="2"/>
  <c r="K149" i="2"/>
  <c r="R65" i="2"/>
  <c r="J65" i="2"/>
  <c r="M65" i="2"/>
  <c r="Q149" i="2"/>
  <c r="M149" i="2"/>
  <c r="P65" i="2"/>
  <c r="L65" i="2"/>
  <c r="N65" i="2"/>
  <c r="R148" i="2"/>
  <c r="K132" i="2"/>
  <c r="J148" i="2"/>
  <c r="Q150" i="2"/>
  <c r="M150" i="2"/>
  <c r="R150" i="2"/>
  <c r="N150" i="2"/>
  <c r="J150" i="2"/>
  <c r="N148" i="2"/>
  <c r="S1015" i="2"/>
  <c r="N1141" i="2"/>
  <c r="J1141" i="2"/>
  <c r="P403" i="2"/>
  <c r="L403" i="2"/>
  <c r="S1188" i="2"/>
  <c r="O1188" i="2"/>
  <c r="K1188" i="2"/>
  <c r="S403" i="2"/>
  <c r="O403" i="2"/>
  <c r="M148" i="2"/>
  <c r="Q403" i="2"/>
  <c r="M403" i="2"/>
  <c r="K403" i="2"/>
  <c r="Q148" i="2"/>
  <c r="R1106" i="2"/>
  <c r="N1106" i="2"/>
  <c r="J1106" i="2"/>
  <c r="P150" i="2"/>
  <c r="L150" i="2"/>
  <c r="R381" i="2"/>
  <c r="N381" i="2"/>
  <c r="J381" i="2"/>
  <c r="S825" i="2"/>
  <c r="O825" i="2"/>
  <c r="K825" i="2"/>
  <c r="R1212" i="2"/>
  <c r="N1212" i="2"/>
  <c r="J1212" i="2"/>
  <c r="S148" i="2"/>
  <c r="O148" i="2"/>
  <c r="K148" i="2"/>
  <c r="R132" i="2"/>
  <c r="N132" i="2"/>
  <c r="P591" i="2"/>
  <c r="L591" i="2"/>
  <c r="P825" i="2"/>
  <c r="L825" i="2"/>
  <c r="S1106" i="2"/>
  <c r="O1106" i="2"/>
  <c r="R1188" i="2"/>
  <c r="R1263" i="2"/>
  <c r="R1262" i="2" s="1"/>
  <c r="N1188" i="2"/>
  <c r="N1263" i="2"/>
  <c r="N1262" i="2" s="1"/>
  <c r="J1188" i="2"/>
  <c r="J1263" i="2"/>
  <c r="J1262" i="2" s="1"/>
  <c r="Q431" i="2"/>
  <c r="M431" i="2"/>
  <c r="S898" i="2"/>
  <c r="O898" i="2"/>
  <c r="K898" i="2"/>
  <c r="P982" i="2"/>
  <c r="L982" i="2"/>
  <c r="Q1063" i="2"/>
  <c r="M1063" i="2"/>
  <c r="P1063" i="2"/>
  <c r="L1063" i="2"/>
  <c r="Q1266" i="2"/>
  <c r="M1266" i="2"/>
  <c r="P1265" i="2"/>
  <c r="L1265" i="2"/>
  <c r="K1263" i="2"/>
  <c r="K1262" i="2" s="1"/>
  <c r="Q1212" i="2"/>
  <c r="M1212" i="2"/>
  <c r="P1212" i="2"/>
  <c r="L1212" i="2"/>
  <c r="L898" i="2"/>
  <c r="P148" i="2"/>
  <c r="L148" i="2"/>
  <c r="S132" i="2"/>
  <c r="O132" i="2"/>
  <c r="J132" i="2"/>
  <c r="Q132" i="2"/>
  <c r="M132" i="2"/>
  <c r="R403" i="2"/>
  <c r="N403" i="2"/>
  <c r="J403" i="2"/>
  <c r="R591" i="2"/>
  <c r="N591" i="2"/>
  <c r="J591" i="2"/>
  <c r="Q825" i="2"/>
  <c r="Q824" i="2" s="1"/>
  <c r="M825" i="2"/>
  <c r="Q898" i="2"/>
  <c r="M898" i="2"/>
  <c r="R1016" i="2"/>
  <c r="R982" i="2"/>
  <c r="N982" i="2"/>
  <c r="J982" i="2"/>
  <c r="Q1106" i="2"/>
  <c r="M1106" i="2"/>
  <c r="P1106" i="2"/>
  <c r="L1106" i="2"/>
  <c r="Q1188" i="2"/>
  <c r="M1188" i="2"/>
  <c r="P1188" i="2"/>
  <c r="P1263" i="2"/>
  <c r="L1188" i="2"/>
  <c r="L1263" i="2"/>
  <c r="P132" i="2"/>
  <c r="P381" i="2"/>
  <c r="L381" i="2"/>
  <c r="S431" i="2"/>
  <c r="O431" i="2"/>
  <c r="K431" i="2"/>
  <c r="R825" i="2"/>
  <c r="N825" i="2"/>
  <c r="J825" i="2"/>
  <c r="R898" i="2"/>
  <c r="N898" i="2"/>
  <c r="J898" i="2"/>
  <c r="S1017" i="2"/>
  <c r="S1063" i="2"/>
  <c r="O1063" i="2"/>
  <c r="K1063" i="2"/>
  <c r="R1063" i="2"/>
  <c r="N1063" i="2"/>
  <c r="J1063" i="2"/>
  <c r="P1141" i="2"/>
  <c r="L1141" i="2"/>
  <c r="O1212" i="2"/>
  <c r="S227" i="2"/>
  <c r="O227" i="2"/>
  <c r="K227" i="2"/>
  <c r="R227" i="2"/>
  <c r="N227" i="2"/>
  <c r="J227" i="2"/>
  <c r="Q381" i="2"/>
  <c r="M381" i="2"/>
  <c r="L431" i="2"/>
  <c r="Q591" i="2"/>
  <c r="M591" i="2"/>
  <c r="Q982" i="2"/>
  <c r="M982" i="2"/>
  <c r="I1040" i="2"/>
  <c r="Q1141" i="2"/>
  <c r="M1141" i="2"/>
  <c r="Q1263" i="2"/>
  <c r="M1263" i="2"/>
  <c r="S1263" i="2"/>
  <c r="S1262" i="2" s="1"/>
  <c r="Q227" i="2"/>
  <c r="M227" i="2"/>
  <c r="P227" i="2"/>
  <c r="L227" i="2"/>
  <c r="S381" i="2"/>
  <c r="O381" i="2"/>
  <c r="R431" i="2"/>
  <c r="N431" i="2"/>
  <c r="J431" i="2"/>
  <c r="R477" i="2"/>
  <c r="N477" i="2"/>
  <c r="J477" i="2"/>
  <c r="S591" i="2"/>
  <c r="O591" i="2"/>
  <c r="K591" i="2"/>
  <c r="I961" i="2"/>
  <c r="S982" i="2"/>
  <c r="O982" i="2"/>
  <c r="O1141" i="2"/>
  <c r="K1141" i="2"/>
  <c r="O1263" i="2"/>
  <c r="O1262" i="2" s="1"/>
  <c r="P477" i="2"/>
  <c r="L477" i="2"/>
  <c r="Q477" i="2"/>
  <c r="M477" i="2"/>
  <c r="S477" i="2"/>
  <c r="O477" i="2"/>
  <c r="K477" i="2"/>
  <c r="K982" i="2"/>
  <c r="K1212" i="2"/>
  <c r="K1106" i="2"/>
  <c r="K381" i="2"/>
  <c r="S1212" i="2"/>
  <c r="Q1037" i="2"/>
  <c r="Q1036" i="2"/>
  <c r="Q1035" i="2"/>
  <c r="Q1032" i="2"/>
  <c r="Q1030" i="2"/>
  <c r="P1037" i="2"/>
  <c r="P1036" i="2"/>
  <c r="P1035" i="2"/>
  <c r="P1032" i="2"/>
  <c r="P1031" i="2"/>
  <c r="P1030" i="2"/>
  <c r="S1029" i="2"/>
  <c r="R1029" i="2"/>
  <c r="Q958" i="2"/>
  <c r="Q1017" i="2" s="1"/>
  <c r="Q957" i="2"/>
  <c r="Q1016" i="2" s="1"/>
  <c r="Q956" i="2"/>
  <c r="Q1015" i="2" s="1"/>
  <c r="P958" i="2"/>
  <c r="P1017" i="2" s="1"/>
  <c r="P957" i="2"/>
  <c r="P1016" i="2" s="1"/>
  <c r="P953" i="2"/>
  <c r="P1014" i="2" s="1"/>
  <c r="S952" i="2"/>
  <c r="R952" i="2"/>
  <c r="L1262" i="2" l="1"/>
  <c r="S146" i="2"/>
  <c r="P1262" i="2"/>
  <c r="P146" i="2"/>
  <c r="J146" i="2"/>
  <c r="S1013" i="2"/>
  <c r="M146" i="2"/>
  <c r="N146" i="2"/>
  <c r="K146" i="2"/>
  <c r="Q146" i="2"/>
  <c r="O146" i="2"/>
  <c r="R146" i="2"/>
  <c r="R1013" i="2"/>
  <c r="M1262" i="2"/>
  <c r="P1029" i="2"/>
  <c r="Q1262" i="2"/>
  <c r="O1032" i="2"/>
  <c r="O1035" i="2"/>
  <c r="O1036" i="2"/>
  <c r="O1037" i="2"/>
  <c r="Q1031" i="2"/>
  <c r="Q1029" i="2" s="1"/>
  <c r="N1030" i="2"/>
  <c r="N1031" i="2"/>
  <c r="N1032" i="2"/>
  <c r="N1035" i="2"/>
  <c r="N1036" i="2"/>
  <c r="N1037" i="2"/>
  <c r="O1030" i="2"/>
  <c r="P956" i="2"/>
  <c r="P1015" i="2" s="1"/>
  <c r="P1013" i="2" s="1"/>
  <c r="N953" i="2"/>
  <c r="N1014" i="2" s="1"/>
  <c r="N957" i="2"/>
  <c r="N1016" i="2" s="1"/>
  <c r="N958" i="2"/>
  <c r="N1017" i="2" s="1"/>
  <c r="O956" i="2"/>
  <c r="O1015" i="2" s="1"/>
  <c r="O957" i="2"/>
  <c r="O1016" i="2" s="1"/>
  <c r="O958" i="2"/>
  <c r="O1017" i="2" s="1"/>
  <c r="Q953" i="2"/>
  <c r="Q1014" i="2" s="1"/>
  <c r="P952" i="2"/>
  <c r="S131" i="2"/>
  <c r="R131" i="2"/>
  <c r="S14" i="2"/>
  <c r="P14" i="2"/>
  <c r="H14" i="2"/>
  <c r="C28" i="2"/>
  <c r="D28" i="2"/>
  <c r="E28" i="2"/>
  <c r="D26" i="2"/>
  <c r="E26" i="2"/>
  <c r="F26" i="2"/>
  <c r="G26" i="2"/>
  <c r="C26" i="2"/>
  <c r="E21" i="2"/>
  <c r="F21" i="2"/>
  <c r="G21" i="2"/>
  <c r="E19" i="2"/>
  <c r="F19" i="2"/>
  <c r="G19" i="2"/>
  <c r="E17" i="2"/>
  <c r="F17" i="2"/>
  <c r="G17" i="2"/>
  <c r="D83" i="2"/>
  <c r="E83" i="2"/>
  <c r="C83" i="2"/>
  <c r="D82" i="2"/>
  <c r="E82" i="2"/>
  <c r="F82" i="2"/>
  <c r="G82" i="2"/>
  <c r="C82" i="2"/>
  <c r="D81" i="2"/>
  <c r="E81" i="2"/>
  <c r="F81" i="2"/>
  <c r="G81" i="2"/>
  <c r="C81" i="2"/>
  <c r="D79" i="2"/>
  <c r="E79" i="2"/>
  <c r="F79" i="2"/>
  <c r="G79" i="2"/>
  <c r="C79" i="2"/>
  <c r="D75" i="2"/>
  <c r="E75" i="2"/>
  <c r="F75" i="2"/>
  <c r="G75" i="2"/>
  <c r="C75" i="2"/>
  <c r="D71" i="2"/>
  <c r="E71" i="2"/>
  <c r="F71" i="2"/>
  <c r="G71" i="2"/>
  <c r="C71" i="2"/>
  <c r="C69" i="2"/>
  <c r="D69" i="2"/>
  <c r="E69" i="2"/>
  <c r="F69" i="2"/>
  <c r="G69" i="2"/>
  <c r="D68" i="2"/>
  <c r="E68" i="2"/>
  <c r="F68" i="2"/>
  <c r="G68" i="2"/>
  <c r="F66" i="2"/>
  <c r="G66" i="2"/>
  <c r="E66" i="2"/>
  <c r="C134" i="2"/>
  <c r="D134" i="2"/>
  <c r="E134" i="2"/>
  <c r="F134" i="2"/>
  <c r="G134" i="2"/>
  <c r="D133" i="2"/>
  <c r="E133" i="2"/>
  <c r="F133" i="2"/>
  <c r="G133" i="2"/>
  <c r="D228" i="2"/>
  <c r="E228" i="2"/>
  <c r="F228" i="2"/>
  <c r="G228" i="2"/>
  <c r="C228" i="2"/>
  <c r="C483" i="2"/>
  <c r="D483" i="2"/>
  <c r="E483" i="2"/>
  <c r="F483" i="2"/>
  <c r="G483" i="2"/>
  <c r="D482" i="2"/>
  <c r="E482" i="2"/>
  <c r="F482" i="2"/>
  <c r="G482" i="2"/>
  <c r="C482" i="2"/>
  <c r="C479" i="2"/>
  <c r="D479" i="2"/>
  <c r="E479" i="2"/>
  <c r="G479" i="2"/>
  <c r="C480" i="2"/>
  <c r="D480" i="2"/>
  <c r="E480" i="2"/>
  <c r="F480" i="2"/>
  <c r="G480" i="2"/>
  <c r="C481" i="2"/>
  <c r="D481" i="2"/>
  <c r="E481" i="2"/>
  <c r="F481" i="2"/>
  <c r="G481" i="2"/>
  <c r="D478" i="2"/>
  <c r="E478" i="2"/>
  <c r="F478" i="2"/>
  <c r="G478" i="2"/>
  <c r="C478" i="2"/>
  <c r="C605" i="2"/>
  <c r="D605" i="2"/>
  <c r="E605" i="2"/>
  <c r="F605" i="2"/>
  <c r="G605" i="2"/>
  <c r="D604" i="2"/>
  <c r="E604" i="2"/>
  <c r="F604" i="2"/>
  <c r="G604" i="2"/>
  <c r="C604" i="2"/>
  <c r="C602" i="2"/>
  <c r="D602" i="2"/>
  <c r="E602" i="2"/>
  <c r="F602" i="2"/>
  <c r="G602" i="2"/>
  <c r="C603" i="2"/>
  <c r="D603" i="2"/>
  <c r="E603" i="2"/>
  <c r="F603" i="2"/>
  <c r="G603" i="2"/>
  <c r="D601" i="2"/>
  <c r="E601" i="2"/>
  <c r="F601" i="2"/>
  <c r="G601" i="2"/>
  <c r="C601" i="2"/>
  <c r="C593" i="2"/>
  <c r="D593" i="2"/>
  <c r="E593" i="2"/>
  <c r="F593" i="2"/>
  <c r="G593" i="2"/>
  <c r="C594" i="2"/>
  <c r="D594" i="2"/>
  <c r="E594" i="2"/>
  <c r="F594" i="2"/>
  <c r="G594" i="2"/>
  <c r="C595" i="2"/>
  <c r="D595" i="2"/>
  <c r="E595" i="2"/>
  <c r="F595" i="2"/>
  <c r="G595" i="2"/>
  <c r="C596" i="2"/>
  <c r="D596" i="2"/>
  <c r="E596" i="2"/>
  <c r="F596" i="2"/>
  <c r="G596" i="2"/>
  <c r="D592" i="2"/>
  <c r="E592" i="2"/>
  <c r="F592" i="2"/>
  <c r="G592" i="2"/>
  <c r="C592" i="2"/>
  <c r="D1367" i="2"/>
  <c r="E1367" i="2"/>
  <c r="F1367" i="2"/>
  <c r="G1367" i="2"/>
  <c r="C1367" i="2"/>
  <c r="F1318" i="2"/>
  <c r="G1318" i="2"/>
  <c r="D1318" i="2"/>
  <c r="E1318" i="2"/>
  <c r="C1318" i="2"/>
  <c r="D1321" i="2"/>
  <c r="E1321" i="2"/>
  <c r="F1321" i="2"/>
  <c r="G1321" i="2"/>
  <c r="C1321" i="2"/>
  <c r="E1319" i="2"/>
  <c r="E1317" i="2"/>
  <c r="E1316" i="2"/>
  <c r="E1315" i="2"/>
  <c r="E1314" i="2"/>
  <c r="E1313" i="2"/>
  <c r="D1279" i="2"/>
  <c r="E1279" i="2"/>
  <c r="F1279" i="2"/>
  <c r="G1279" i="2"/>
  <c r="C1279" i="2"/>
  <c r="E1213" i="2"/>
  <c r="E1214" i="2"/>
  <c r="E1215" i="2"/>
  <c r="E1189" i="2"/>
  <c r="E1190" i="2"/>
  <c r="E1191" i="2"/>
  <c r="E1142" i="2"/>
  <c r="E1143" i="2"/>
  <c r="E1144" i="2"/>
  <c r="E1107" i="2"/>
  <c r="E1108" i="2"/>
  <c r="E1109" i="2"/>
  <c r="E1110" i="2"/>
  <c r="E1064" i="2"/>
  <c r="E1065" i="2"/>
  <c r="E1030" i="2"/>
  <c r="E1031" i="2"/>
  <c r="E1032" i="2"/>
  <c r="E1033" i="2"/>
  <c r="E1034" i="2"/>
  <c r="E983" i="2"/>
  <c r="E984" i="2"/>
  <c r="E986" i="2"/>
  <c r="E953" i="2"/>
  <c r="E954" i="2"/>
  <c r="E955" i="2"/>
  <c r="E899" i="2"/>
  <c r="E900" i="2"/>
  <c r="E901" i="2"/>
  <c r="E902" i="2"/>
  <c r="E903" i="2"/>
  <c r="E828" i="2"/>
  <c r="E432" i="2"/>
  <c r="E433" i="2"/>
  <c r="E435" i="2"/>
  <c r="E436" i="2"/>
  <c r="E438" i="2"/>
  <c r="E404" i="2"/>
  <c r="E405" i="2"/>
  <c r="E406" i="2"/>
  <c r="E407" i="2"/>
  <c r="E408" i="2"/>
  <c r="E382" i="2"/>
  <c r="E383" i="2"/>
  <c r="D383" i="2"/>
  <c r="D382" i="2"/>
  <c r="E310" i="2"/>
  <c r="E311" i="2"/>
  <c r="E312" i="2"/>
  <c r="E313" i="2"/>
  <c r="E314" i="2"/>
  <c r="E315" i="2"/>
  <c r="E316" i="2"/>
  <c r="E317" i="2"/>
  <c r="E318" i="2"/>
  <c r="E319" i="2"/>
  <c r="E320" i="2"/>
  <c r="Q952" i="2" l="1"/>
  <c r="Q1013" i="2"/>
  <c r="M1030" i="2"/>
  <c r="L1030" i="2"/>
  <c r="O1031" i="2"/>
  <c r="O1029" i="2" s="1"/>
  <c r="M1037" i="2"/>
  <c r="M1036" i="2"/>
  <c r="M1035" i="2"/>
  <c r="M1032" i="2"/>
  <c r="J1037" i="2"/>
  <c r="L1037" i="2"/>
  <c r="J1036" i="2"/>
  <c r="L1036" i="2"/>
  <c r="J1035" i="2"/>
  <c r="L1035" i="2"/>
  <c r="J1032" i="2"/>
  <c r="L1032" i="2"/>
  <c r="J1031" i="2"/>
  <c r="L1031" i="2"/>
  <c r="N1029" i="2"/>
  <c r="M958" i="2"/>
  <c r="M1017" i="2" s="1"/>
  <c r="M957" i="2"/>
  <c r="M1016" i="2" s="1"/>
  <c r="M956" i="2"/>
  <c r="M1015" i="2" s="1"/>
  <c r="J958" i="2"/>
  <c r="J1017" i="2" s="1"/>
  <c r="L958" i="2"/>
  <c r="L1017" i="2" s="1"/>
  <c r="J957" i="2"/>
  <c r="J1016" i="2" s="1"/>
  <c r="L957" i="2"/>
  <c r="L1016" i="2" s="1"/>
  <c r="N956" i="2"/>
  <c r="O953" i="2"/>
  <c r="O1014" i="2" s="1"/>
  <c r="L953" i="2"/>
  <c r="L1014" i="2" s="1"/>
  <c r="S1350" i="2"/>
  <c r="R1350" i="2"/>
  <c r="Q1350" i="2"/>
  <c r="P1350" i="2"/>
  <c r="O1350" i="2"/>
  <c r="N1350" i="2"/>
  <c r="M1350" i="2"/>
  <c r="L1350" i="2"/>
  <c r="J1350" i="2"/>
  <c r="H1350" i="2"/>
  <c r="O952" i="2" l="1"/>
  <c r="O1013" i="2"/>
  <c r="N952" i="2"/>
  <c r="N1015" i="2"/>
  <c r="N1013" i="2" s="1"/>
  <c r="I1032" i="2"/>
  <c r="K1032" i="2"/>
  <c r="K1035" i="2"/>
  <c r="K1036" i="2"/>
  <c r="K1037" i="2"/>
  <c r="M1031" i="2"/>
  <c r="M1029" i="2" s="1"/>
  <c r="L1029" i="2"/>
  <c r="J1030" i="2"/>
  <c r="J1029" i="2" s="1"/>
  <c r="K1030" i="2"/>
  <c r="M953" i="2"/>
  <c r="M1014" i="2" s="1"/>
  <c r="K956" i="2"/>
  <c r="K1015" i="2" s="1"/>
  <c r="K957" i="2"/>
  <c r="K1016" i="2" s="1"/>
  <c r="K958" i="2"/>
  <c r="K1017" i="2" s="1"/>
  <c r="J953" i="2"/>
  <c r="J1014" i="2" s="1"/>
  <c r="J956" i="2"/>
  <c r="J1015" i="2" s="1"/>
  <c r="L956" i="2"/>
  <c r="M952" i="2" l="1"/>
  <c r="M1013" i="2"/>
  <c r="J1013" i="2"/>
  <c r="L952" i="2"/>
  <c r="L1015" i="2"/>
  <c r="L1013" i="2" s="1"/>
  <c r="I1031" i="2"/>
  <c r="K1031" i="2"/>
  <c r="K1029" i="2" s="1"/>
  <c r="I1030" i="2"/>
  <c r="J952" i="2"/>
  <c r="K953" i="2"/>
  <c r="K1014" i="2" s="1"/>
  <c r="H1206" i="2"/>
  <c r="I1206" i="2"/>
  <c r="I1191" i="2" s="1"/>
  <c r="K952" i="2" l="1"/>
  <c r="I953" i="2"/>
  <c r="K1013" i="2" l="1"/>
  <c r="P900" i="2"/>
  <c r="P319" i="2"/>
  <c r="P318" i="2"/>
  <c r="P898" i="2" l="1"/>
  <c r="L141" i="2"/>
  <c r="L133" i="2" s="1"/>
  <c r="L147" i="2" l="1"/>
  <c r="L146" i="2" s="1"/>
  <c r="L132" i="2"/>
  <c r="S1176" i="2"/>
  <c r="S1143" i="2" s="1"/>
  <c r="S1141" i="2" s="1"/>
  <c r="H1000" i="2" l="1"/>
  <c r="J443" i="2"/>
  <c r="K443" i="2"/>
  <c r="L443" i="2"/>
  <c r="M443" i="2"/>
  <c r="N443" i="2"/>
  <c r="O443" i="2"/>
  <c r="P443" i="2"/>
  <c r="I444" i="2"/>
  <c r="I432" i="2" s="1"/>
  <c r="I445" i="2"/>
  <c r="I446" i="2"/>
  <c r="I447" i="2"/>
  <c r="P450" i="2"/>
  <c r="I443" i="2" l="1"/>
  <c r="I442" i="2" s="1"/>
  <c r="R1176" i="2"/>
  <c r="R1143" i="2" s="1"/>
  <c r="R1141" i="2" s="1"/>
  <c r="M1257" i="2" l="1"/>
  <c r="N1257" i="2"/>
  <c r="O1257" i="2"/>
  <c r="P1257" i="2"/>
  <c r="I980" i="2"/>
  <c r="J980" i="2"/>
  <c r="K980" i="2"/>
  <c r="L980" i="2"/>
  <c r="M980" i="2"/>
  <c r="N980" i="2"/>
  <c r="O980" i="2"/>
  <c r="P980" i="2"/>
  <c r="H980" i="2"/>
  <c r="Q975" i="2"/>
  <c r="Q974" i="2" s="1"/>
  <c r="R975" i="2"/>
  <c r="R974" i="2" s="1"/>
  <c r="S975" i="2"/>
  <c r="S974" i="2" s="1"/>
  <c r="J975" i="2"/>
  <c r="K975" i="2"/>
  <c r="L975" i="2"/>
  <c r="M975" i="2"/>
  <c r="N975" i="2"/>
  <c r="O975" i="2"/>
  <c r="P975" i="2"/>
  <c r="P237" i="2"/>
  <c r="J125" i="2" l="1"/>
  <c r="K125" i="2"/>
  <c r="L125" i="2"/>
  <c r="M125" i="2"/>
  <c r="N125" i="2"/>
  <c r="O125" i="2"/>
  <c r="P125" i="2"/>
  <c r="Q125" i="2"/>
  <c r="R125" i="2"/>
  <c r="S125" i="2"/>
  <c r="O118" i="2"/>
  <c r="P118" i="2"/>
  <c r="Q118" i="2"/>
  <c r="R118" i="2"/>
  <c r="S118" i="2"/>
  <c r="S104" i="2"/>
  <c r="R104" i="2"/>
  <c r="J104" i="2"/>
  <c r="K104" i="2"/>
  <c r="L104" i="2"/>
  <c r="M104" i="2"/>
  <c r="N104" i="2"/>
  <c r="O104" i="2"/>
  <c r="P104" i="2"/>
  <c r="Q104" i="2"/>
  <c r="J118" i="2"/>
  <c r="K118" i="2"/>
  <c r="L118" i="2"/>
  <c r="M118" i="2"/>
  <c r="N118" i="2"/>
  <c r="I119" i="2"/>
  <c r="I120" i="2"/>
  <c r="I121" i="2"/>
  <c r="I122" i="2"/>
  <c r="I118" i="2" l="1"/>
  <c r="O1236" i="2"/>
  <c r="P1236" i="2"/>
  <c r="Q1236" i="2"/>
  <c r="Q1235" i="2" s="1"/>
  <c r="D1033" i="2"/>
  <c r="F1033" i="2"/>
  <c r="G1033" i="2"/>
  <c r="C1033" i="2"/>
  <c r="I1060" i="2"/>
  <c r="H1060" i="2"/>
  <c r="I1059" i="2"/>
  <c r="H1059" i="2"/>
  <c r="I1058" i="2"/>
  <c r="H1058" i="2"/>
  <c r="I1057" i="2"/>
  <c r="I1033" i="2" s="1"/>
  <c r="H1057" i="2"/>
  <c r="H1033" i="2" s="1"/>
  <c r="S1056" i="2"/>
  <c r="S1055" i="2" s="1"/>
  <c r="R1056" i="2"/>
  <c r="R1055" i="2" s="1"/>
  <c r="Q1056" i="2"/>
  <c r="Q1055" i="2" s="1"/>
  <c r="P1056" i="2"/>
  <c r="O1056" i="2"/>
  <c r="N1056" i="2"/>
  <c r="M1056" i="2"/>
  <c r="L1056" i="2"/>
  <c r="K1056" i="2"/>
  <c r="J1056" i="2"/>
  <c r="H1056" i="2" l="1"/>
  <c r="H1055" i="2" s="1"/>
  <c r="I1056" i="2"/>
  <c r="I1055" i="2" s="1"/>
  <c r="F84" i="2" l="1"/>
  <c r="G84" i="2"/>
  <c r="J1431" i="2" l="1"/>
  <c r="K1431" i="2"/>
  <c r="L1431" i="2"/>
  <c r="M1431" i="2"/>
  <c r="N1431" i="2"/>
  <c r="O1431" i="2"/>
  <c r="P1431" i="2"/>
  <c r="Q1431" i="2"/>
  <c r="R1431" i="2"/>
  <c r="Z1403" i="2" l="1"/>
  <c r="X1403" i="2"/>
  <c r="AA1417" i="2" l="1"/>
  <c r="AA1418" i="2"/>
  <c r="AA1420" i="2"/>
  <c r="AA1421" i="2"/>
  <c r="AA1425" i="2"/>
  <c r="AA1426" i="2"/>
  <c r="AA1427" i="2"/>
  <c r="AA1430" i="2"/>
  <c r="AA1432" i="2"/>
  <c r="Y1417" i="2"/>
  <c r="Y1418" i="2"/>
  <c r="Y1420" i="2"/>
  <c r="Y1421" i="2"/>
  <c r="Y1425" i="2"/>
  <c r="Y1426" i="2"/>
  <c r="Y1427" i="2"/>
  <c r="Y1430" i="2"/>
  <c r="Y1432" i="2"/>
  <c r="I111" i="2" l="1"/>
  <c r="I77" i="2" s="1"/>
  <c r="H111" i="2"/>
  <c r="H77" i="2" s="1"/>
  <c r="I112" i="2"/>
  <c r="I82" i="2" s="1"/>
  <c r="H112" i="2"/>
  <c r="H82" i="2" s="1"/>
  <c r="J237" i="2" l="1"/>
  <c r="K237" i="2"/>
  <c r="L237" i="2"/>
  <c r="M237" i="2"/>
  <c r="N237" i="2"/>
  <c r="O237" i="2"/>
  <c r="Q237" i="2"/>
  <c r="R237" i="2"/>
  <c r="S237" i="2"/>
  <c r="I457" i="2" l="1"/>
  <c r="I439" i="2" s="1"/>
  <c r="J367" i="2" l="1"/>
  <c r="L367" i="2"/>
  <c r="N367" i="2"/>
  <c r="P367" i="2"/>
  <c r="H359" i="2" l="1"/>
  <c r="I630" i="2" l="1"/>
  <c r="I603" i="2" s="1"/>
  <c r="H625" i="2"/>
  <c r="H594" i="2" s="1"/>
  <c r="I625" i="2"/>
  <c r="I594" i="2" s="1"/>
  <c r="H624" i="2"/>
  <c r="H593" i="2" s="1"/>
  <c r="I624" i="2"/>
  <c r="I593" i="2" s="1"/>
  <c r="H626" i="2"/>
  <c r="H595" i="2" s="1"/>
  <c r="I626" i="2"/>
  <c r="I595" i="2" s="1"/>
  <c r="N1324" i="2" l="1"/>
  <c r="P1324" i="2"/>
  <c r="J1324" i="2"/>
  <c r="L1324" i="2"/>
  <c r="H328" i="2" l="1"/>
  <c r="I1293" i="2" l="1"/>
  <c r="I1344" i="2"/>
  <c r="I1319" i="2" s="1"/>
  <c r="I1345" i="2"/>
  <c r="I1318" i="2" s="1"/>
  <c r="I1346" i="2"/>
  <c r="I1320" i="2" s="1"/>
  <c r="I1347" i="2"/>
  <c r="I1348" i="2"/>
  <c r="I1299" i="2"/>
  <c r="I1300" i="2"/>
  <c r="I1301" i="2"/>
  <c r="I1302" i="2"/>
  <c r="I1303" i="2"/>
  <c r="I1286" i="2"/>
  <c r="I690" i="2"/>
  <c r="I677" i="2"/>
  <c r="H1367" i="2"/>
  <c r="J155" i="2"/>
  <c r="I1285" i="2" l="1"/>
  <c r="I1279" i="2"/>
  <c r="Y1419" i="2"/>
  <c r="AA1413" i="2"/>
  <c r="Y1413" i="2"/>
  <c r="I1305" i="2" l="1"/>
  <c r="I1304" i="2" s="1"/>
  <c r="I1278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S712" i="2"/>
  <c r="S711" i="2" s="1"/>
  <c r="R712" i="2"/>
  <c r="R711" i="2" s="1"/>
  <c r="Q712" i="2"/>
  <c r="Q711" i="2" s="1"/>
  <c r="P712" i="2"/>
  <c r="P711" i="2" s="1"/>
  <c r="O712" i="2"/>
  <c r="O711" i="2" s="1"/>
  <c r="N712" i="2"/>
  <c r="N711" i="2" s="1"/>
  <c r="M712" i="2"/>
  <c r="M711" i="2" s="1"/>
  <c r="L712" i="2"/>
  <c r="L711" i="2" s="1"/>
  <c r="K712" i="2"/>
  <c r="K711" i="2" s="1"/>
  <c r="J712" i="2"/>
  <c r="J711" i="2" s="1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S700" i="2"/>
  <c r="S699" i="2" s="1"/>
  <c r="R700" i="2"/>
  <c r="R699" i="2" s="1"/>
  <c r="Q700" i="2"/>
  <c r="Q699" i="2" s="1"/>
  <c r="P700" i="2"/>
  <c r="P699" i="2" s="1"/>
  <c r="O700" i="2"/>
  <c r="O699" i="2" s="1"/>
  <c r="N700" i="2"/>
  <c r="N699" i="2" s="1"/>
  <c r="M700" i="2"/>
  <c r="M699" i="2" s="1"/>
  <c r="L700" i="2"/>
  <c r="L699" i="2" s="1"/>
  <c r="K700" i="2"/>
  <c r="K699" i="2" s="1"/>
  <c r="J700" i="2"/>
  <c r="J699" i="2" s="1"/>
  <c r="H712" i="2" l="1"/>
  <c r="H711" i="2" s="1"/>
  <c r="I700" i="2"/>
  <c r="I699" i="2" s="1"/>
  <c r="H700" i="2"/>
  <c r="H699" i="2" s="1"/>
  <c r="I712" i="2"/>
  <c r="I711" i="2" s="1"/>
  <c r="S33" i="2" l="1"/>
  <c r="K33" i="2"/>
  <c r="L33" i="2"/>
  <c r="M33" i="2"/>
  <c r="N33" i="2"/>
  <c r="O33" i="2"/>
  <c r="P33" i="2"/>
  <c r="K1236" i="2"/>
  <c r="L1236" i="2"/>
  <c r="I1356" i="2" l="1"/>
  <c r="H1356" i="2"/>
  <c r="I1355" i="2"/>
  <c r="H1355" i="2"/>
  <c r="I1354" i="2"/>
  <c r="H1354" i="2"/>
  <c r="I1353" i="2"/>
  <c r="H1353" i="2"/>
  <c r="S1352" i="2"/>
  <c r="S1351" i="2" s="1"/>
  <c r="R1352" i="2"/>
  <c r="R1351" i="2" s="1"/>
  <c r="Q1352" i="2"/>
  <c r="P1352" i="2"/>
  <c r="O1352" i="2"/>
  <c r="N1352" i="2"/>
  <c r="M1352" i="2"/>
  <c r="L1352" i="2"/>
  <c r="K1352" i="2"/>
  <c r="J1352" i="2"/>
  <c r="Q1351" i="2"/>
  <c r="H1352" i="2" l="1"/>
  <c r="H1351" i="2" s="1"/>
  <c r="I1352" i="2"/>
  <c r="I1351" i="2" s="1"/>
  <c r="N1292" i="2" l="1"/>
  <c r="H1205" i="2" l="1"/>
  <c r="H1166" i="2"/>
  <c r="H1043" i="2"/>
  <c r="I697" i="2" l="1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H690" i="2"/>
  <c r="I689" i="2"/>
  <c r="H689" i="2"/>
  <c r="I688" i="2"/>
  <c r="H688" i="2"/>
  <c r="S687" i="2"/>
  <c r="S686" i="2" s="1"/>
  <c r="R687" i="2"/>
  <c r="R686" i="2" s="1"/>
  <c r="Q687" i="2"/>
  <c r="Q686" i="2" s="1"/>
  <c r="P687" i="2"/>
  <c r="P686" i="2" s="1"/>
  <c r="O687" i="2"/>
  <c r="O686" i="2" s="1"/>
  <c r="N687" i="2"/>
  <c r="N686" i="2" s="1"/>
  <c r="M687" i="2"/>
  <c r="M686" i="2" s="1"/>
  <c r="L687" i="2"/>
  <c r="L686" i="2" s="1"/>
  <c r="K687" i="2"/>
  <c r="K686" i="2" s="1"/>
  <c r="J687" i="2"/>
  <c r="J686" i="2" s="1"/>
  <c r="I687" i="2" l="1"/>
  <c r="I686" i="2" s="1"/>
  <c r="H687" i="2"/>
  <c r="H686" i="2" s="1"/>
  <c r="F598" i="2"/>
  <c r="G598" i="2"/>
  <c r="C598" i="2"/>
  <c r="H677" i="2"/>
  <c r="F597" i="2"/>
  <c r="G597" i="2"/>
  <c r="C597" i="2"/>
  <c r="H106" i="2" l="1"/>
  <c r="H107" i="2"/>
  <c r="H108" i="2"/>
  <c r="K1276" i="2" l="1"/>
  <c r="M1276" i="2"/>
  <c r="O1276" i="2"/>
  <c r="H128" i="2" l="1"/>
  <c r="H121" i="2" l="1"/>
  <c r="H84" i="2" s="1"/>
  <c r="H247" i="2" l="1"/>
  <c r="P1229" i="2" l="1"/>
  <c r="N1291" i="2" l="1"/>
  <c r="AA1415" i="2" l="1"/>
  <c r="Y1415" i="2"/>
  <c r="H491" i="2"/>
  <c r="H480" i="2" s="1"/>
  <c r="H493" i="2"/>
  <c r="H482" i="2" s="1"/>
  <c r="H494" i="2"/>
  <c r="H483" i="2" s="1"/>
  <c r="J213" i="2" l="1"/>
  <c r="J212" i="2" s="1"/>
  <c r="K213" i="2"/>
  <c r="K212" i="2" s="1"/>
  <c r="L213" i="2"/>
  <c r="L212" i="2" s="1"/>
  <c r="M213" i="2"/>
  <c r="M212" i="2" s="1"/>
  <c r="N213" i="2"/>
  <c r="N212" i="2" s="1"/>
  <c r="O213" i="2"/>
  <c r="O212" i="2" s="1"/>
  <c r="P213" i="2"/>
  <c r="P212" i="2" s="1"/>
  <c r="Q213" i="2"/>
  <c r="Q212" i="2" s="1"/>
  <c r="R213" i="2"/>
  <c r="R212" i="2" s="1"/>
  <c r="S213" i="2"/>
  <c r="S212" i="2" s="1"/>
  <c r="H214" i="2"/>
  <c r="H206" i="2" s="1"/>
  <c r="I214" i="2"/>
  <c r="H215" i="2"/>
  <c r="I215" i="2"/>
  <c r="H216" i="2"/>
  <c r="I216" i="2"/>
  <c r="H217" i="2"/>
  <c r="I217" i="2"/>
  <c r="J220" i="2"/>
  <c r="J219" i="2" s="1"/>
  <c r="K220" i="2"/>
  <c r="K219" i="2" s="1"/>
  <c r="L220" i="2"/>
  <c r="L219" i="2" s="1"/>
  <c r="M220" i="2"/>
  <c r="M219" i="2" s="1"/>
  <c r="N220" i="2"/>
  <c r="N219" i="2" s="1"/>
  <c r="O220" i="2"/>
  <c r="O219" i="2" s="1"/>
  <c r="P220" i="2"/>
  <c r="P219" i="2" s="1"/>
  <c r="Q220" i="2"/>
  <c r="Q219" i="2" s="1"/>
  <c r="R220" i="2"/>
  <c r="R219" i="2" s="1"/>
  <c r="S220" i="2"/>
  <c r="S219" i="2" s="1"/>
  <c r="H221" i="2"/>
  <c r="H207" i="2" s="1"/>
  <c r="I221" i="2"/>
  <c r="H222" i="2"/>
  <c r="I222" i="2"/>
  <c r="H223" i="2"/>
  <c r="I223" i="2"/>
  <c r="H224" i="2"/>
  <c r="I224" i="2"/>
  <c r="I220" i="2" l="1"/>
  <c r="I219" i="2" s="1"/>
  <c r="H213" i="2"/>
  <c r="H212" i="2" s="1"/>
  <c r="H220" i="2"/>
  <c r="H219" i="2" s="1"/>
  <c r="I213" i="2"/>
  <c r="I212" i="2" s="1"/>
  <c r="Y1431" i="2" l="1"/>
  <c r="N244" i="2" l="1"/>
  <c r="N243" i="2" s="1"/>
  <c r="H245" i="2" l="1"/>
  <c r="H52" i="2"/>
  <c r="H45" i="2"/>
  <c r="H34" i="2"/>
  <c r="H17" i="2" s="1"/>
  <c r="P622" i="2" l="1"/>
  <c r="R622" i="2"/>
  <c r="S622" i="2"/>
  <c r="I684" i="2" l="1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6" i="2"/>
  <c r="H676" i="2"/>
  <c r="I675" i="2"/>
  <c r="H675" i="2"/>
  <c r="S674" i="2"/>
  <c r="S673" i="2" s="1"/>
  <c r="R674" i="2"/>
  <c r="R673" i="2" s="1"/>
  <c r="Q674" i="2"/>
  <c r="Q673" i="2" s="1"/>
  <c r="P674" i="2"/>
  <c r="P673" i="2" s="1"/>
  <c r="O674" i="2"/>
  <c r="O673" i="2" s="1"/>
  <c r="N674" i="2"/>
  <c r="N673" i="2" s="1"/>
  <c r="M674" i="2"/>
  <c r="M673" i="2" s="1"/>
  <c r="L674" i="2"/>
  <c r="L673" i="2" s="1"/>
  <c r="K674" i="2"/>
  <c r="K673" i="2" s="1"/>
  <c r="J674" i="2"/>
  <c r="J673" i="2" s="1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S535" i="2"/>
  <c r="S534" i="2" s="1"/>
  <c r="R535" i="2"/>
  <c r="R534" i="2" s="1"/>
  <c r="Q535" i="2"/>
  <c r="Q534" i="2" s="1"/>
  <c r="P535" i="2"/>
  <c r="P534" i="2" s="1"/>
  <c r="O535" i="2"/>
  <c r="O534" i="2" s="1"/>
  <c r="N535" i="2"/>
  <c r="N534" i="2" s="1"/>
  <c r="M535" i="2"/>
  <c r="M534" i="2" s="1"/>
  <c r="L535" i="2"/>
  <c r="L534" i="2" s="1"/>
  <c r="K535" i="2"/>
  <c r="K534" i="2" s="1"/>
  <c r="J535" i="2"/>
  <c r="J534" i="2" s="1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S523" i="2"/>
  <c r="S522" i="2" s="1"/>
  <c r="R523" i="2"/>
  <c r="R522" i="2" s="1"/>
  <c r="Q523" i="2"/>
  <c r="Q522" i="2" s="1"/>
  <c r="P523" i="2"/>
  <c r="P522" i="2" s="1"/>
  <c r="O523" i="2"/>
  <c r="O522" i="2" s="1"/>
  <c r="N523" i="2"/>
  <c r="N522" i="2" s="1"/>
  <c r="M523" i="2"/>
  <c r="M522" i="2" s="1"/>
  <c r="L523" i="2"/>
  <c r="L522" i="2" s="1"/>
  <c r="K523" i="2"/>
  <c r="K522" i="2" s="1"/>
  <c r="J523" i="2"/>
  <c r="J522" i="2" s="1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S511" i="2"/>
  <c r="S510" i="2" s="1"/>
  <c r="R511" i="2"/>
  <c r="R510" i="2" s="1"/>
  <c r="Q511" i="2"/>
  <c r="Q510" i="2" s="1"/>
  <c r="P511" i="2"/>
  <c r="P510" i="2" s="1"/>
  <c r="O511" i="2"/>
  <c r="O510" i="2" s="1"/>
  <c r="N511" i="2"/>
  <c r="N510" i="2" s="1"/>
  <c r="M511" i="2"/>
  <c r="M510" i="2" s="1"/>
  <c r="L511" i="2"/>
  <c r="L510" i="2" s="1"/>
  <c r="K511" i="2"/>
  <c r="K510" i="2" s="1"/>
  <c r="J511" i="2"/>
  <c r="J510" i="2" s="1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S499" i="2"/>
  <c r="S498" i="2" s="1"/>
  <c r="R499" i="2"/>
  <c r="R498" i="2" s="1"/>
  <c r="Q499" i="2"/>
  <c r="Q498" i="2" s="1"/>
  <c r="P499" i="2"/>
  <c r="P498" i="2" s="1"/>
  <c r="O499" i="2"/>
  <c r="O498" i="2" s="1"/>
  <c r="N499" i="2"/>
  <c r="N498" i="2" s="1"/>
  <c r="M499" i="2"/>
  <c r="M498" i="2" s="1"/>
  <c r="L499" i="2"/>
  <c r="L498" i="2" s="1"/>
  <c r="K499" i="2"/>
  <c r="K498" i="2" s="1"/>
  <c r="J499" i="2"/>
  <c r="J498" i="2" s="1"/>
  <c r="I496" i="2"/>
  <c r="I485" i="2" s="1"/>
  <c r="H496" i="2"/>
  <c r="I495" i="2"/>
  <c r="I484" i="2" s="1"/>
  <c r="H495" i="2"/>
  <c r="I494" i="2"/>
  <c r="I483" i="2" s="1"/>
  <c r="I493" i="2"/>
  <c r="I482" i="2" s="1"/>
  <c r="I492" i="2"/>
  <c r="I481" i="2" s="1"/>
  <c r="I491" i="2"/>
  <c r="I480" i="2" s="1"/>
  <c r="I490" i="2"/>
  <c r="I479" i="2" s="1"/>
  <c r="H490" i="2"/>
  <c r="H479" i="2" s="1"/>
  <c r="I489" i="2"/>
  <c r="I478" i="2" s="1"/>
  <c r="H489" i="2"/>
  <c r="H478" i="2" s="1"/>
  <c r="S488" i="2"/>
  <c r="S487" i="2" s="1"/>
  <c r="R488" i="2"/>
  <c r="R487" i="2" s="1"/>
  <c r="Q488" i="2"/>
  <c r="Q487" i="2" s="1"/>
  <c r="P488" i="2"/>
  <c r="O488" i="2"/>
  <c r="N488" i="2"/>
  <c r="M488" i="2"/>
  <c r="L488" i="2"/>
  <c r="K488" i="2"/>
  <c r="J488" i="2"/>
  <c r="I477" i="2" l="1"/>
  <c r="I523" i="2"/>
  <c r="I522" i="2" s="1"/>
  <c r="I674" i="2"/>
  <c r="I673" i="2" s="1"/>
  <c r="H484" i="2"/>
  <c r="H485" i="2"/>
  <c r="I535" i="2"/>
  <c r="I534" i="2" s="1"/>
  <c r="H674" i="2"/>
  <c r="H673" i="2" s="1"/>
  <c r="H488" i="2"/>
  <c r="H487" i="2" s="1"/>
  <c r="H499" i="2"/>
  <c r="H498" i="2" s="1"/>
  <c r="H511" i="2"/>
  <c r="H510" i="2" s="1"/>
  <c r="H535" i="2"/>
  <c r="H534" i="2" s="1"/>
  <c r="I499" i="2"/>
  <c r="I498" i="2" s="1"/>
  <c r="I511" i="2"/>
  <c r="I510" i="2" s="1"/>
  <c r="H523" i="2"/>
  <c r="H522" i="2" s="1"/>
  <c r="I488" i="2"/>
  <c r="I487" i="2" s="1"/>
  <c r="I263" i="2"/>
  <c r="H263" i="2"/>
  <c r="I262" i="2"/>
  <c r="H262" i="2"/>
  <c r="I261" i="2"/>
  <c r="H261" i="2"/>
  <c r="I260" i="2"/>
  <c r="H260" i="2"/>
  <c r="S259" i="2"/>
  <c r="S258" i="2" s="1"/>
  <c r="R259" i="2"/>
  <c r="R258" i="2" s="1"/>
  <c r="Q259" i="2"/>
  <c r="P259" i="2"/>
  <c r="P258" i="2" s="1"/>
  <c r="O259" i="2"/>
  <c r="O258" i="2" s="1"/>
  <c r="N259" i="2"/>
  <c r="N258" i="2" s="1"/>
  <c r="M259" i="2"/>
  <c r="M258" i="2" s="1"/>
  <c r="L259" i="2"/>
  <c r="L258" i="2" s="1"/>
  <c r="K259" i="2"/>
  <c r="K258" i="2" s="1"/>
  <c r="J259" i="2"/>
  <c r="J258" i="2" s="1"/>
  <c r="Q258" i="2"/>
  <c r="I256" i="2"/>
  <c r="H256" i="2"/>
  <c r="I255" i="2"/>
  <c r="H255" i="2"/>
  <c r="I254" i="2"/>
  <c r="H254" i="2"/>
  <c r="I253" i="2"/>
  <c r="H253" i="2"/>
  <c r="S252" i="2"/>
  <c r="S251" i="2" s="1"/>
  <c r="R252" i="2"/>
  <c r="R251" i="2" s="1"/>
  <c r="Q252" i="2"/>
  <c r="Q251" i="2" s="1"/>
  <c r="P252" i="2"/>
  <c r="P251" i="2" s="1"/>
  <c r="O252" i="2"/>
  <c r="O251" i="2" s="1"/>
  <c r="N252" i="2"/>
  <c r="N251" i="2" s="1"/>
  <c r="M252" i="2"/>
  <c r="M251" i="2" s="1"/>
  <c r="L252" i="2"/>
  <c r="L251" i="2" s="1"/>
  <c r="K252" i="2"/>
  <c r="K251" i="2" s="1"/>
  <c r="J252" i="2"/>
  <c r="J251" i="2" s="1"/>
  <c r="I249" i="2"/>
  <c r="H249" i="2"/>
  <c r="I248" i="2"/>
  <c r="H248" i="2"/>
  <c r="I246" i="2"/>
  <c r="I232" i="2" s="1"/>
  <c r="H246" i="2"/>
  <c r="I245" i="2"/>
  <c r="S244" i="2"/>
  <c r="S243" i="2" s="1"/>
  <c r="R244" i="2"/>
  <c r="R243" i="2" s="1"/>
  <c r="Q244" i="2"/>
  <c r="Q243" i="2" s="1"/>
  <c r="P244" i="2"/>
  <c r="P243" i="2" s="1"/>
  <c r="O244" i="2"/>
  <c r="O243" i="2" s="1"/>
  <c r="M244" i="2"/>
  <c r="M243" i="2" s="1"/>
  <c r="L244" i="2"/>
  <c r="L243" i="2" s="1"/>
  <c r="K244" i="2"/>
  <c r="K243" i="2" s="1"/>
  <c r="J244" i="2"/>
  <c r="J243" i="2" s="1"/>
  <c r="I241" i="2"/>
  <c r="I234" i="2" s="1"/>
  <c r="H241" i="2"/>
  <c r="J266" i="2"/>
  <c r="J265" i="2" s="1"/>
  <c r="K266" i="2"/>
  <c r="K265" i="2" s="1"/>
  <c r="L266" i="2"/>
  <c r="L265" i="2" s="1"/>
  <c r="M266" i="2"/>
  <c r="M265" i="2" s="1"/>
  <c r="O266" i="2"/>
  <c r="O265" i="2" s="1"/>
  <c r="P266" i="2"/>
  <c r="P265" i="2" s="1"/>
  <c r="R266" i="2"/>
  <c r="R265" i="2" s="1"/>
  <c r="S266" i="2"/>
  <c r="S265" i="2" s="1"/>
  <c r="I267" i="2"/>
  <c r="I229" i="2" s="1"/>
  <c r="H267" i="2"/>
  <c r="H229" i="2" s="1"/>
  <c r="I268" i="2"/>
  <c r="H268" i="2"/>
  <c r="I269" i="2"/>
  <c r="H269" i="2"/>
  <c r="H270" i="2"/>
  <c r="H477" i="2" l="1"/>
  <c r="H476" i="2" s="1"/>
  <c r="I231" i="2"/>
  <c r="I230" i="2"/>
  <c r="H230" i="2"/>
  <c r="I252" i="2"/>
  <c r="I251" i="2" s="1"/>
  <c r="H244" i="2"/>
  <c r="H243" i="2" s="1"/>
  <c r="H231" i="2"/>
  <c r="H259" i="2"/>
  <c r="H258" i="2" s="1"/>
  <c r="I259" i="2"/>
  <c r="I258" i="2" s="1"/>
  <c r="H232" i="2"/>
  <c r="I244" i="2"/>
  <c r="I243" i="2" s="1"/>
  <c r="H252" i="2"/>
  <c r="H251" i="2" s="1"/>
  <c r="N266" i="2"/>
  <c r="N265" i="2" s="1"/>
  <c r="H94" i="2" l="1"/>
  <c r="H70" i="2" s="1"/>
  <c r="H97" i="2" l="1"/>
  <c r="F232" i="2" l="1"/>
  <c r="F231" i="2"/>
  <c r="N48" i="2" l="1"/>
  <c r="M48" i="2"/>
  <c r="L48" i="2"/>
  <c r="L842" i="2" l="1"/>
  <c r="L841" i="2" s="1"/>
  <c r="K842" i="2"/>
  <c r="K841" i="2" s="1"/>
  <c r="G435" i="2" l="1"/>
  <c r="F435" i="2"/>
  <c r="D435" i="2"/>
  <c r="C435" i="2"/>
  <c r="G438" i="2"/>
  <c r="F438" i="2"/>
  <c r="D438" i="2"/>
  <c r="C438" i="2"/>
  <c r="H456" i="2"/>
  <c r="H438" i="2" s="1"/>
  <c r="H451" i="2"/>
  <c r="H433" i="2" s="1"/>
  <c r="F1320" i="2" l="1"/>
  <c r="L1326" i="2"/>
  <c r="K1298" i="2"/>
  <c r="L1298" i="2"/>
  <c r="M1298" i="2"/>
  <c r="N1298" i="2"/>
  <c r="O1298" i="2"/>
  <c r="P1298" i="2"/>
  <c r="Q1298" i="2"/>
  <c r="R1298" i="2"/>
  <c r="S1298" i="2"/>
  <c r="H1300" i="2"/>
  <c r="H1301" i="2"/>
  <c r="H1302" i="2"/>
  <c r="H1303" i="2"/>
  <c r="I1298" i="2"/>
  <c r="Q1276" i="2"/>
  <c r="M1291" i="2"/>
  <c r="O1291" i="2"/>
  <c r="P1291" i="2"/>
  <c r="Q1291" i="2"/>
  <c r="R1291" i="2"/>
  <c r="S1291" i="2"/>
  <c r="I1291" i="2"/>
  <c r="J1291" i="2"/>
  <c r="K1291" i="2"/>
  <c r="H1293" i="2"/>
  <c r="H1286" i="2"/>
  <c r="H1285" i="2" s="1"/>
  <c r="P327" i="2"/>
  <c r="H1279" i="2" l="1"/>
  <c r="H1299" i="2"/>
  <c r="H1298" i="2" s="1"/>
  <c r="H1291" i="2"/>
  <c r="J1298" i="2"/>
  <c r="F229" i="2" l="1"/>
  <c r="G229" i="2"/>
  <c r="F230" i="2"/>
  <c r="G230" i="2"/>
  <c r="C230" i="2"/>
  <c r="C229" i="2"/>
  <c r="I271" i="2"/>
  <c r="I266" i="2" s="1"/>
  <c r="I265" i="2" s="1"/>
  <c r="H271" i="2"/>
  <c r="H266" i="2" s="1"/>
  <c r="H265" i="2" s="1"/>
  <c r="M450" i="2" l="1"/>
  <c r="N450" i="2"/>
  <c r="J1424" i="2" l="1"/>
  <c r="J1444" i="2" s="1"/>
  <c r="P1424" i="2"/>
  <c r="J33" i="2"/>
  <c r="Q33" i="2"/>
  <c r="R33" i="2"/>
  <c r="R32" i="2" s="1"/>
  <c r="I14" i="2"/>
  <c r="O14" i="2"/>
  <c r="Q14" i="2"/>
  <c r="P1444" i="2" l="1"/>
  <c r="P1402" i="2"/>
  <c r="H1159" i="2"/>
  <c r="H1135" i="2"/>
  <c r="H1136" i="2"/>
  <c r="P1250" i="2" l="1"/>
  <c r="N1250" i="2"/>
  <c r="R1250" i="2"/>
  <c r="R1249" i="2" s="1"/>
  <c r="L1250" i="2"/>
  <c r="J1250" i="2"/>
  <c r="I1254" i="2"/>
  <c r="H1254" i="2"/>
  <c r="I1253" i="2"/>
  <c r="H1253" i="2"/>
  <c r="I1252" i="2"/>
  <c r="H1252" i="2"/>
  <c r="I1251" i="2"/>
  <c r="H1251" i="2"/>
  <c r="S1250" i="2"/>
  <c r="S1249" i="2" s="1"/>
  <c r="Q1250" i="2"/>
  <c r="Q1249" i="2" s="1"/>
  <c r="O1250" i="2"/>
  <c r="M1250" i="2"/>
  <c r="K1250" i="2"/>
  <c r="J1086" i="2"/>
  <c r="I1250" i="2" l="1"/>
  <c r="I1249" i="2" s="1"/>
  <c r="H1250" i="2"/>
  <c r="H1249" i="2" s="1"/>
  <c r="I129" i="2" l="1"/>
  <c r="H129" i="2"/>
  <c r="I128" i="2"/>
  <c r="I84" i="2" s="1"/>
  <c r="I127" i="2"/>
  <c r="H127" i="2"/>
  <c r="I126" i="2"/>
  <c r="I75" i="2" s="1"/>
  <c r="H126" i="2"/>
  <c r="S124" i="2"/>
  <c r="R124" i="2"/>
  <c r="Q124" i="2"/>
  <c r="H122" i="2"/>
  <c r="H120" i="2"/>
  <c r="H119" i="2"/>
  <c r="S117" i="2"/>
  <c r="R117" i="2"/>
  <c r="Q117" i="2"/>
  <c r="H75" i="2" l="1"/>
  <c r="I125" i="2"/>
  <c r="I124" i="2" s="1"/>
  <c r="H118" i="2"/>
  <c r="H117" i="2" s="1"/>
  <c r="H125" i="2"/>
  <c r="H124" i="2" s="1"/>
  <c r="I117" i="2"/>
  <c r="H1345" i="2" l="1"/>
  <c r="J379" i="2" l="1"/>
  <c r="K379" i="2"/>
  <c r="L379" i="2"/>
  <c r="M379" i="2"/>
  <c r="N379" i="2"/>
  <c r="O379" i="2"/>
  <c r="P379" i="2"/>
  <c r="Q379" i="2"/>
  <c r="R379" i="2"/>
  <c r="S379" i="2"/>
  <c r="H379" i="2"/>
  <c r="H390" i="2"/>
  <c r="H310" i="2" l="1"/>
  <c r="H1318" i="2"/>
  <c r="F953" i="2" l="1"/>
  <c r="G901" i="2" l="1"/>
  <c r="F901" i="2"/>
  <c r="D901" i="2"/>
  <c r="C901" i="2"/>
  <c r="H918" i="2"/>
  <c r="H901" i="2" s="1"/>
  <c r="H30" i="2" l="1"/>
  <c r="N1424" i="2" l="1"/>
  <c r="N1444" i="2" s="1"/>
  <c r="K1424" i="2"/>
  <c r="K1444" i="2" s="1"/>
  <c r="O1424" i="2"/>
  <c r="O1444" i="2" s="1"/>
  <c r="L1424" i="2"/>
  <c r="L1444" i="2" s="1"/>
  <c r="Q1424" i="2"/>
  <c r="Q1444" i="2" s="1"/>
  <c r="M1424" i="2"/>
  <c r="M1444" i="2" s="1"/>
  <c r="R1424" i="2"/>
  <c r="R1444" i="2" s="1"/>
  <c r="I54" i="2"/>
  <c r="H54" i="2"/>
  <c r="I53" i="2"/>
  <c r="H53" i="2"/>
  <c r="I52" i="2"/>
  <c r="I51" i="2"/>
  <c r="H51" i="2"/>
  <c r="I50" i="2"/>
  <c r="H50" i="2"/>
  <c r="S48" i="2"/>
  <c r="R48" i="2"/>
  <c r="Q48" i="2"/>
  <c r="P48" i="2"/>
  <c r="O48" i="2"/>
  <c r="K48" i="2"/>
  <c r="J48" i="2"/>
  <c r="H49" i="2" l="1"/>
  <c r="H48" i="2" s="1"/>
  <c r="Y1424" i="2"/>
  <c r="I49" i="2"/>
  <c r="I48" i="2" s="1"/>
  <c r="S450" i="2"/>
  <c r="R450" i="2"/>
  <c r="O367" i="2"/>
  <c r="M367" i="2"/>
  <c r="K367" i="2"/>
  <c r="H1346" i="2" l="1"/>
  <c r="H1320" i="2" s="1"/>
  <c r="I1363" i="2"/>
  <c r="K1363" i="2"/>
  <c r="M1363" i="2"/>
  <c r="O1363" i="2"/>
  <c r="Q1363" i="2"/>
  <c r="C1366" i="2"/>
  <c r="F1366" i="2"/>
  <c r="G1366" i="2"/>
  <c r="R1364" i="2" l="1"/>
  <c r="Q1364" i="2"/>
  <c r="S1364" i="2"/>
  <c r="J1285" i="2" l="1"/>
  <c r="K1285" i="2"/>
  <c r="L1285" i="2"/>
  <c r="M1285" i="2"/>
  <c r="N1285" i="2"/>
  <c r="O1285" i="2"/>
  <c r="P1285" i="2"/>
  <c r="Q1285" i="2"/>
  <c r="R1285" i="2"/>
  <c r="S1285" i="2"/>
  <c r="I1292" i="2"/>
  <c r="J1292" i="2"/>
  <c r="K1292" i="2"/>
  <c r="L1292" i="2"/>
  <c r="M1292" i="2"/>
  <c r="O1292" i="2"/>
  <c r="P1292" i="2"/>
  <c r="Q1292" i="2"/>
  <c r="R1292" i="2"/>
  <c r="S1292" i="2"/>
  <c r="H1292" i="2"/>
  <c r="H1305" i="2" l="1"/>
  <c r="H1380" i="2"/>
  <c r="H1379" i="2" s="1"/>
  <c r="I1380" i="2"/>
  <c r="I1379" i="2" s="1"/>
  <c r="J1380" i="2"/>
  <c r="K1380" i="2"/>
  <c r="L1380" i="2"/>
  <c r="M1380" i="2"/>
  <c r="N1380" i="2"/>
  <c r="O1380" i="2"/>
  <c r="P1380" i="2"/>
  <c r="Q1380" i="2"/>
  <c r="Q1379" i="2" s="1"/>
  <c r="R1380" i="2"/>
  <c r="R1379" i="2" s="1"/>
  <c r="S1380" i="2"/>
  <c r="S1379" i="2" s="1"/>
  <c r="I374" i="2"/>
  <c r="I321" i="2" s="1"/>
  <c r="J374" i="2"/>
  <c r="J321" i="2" s="1"/>
  <c r="J309" i="2" s="1"/>
  <c r="K374" i="2"/>
  <c r="K321" i="2" s="1"/>
  <c r="K309" i="2" s="1"/>
  <c r="L374" i="2"/>
  <c r="L321" i="2" s="1"/>
  <c r="L309" i="2" s="1"/>
  <c r="M374" i="2"/>
  <c r="M321" i="2" s="1"/>
  <c r="M309" i="2" s="1"/>
  <c r="N374" i="2"/>
  <c r="N321" i="2" s="1"/>
  <c r="N309" i="2" s="1"/>
  <c r="O374" i="2"/>
  <c r="O321" i="2" s="1"/>
  <c r="O309" i="2" s="1"/>
  <c r="P374" i="2"/>
  <c r="P321" i="2" s="1"/>
  <c r="P309" i="2" s="1"/>
  <c r="Q374" i="2"/>
  <c r="R374" i="2"/>
  <c r="S374" i="2"/>
  <c r="H374" i="2"/>
  <c r="H373" i="2" s="1"/>
  <c r="S373" i="2" l="1"/>
  <c r="S321" i="2"/>
  <c r="S309" i="2" s="1"/>
  <c r="Q373" i="2"/>
  <c r="Q321" i="2"/>
  <c r="Q309" i="2" s="1"/>
  <c r="R373" i="2"/>
  <c r="R321" i="2"/>
  <c r="R309" i="2" s="1"/>
  <c r="M373" i="2"/>
  <c r="N373" i="2"/>
  <c r="L373" i="2"/>
  <c r="J373" i="2"/>
  <c r="O373" i="2"/>
  <c r="K373" i="2"/>
  <c r="I373" i="2"/>
  <c r="P373" i="2"/>
  <c r="H321" i="2"/>
  <c r="I671" i="2" l="1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I600" i="2" s="1"/>
  <c r="H664" i="2"/>
  <c r="H600" i="2" s="1"/>
  <c r="I663" i="2"/>
  <c r="I599" i="2" s="1"/>
  <c r="H663" i="2"/>
  <c r="H599" i="2" s="1"/>
  <c r="S662" i="2"/>
  <c r="S661" i="2" s="1"/>
  <c r="R662" i="2"/>
  <c r="R661" i="2" s="1"/>
  <c r="Q662" i="2"/>
  <c r="Q661" i="2" s="1"/>
  <c r="P662" i="2"/>
  <c r="P661" i="2" s="1"/>
  <c r="O662" i="2"/>
  <c r="O661" i="2" s="1"/>
  <c r="N662" i="2"/>
  <c r="N661" i="2" s="1"/>
  <c r="M662" i="2"/>
  <c r="M661" i="2" s="1"/>
  <c r="L662" i="2"/>
  <c r="L661" i="2" s="1"/>
  <c r="K662" i="2"/>
  <c r="K661" i="2" s="1"/>
  <c r="J662" i="2"/>
  <c r="J661" i="2" s="1"/>
  <c r="I662" i="2" l="1"/>
  <c r="I661" i="2" s="1"/>
  <c r="H662" i="2"/>
  <c r="H661" i="2" s="1"/>
  <c r="I1377" i="2" l="1"/>
  <c r="I1370" i="2" s="1"/>
  <c r="I1389" i="2" s="1"/>
  <c r="H1377" i="2"/>
  <c r="I1376" i="2"/>
  <c r="I1369" i="2" s="1"/>
  <c r="I1388" i="2" s="1"/>
  <c r="H1376" i="2"/>
  <c r="I1375" i="2"/>
  <c r="I1368" i="2" s="1"/>
  <c r="I1387" i="2" s="1"/>
  <c r="H1375" i="2"/>
  <c r="H1368" i="2" s="1"/>
  <c r="I1374" i="2"/>
  <c r="I1366" i="2" s="1"/>
  <c r="H1374" i="2"/>
  <c r="J1373" i="2"/>
  <c r="J1372" i="2" s="1"/>
  <c r="K1373" i="2"/>
  <c r="K1372" i="2" s="1"/>
  <c r="L1373" i="2"/>
  <c r="L1372" i="2" s="1"/>
  <c r="M1373" i="2"/>
  <c r="M1372" i="2" s="1"/>
  <c r="N1373" i="2"/>
  <c r="N1372" i="2" s="1"/>
  <c r="O1373" i="2"/>
  <c r="O1372" i="2" s="1"/>
  <c r="P1373" i="2"/>
  <c r="P1372" i="2" s="1"/>
  <c r="Q1373" i="2"/>
  <c r="Q1372" i="2" s="1"/>
  <c r="R1373" i="2"/>
  <c r="R1372" i="2" s="1"/>
  <c r="S1373" i="2"/>
  <c r="S1372" i="2" s="1"/>
  <c r="I1349" i="2"/>
  <c r="H1349" i="2"/>
  <c r="H1348" i="2"/>
  <c r="H1347" i="2"/>
  <c r="H1344" i="2"/>
  <c r="J1343" i="2"/>
  <c r="K1343" i="2"/>
  <c r="L1343" i="2"/>
  <c r="M1343" i="2"/>
  <c r="N1343" i="2"/>
  <c r="O1343" i="2"/>
  <c r="P1343" i="2"/>
  <c r="Q1343" i="2"/>
  <c r="Q1342" i="2" s="1"/>
  <c r="R1343" i="2"/>
  <c r="R1342" i="2" s="1"/>
  <c r="S1343" i="2"/>
  <c r="S1342" i="2" s="1"/>
  <c r="I1340" i="2"/>
  <c r="H1340" i="2"/>
  <c r="I1339" i="2"/>
  <c r="H1339" i="2"/>
  <c r="I1338" i="2"/>
  <c r="H1338" i="2"/>
  <c r="I1337" i="2"/>
  <c r="I1317" i="2" s="1"/>
  <c r="H1337" i="2"/>
  <c r="H1317" i="2" s="1"/>
  <c r="J1336" i="2"/>
  <c r="K1336" i="2"/>
  <c r="L1336" i="2"/>
  <c r="M1336" i="2"/>
  <c r="N1336" i="2"/>
  <c r="O1336" i="2"/>
  <c r="P1336" i="2"/>
  <c r="Q1336" i="2"/>
  <c r="Q1335" i="2" s="1"/>
  <c r="R1336" i="2"/>
  <c r="R1335" i="2" s="1"/>
  <c r="S1336" i="2"/>
  <c r="S1335" i="2" s="1"/>
  <c r="I1333" i="2"/>
  <c r="H1333" i="2"/>
  <c r="I1332" i="2"/>
  <c r="H1332" i="2"/>
  <c r="I1331" i="2"/>
  <c r="I1321" i="2" s="1"/>
  <c r="I1359" i="2" s="1"/>
  <c r="I1392" i="2" s="1"/>
  <c r="H1331" i="2"/>
  <c r="I1330" i="2"/>
  <c r="I1316" i="2" s="1"/>
  <c r="H1330" i="2"/>
  <c r="H1316" i="2" s="1"/>
  <c r="I1329" i="2"/>
  <c r="I1315" i="2" s="1"/>
  <c r="H1329" i="2"/>
  <c r="H1315" i="2" s="1"/>
  <c r="I1328" i="2"/>
  <c r="I1314" i="2" s="1"/>
  <c r="H1328" i="2"/>
  <c r="H1314" i="2" s="1"/>
  <c r="I1327" i="2"/>
  <c r="I1313" i="2" s="1"/>
  <c r="H1327" i="2"/>
  <c r="J1326" i="2"/>
  <c r="K1326" i="2"/>
  <c r="M1326" i="2"/>
  <c r="N1326" i="2"/>
  <c r="O1326" i="2"/>
  <c r="P1326" i="2"/>
  <c r="Q1326" i="2"/>
  <c r="Q1325" i="2" s="1"/>
  <c r="R1326" i="2"/>
  <c r="R1325" i="2" s="1"/>
  <c r="S1326" i="2"/>
  <c r="S1325" i="2" s="1"/>
  <c r="Q1284" i="2"/>
  <c r="S1284" i="2"/>
  <c r="I1276" i="2"/>
  <c r="H1280" i="2"/>
  <c r="H1306" i="2" s="1"/>
  <c r="H1281" i="2"/>
  <c r="H1307" i="2" s="1"/>
  <c r="H1282" i="2"/>
  <c r="H1308" i="2" s="1"/>
  <c r="D1214" i="2"/>
  <c r="F1214" i="2"/>
  <c r="G1214" i="2"/>
  <c r="C1214" i="2"/>
  <c r="I1261" i="2"/>
  <c r="H1261" i="2"/>
  <c r="I1260" i="2"/>
  <c r="H1260" i="2"/>
  <c r="I1259" i="2"/>
  <c r="H1259" i="2"/>
  <c r="I1258" i="2"/>
  <c r="H1258" i="2"/>
  <c r="J1257" i="2"/>
  <c r="K1257" i="2"/>
  <c r="L1257" i="2"/>
  <c r="Q1257" i="2"/>
  <c r="Q1256" i="2" s="1"/>
  <c r="R1256" i="2"/>
  <c r="S1256" i="2"/>
  <c r="I1247" i="2"/>
  <c r="H1247" i="2"/>
  <c r="I1246" i="2"/>
  <c r="H1246" i="2"/>
  <c r="I1245" i="2"/>
  <c r="H1245" i="2"/>
  <c r="I1244" i="2"/>
  <c r="H1244" i="2"/>
  <c r="K1243" i="2"/>
  <c r="L1243" i="2"/>
  <c r="M1243" i="2"/>
  <c r="N1243" i="2"/>
  <c r="O1243" i="2"/>
  <c r="P1243" i="2"/>
  <c r="Q1243" i="2"/>
  <c r="Q1242" i="2" s="1"/>
  <c r="R1243" i="2"/>
  <c r="R1242" i="2" s="1"/>
  <c r="S1243" i="2"/>
  <c r="S1242" i="2" s="1"/>
  <c r="I1240" i="2"/>
  <c r="H1240" i="2"/>
  <c r="I1239" i="2"/>
  <c r="H1239" i="2"/>
  <c r="I1238" i="2"/>
  <c r="H1238" i="2"/>
  <c r="I1237" i="2"/>
  <c r="H1237" i="2"/>
  <c r="J1236" i="2"/>
  <c r="M1236" i="2"/>
  <c r="N1236" i="2"/>
  <c r="R1236" i="2"/>
  <c r="R1235" i="2" s="1"/>
  <c r="S1236" i="2"/>
  <c r="S1235" i="2" s="1"/>
  <c r="I1233" i="2"/>
  <c r="H1233" i="2"/>
  <c r="I1232" i="2"/>
  <c r="H1232" i="2"/>
  <c r="I1231" i="2"/>
  <c r="H1231" i="2"/>
  <c r="I1230" i="2"/>
  <c r="I1213" i="2" s="1"/>
  <c r="H1230" i="2"/>
  <c r="H1213" i="2" s="1"/>
  <c r="J1229" i="2"/>
  <c r="K1229" i="2"/>
  <c r="L1229" i="2"/>
  <c r="M1229" i="2"/>
  <c r="N1229" i="2"/>
  <c r="O1229" i="2"/>
  <c r="Q1229" i="2"/>
  <c r="Q1228" i="2" s="1"/>
  <c r="R1229" i="2"/>
  <c r="R1228" i="2" s="1"/>
  <c r="S1229" i="2"/>
  <c r="S1228" i="2" s="1"/>
  <c r="I1226" i="2"/>
  <c r="H1226" i="2"/>
  <c r="I1225" i="2"/>
  <c r="H1225" i="2"/>
  <c r="I1224" i="2"/>
  <c r="H1224" i="2"/>
  <c r="I1223" i="2"/>
  <c r="H1223" i="2"/>
  <c r="I1222" i="2"/>
  <c r="I1214" i="2" s="1"/>
  <c r="H1222" i="2"/>
  <c r="H1214" i="2" s="1"/>
  <c r="J1221" i="2"/>
  <c r="K1221" i="2"/>
  <c r="L1221" i="2"/>
  <c r="M1221" i="2"/>
  <c r="N1221" i="2"/>
  <c r="O1221" i="2"/>
  <c r="P1221" i="2"/>
  <c r="Q1221" i="2"/>
  <c r="Q1220" i="2" s="1"/>
  <c r="R1221" i="2"/>
  <c r="R1220" i="2" s="1"/>
  <c r="S1221" i="2"/>
  <c r="S1220" i="2" s="1"/>
  <c r="I1209" i="2"/>
  <c r="H1209" i="2"/>
  <c r="I1208" i="2"/>
  <c r="H1208" i="2"/>
  <c r="I1207" i="2"/>
  <c r="H1207" i="2"/>
  <c r="H1191" i="2"/>
  <c r="I1205" i="2"/>
  <c r="I1190" i="2" s="1"/>
  <c r="J1204" i="2"/>
  <c r="K1204" i="2"/>
  <c r="L1204" i="2"/>
  <c r="M1204" i="2"/>
  <c r="O1204" i="2"/>
  <c r="P1204" i="2"/>
  <c r="Q1204" i="2"/>
  <c r="Q1203" i="2" s="1"/>
  <c r="R1204" i="2"/>
  <c r="R1203" i="2" s="1"/>
  <c r="S1204" i="2"/>
  <c r="S1203" i="2" s="1"/>
  <c r="I1201" i="2"/>
  <c r="H1201" i="2"/>
  <c r="I1200" i="2"/>
  <c r="H1200" i="2"/>
  <c r="I1199" i="2"/>
  <c r="I1192" i="2" s="1"/>
  <c r="H1199" i="2"/>
  <c r="I1198" i="2"/>
  <c r="I1189" i="2" s="1"/>
  <c r="H1198" i="2"/>
  <c r="H1189" i="2" s="1"/>
  <c r="J1197" i="2"/>
  <c r="K1197" i="2"/>
  <c r="L1197" i="2"/>
  <c r="M1197" i="2"/>
  <c r="N1197" i="2"/>
  <c r="O1197" i="2"/>
  <c r="P1197" i="2"/>
  <c r="Q1197" i="2"/>
  <c r="Q1196" i="2" s="1"/>
  <c r="R1197" i="2"/>
  <c r="S1197" i="2"/>
  <c r="I1179" i="2"/>
  <c r="H1179" i="2"/>
  <c r="I1178" i="2"/>
  <c r="H1178" i="2"/>
  <c r="I1177" i="2"/>
  <c r="H1177" i="2"/>
  <c r="I1176" i="2"/>
  <c r="H1176" i="2"/>
  <c r="I1175" i="2"/>
  <c r="H1175" i="2"/>
  <c r="I1174" i="2"/>
  <c r="H1174" i="2"/>
  <c r="I1173" i="2"/>
  <c r="H1173" i="2"/>
  <c r="J1172" i="2"/>
  <c r="K1172" i="2"/>
  <c r="L1172" i="2"/>
  <c r="M1172" i="2"/>
  <c r="N1172" i="2"/>
  <c r="O1172" i="2"/>
  <c r="P1172" i="2"/>
  <c r="Q1172" i="2"/>
  <c r="Q1171" i="2" s="1"/>
  <c r="R1172" i="2"/>
  <c r="R1171" i="2" s="1"/>
  <c r="S1172" i="2"/>
  <c r="S1171" i="2" s="1"/>
  <c r="I1169" i="2"/>
  <c r="H1169" i="2"/>
  <c r="I1168" i="2"/>
  <c r="H1168" i="2"/>
  <c r="I1167" i="2"/>
  <c r="H1167" i="2"/>
  <c r="I1166" i="2"/>
  <c r="J1165" i="2"/>
  <c r="K1165" i="2"/>
  <c r="L1165" i="2"/>
  <c r="M1165" i="2"/>
  <c r="N1165" i="2"/>
  <c r="O1165" i="2"/>
  <c r="P1165" i="2"/>
  <c r="Q1165" i="2"/>
  <c r="Q1164" i="2" s="1"/>
  <c r="R1165" i="2"/>
  <c r="R1164" i="2" s="1"/>
  <c r="S1165" i="2"/>
  <c r="S1164" i="2" s="1"/>
  <c r="I1162" i="2"/>
  <c r="H1162" i="2"/>
  <c r="I1161" i="2"/>
  <c r="H1161" i="2"/>
  <c r="I1160" i="2"/>
  <c r="H1160" i="2"/>
  <c r="I1159" i="2"/>
  <c r="I1144" i="2" s="1"/>
  <c r="J1158" i="2"/>
  <c r="K1158" i="2"/>
  <c r="M1158" i="2"/>
  <c r="N1158" i="2"/>
  <c r="O1158" i="2"/>
  <c r="P1158" i="2"/>
  <c r="Q1158" i="2"/>
  <c r="Q1157" i="2" s="1"/>
  <c r="R1158" i="2"/>
  <c r="R1157" i="2" s="1"/>
  <c r="S1158" i="2"/>
  <c r="S1157" i="2" s="1"/>
  <c r="I1155" i="2"/>
  <c r="H1155" i="2"/>
  <c r="I1154" i="2"/>
  <c r="H1154" i="2"/>
  <c r="I1153" i="2"/>
  <c r="H1153" i="2"/>
  <c r="I1152" i="2"/>
  <c r="H1152" i="2"/>
  <c r="I1151" i="2"/>
  <c r="H1151" i="2"/>
  <c r="J1150" i="2"/>
  <c r="K1150" i="2"/>
  <c r="L1150" i="2"/>
  <c r="M1150" i="2"/>
  <c r="N1150" i="2"/>
  <c r="O1150" i="2"/>
  <c r="P1150" i="2"/>
  <c r="Q1150" i="2"/>
  <c r="Q1149" i="2" s="1"/>
  <c r="R1150" i="2"/>
  <c r="R1149" i="2" s="1"/>
  <c r="S1150" i="2"/>
  <c r="S1149" i="2" s="1"/>
  <c r="J1139" i="2"/>
  <c r="K1139" i="2"/>
  <c r="L1139" i="2"/>
  <c r="M1139" i="2"/>
  <c r="N1139" i="2"/>
  <c r="O1139" i="2"/>
  <c r="P1139" i="2"/>
  <c r="Q1139" i="2"/>
  <c r="R1139" i="2"/>
  <c r="S1139" i="2"/>
  <c r="I1138" i="2"/>
  <c r="H1138" i="2"/>
  <c r="I1137" i="2"/>
  <c r="H1137" i="2"/>
  <c r="I1136" i="2"/>
  <c r="I1135" i="2"/>
  <c r="I1110" i="2" s="1"/>
  <c r="J1134" i="2"/>
  <c r="K1134" i="2"/>
  <c r="L1134" i="2"/>
  <c r="M1134" i="2"/>
  <c r="N1134" i="2"/>
  <c r="O1134" i="2"/>
  <c r="P1134" i="2"/>
  <c r="Q1134" i="2"/>
  <c r="Q1133" i="2" s="1"/>
  <c r="R1134" i="2"/>
  <c r="R1133" i="2" s="1"/>
  <c r="S1134" i="2"/>
  <c r="S1133" i="2" s="1"/>
  <c r="I1131" i="2"/>
  <c r="H1131" i="2"/>
  <c r="I1130" i="2"/>
  <c r="H1130" i="2"/>
  <c r="I1129" i="2"/>
  <c r="H1129" i="2"/>
  <c r="I1128" i="2"/>
  <c r="H1128" i="2"/>
  <c r="I1127" i="2"/>
  <c r="H1127" i="2"/>
  <c r="I1126" i="2"/>
  <c r="H1126" i="2"/>
  <c r="J1125" i="2"/>
  <c r="K1125" i="2"/>
  <c r="L1125" i="2"/>
  <c r="M1125" i="2"/>
  <c r="N1125" i="2"/>
  <c r="O1125" i="2"/>
  <c r="P1125" i="2"/>
  <c r="Q1125" i="2"/>
  <c r="Q1124" i="2" s="1"/>
  <c r="R1125" i="2"/>
  <c r="R1124" i="2" s="1"/>
  <c r="S1125" i="2"/>
  <c r="S1124" i="2" s="1"/>
  <c r="I1122" i="2"/>
  <c r="H1122" i="2"/>
  <c r="I1121" i="2"/>
  <c r="I1112" i="2" s="1"/>
  <c r="H1121" i="2"/>
  <c r="I1120" i="2"/>
  <c r="H1120" i="2"/>
  <c r="I1119" i="2"/>
  <c r="H1119" i="2"/>
  <c r="I1118" i="2"/>
  <c r="I1108" i="2" s="1"/>
  <c r="H1118" i="2"/>
  <c r="H1108" i="2" s="1"/>
  <c r="I1117" i="2"/>
  <c r="I1107" i="2" s="1"/>
  <c r="H1117" i="2"/>
  <c r="H1107" i="2" s="1"/>
  <c r="J1116" i="2"/>
  <c r="K1116" i="2"/>
  <c r="L1116" i="2"/>
  <c r="M1116" i="2"/>
  <c r="N1116" i="2"/>
  <c r="O1116" i="2"/>
  <c r="P1116" i="2"/>
  <c r="Q1116" i="2"/>
  <c r="Q1115" i="2" s="1"/>
  <c r="R1116" i="2"/>
  <c r="R1115" i="2" s="1"/>
  <c r="S1116" i="2"/>
  <c r="S1115" i="2" s="1"/>
  <c r="J1182" i="2"/>
  <c r="K1182" i="2"/>
  <c r="L1182" i="2"/>
  <c r="M1182" i="2"/>
  <c r="N1182" i="2"/>
  <c r="O1182" i="2"/>
  <c r="P1182" i="2"/>
  <c r="Q1182" i="2"/>
  <c r="R1182" i="2"/>
  <c r="S1182" i="2"/>
  <c r="J1183" i="2"/>
  <c r="K1183" i="2"/>
  <c r="L1183" i="2"/>
  <c r="M1183" i="2"/>
  <c r="N1183" i="2"/>
  <c r="O1183" i="2"/>
  <c r="P1183" i="2"/>
  <c r="Q1183" i="2"/>
  <c r="R1183" i="2"/>
  <c r="S1183" i="2"/>
  <c r="J1184" i="2"/>
  <c r="K1184" i="2"/>
  <c r="L1184" i="2"/>
  <c r="M1184" i="2"/>
  <c r="N1184" i="2"/>
  <c r="O1184" i="2"/>
  <c r="P1184" i="2"/>
  <c r="Q1184" i="2"/>
  <c r="R1184" i="2"/>
  <c r="S1184" i="2"/>
  <c r="J1104" i="2"/>
  <c r="K1104" i="2"/>
  <c r="L1104" i="2"/>
  <c r="M1104" i="2"/>
  <c r="N1104" i="2"/>
  <c r="O1104" i="2"/>
  <c r="P1104" i="2"/>
  <c r="Q1104" i="2"/>
  <c r="R1104" i="2"/>
  <c r="S1104" i="2"/>
  <c r="I1194" i="2" l="1"/>
  <c r="I1193" i="2"/>
  <c r="I1323" i="2"/>
  <c r="I1361" i="2" s="1"/>
  <c r="I1394" i="2" s="1"/>
  <c r="H1109" i="2"/>
  <c r="I1322" i="2"/>
  <c r="I1360" i="2" s="1"/>
  <c r="I1393" i="2" s="1"/>
  <c r="I1111" i="2"/>
  <c r="I1113" i="2"/>
  <c r="I1188" i="2"/>
  <c r="I1143" i="2"/>
  <c r="I1146" i="2"/>
  <c r="I1217" i="2"/>
  <c r="I1265" i="2" s="1"/>
  <c r="I1386" i="2"/>
  <c r="I1385" i="2" s="1"/>
  <c r="I1365" i="2"/>
  <c r="H1215" i="2"/>
  <c r="I1142" i="2"/>
  <c r="I1145" i="2"/>
  <c r="I1182" i="2" s="1"/>
  <c r="I1147" i="2"/>
  <c r="I1216" i="2"/>
  <c r="I1264" i="2" s="1"/>
  <c r="I1218" i="2"/>
  <c r="I1266" i="2" s="1"/>
  <c r="I1215" i="2"/>
  <c r="I1263" i="2" s="1"/>
  <c r="I1109" i="2"/>
  <c r="I1358" i="2"/>
  <c r="I1312" i="2"/>
  <c r="H1304" i="2"/>
  <c r="H1142" i="2"/>
  <c r="P1466" i="2"/>
  <c r="L1466" i="2"/>
  <c r="N1466" i="2"/>
  <c r="J1466" i="2"/>
  <c r="S1181" i="2"/>
  <c r="S1180" i="2" s="1"/>
  <c r="O1181" i="2"/>
  <c r="O1180" i="2" s="1"/>
  <c r="O1467" i="2"/>
  <c r="K1467" i="2"/>
  <c r="O1464" i="2"/>
  <c r="K1464" i="2"/>
  <c r="N1467" i="2"/>
  <c r="J1467" i="2"/>
  <c r="N1464" i="2"/>
  <c r="N1469" i="2" s="1"/>
  <c r="J1464" i="2"/>
  <c r="J1469" i="2" s="1"/>
  <c r="N1181" i="2"/>
  <c r="N1180" i="2" s="1"/>
  <c r="P1181" i="2"/>
  <c r="P1180" i="2" s="1"/>
  <c r="J1181" i="2"/>
  <c r="J1180" i="2" s="1"/>
  <c r="P1467" i="2"/>
  <c r="L1467" i="2"/>
  <c r="M1181" i="2"/>
  <c r="M1180" i="2" s="1"/>
  <c r="S1467" i="2"/>
  <c r="Q1466" i="2"/>
  <c r="M1466" i="2"/>
  <c r="R1181" i="2"/>
  <c r="R1180" i="2" s="1"/>
  <c r="L1181" i="2"/>
  <c r="L1180" i="2" s="1"/>
  <c r="Q1467" i="2"/>
  <c r="M1467" i="2"/>
  <c r="M1464" i="2"/>
  <c r="AA1414" i="2"/>
  <c r="AA1411" i="2"/>
  <c r="Q1181" i="2"/>
  <c r="Q1180" i="2" s="1"/>
  <c r="K1181" i="2"/>
  <c r="K1180" i="2" s="1"/>
  <c r="O1466" i="2"/>
  <c r="K1466" i="2"/>
  <c r="P1464" i="2"/>
  <c r="P1469" i="2" s="1"/>
  <c r="L1464" i="2"/>
  <c r="L1469" i="2" s="1"/>
  <c r="Y1414" i="2"/>
  <c r="Y1411" i="2"/>
  <c r="H1216" i="2"/>
  <c r="H1218" i="2"/>
  <c r="H1217" i="2"/>
  <c r="H1116" i="2"/>
  <c r="H1115" i="2" s="1"/>
  <c r="H1125" i="2"/>
  <c r="H1124" i="2" s="1"/>
  <c r="H1313" i="2"/>
  <c r="H1326" i="2"/>
  <c r="H1325" i="2" s="1"/>
  <c r="S1466" i="2"/>
  <c r="H1319" i="2"/>
  <c r="H1343" i="2"/>
  <c r="H1342" i="2" s="1"/>
  <c r="H1139" i="2"/>
  <c r="H1323" i="2"/>
  <c r="H1361" i="2" s="1"/>
  <c r="H1366" i="2"/>
  <c r="H1369" i="2"/>
  <c r="H1388" i="2" s="1"/>
  <c r="H1370" i="2"/>
  <c r="H1389" i="2" s="1"/>
  <c r="H1387" i="2"/>
  <c r="I1373" i="2"/>
  <c r="I1372" i="2" s="1"/>
  <c r="H1322" i="2"/>
  <c r="I1343" i="2"/>
  <c r="I1342" i="2" s="1"/>
  <c r="I1125" i="2"/>
  <c r="I1124" i="2" s="1"/>
  <c r="H1134" i="2"/>
  <c r="H1133" i="2" s="1"/>
  <c r="I1221" i="2"/>
  <c r="I1220" i="2" s="1"/>
  <c r="I1229" i="2"/>
  <c r="I1228" i="2" s="1"/>
  <c r="I1236" i="2"/>
  <c r="I1235" i="2" s="1"/>
  <c r="I1257" i="2"/>
  <c r="I1256" i="2" s="1"/>
  <c r="I1326" i="2"/>
  <c r="I1325" i="2" s="1"/>
  <c r="I1150" i="2"/>
  <c r="I1149" i="2" s="1"/>
  <c r="I1158" i="2"/>
  <c r="I1157" i="2" s="1"/>
  <c r="H1165" i="2"/>
  <c r="H1164" i="2" s="1"/>
  <c r="H1197" i="2"/>
  <c r="H1221" i="2"/>
  <c r="H1220" i="2" s="1"/>
  <c r="H1243" i="2"/>
  <c r="H1242" i="2" s="1"/>
  <c r="H1336" i="2"/>
  <c r="H1335" i="2" s="1"/>
  <c r="H1158" i="2"/>
  <c r="H1157" i="2" s="1"/>
  <c r="I1165" i="2"/>
  <c r="I1164" i="2" s="1"/>
  <c r="H1172" i="2"/>
  <c r="H1171" i="2" s="1"/>
  <c r="H1229" i="2"/>
  <c r="H1228" i="2" s="1"/>
  <c r="H1236" i="2"/>
  <c r="H1235" i="2" s="1"/>
  <c r="H1257" i="2"/>
  <c r="H1256" i="2" s="1"/>
  <c r="H1150" i="2"/>
  <c r="H1149" i="2" s="1"/>
  <c r="I1172" i="2"/>
  <c r="I1171" i="2" s="1"/>
  <c r="I1243" i="2"/>
  <c r="I1242" i="2" s="1"/>
  <c r="I1336" i="2"/>
  <c r="I1335" i="2" s="1"/>
  <c r="H1284" i="2"/>
  <c r="H1321" i="2"/>
  <c r="H1143" i="2"/>
  <c r="H1373" i="2"/>
  <c r="H1372" i="2" s="1"/>
  <c r="H1190" i="2"/>
  <c r="H1194" i="2"/>
  <c r="H1192" i="2"/>
  <c r="H1193" i="2"/>
  <c r="H1104" i="2"/>
  <c r="H1111" i="2"/>
  <c r="H1112" i="2"/>
  <c r="H1113" i="2"/>
  <c r="I1284" i="2"/>
  <c r="H1145" i="2"/>
  <c r="H1146" i="2"/>
  <c r="H1147" i="2"/>
  <c r="H1144" i="2"/>
  <c r="Q1277" i="2"/>
  <c r="I1277" i="2"/>
  <c r="R1105" i="2"/>
  <c r="H1110" i="2"/>
  <c r="I1104" i="2"/>
  <c r="R1140" i="2"/>
  <c r="I1197" i="2"/>
  <c r="I1196" i="2" s="1"/>
  <c r="H1203" i="2"/>
  <c r="I1204" i="2"/>
  <c r="I1203" i="2" s="1"/>
  <c r="I1134" i="2"/>
  <c r="I1133" i="2" s="1"/>
  <c r="S1140" i="2"/>
  <c r="I1139" i="2"/>
  <c r="I1116" i="2"/>
  <c r="I1115" i="2" s="1"/>
  <c r="Q1140" i="2"/>
  <c r="S1105" i="2"/>
  <c r="Q1105" i="2"/>
  <c r="J1093" i="2"/>
  <c r="J1092" i="2" s="1"/>
  <c r="K1093" i="2"/>
  <c r="K1092" i="2" s="1"/>
  <c r="L1093" i="2"/>
  <c r="L1092" i="2" s="1"/>
  <c r="M1093" i="2"/>
  <c r="M1092" i="2" s="1"/>
  <c r="N1093" i="2"/>
  <c r="N1092" i="2" s="1"/>
  <c r="O1093" i="2"/>
  <c r="O1092" i="2" s="1"/>
  <c r="P1093" i="2"/>
  <c r="P1092" i="2" s="1"/>
  <c r="Q1093" i="2"/>
  <c r="Q1092" i="2" s="1"/>
  <c r="R1093" i="2"/>
  <c r="R1092" i="2" s="1"/>
  <c r="S1093" i="2"/>
  <c r="S1092" i="2" s="1"/>
  <c r="I1096" i="2"/>
  <c r="H1096" i="2"/>
  <c r="I1095" i="2"/>
  <c r="H1095" i="2"/>
  <c r="I1094" i="2"/>
  <c r="H1094" i="2"/>
  <c r="I1090" i="2"/>
  <c r="H1090" i="2"/>
  <c r="I1089" i="2"/>
  <c r="H1089" i="2"/>
  <c r="I1088" i="2"/>
  <c r="H1088" i="2"/>
  <c r="I1087" i="2"/>
  <c r="I1066" i="2" s="1"/>
  <c r="H1087" i="2"/>
  <c r="J1085" i="2"/>
  <c r="K1086" i="2"/>
  <c r="K1085" i="2" s="1"/>
  <c r="L1086" i="2"/>
  <c r="L1085" i="2" s="1"/>
  <c r="M1086" i="2"/>
  <c r="M1085" i="2" s="1"/>
  <c r="N1086" i="2"/>
  <c r="N1085" i="2" s="1"/>
  <c r="O1086" i="2"/>
  <c r="O1085" i="2" s="1"/>
  <c r="P1086" i="2"/>
  <c r="P1085" i="2" s="1"/>
  <c r="Q1086" i="2"/>
  <c r="Q1085" i="2" s="1"/>
  <c r="R1086" i="2"/>
  <c r="R1085" i="2" s="1"/>
  <c r="S1086" i="2"/>
  <c r="S1085" i="2" s="1"/>
  <c r="I1083" i="2"/>
  <c r="H1083" i="2"/>
  <c r="I1082" i="2"/>
  <c r="H1082" i="2"/>
  <c r="I1081" i="2"/>
  <c r="H1081" i="2"/>
  <c r="I1080" i="2"/>
  <c r="I1065" i="2" s="1"/>
  <c r="H1080" i="2"/>
  <c r="H1065" i="2" s="1"/>
  <c r="J1079" i="2"/>
  <c r="K1079" i="2"/>
  <c r="L1079" i="2"/>
  <c r="M1079" i="2"/>
  <c r="N1079" i="2"/>
  <c r="O1079" i="2"/>
  <c r="P1079" i="2"/>
  <c r="Q1079" i="2"/>
  <c r="Q1078" i="2" s="1"/>
  <c r="R1079" i="2"/>
  <c r="R1078" i="2" s="1"/>
  <c r="S1079" i="2"/>
  <c r="S1078" i="2" s="1"/>
  <c r="I1076" i="2"/>
  <c r="H1076" i="2"/>
  <c r="I1075" i="2"/>
  <c r="H1075" i="2"/>
  <c r="I1074" i="2"/>
  <c r="H1074" i="2"/>
  <c r="I1073" i="2"/>
  <c r="I1064" i="2" s="1"/>
  <c r="H1073" i="2"/>
  <c r="H1064" i="2" s="1"/>
  <c r="J1072" i="2"/>
  <c r="K1072" i="2"/>
  <c r="L1072" i="2"/>
  <c r="M1072" i="2"/>
  <c r="N1072" i="2"/>
  <c r="O1072" i="2"/>
  <c r="P1072" i="2"/>
  <c r="Q1072" i="2"/>
  <c r="Q1071" i="2" s="1"/>
  <c r="R1072" i="2"/>
  <c r="R1071" i="2" s="1"/>
  <c r="S1072" i="2"/>
  <c r="S1071" i="2" s="1"/>
  <c r="J1101" i="2"/>
  <c r="J1270" i="2" s="1"/>
  <c r="K1101" i="2"/>
  <c r="K1270" i="2" s="1"/>
  <c r="L1101" i="2"/>
  <c r="L1270" i="2" s="1"/>
  <c r="M1101" i="2"/>
  <c r="M1270" i="2" s="1"/>
  <c r="N1101" i="2"/>
  <c r="N1270" i="2" s="1"/>
  <c r="O1101" i="2"/>
  <c r="O1270" i="2" s="1"/>
  <c r="P1101" i="2"/>
  <c r="P1270" i="2" s="1"/>
  <c r="Q1101" i="2"/>
  <c r="Q1270" i="2" s="1"/>
  <c r="R1101" i="2"/>
  <c r="R1270" i="2" s="1"/>
  <c r="S1101" i="2"/>
  <c r="S1270" i="2" s="1"/>
  <c r="J1102" i="2"/>
  <c r="J1271" i="2" s="1"/>
  <c r="K1102" i="2"/>
  <c r="K1271" i="2" s="1"/>
  <c r="L1102" i="2"/>
  <c r="L1271" i="2" s="1"/>
  <c r="M1102" i="2"/>
  <c r="M1271" i="2" s="1"/>
  <c r="N1102" i="2"/>
  <c r="N1271" i="2" s="1"/>
  <c r="O1102" i="2"/>
  <c r="O1271" i="2" s="1"/>
  <c r="P1102" i="2"/>
  <c r="P1271" i="2" s="1"/>
  <c r="Q1102" i="2"/>
  <c r="Q1271" i="2" s="1"/>
  <c r="R1102" i="2"/>
  <c r="R1271" i="2" s="1"/>
  <c r="S1102" i="2"/>
  <c r="S1271" i="2" s="1"/>
  <c r="J1100" i="2"/>
  <c r="J1269" i="2" s="1"/>
  <c r="K1100" i="2"/>
  <c r="K1269" i="2" s="1"/>
  <c r="L1100" i="2"/>
  <c r="L1269" i="2" s="1"/>
  <c r="M1100" i="2"/>
  <c r="M1269" i="2" s="1"/>
  <c r="N1100" i="2"/>
  <c r="N1269" i="2" s="1"/>
  <c r="O1100" i="2"/>
  <c r="O1269" i="2" s="1"/>
  <c r="P1100" i="2"/>
  <c r="P1269" i="2" s="1"/>
  <c r="Q1100" i="2"/>
  <c r="Q1269" i="2" s="1"/>
  <c r="R1100" i="2"/>
  <c r="R1269" i="2" s="1"/>
  <c r="S1100" i="2"/>
  <c r="S1269" i="2" s="1"/>
  <c r="I1053" i="2"/>
  <c r="I1037" i="2" s="1"/>
  <c r="H1053" i="2"/>
  <c r="I1052" i="2"/>
  <c r="I1036" i="2" s="1"/>
  <c r="H1052" i="2"/>
  <c r="I1051" i="2"/>
  <c r="I1035" i="2" s="1"/>
  <c r="H1051" i="2"/>
  <c r="I1050" i="2"/>
  <c r="I1034" i="2" s="1"/>
  <c r="H1050" i="2"/>
  <c r="H1034" i="2" s="1"/>
  <c r="J1049" i="2"/>
  <c r="K1049" i="2"/>
  <c r="L1049" i="2"/>
  <c r="M1049" i="2"/>
  <c r="N1049" i="2"/>
  <c r="O1049" i="2"/>
  <c r="P1049" i="2"/>
  <c r="Q1049" i="2"/>
  <c r="Q1048" i="2" s="1"/>
  <c r="R1049" i="2"/>
  <c r="R1048" i="2" s="1"/>
  <c r="S1049" i="2"/>
  <c r="S1048" i="2" s="1"/>
  <c r="H1046" i="2"/>
  <c r="H1045" i="2"/>
  <c r="H1044" i="2"/>
  <c r="H1032" i="2"/>
  <c r="H1042" i="2"/>
  <c r="H1031" i="2" s="1"/>
  <c r="H1041" i="2"/>
  <c r="H1030" i="2" s="1"/>
  <c r="Q1039" i="2"/>
  <c r="R1039" i="2"/>
  <c r="S1039" i="2"/>
  <c r="AA1419" i="2"/>
  <c r="D1034" i="2"/>
  <c r="F1034" i="2"/>
  <c r="C1034" i="2"/>
  <c r="C1031" i="2"/>
  <c r="D1031" i="2"/>
  <c r="F1031" i="2"/>
  <c r="G1031" i="2"/>
  <c r="C1032" i="2"/>
  <c r="D1032" i="2"/>
  <c r="F1032" i="2"/>
  <c r="G1032" i="2"/>
  <c r="I1004" i="2"/>
  <c r="H1004" i="2"/>
  <c r="I1003" i="2"/>
  <c r="H1003" i="2"/>
  <c r="I1002" i="2"/>
  <c r="H1002" i="2"/>
  <c r="I1001" i="2"/>
  <c r="I986" i="2" s="1"/>
  <c r="H1001" i="2"/>
  <c r="I1000" i="2"/>
  <c r="I984" i="2" s="1"/>
  <c r="J999" i="2"/>
  <c r="K999" i="2"/>
  <c r="L999" i="2"/>
  <c r="M999" i="2"/>
  <c r="N999" i="2"/>
  <c r="O999" i="2"/>
  <c r="P999" i="2"/>
  <c r="Q999" i="2"/>
  <c r="Q998" i="2" s="1"/>
  <c r="R999" i="2"/>
  <c r="R998" i="2" s="1"/>
  <c r="S999" i="2"/>
  <c r="S998" i="2" s="1"/>
  <c r="I996" i="2"/>
  <c r="H996" i="2"/>
  <c r="I995" i="2"/>
  <c r="H995" i="2"/>
  <c r="I994" i="2"/>
  <c r="H994" i="2"/>
  <c r="I993" i="2"/>
  <c r="I983" i="2" s="1"/>
  <c r="H993" i="2"/>
  <c r="H983" i="2" s="1"/>
  <c r="J992" i="2"/>
  <c r="K992" i="2"/>
  <c r="L992" i="2"/>
  <c r="M992" i="2"/>
  <c r="N992" i="2"/>
  <c r="O992" i="2"/>
  <c r="P992" i="2"/>
  <c r="Q992" i="2"/>
  <c r="Q991" i="2" s="1"/>
  <c r="R992" i="2"/>
  <c r="R991" i="2" s="1"/>
  <c r="S992" i="2"/>
  <c r="S991" i="2" s="1"/>
  <c r="I1067" i="2" l="1"/>
  <c r="I987" i="2"/>
  <c r="I989" i="2"/>
  <c r="I1069" i="2"/>
  <c r="I1106" i="2"/>
  <c r="I1105" i="2" s="1"/>
  <c r="I1262" i="2"/>
  <c r="I988" i="2"/>
  <c r="I1212" i="2"/>
  <c r="I1141" i="2"/>
  <c r="I1140" i="2" s="1"/>
  <c r="I1029" i="2"/>
  <c r="I1068" i="2"/>
  <c r="I1391" i="2"/>
  <c r="I1464" i="2" s="1"/>
  <c r="I1357" i="2"/>
  <c r="S1465" i="2"/>
  <c r="S1470" i="2" s="1"/>
  <c r="M1463" i="2"/>
  <c r="H999" i="2"/>
  <c r="H998" i="2" s="1"/>
  <c r="I1183" i="2"/>
  <c r="N1099" i="2"/>
  <c r="H1212" i="2"/>
  <c r="I1184" i="2"/>
  <c r="R1099" i="2"/>
  <c r="R1268" i="2" s="1"/>
  <c r="R1267" i="2" s="1"/>
  <c r="J1099" i="2"/>
  <c r="J1268" i="2" s="1"/>
  <c r="J1267" i="2" s="1"/>
  <c r="S1099" i="2"/>
  <c r="S1268" i="2" s="1"/>
  <c r="S1267" i="2" s="1"/>
  <c r="O1099" i="2"/>
  <c r="O1268" i="2" s="1"/>
  <c r="O1267" i="2" s="1"/>
  <c r="K1099" i="2"/>
  <c r="K1268" i="2" s="1"/>
  <c r="Q1099" i="2"/>
  <c r="Q1268" i="2" s="1"/>
  <c r="Q1267" i="2" s="1"/>
  <c r="M1099" i="2"/>
  <c r="M1268" i="2" s="1"/>
  <c r="M1267" i="2" s="1"/>
  <c r="P1099" i="2"/>
  <c r="P1268" i="2" s="1"/>
  <c r="P1267" i="2" s="1"/>
  <c r="L1099" i="2"/>
  <c r="L1268" i="2" s="1"/>
  <c r="L1267" i="2" s="1"/>
  <c r="H1181" i="2"/>
  <c r="H1419" i="2"/>
  <c r="I1466" i="2"/>
  <c r="I1467" i="2"/>
  <c r="P1463" i="2"/>
  <c r="O1465" i="2"/>
  <c r="O1470" i="2" s="1"/>
  <c r="O1463" i="2"/>
  <c r="K1463" i="2"/>
  <c r="K1465" i="2"/>
  <c r="K1470" i="2" s="1"/>
  <c r="N1465" i="2"/>
  <c r="N1470" i="2" s="1"/>
  <c r="I1181" i="2"/>
  <c r="L1463" i="2"/>
  <c r="H1036" i="2"/>
  <c r="H1035" i="2"/>
  <c r="H1037" i="2"/>
  <c r="L1465" i="2"/>
  <c r="L1470" i="2" s="1"/>
  <c r="S1459" i="2"/>
  <c r="Q1459" i="2"/>
  <c r="O1459" i="2"/>
  <c r="M1459" i="2"/>
  <c r="K1459" i="2"/>
  <c r="K1469" i="2"/>
  <c r="O1469" i="2"/>
  <c r="R1459" i="2"/>
  <c r="P1459" i="2"/>
  <c r="N1459" i="2"/>
  <c r="L1459" i="2"/>
  <c r="J1459" i="2"/>
  <c r="M1469" i="2"/>
  <c r="H1263" i="2"/>
  <c r="H1359" i="2"/>
  <c r="H1392" i="2" s="1"/>
  <c r="H1465" i="2" s="1"/>
  <c r="H1470" i="2" s="1"/>
  <c r="H1414" i="2"/>
  <c r="Q1464" i="2"/>
  <c r="S1464" i="2"/>
  <c r="H1312" i="2"/>
  <c r="H1358" i="2"/>
  <c r="H1386" i="2"/>
  <c r="H1385" i="2" s="1"/>
  <c r="S1456" i="2"/>
  <c r="O1456" i="2"/>
  <c r="K1456" i="2"/>
  <c r="H1394" i="2"/>
  <c r="H1467" i="2" s="1"/>
  <c r="I1364" i="2"/>
  <c r="P1456" i="2"/>
  <c r="L1456" i="2"/>
  <c r="H1360" i="2"/>
  <c r="H1393" i="2" s="1"/>
  <c r="H1466" i="2" s="1"/>
  <c r="H1365" i="2"/>
  <c r="H1364" i="2" s="1"/>
  <c r="R1456" i="2"/>
  <c r="N1456" i="2"/>
  <c r="J1456" i="2"/>
  <c r="H1183" i="2"/>
  <c r="Q1456" i="2"/>
  <c r="M1456" i="2"/>
  <c r="H1182" i="2"/>
  <c r="H1072" i="2"/>
  <c r="H1071" i="2" s="1"/>
  <c r="I992" i="2"/>
  <c r="I991" i="2" s="1"/>
  <c r="H1079" i="2"/>
  <c r="H1078" i="2" s="1"/>
  <c r="I1086" i="2"/>
  <c r="I1085" i="2" s="1"/>
  <c r="I1093" i="2"/>
  <c r="I1092" i="2" s="1"/>
  <c r="I1072" i="2"/>
  <c r="I1071" i="2" s="1"/>
  <c r="I1079" i="2"/>
  <c r="I1078" i="2" s="1"/>
  <c r="H1093" i="2"/>
  <c r="H1092" i="2" s="1"/>
  <c r="I999" i="2"/>
  <c r="I998" i="2" s="1"/>
  <c r="I1039" i="2"/>
  <c r="Q1455" i="2"/>
  <c r="M1455" i="2"/>
  <c r="S1455" i="2"/>
  <c r="O1455" i="2"/>
  <c r="K1455" i="2"/>
  <c r="R1455" i="2"/>
  <c r="P1455" i="2"/>
  <c r="N1455" i="2"/>
  <c r="L1455" i="2"/>
  <c r="J1455" i="2"/>
  <c r="H992" i="2"/>
  <c r="H991" i="2" s="1"/>
  <c r="H1086" i="2"/>
  <c r="H1085" i="2" s="1"/>
  <c r="H1264" i="2"/>
  <c r="H1184" i="2"/>
  <c r="H1266" i="2"/>
  <c r="H1188" i="2"/>
  <c r="H1141" i="2"/>
  <c r="H1140" i="2" s="1"/>
  <c r="S1454" i="2"/>
  <c r="Q1454" i="2"/>
  <c r="O1454" i="2"/>
  <c r="M1454" i="2"/>
  <c r="K1454" i="2"/>
  <c r="H1106" i="2"/>
  <c r="H1105" i="2" s="1"/>
  <c r="H1265" i="2"/>
  <c r="H1069" i="2"/>
  <c r="H1067" i="2"/>
  <c r="H1068" i="2"/>
  <c r="H1049" i="2"/>
  <c r="H1048" i="2" s="1"/>
  <c r="R1454" i="2"/>
  <c r="P1454" i="2"/>
  <c r="N1454" i="2"/>
  <c r="L1454" i="2"/>
  <c r="J1454" i="2"/>
  <c r="H1066" i="2"/>
  <c r="I1099" i="2"/>
  <c r="I1049" i="2"/>
  <c r="I1048" i="2" s="1"/>
  <c r="H1040" i="2"/>
  <c r="H1039" i="2" s="1"/>
  <c r="H987" i="2"/>
  <c r="H988" i="2"/>
  <c r="H989" i="2"/>
  <c r="H984" i="2"/>
  <c r="H986" i="2"/>
  <c r="Q980" i="2"/>
  <c r="I979" i="2"/>
  <c r="H979" i="2"/>
  <c r="I978" i="2"/>
  <c r="H978" i="2"/>
  <c r="I977" i="2"/>
  <c r="H977" i="2"/>
  <c r="I976" i="2"/>
  <c r="I955" i="2" s="1"/>
  <c r="H976" i="2"/>
  <c r="H955" i="2" s="1"/>
  <c r="I972" i="2"/>
  <c r="I958" i="2" s="1"/>
  <c r="H972" i="2"/>
  <c r="I971" i="2"/>
  <c r="I957" i="2" s="1"/>
  <c r="H971" i="2"/>
  <c r="I970" i="2"/>
  <c r="I956" i="2" s="1"/>
  <c r="I1015" i="2" s="1"/>
  <c r="H970" i="2"/>
  <c r="I969" i="2"/>
  <c r="I954" i="2" s="1"/>
  <c r="I1014" i="2" s="1"/>
  <c r="H969" i="2"/>
  <c r="H954" i="2" s="1"/>
  <c r="J968" i="2"/>
  <c r="K968" i="2"/>
  <c r="L968" i="2"/>
  <c r="M968" i="2"/>
  <c r="N968" i="2"/>
  <c r="O968" i="2"/>
  <c r="P968" i="2"/>
  <c r="Q968" i="2"/>
  <c r="Q967" i="2" s="1"/>
  <c r="R968" i="2"/>
  <c r="H965" i="2"/>
  <c r="H964" i="2"/>
  <c r="H963" i="2"/>
  <c r="H962" i="2"/>
  <c r="Q960" i="2"/>
  <c r="R960" i="2"/>
  <c r="S960" i="2"/>
  <c r="H940" i="2"/>
  <c r="H933" i="2" s="1"/>
  <c r="I943" i="2"/>
  <c r="I936" i="2" s="1"/>
  <c r="H943" i="2"/>
  <c r="H936" i="2" s="1"/>
  <c r="I942" i="2"/>
  <c r="I935" i="2" s="1"/>
  <c r="H942" i="2"/>
  <c r="H935" i="2" s="1"/>
  <c r="I941" i="2"/>
  <c r="I934" i="2" s="1"/>
  <c r="H941" i="2"/>
  <c r="H934" i="2" s="1"/>
  <c r="I940" i="2"/>
  <c r="J939" i="2"/>
  <c r="J938" i="2" s="1"/>
  <c r="K939" i="2"/>
  <c r="K938" i="2" s="1"/>
  <c r="L939" i="2"/>
  <c r="L938" i="2" s="1"/>
  <c r="M939" i="2"/>
  <c r="M938" i="2" s="1"/>
  <c r="N939" i="2"/>
  <c r="N938" i="2" s="1"/>
  <c r="O939" i="2"/>
  <c r="O938" i="2" s="1"/>
  <c r="P939" i="2"/>
  <c r="P938" i="2" s="1"/>
  <c r="Q939" i="2"/>
  <c r="Q938" i="2" s="1"/>
  <c r="R939" i="2"/>
  <c r="R938" i="2" s="1"/>
  <c r="S939" i="2"/>
  <c r="S938" i="2" s="1"/>
  <c r="J933" i="2"/>
  <c r="J945" i="2" s="1"/>
  <c r="J1019" i="2" s="1"/>
  <c r="K933" i="2"/>
  <c r="K945" i="2" s="1"/>
  <c r="K1019" i="2" s="1"/>
  <c r="L933" i="2"/>
  <c r="L945" i="2" s="1"/>
  <c r="L1019" i="2" s="1"/>
  <c r="M933" i="2"/>
  <c r="M945" i="2" s="1"/>
  <c r="M1019" i="2" s="1"/>
  <c r="N933" i="2"/>
  <c r="N945" i="2" s="1"/>
  <c r="N1019" i="2" s="1"/>
  <c r="O933" i="2"/>
  <c r="O945" i="2" s="1"/>
  <c r="O1019" i="2" s="1"/>
  <c r="P933" i="2"/>
  <c r="P945" i="2" s="1"/>
  <c r="P1019" i="2" s="1"/>
  <c r="Q933" i="2"/>
  <c r="Q945" i="2" s="1"/>
  <c r="Q1019" i="2" s="1"/>
  <c r="R933" i="2"/>
  <c r="R945" i="2" s="1"/>
  <c r="S933" i="2"/>
  <c r="S945" i="2" s="1"/>
  <c r="S1019" i="2" s="1"/>
  <c r="J934" i="2"/>
  <c r="J946" i="2" s="1"/>
  <c r="J1020" i="2" s="1"/>
  <c r="K934" i="2"/>
  <c r="K946" i="2" s="1"/>
  <c r="K1020" i="2" s="1"/>
  <c r="L934" i="2"/>
  <c r="L946" i="2" s="1"/>
  <c r="L1020" i="2" s="1"/>
  <c r="M934" i="2"/>
  <c r="M946" i="2" s="1"/>
  <c r="N934" i="2"/>
  <c r="N946" i="2" s="1"/>
  <c r="N1020" i="2" s="1"/>
  <c r="O934" i="2"/>
  <c r="O946" i="2" s="1"/>
  <c r="P934" i="2"/>
  <c r="P946" i="2" s="1"/>
  <c r="P1020" i="2" s="1"/>
  <c r="Q934" i="2"/>
  <c r="Q946" i="2" s="1"/>
  <c r="R934" i="2"/>
  <c r="R946" i="2" s="1"/>
  <c r="R1020" i="2" s="1"/>
  <c r="S934" i="2"/>
  <c r="S946" i="2" s="1"/>
  <c r="J935" i="2"/>
  <c r="J947" i="2" s="1"/>
  <c r="J1021" i="2" s="1"/>
  <c r="K935" i="2"/>
  <c r="K947" i="2" s="1"/>
  <c r="K1021" i="2" s="1"/>
  <c r="L935" i="2"/>
  <c r="L947" i="2" s="1"/>
  <c r="L1021" i="2" s="1"/>
  <c r="M935" i="2"/>
  <c r="M947" i="2" s="1"/>
  <c r="M1021" i="2" s="1"/>
  <c r="N935" i="2"/>
  <c r="N947" i="2" s="1"/>
  <c r="N1021" i="2" s="1"/>
  <c r="O935" i="2"/>
  <c r="O947" i="2" s="1"/>
  <c r="O1021" i="2" s="1"/>
  <c r="P935" i="2"/>
  <c r="P947" i="2" s="1"/>
  <c r="P1021" i="2" s="1"/>
  <c r="Q935" i="2"/>
  <c r="Q947" i="2" s="1"/>
  <c r="Q1021" i="2" s="1"/>
  <c r="R935" i="2"/>
  <c r="R947" i="2" s="1"/>
  <c r="R1021" i="2" s="1"/>
  <c r="S935" i="2"/>
  <c r="S947" i="2" s="1"/>
  <c r="S1021" i="2" s="1"/>
  <c r="J936" i="2"/>
  <c r="J948" i="2" s="1"/>
  <c r="J1022" i="2" s="1"/>
  <c r="K936" i="2"/>
  <c r="K948" i="2" s="1"/>
  <c r="K1022" i="2" s="1"/>
  <c r="L936" i="2"/>
  <c r="L948" i="2" s="1"/>
  <c r="L1022" i="2" s="1"/>
  <c r="M936" i="2"/>
  <c r="M948" i="2" s="1"/>
  <c r="M1022" i="2" s="1"/>
  <c r="N936" i="2"/>
  <c r="N948" i="2" s="1"/>
  <c r="N1022" i="2" s="1"/>
  <c r="O936" i="2"/>
  <c r="O948" i="2" s="1"/>
  <c r="O1022" i="2" s="1"/>
  <c r="P936" i="2"/>
  <c r="P948" i="2" s="1"/>
  <c r="P1022" i="2" s="1"/>
  <c r="Q936" i="2"/>
  <c r="Q948" i="2" s="1"/>
  <c r="Q1022" i="2" s="1"/>
  <c r="R936" i="2"/>
  <c r="R948" i="2" s="1"/>
  <c r="R1022" i="2" s="1"/>
  <c r="S936" i="2"/>
  <c r="S948" i="2" s="1"/>
  <c r="S1022" i="2" s="1"/>
  <c r="I929" i="2"/>
  <c r="H929" i="2"/>
  <c r="I928" i="2"/>
  <c r="H928" i="2"/>
  <c r="I927" i="2"/>
  <c r="H927" i="2"/>
  <c r="I926" i="2"/>
  <c r="I903" i="2" s="1"/>
  <c r="H926" i="2"/>
  <c r="H903" i="2" s="1"/>
  <c r="I925" i="2"/>
  <c r="I902" i="2" s="1"/>
  <c r="H925" i="2"/>
  <c r="J924" i="2"/>
  <c r="K924" i="2"/>
  <c r="L924" i="2"/>
  <c r="M924" i="2"/>
  <c r="N924" i="2"/>
  <c r="O924" i="2"/>
  <c r="P924" i="2"/>
  <c r="Q924" i="2"/>
  <c r="Q923" i="2" s="1"/>
  <c r="R924" i="2"/>
  <c r="S924" i="2"/>
  <c r="I921" i="2"/>
  <c r="H921" i="2"/>
  <c r="I920" i="2"/>
  <c r="H920" i="2"/>
  <c r="I919" i="2"/>
  <c r="H919" i="2"/>
  <c r="I917" i="2"/>
  <c r="I900" i="2" s="1"/>
  <c r="H917" i="2"/>
  <c r="H900" i="2" s="1"/>
  <c r="J916" i="2"/>
  <c r="K916" i="2"/>
  <c r="L916" i="2"/>
  <c r="M916" i="2"/>
  <c r="N916" i="2"/>
  <c r="O916" i="2"/>
  <c r="P916" i="2"/>
  <c r="Q916" i="2"/>
  <c r="Q915" i="2" s="1"/>
  <c r="R916" i="2"/>
  <c r="R915" i="2" s="1"/>
  <c r="S916" i="2"/>
  <c r="S915" i="2" s="1"/>
  <c r="J909" i="2"/>
  <c r="K909" i="2"/>
  <c r="L909" i="2"/>
  <c r="M909" i="2"/>
  <c r="N909" i="2"/>
  <c r="O909" i="2"/>
  <c r="P909" i="2"/>
  <c r="Q909" i="2"/>
  <c r="Q908" i="2" s="1"/>
  <c r="R909" i="2"/>
  <c r="R908" i="2" s="1"/>
  <c r="S909" i="2"/>
  <c r="S908" i="2" s="1"/>
  <c r="I913" i="2"/>
  <c r="I906" i="2" s="1"/>
  <c r="H913" i="2"/>
  <c r="I912" i="2"/>
  <c r="I905" i="2" s="1"/>
  <c r="H912" i="2"/>
  <c r="I911" i="2"/>
  <c r="H911" i="2"/>
  <c r="I910" i="2"/>
  <c r="I899" i="2" s="1"/>
  <c r="H910" i="2"/>
  <c r="I874" i="2"/>
  <c r="I867" i="2" s="1"/>
  <c r="H874" i="2"/>
  <c r="H867" i="2" s="1"/>
  <c r="I873" i="2"/>
  <c r="I866" i="2" s="1"/>
  <c r="H873" i="2"/>
  <c r="H866" i="2" s="1"/>
  <c r="I872" i="2"/>
  <c r="I865" i="2" s="1"/>
  <c r="H872" i="2"/>
  <c r="H865" i="2" s="1"/>
  <c r="I871" i="2"/>
  <c r="I864" i="2" s="1"/>
  <c r="H871" i="2"/>
  <c r="H864" i="2" s="1"/>
  <c r="J870" i="2"/>
  <c r="J869" i="2" s="1"/>
  <c r="K870" i="2"/>
  <c r="K869" i="2" s="1"/>
  <c r="L870" i="2"/>
  <c r="L869" i="2" s="1"/>
  <c r="M870" i="2"/>
  <c r="M869" i="2" s="1"/>
  <c r="N870" i="2"/>
  <c r="N869" i="2" s="1"/>
  <c r="O870" i="2"/>
  <c r="O869" i="2" s="1"/>
  <c r="P870" i="2"/>
  <c r="P869" i="2" s="1"/>
  <c r="Q870" i="2"/>
  <c r="Q869" i="2" s="1"/>
  <c r="R870" i="2"/>
  <c r="R869" i="2" s="1"/>
  <c r="S870" i="2"/>
  <c r="S869" i="2" s="1"/>
  <c r="J864" i="2"/>
  <c r="K864" i="2"/>
  <c r="L864" i="2"/>
  <c r="M864" i="2"/>
  <c r="N864" i="2"/>
  <c r="O864" i="2"/>
  <c r="P864" i="2"/>
  <c r="Q864" i="2"/>
  <c r="R864" i="2"/>
  <c r="S864" i="2"/>
  <c r="J865" i="2"/>
  <c r="K865" i="2"/>
  <c r="L865" i="2"/>
  <c r="M865" i="2"/>
  <c r="N865" i="2"/>
  <c r="O865" i="2"/>
  <c r="P865" i="2"/>
  <c r="Q865" i="2"/>
  <c r="R865" i="2"/>
  <c r="S865" i="2"/>
  <c r="J866" i="2"/>
  <c r="K866" i="2"/>
  <c r="L866" i="2"/>
  <c r="M866" i="2"/>
  <c r="N866" i="2"/>
  <c r="O866" i="2"/>
  <c r="P866" i="2"/>
  <c r="Q866" i="2"/>
  <c r="R866" i="2"/>
  <c r="S866" i="2"/>
  <c r="J867" i="2"/>
  <c r="K867" i="2"/>
  <c r="L867" i="2"/>
  <c r="M867" i="2"/>
  <c r="N867" i="2"/>
  <c r="O867" i="2"/>
  <c r="P867" i="2"/>
  <c r="Q867" i="2"/>
  <c r="R867" i="2"/>
  <c r="S867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H857" i="2"/>
  <c r="H829" i="2" s="1"/>
  <c r="I860" i="2"/>
  <c r="H860" i="2"/>
  <c r="I859" i="2"/>
  <c r="H859" i="2"/>
  <c r="I858" i="2"/>
  <c r="H858" i="2"/>
  <c r="I857" i="2"/>
  <c r="I829" i="2" s="1"/>
  <c r="J856" i="2"/>
  <c r="J855" i="2" s="1"/>
  <c r="K856" i="2"/>
  <c r="K855" i="2" s="1"/>
  <c r="L856" i="2"/>
  <c r="L855" i="2" s="1"/>
  <c r="M856" i="2"/>
  <c r="M855" i="2" s="1"/>
  <c r="N856" i="2"/>
  <c r="N855" i="2" s="1"/>
  <c r="O856" i="2"/>
  <c r="O855" i="2" s="1"/>
  <c r="P856" i="2"/>
  <c r="P855" i="2" s="1"/>
  <c r="Q856" i="2"/>
  <c r="Q855" i="2" s="1"/>
  <c r="R856" i="2"/>
  <c r="R855" i="2" s="1"/>
  <c r="S856" i="2"/>
  <c r="S855" i="2" s="1"/>
  <c r="I853" i="2"/>
  <c r="H853" i="2"/>
  <c r="I852" i="2"/>
  <c r="H852" i="2"/>
  <c r="I851" i="2"/>
  <c r="H851" i="2"/>
  <c r="I850" i="2"/>
  <c r="I828" i="2" s="1"/>
  <c r="H850" i="2"/>
  <c r="J849" i="2"/>
  <c r="K849" i="2"/>
  <c r="L849" i="2"/>
  <c r="M849" i="2"/>
  <c r="N849" i="2"/>
  <c r="O849" i="2"/>
  <c r="P849" i="2"/>
  <c r="Q849" i="2"/>
  <c r="Q848" i="2" s="1"/>
  <c r="R849" i="2"/>
  <c r="R848" i="2" s="1"/>
  <c r="S849" i="2"/>
  <c r="S848" i="2" s="1"/>
  <c r="H846" i="2"/>
  <c r="I846" i="2"/>
  <c r="I845" i="2"/>
  <c r="H845" i="2"/>
  <c r="I844" i="2"/>
  <c r="H844" i="2"/>
  <c r="I843" i="2"/>
  <c r="I827" i="2" s="1"/>
  <c r="H843" i="2"/>
  <c r="H827" i="2" s="1"/>
  <c r="J842" i="2"/>
  <c r="J841" i="2" s="1"/>
  <c r="M842" i="2"/>
  <c r="M841" i="2" s="1"/>
  <c r="N842" i="2"/>
  <c r="N841" i="2" s="1"/>
  <c r="O842" i="2"/>
  <c r="O841" i="2" s="1"/>
  <c r="P842" i="2"/>
  <c r="P841" i="2" s="1"/>
  <c r="Q842" i="2"/>
  <c r="Q841" i="2" s="1"/>
  <c r="R842" i="2"/>
  <c r="R841" i="2" s="1"/>
  <c r="S842" i="2"/>
  <c r="S841" i="2" s="1"/>
  <c r="I839" i="2"/>
  <c r="H839" i="2"/>
  <c r="I838" i="2"/>
  <c r="H838" i="2"/>
  <c r="I837" i="2"/>
  <c r="H837" i="2"/>
  <c r="I836" i="2"/>
  <c r="I826" i="2" s="1"/>
  <c r="H836" i="2"/>
  <c r="H826" i="2" s="1"/>
  <c r="J835" i="2"/>
  <c r="J834" i="2" s="1"/>
  <c r="K835" i="2"/>
  <c r="K834" i="2" s="1"/>
  <c r="L835" i="2"/>
  <c r="L834" i="2" s="1"/>
  <c r="M835" i="2"/>
  <c r="M834" i="2" s="1"/>
  <c r="N835" i="2"/>
  <c r="N834" i="2" s="1"/>
  <c r="O835" i="2"/>
  <c r="O834" i="2" s="1"/>
  <c r="P835" i="2"/>
  <c r="P834" i="2" s="1"/>
  <c r="Q835" i="2"/>
  <c r="Q834" i="2" s="1"/>
  <c r="R835" i="2"/>
  <c r="R834" i="2" s="1"/>
  <c r="S835" i="2"/>
  <c r="S834" i="2" s="1"/>
  <c r="R809" i="2"/>
  <c r="I982" i="2" l="1"/>
  <c r="H982" i="2"/>
  <c r="I1017" i="2"/>
  <c r="I1016" i="2"/>
  <c r="I1063" i="2"/>
  <c r="I948" i="2"/>
  <c r="I831" i="2"/>
  <c r="I947" i="2"/>
  <c r="I1021" i="2" s="1"/>
  <c r="I904" i="2"/>
  <c r="I946" i="2" s="1"/>
  <c r="I1020" i="2" s="1"/>
  <c r="I830" i="2"/>
  <c r="I832" i="2"/>
  <c r="P944" i="2"/>
  <c r="P1018" i="2"/>
  <c r="L944" i="2"/>
  <c r="L1018" i="2"/>
  <c r="Q944" i="2"/>
  <c r="Q1020" i="2"/>
  <c r="Q1018" i="2" s="1"/>
  <c r="M944" i="2"/>
  <c r="M1020" i="2"/>
  <c r="M1018" i="2" s="1"/>
  <c r="K944" i="2"/>
  <c r="K1018" i="2"/>
  <c r="I1268" i="2"/>
  <c r="I1453" i="2" s="1"/>
  <c r="I1458" i="2" s="1"/>
  <c r="N1098" i="2"/>
  <c r="N1268" i="2"/>
  <c r="N1267" i="2" s="1"/>
  <c r="N1452" i="2" s="1"/>
  <c r="R944" i="2"/>
  <c r="R1019" i="2"/>
  <c r="R1018" i="2" s="1"/>
  <c r="N944" i="2"/>
  <c r="N1018" i="2"/>
  <c r="J944" i="2"/>
  <c r="J1018" i="2"/>
  <c r="S944" i="2"/>
  <c r="S1020" i="2"/>
  <c r="S1018" i="2" s="1"/>
  <c r="O944" i="2"/>
  <c r="O1020" i="2"/>
  <c r="O1018" i="2" s="1"/>
  <c r="I1013" i="2"/>
  <c r="I952" i="2"/>
  <c r="I898" i="2"/>
  <c r="K1267" i="2"/>
  <c r="K1452" i="2" s="1"/>
  <c r="I1390" i="2"/>
  <c r="J1465" i="2"/>
  <c r="J1470" i="2" s="1"/>
  <c r="Q1465" i="2"/>
  <c r="Q1470" i="2" s="1"/>
  <c r="M1465" i="2"/>
  <c r="M1470" i="2" s="1"/>
  <c r="P1465" i="2"/>
  <c r="P1470" i="2" s="1"/>
  <c r="I1180" i="2"/>
  <c r="P1452" i="2"/>
  <c r="P1098" i="2"/>
  <c r="Q1453" i="2"/>
  <c r="Q1458" i="2" s="1"/>
  <c r="Q1098" i="2"/>
  <c r="O1452" i="2"/>
  <c r="O1098" i="2"/>
  <c r="J1098" i="2"/>
  <c r="L1452" i="2"/>
  <c r="L1098" i="2"/>
  <c r="M1452" i="2"/>
  <c r="M1098" i="2"/>
  <c r="K1098" i="2"/>
  <c r="S1098" i="2"/>
  <c r="R1452" i="2"/>
  <c r="R1098" i="2"/>
  <c r="H1357" i="2"/>
  <c r="H1262" i="2"/>
  <c r="H1180" i="2"/>
  <c r="H1029" i="2"/>
  <c r="H1099" i="2"/>
  <c r="I975" i="2"/>
  <c r="I974" i="2" s="1"/>
  <c r="K1453" i="2"/>
  <c r="K1458" i="2" s="1"/>
  <c r="O1453" i="2"/>
  <c r="O1458" i="2" s="1"/>
  <c r="I1101" i="2"/>
  <c r="I1100" i="2"/>
  <c r="Y1408" i="2"/>
  <c r="AA1407" i="2"/>
  <c r="AA1408" i="2"/>
  <c r="Y1407" i="2"/>
  <c r="I1102" i="2"/>
  <c r="I1271" i="2" s="1"/>
  <c r="P1453" i="2"/>
  <c r="P1458" i="2" s="1"/>
  <c r="H830" i="2"/>
  <c r="H831" i="2"/>
  <c r="H832" i="2"/>
  <c r="H1101" i="2"/>
  <c r="H1270" i="2" s="1"/>
  <c r="H1455" i="2" s="1"/>
  <c r="I1459" i="2"/>
  <c r="I1469" i="2"/>
  <c r="Q1469" i="2"/>
  <c r="S1469" i="2"/>
  <c r="H1391" i="2"/>
  <c r="H1464" i="2" s="1"/>
  <c r="H1469" i="2" s="1"/>
  <c r="S1463" i="2"/>
  <c r="Q1463" i="2"/>
  <c r="I1465" i="2"/>
  <c r="N1463" i="2"/>
  <c r="J1463" i="2"/>
  <c r="H961" i="2"/>
  <c r="H960" i="2" s="1"/>
  <c r="H916" i="2"/>
  <c r="H915" i="2" s="1"/>
  <c r="H939" i="2"/>
  <c r="H938" i="2" s="1"/>
  <c r="I849" i="2"/>
  <c r="I848" i="2" s="1"/>
  <c r="I960" i="2"/>
  <c r="H835" i="2"/>
  <c r="H834" i="2" s="1"/>
  <c r="H909" i="2"/>
  <c r="H908" i="2" s="1"/>
  <c r="I916" i="2"/>
  <c r="I915" i="2" s="1"/>
  <c r="H975" i="2"/>
  <c r="H974" i="2" s="1"/>
  <c r="H968" i="2"/>
  <c r="H967" i="2" s="1"/>
  <c r="I968" i="2"/>
  <c r="I967" i="2" s="1"/>
  <c r="H1459" i="2"/>
  <c r="H924" i="2"/>
  <c r="I835" i="2"/>
  <c r="I834" i="2" s="1"/>
  <c r="H1102" i="2"/>
  <c r="H1271" i="2" s="1"/>
  <c r="H1456" i="2" s="1"/>
  <c r="I870" i="2"/>
  <c r="I869" i="2" s="1"/>
  <c r="I863" i="2"/>
  <c r="I862" i="2" s="1"/>
  <c r="J932" i="2"/>
  <c r="H1100" i="2"/>
  <c r="S1452" i="2"/>
  <c r="R932" i="2"/>
  <c r="N932" i="2"/>
  <c r="H899" i="2"/>
  <c r="H1408" i="2" s="1"/>
  <c r="U1408" i="2" s="1"/>
  <c r="P932" i="2"/>
  <c r="L932" i="2"/>
  <c r="K863" i="2"/>
  <c r="H956" i="2"/>
  <c r="H1015" i="2" s="1"/>
  <c r="H957" i="2"/>
  <c r="H1016" i="2" s="1"/>
  <c r="H958" i="2"/>
  <c r="H1017" i="2" s="1"/>
  <c r="S932" i="2"/>
  <c r="Q932" i="2"/>
  <c r="O932" i="2"/>
  <c r="M932" i="2"/>
  <c r="K932" i="2"/>
  <c r="I909" i="2"/>
  <c r="I908" i="2" s="1"/>
  <c r="H953" i="2"/>
  <c r="H1014" i="2" s="1"/>
  <c r="H932" i="2"/>
  <c r="S863" i="2"/>
  <c r="S862" i="2" s="1"/>
  <c r="H902" i="2"/>
  <c r="H1407" i="2" s="1"/>
  <c r="U1407" i="2" s="1"/>
  <c r="I842" i="2"/>
  <c r="I841" i="2" s="1"/>
  <c r="O863" i="2"/>
  <c r="H904" i="2"/>
  <c r="H946" i="2" s="1"/>
  <c r="H905" i="2"/>
  <c r="H947" i="2" s="1"/>
  <c r="H906" i="2"/>
  <c r="H948" i="2" s="1"/>
  <c r="H849" i="2"/>
  <c r="H848" i="2" s="1"/>
  <c r="H828" i="2"/>
  <c r="Q863" i="2"/>
  <c r="Q862" i="2" s="1"/>
  <c r="M863" i="2"/>
  <c r="I856" i="2"/>
  <c r="I855" i="2" s="1"/>
  <c r="H842" i="2"/>
  <c r="H841" i="2" s="1"/>
  <c r="I924" i="2"/>
  <c r="I923" i="2" s="1"/>
  <c r="H981" i="2"/>
  <c r="Q981" i="2"/>
  <c r="S981" i="2"/>
  <c r="R981" i="2"/>
  <c r="I981" i="2"/>
  <c r="H856" i="2"/>
  <c r="H855" i="2" s="1"/>
  <c r="H870" i="2"/>
  <c r="H869" i="2" s="1"/>
  <c r="R863" i="2"/>
  <c r="R862" i="2" s="1"/>
  <c r="P863" i="2"/>
  <c r="N863" i="2"/>
  <c r="L863" i="2"/>
  <c r="J863" i="2"/>
  <c r="H863" i="2"/>
  <c r="H862" i="2" s="1"/>
  <c r="I939" i="2"/>
  <c r="I938" i="2" s="1"/>
  <c r="I933" i="2"/>
  <c r="I932" i="2" s="1"/>
  <c r="I822" i="2"/>
  <c r="I815" i="2" s="1"/>
  <c r="H822" i="2"/>
  <c r="H815" i="2" s="1"/>
  <c r="I821" i="2"/>
  <c r="H821" i="2"/>
  <c r="H814" i="2" s="1"/>
  <c r="I820" i="2"/>
  <c r="I813" i="2" s="1"/>
  <c r="H820" i="2"/>
  <c r="H813" i="2" s="1"/>
  <c r="I819" i="2"/>
  <c r="H819" i="2"/>
  <c r="J818" i="2"/>
  <c r="J817" i="2" s="1"/>
  <c r="K818" i="2"/>
  <c r="K817" i="2" s="1"/>
  <c r="L818" i="2"/>
  <c r="L817" i="2" s="1"/>
  <c r="M818" i="2"/>
  <c r="M817" i="2" s="1"/>
  <c r="N818" i="2"/>
  <c r="N817" i="2" s="1"/>
  <c r="O818" i="2"/>
  <c r="O817" i="2" s="1"/>
  <c r="P818" i="2"/>
  <c r="P817" i="2" s="1"/>
  <c r="Q818" i="2"/>
  <c r="Q817" i="2" s="1"/>
  <c r="R818" i="2"/>
  <c r="R817" i="2" s="1"/>
  <c r="S818" i="2"/>
  <c r="J812" i="2"/>
  <c r="J883" i="2" s="1"/>
  <c r="K812" i="2"/>
  <c r="K883" i="2" s="1"/>
  <c r="L812" i="2"/>
  <c r="L883" i="2" s="1"/>
  <c r="M812" i="2"/>
  <c r="M883" i="2" s="1"/>
  <c r="N812" i="2"/>
  <c r="N883" i="2" s="1"/>
  <c r="O812" i="2"/>
  <c r="O883" i="2" s="1"/>
  <c r="P812" i="2"/>
  <c r="P883" i="2" s="1"/>
  <c r="Q812" i="2"/>
  <c r="Q883" i="2" s="1"/>
  <c r="R812" i="2"/>
  <c r="R883" i="2" s="1"/>
  <c r="S812" i="2"/>
  <c r="S883" i="2" s="1"/>
  <c r="J813" i="2"/>
  <c r="J884" i="2" s="1"/>
  <c r="K813" i="2"/>
  <c r="K884" i="2" s="1"/>
  <c r="L813" i="2"/>
  <c r="L884" i="2" s="1"/>
  <c r="M813" i="2"/>
  <c r="M884" i="2" s="1"/>
  <c r="N813" i="2"/>
  <c r="N884" i="2" s="1"/>
  <c r="O813" i="2"/>
  <c r="O884" i="2" s="1"/>
  <c r="P813" i="2"/>
  <c r="P884" i="2" s="1"/>
  <c r="Q813" i="2"/>
  <c r="Q884" i="2" s="1"/>
  <c r="R813" i="2"/>
  <c r="R884" i="2" s="1"/>
  <c r="S813" i="2"/>
  <c r="S884" i="2" s="1"/>
  <c r="I814" i="2"/>
  <c r="I885" i="2" s="1"/>
  <c r="J814" i="2"/>
  <c r="J885" i="2" s="1"/>
  <c r="K814" i="2"/>
  <c r="K885" i="2" s="1"/>
  <c r="L814" i="2"/>
  <c r="L885" i="2" s="1"/>
  <c r="M814" i="2"/>
  <c r="M885" i="2" s="1"/>
  <c r="N814" i="2"/>
  <c r="N885" i="2" s="1"/>
  <c r="O814" i="2"/>
  <c r="O885" i="2" s="1"/>
  <c r="P814" i="2"/>
  <c r="P885" i="2" s="1"/>
  <c r="Q814" i="2"/>
  <c r="Q885" i="2" s="1"/>
  <c r="R814" i="2"/>
  <c r="R885" i="2" s="1"/>
  <c r="S814" i="2"/>
  <c r="S885" i="2" s="1"/>
  <c r="J815" i="2"/>
  <c r="J886" i="2" s="1"/>
  <c r="K815" i="2"/>
  <c r="K886" i="2" s="1"/>
  <c r="L815" i="2"/>
  <c r="L886" i="2" s="1"/>
  <c r="M815" i="2"/>
  <c r="M886" i="2" s="1"/>
  <c r="N815" i="2"/>
  <c r="N886" i="2" s="1"/>
  <c r="O815" i="2"/>
  <c r="O886" i="2" s="1"/>
  <c r="P815" i="2"/>
  <c r="P886" i="2" s="1"/>
  <c r="Q815" i="2"/>
  <c r="Q886" i="2" s="1"/>
  <c r="R815" i="2"/>
  <c r="R886" i="2" s="1"/>
  <c r="S815" i="2"/>
  <c r="S886" i="2" s="1"/>
  <c r="I1022" i="2" l="1"/>
  <c r="I1449" i="2" s="1"/>
  <c r="N1453" i="2"/>
  <c r="N1458" i="2" s="1"/>
  <c r="R882" i="2"/>
  <c r="N882" i="2"/>
  <c r="J882" i="2"/>
  <c r="I945" i="2"/>
  <c r="I825" i="2"/>
  <c r="I1270" i="2"/>
  <c r="I1455" i="2" s="1"/>
  <c r="S882" i="2"/>
  <c r="P882" i="2"/>
  <c r="L882" i="2"/>
  <c r="I884" i="2"/>
  <c r="I886" i="2"/>
  <c r="I1269" i="2"/>
  <c r="I1454" i="2" s="1"/>
  <c r="O882" i="2"/>
  <c r="Q882" i="2"/>
  <c r="M882" i="2"/>
  <c r="K882" i="2"/>
  <c r="J1453" i="2"/>
  <c r="J1458" i="2" s="1"/>
  <c r="Q1452" i="2"/>
  <c r="S1453" i="2"/>
  <c r="S1458" i="2" s="1"/>
  <c r="M1453" i="2"/>
  <c r="M1458" i="2" s="1"/>
  <c r="L1453" i="2"/>
  <c r="L1458" i="2" s="1"/>
  <c r="R1453" i="2"/>
  <c r="R1458" i="2" s="1"/>
  <c r="H1268" i="2"/>
  <c r="H1098" i="2"/>
  <c r="I1098" i="2"/>
  <c r="I1448" i="2"/>
  <c r="R1449" i="2"/>
  <c r="R1447" i="2"/>
  <c r="S1447" i="2"/>
  <c r="I1456" i="2"/>
  <c r="S1446" i="2"/>
  <c r="S1451" i="2" s="1"/>
  <c r="S1449" i="2"/>
  <c r="J1452" i="2"/>
  <c r="H825" i="2"/>
  <c r="K1447" i="2"/>
  <c r="L1448" i="2"/>
  <c r="Q1449" i="2"/>
  <c r="M1449" i="2"/>
  <c r="M1447" i="2"/>
  <c r="P1448" i="2"/>
  <c r="J1448" i="2"/>
  <c r="N1448" i="2"/>
  <c r="R1448" i="2"/>
  <c r="K1449" i="2"/>
  <c r="O1449" i="2"/>
  <c r="I1470" i="2"/>
  <c r="H1013" i="2"/>
  <c r="O1447" i="2"/>
  <c r="H1269" i="2"/>
  <c r="H1454" i="2" s="1"/>
  <c r="L1447" i="2"/>
  <c r="Q1448" i="2"/>
  <c r="N1449" i="2"/>
  <c r="J1447" i="2"/>
  <c r="O1448" i="2"/>
  <c r="L1449" i="2"/>
  <c r="J1446" i="2"/>
  <c r="J1451" i="2" s="1"/>
  <c r="P1446" i="2"/>
  <c r="P1451" i="2" s="1"/>
  <c r="O1446" i="2"/>
  <c r="O1451" i="2" s="1"/>
  <c r="M1446" i="2"/>
  <c r="M1451" i="2" s="1"/>
  <c r="N1446" i="2"/>
  <c r="N1451" i="2" s="1"/>
  <c r="P1447" i="2"/>
  <c r="M1448" i="2"/>
  <c r="J1449" i="2"/>
  <c r="N1447" i="2"/>
  <c r="K1448" i="2"/>
  <c r="S1448" i="2"/>
  <c r="P1449" i="2"/>
  <c r="L1446" i="2"/>
  <c r="L1451" i="2" s="1"/>
  <c r="K1446" i="2"/>
  <c r="K1451" i="2" s="1"/>
  <c r="H1390" i="2"/>
  <c r="H1463" i="2" s="1"/>
  <c r="H945" i="2"/>
  <c r="I1463" i="2"/>
  <c r="H818" i="2"/>
  <c r="H817" i="2" s="1"/>
  <c r="I818" i="2"/>
  <c r="I817" i="2" s="1"/>
  <c r="H898" i="2"/>
  <c r="H884" i="2"/>
  <c r="H886" i="2"/>
  <c r="H885" i="2"/>
  <c r="H952" i="2"/>
  <c r="H1021" i="2"/>
  <c r="H1448" i="2" s="1"/>
  <c r="H1022" i="2"/>
  <c r="H1449" i="2" s="1"/>
  <c r="H1020" i="2"/>
  <c r="H1447" i="2" s="1"/>
  <c r="H812" i="2"/>
  <c r="H883" i="2" s="1"/>
  <c r="I812" i="2"/>
  <c r="I883" i="2" s="1"/>
  <c r="R811" i="2"/>
  <c r="R810" i="2" s="1"/>
  <c r="P811" i="2"/>
  <c r="N811" i="2"/>
  <c r="L811" i="2"/>
  <c r="J811" i="2"/>
  <c r="S811" i="2"/>
  <c r="Q811" i="2"/>
  <c r="O811" i="2"/>
  <c r="M811" i="2"/>
  <c r="K811" i="2"/>
  <c r="H944" i="2" l="1"/>
  <c r="H1019" i="2"/>
  <c r="I1019" i="2"/>
  <c r="I1018" i="2" s="1"/>
  <c r="I944" i="2"/>
  <c r="I1267" i="2"/>
  <c r="I1452" i="2" s="1"/>
  <c r="I882" i="2"/>
  <c r="H882" i="2"/>
  <c r="Q1446" i="2"/>
  <c r="Q1451" i="2" s="1"/>
  <c r="Q1445" i="2"/>
  <c r="Q1447" i="2"/>
  <c r="R1445" i="2"/>
  <c r="R1446" i="2"/>
  <c r="R1451" i="2" s="1"/>
  <c r="S1445" i="2"/>
  <c r="H1267" i="2"/>
  <c r="H1452" i="2" s="1"/>
  <c r="I1447" i="2"/>
  <c r="N1445" i="2"/>
  <c r="J1445" i="2"/>
  <c r="L1445" i="2"/>
  <c r="P1445" i="2"/>
  <c r="K1445" i="2"/>
  <c r="M1445" i="2"/>
  <c r="O1445" i="2"/>
  <c r="H811" i="2"/>
  <c r="I811" i="2"/>
  <c r="I1446" i="2" l="1"/>
  <c r="I1451" i="2" s="1"/>
  <c r="I1445" i="2"/>
  <c r="H1446" i="2"/>
  <c r="H1451" i="2" s="1"/>
  <c r="H1018" i="2"/>
  <c r="H1445" i="2" s="1"/>
  <c r="I659" i="2" l="1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J650" i="2"/>
  <c r="J649" i="2" s="1"/>
  <c r="K650" i="2"/>
  <c r="K649" i="2" s="1"/>
  <c r="L650" i="2"/>
  <c r="L649" i="2" s="1"/>
  <c r="M650" i="2"/>
  <c r="M649" i="2" s="1"/>
  <c r="N650" i="2"/>
  <c r="N649" i="2" s="1"/>
  <c r="O650" i="2"/>
  <c r="O649" i="2" s="1"/>
  <c r="P650" i="2"/>
  <c r="P649" i="2" s="1"/>
  <c r="Q650" i="2"/>
  <c r="Q649" i="2" s="1"/>
  <c r="R650" i="2"/>
  <c r="R649" i="2" s="1"/>
  <c r="S650" i="2"/>
  <c r="S649" i="2" s="1"/>
  <c r="H650" i="2" l="1"/>
  <c r="H649" i="2" s="1"/>
  <c r="I650" i="2"/>
  <c r="I649" i="2" s="1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J638" i="2"/>
  <c r="J637" i="2" s="1"/>
  <c r="K638" i="2"/>
  <c r="K637" i="2" s="1"/>
  <c r="L638" i="2"/>
  <c r="L637" i="2" s="1"/>
  <c r="M638" i="2"/>
  <c r="M637" i="2" s="1"/>
  <c r="N638" i="2"/>
  <c r="N637" i="2" s="1"/>
  <c r="O638" i="2"/>
  <c r="O637" i="2" s="1"/>
  <c r="P638" i="2"/>
  <c r="P637" i="2" s="1"/>
  <c r="Q638" i="2"/>
  <c r="Q637" i="2" s="1"/>
  <c r="R638" i="2"/>
  <c r="R637" i="2" s="1"/>
  <c r="S638" i="2"/>
  <c r="S637" i="2" s="1"/>
  <c r="I635" i="2"/>
  <c r="I607" i="2" s="1"/>
  <c r="H635" i="2"/>
  <c r="H607" i="2" s="1"/>
  <c r="I634" i="2"/>
  <c r="H634" i="2"/>
  <c r="I633" i="2"/>
  <c r="I605" i="2" s="1"/>
  <c r="H633" i="2"/>
  <c r="H605" i="2" s="1"/>
  <c r="I632" i="2"/>
  <c r="I604" i="2" s="1"/>
  <c r="H632" i="2"/>
  <c r="H604" i="2" s="1"/>
  <c r="I631" i="2"/>
  <c r="H631" i="2"/>
  <c r="I629" i="2"/>
  <c r="I602" i="2" s="1"/>
  <c r="H629" i="2"/>
  <c r="H602" i="2" s="1"/>
  <c r="I628" i="2"/>
  <c r="I601" i="2" s="1"/>
  <c r="H628" i="2"/>
  <c r="H601" i="2" s="1"/>
  <c r="I627" i="2"/>
  <c r="I596" i="2" s="1"/>
  <c r="H627" i="2"/>
  <c r="H596" i="2" s="1"/>
  <c r="I623" i="2"/>
  <c r="I592" i="2" s="1"/>
  <c r="H623" i="2"/>
  <c r="J622" i="2"/>
  <c r="K622" i="2"/>
  <c r="L622" i="2"/>
  <c r="M622" i="2"/>
  <c r="N622" i="2"/>
  <c r="O622" i="2"/>
  <c r="Q622" i="2"/>
  <c r="Q621" i="2" s="1"/>
  <c r="R621" i="2"/>
  <c r="S621" i="2"/>
  <c r="H619" i="2"/>
  <c r="I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J610" i="2"/>
  <c r="J609" i="2" s="1"/>
  <c r="K610" i="2"/>
  <c r="K609" i="2" s="1"/>
  <c r="L610" i="2"/>
  <c r="L609" i="2" s="1"/>
  <c r="M610" i="2"/>
  <c r="M609" i="2" s="1"/>
  <c r="N610" i="2"/>
  <c r="N609" i="2" s="1"/>
  <c r="O610" i="2"/>
  <c r="O609" i="2" s="1"/>
  <c r="P610" i="2"/>
  <c r="P609" i="2" s="1"/>
  <c r="Q610" i="2"/>
  <c r="Q609" i="2" s="1"/>
  <c r="R610" i="2"/>
  <c r="R609" i="2" s="1"/>
  <c r="S610" i="2"/>
  <c r="S609" i="2" s="1"/>
  <c r="H592" i="2" l="1"/>
  <c r="H622" i="2"/>
  <c r="H621" i="2" s="1"/>
  <c r="H598" i="2"/>
  <c r="I606" i="2"/>
  <c r="I598" i="2"/>
  <c r="H1415" i="2"/>
  <c r="H606" i="2"/>
  <c r="I638" i="2"/>
  <c r="I637" i="2" s="1"/>
  <c r="I622" i="2"/>
  <c r="I621" i="2" s="1"/>
  <c r="H638" i="2"/>
  <c r="H637" i="2" s="1"/>
  <c r="H610" i="2"/>
  <c r="H609" i="2" s="1"/>
  <c r="I610" i="2"/>
  <c r="I609" i="2" s="1"/>
  <c r="I474" i="2"/>
  <c r="I466" i="2" s="1"/>
  <c r="H474" i="2"/>
  <c r="H466" i="2" s="1"/>
  <c r="I473" i="2"/>
  <c r="I465" i="2" s="1"/>
  <c r="H473" i="2"/>
  <c r="H465" i="2" s="1"/>
  <c r="I472" i="2"/>
  <c r="I464" i="2" s="1"/>
  <c r="H472" i="2"/>
  <c r="H464" i="2" s="1"/>
  <c r="I471" i="2"/>
  <c r="I462" i="2" s="1"/>
  <c r="H471" i="2"/>
  <c r="H462" i="2" s="1"/>
  <c r="I470" i="2"/>
  <c r="I463" i="2" s="1"/>
  <c r="H470" i="2"/>
  <c r="H463" i="2" s="1"/>
  <c r="J469" i="2"/>
  <c r="J468" i="2" s="1"/>
  <c r="K469" i="2"/>
  <c r="K468" i="2" s="1"/>
  <c r="L469" i="2"/>
  <c r="L468" i="2" s="1"/>
  <c r="M469" i="2"/>
  <c r="M468" i="2" s="1"/>
  <c r="N469" i="2"/>
  <c r="N468" i="2" s="1"/>
  <c r="O469" i="2"/>
  <c r="O468" i="2" s="1"/>
  <c r="P469" i="2"/>
  <c r="P468" i="2" s="1"/>
  <c r="Q469" i="2"/>
  <c r="Q468" i="2" s="1"/>
  <c r="R469" i="2"/>
  <c r="R468" i="2" s="1"/>
  <c r="S469" i="2"/>
  <c r="S468" i="2" s="1"/>
  <c r="R459" i="2"/>
  <c r="H459" i="2"/>
  <c r="J462" i="2"/>
  <c r="K462" i="2"/>
  <c r="L462" i="2"/>
  <c r="M462" i="2"/>
  <c r="N462" i="2"/>
  <c r="O462" i="2"/>
  <c r="P462" i="2"/>
  <c r="Q462" i="2"/>
  <c r="R462" i="2"/>
  <c r="S462" i="2"/>
  <c r="J463" i="2"/>
  <c r="K463" i="2"/>
  <c r="L463" i="2"/>
  <c r="M463" i="2"/>
  <c r="N463" i="2"/>
  <c r="O463" i="2"/>
  <c r="P463" i="2"/>
  <c r="Q463" i="2"/>
  <c r="R463" i="2"/>
  <c r="S463" i="2"/>
  <c r="J464" i="2"/>
  <c r="J804" i="2" s="1"/>
  <c r="K464" i="2"/>
  <c r="K804" i="2" s="1"/>
  <c r="L464" i="2"/>
  <c r="L804" i="2" s="1"/>
  <c r="M464" i="2"/>
  <c r="M804" i="2" s="1"/>
  <c r="N464" i="2"/>
  <c r="N804" i="2" s="1"/>
  <c r="O464" i="2"/>
  <c r="O804" i="2" s="1"/>
  <c r="P464" i="2"/>
  <c r="P804" i="2" s="1"/>
  <c r="Q464" i="2"/>
  <c r="Q804" i="2" s="1"/>
  <c r="R464" i="2"/>
  <c r="R804" i="2" s="1"/>
  <c r="S464" i="2"/>
  <c r="S804" i="2" s="1"/>
  <c r="J465" i="2"/>
  <c r="K465" i="2"/>
  <c r="L465" i="2"/>
  <c r="M465" i="2"/>
  <c r="N465" i="2"/>
  <c r="O465" i="2"/>
  <c r="P465" i="2"/>
  <c r="Q465" i="2"/>
  <c r="R465" i="2"/>
  <c r="S465" i="2"/>
  <c r="J466" i="2"/>
  <c r="K466" i="2"/>
  <c r="L466" i="2"/>
  <c r="M466" i="2"/>
  <c r="N466" i="2"/>
  <c r="O466" i="2"/>
  <c r="P466" i="2"/>
  <c r="Q466" i="2"/>
  <c r="R466" i="2"/>
  <c r="S466" i="2"/>
  <c r="I459" i="2"/>
  <c r="I460" i="2" s="1"/>
  <c r="J459" i="2"/>
  <c r="K459" i="2"/>
  <c r="L459" i="2"/>
  <c r="M459" i="2"/>
  <c r="N459" i="2"/>
  <c r="O459" i="2"/>
  <c r="P459" i="2"/>
  <c r="Q459" i="2"/>
  <c r="Q460" i="2" s="1"/>
  <c r="S459" i="2"/>
  <c r="I458" i="2"/>
  <c r="I440" i="2" s="1"/>
  <c r="H458" i="2"/>
  <c r="H457" i="2"/>
  <c r="J450" i="2"/>
  <c r="K450" i="2"/>
  <c r="L450" i="2"/>
  <c r="O450" i="2"/>
  <c r="Q450" i="2"/>
  <c r="Q449" i="2" s="1"/>
  <c r="R449" i="2"/>
  <c r="S449" i="2"/>
  <c r="H447" i="2"/>
  <c r="H446" i="2"/>
  <c r="H445" i="2"/>
  <c r="H444" i="2"/>
  <c r="H432" i="2" s="1"/>
  <c r="Q443" i="2"/>
  <c r="Q442" i="2" s="1"/>
  <c r="R443" i="2"/>
  <c r="R442" i="2" s="1"/>
  <c r="S443" i="2"/>
  <c r="S442" i="2" s="1"/>
  <c r="R803" i="2" l="1"/>
  <c r="P803" i="2"/>
  <c r="N803" i="2"/>
  <c r="L803" i="2"/>
  <c r="J803" i="2"/>
  <c r="S803" i="2"/>
  <c r="Q803" i="2"/>
  <c r="O803" i="2"/>
  <c r="M803" i="2"/>
  <c r="K803" i="2"/>
  <c r="I591" i="2"/>
  <c r="I431" i="2"/>
  <c r="H439" i="2"/>
  <c r="H440" i="2"/>
  <c r="N1440" i="2"/>
  <c r="H450" i="2"/>
  <c r="H449" i="2" s="1"/>
  <c r="H436" i="2"/>
  <c r="H1411" i="2" s="1"/>
  <c r="I469" i="2"/>
  <c r="I468" i="2" s="1"/>
  <c r="H469" i="2"/>
  <c r="H468" i="2" s="1"/>
  <c r="I450" i="2"/>
  <c r="I449" i="2" s="1"/>
  <c r="H443" i="2"/>
  <c r="H442" i="2" s="1"/>
  <c r="Q476" i="2"/>
  <c r="H591" i="2"/>
  <c r="R476" i="2"/>
  <c r="I476" i="2"/>
  <c r="H428" i="2"/>
  <c r="I428" i="2"/>
  <c r="I427" i="2"/>
  <c r="H427" i="2"/>
  <c r="I426" i="2"/>
  <c r="H426" i="2"/>
  <c r="I425" i="2"/>
  <c r="I408" i="2" s="1"/>
  <c r="H425" i="2"/>
  <c r="H408" i="2" s="1"/>
  <c r="I424" i="2"/>
  <c r="I407" i="2" s="1"/>
  <c r="H424" i="2"/>
  <c r="H407" i="2" s="1"/>
  <c r="I423" i="2"/>
  <c r="I406" i="2" s="1"/>
  <c r="H423" i="2"/>
  <c r="H406" i="2" s="1"/>
  <c r="I422" i="2"/>
  <c r="I405" i="2" s="1"/>
  <c r="H422" i="2"/>
  <c r="J421" i="2"/>
  <c r="K421" i="2"/>
  <c r="L421" i="2"/>
  <c r="M421" i="2"/>
  <c r="N421" i="2"/>
  <c r="O421" i="2"/>
  <c r="P421" i="2"/>
  <c r="Q421" i="2"/>
  <c r="Q420" i="2" s="1"/>
  <c r="R421" i="2"/>
  <c r="R420" i="2" s="1"/>
  <c r="S421" i="2"/>
  <c r="S420" i="2" s="1"/>
  <c r="I418" i="2"/>
  <c r="H418" i="2"/>
  <c r="I417" i="2"/>
  <c r="I410" i="2" s="1"/>
  <c r="H417" i="2"/>
  <c r="I416" i="2"/>
  <c r="H416" i="2"/>
  <c r="I415" i="2"/>
  <c r="I404" i="2" s="1"/>
  <c r="H415" i="2"/>
  <c r="J414" i="2"/>
  <c r="K414" i="2"/>
  <c r="L414" i="2"/>
  <c r="M414" i="2"/>
  <c r="N414" i="2"/>
  <c r="O414" i="2"/>
  <c r="P414" i="2"/>
  <c r="Q414" i="2"/>
  <c r="Q413" i="2" s="1"/>
  <c r="R414" i="2"/>
  <c r="R413" i="2" s="1"/>
  <c r="S414" i="2"/>
  <c r="S413" i="2" s="1"/>
  <c r="I400" i="2"/>
  <c r="H400" i="2"/>
  <c r="I399" i="2"/>
  <c r="H399" i="2"/>
  <c r="I398" i="2"/>
  <c r="H398" i="2"/>
  <c r="I397" i="2"/>
  <c r="I383" i="2" s="1"/>
  <c r="H397" i="2"/>
  <c r="J396" i="2"/>
  <c r="K396" i="2"/>
  <c r="L396" i="2"/>
  <c r="M396" i="2"/>
  <c r="N396" i="2"/>
  <c r="O396" i="2"/>
  <c r="P396" i="2"/>
  <c r="Q396" i="2"/>
  <c r="Q395" i="2" s="1"/>
  <c r="R396" i="2"/>
  <c r="R395" i="2" s="1"/>
  <c r="S396" i="2"/>
  <c r="S395" i="2" s="1"/>
  <c r="I393" i="2"/>
  <c r="H393" i="2"/>
  <c r="I392" i="2"/>
  <c r="H392" i="2"/>
  <c r="I391" i="2"/>
  <c r="H391" i="2"/>
  <c r="I390" i="2"/>
  <c r="I382" i="2" s="1"/>
  <c r="H382" i="2"/>
  <c r="H1404" i="2" s="1"/>
  <c r="J389" i="2"/>
  <c r="K389" i="2"/>
  <c r="L389" i="2"/>
  <c r="M389" i="2"/>
  <c r="N389" i="2"/>
  <c r="O389" i="2"/>
  <c r="P389" i="2"/>
  <c r="Q389" i="2"/>
  <c r="Q388" i="2" s="1"/>
  <c r="R389" i="2"/>
  <c r="R388" i="2" s="1"/>
  <c r="S389" i="2"/>
  <c r="S388" i="2" s="1"/>
  <c r="I371" i="2"/>
  <c r="H371" i="2"/>
  <c r="I370" i="2"/>
  <c r="H370" i="2"/>
  <c r="I369" i="2"/>
  <c r="H369" i="2"/>
  <c r="I368" i="2"/>
  <c r="I320" i="2" s="1"/>
  <c r="H368" i="2"/>
  <c r="Q367" i="2"/>
  <c r="Q366" i="2" s="1"/>
  <c r="R367" i="2"/>
  <c r="R366" i="2" s="1"/>
  <c r="S367" i="2"/>
  <c r="S366" i="2" s="1"/>
  <c r="I364" i="2"/>
  <c r="H364" i="2"/>
  <c r="I363" i="2"/>
  <c r="H363" i="2"/>
  <c r="I362" i="2"/>
  <c r="H362" i="2"/>
  <c r="I361" i="2"/>
  <c r="I319" i="2" s="1"/>
  <c r="H361" i="2"/>
  <c r="H319" i="2" s="1"/>
  <c r="I360" i="2"/>
  <c r="I318" i="2" s="1"/>
  <c r="H360" i="2"/>
  <c r="I359" i="2"/>
  <c r="I317" i="2" s="1"/>
  <c r="H317" i="2"/>
  <c r="I358" i="2"/>
  <c r="I316" i="2" s="1"/>
  <c r="H358" i="2"/>
  <c r="H316" i="2" s="1"/>
  <c r="I357" i="2"/>
  <c r="I315" i="2" s="1"/>
  <c r="H357" i="2"/>
  <c r="H315" i="2" s="1"/>
  <c r="I356" i="2"/>
  <c r="I314" i="2" s="1"/>
  <c r="H356" i="2"/>
  <c r="H314" i="2" s="1"/>
  <c r="J355" i="2"/>
  <c r="K355" i="2"/>
  <c r="L355" i="2"/>
  <c r="M355" i="2"/>
  <c r="N355" i="2"/>
  <c r="O355" i="2"/>
  <c r="P355" i="2"/>
  <c r="Q355" i="2"/>
  <c r="Q354" i="2" s="1"/>
  <c r="R355" i="2"/>
  <c r="R354" i="2" s="1"/>
  <c r="S355" i="2"/>
  <c r="S354" i="2" s="1"/>
  <c r="I352" i="2"/>
  <c r="H352" i="2"/>
  <c r="I351" i="2"/>
  <c r="H351" i="2"/>
  <c r="I350" i="2"/>
  <c r="H350" i="2"/>
  <c r="I349" i="2"/>
  <c r="I313" i="2" s="1"/>
  <c r="H313" i="2"/>
  <c r="H1410" i="2" s="1"/>
  <c r="U1410" i="2" s="1"/>
  <c r="J348" i="2"/>
  <c r="K348" i="2"/>
  <c r="L348" i="2"/>
  <c r="M348" i="2"/>
  <c r="N348" i="2"/>
  <c r="O348" i="2"/>
  <c r="P348" i="2"/>
  <c r="Q348" i="2"/>
  <c r="Q347" i="2" s="1"/>
  <c r="R348" i="2"/>
  <c r="R347" i="2" s="1"/>
  <c r="S348" i="2"/>
  <c r="S347" i="2" s="1"/>
  <c r="I345" i="2"/>
  <c r="H345" i="2"/>
  <c r="I344" i="2"/>
  <c r="H344" i="2"/>
  <c r="I343" i="2"/>
  <c r="H343" i="2"/>
  <c r="I312" i="2"/>
  <c r="H342" i="2"/>
  <c r="H312" i="2" s="1"/>
  <c r="J341" i="2"/>
  <c r="K341" i="2"/>
  <c r="L341" i="2"/>
  <c r="M341" i="2"/>
  <c r="N341" i="2"/>
  <c r="O341" i="2"/>
  <c r="P341" i="2"/>
  <c r="Q341" i="2"/>
  <c r="Q340" i="2" s="1"/>
  <c r="R341" i="2"/>
  <c r="R340" i="2" s="1"/>
  <c r="S341" i="2"/>
  <c r="S340" i="2" s="1"/>
  <c r="I338" i="2"/>
  <c r="H338" i="2"/>
  <c r="I337" i="2"/>
  <c r="H337" i="2"/>
  <c r="I336" i="2"/>
  <c r="H336" i="2"/>
  <c r="I335" i="2"/>
  <c r="I311" i="2" s="1"/>
  <c r="H335" i="2"/>
  <c r="J334" i="2"/>
  <c r="K334" i="2"/>
  <c r="L334" i="2"/>
  <c r="M334" i="2"/>
  <c r="N334" i="2"/>
  <c r="O334" i="2"/>
  <c r="P334" i="2"/>
  <c r="Q334" i="2"/>
  <c r="Q333" i="2" s="1"/>
  <c r="R334" i="2"/>
  <c r="R333" i="2" s="1"/>
  <c r="S334" i="2"/>
  <c r="S333" i="2" s="1"/>
  <c r="I331" i="2"/>
  <c r="H331" i="2"/>
  <c r="I330" i="2"/>
  <c r="H330" i="2"/>
  <c r="I329" i="2"/>
  <c r="H329" i="2"/>
  <c r="I328" i="2"/>
  <c r="I310" i="2" s="1"/>
  <c r="J327" i="2"/>
  <c r="K327" i="2"/>
  <c r="L327" i="2"/>
  <c r="M327" i="2"/>
  <c r="N327" i="2"/>
  <c r="O327" i="2"/>
  <c r="Q327" i="2"/>
  <c r="Q326" i="2" s="1"/>
  <c r="R327" i="2"/>
  <c r="R326" i="2" s="1"/>
  <c r="S327" i="2"/>
  <c r="S326" i="2" s="1"/>
  <c r="I300" i="2"/>
  <c r="I293" i="2" s="1"/>
  <c r="H300" i="2"/>
  <c r="H293" i="2" s="1"/>
  <c r="I299" i="2"/>
  <c r="I292" i="2" s="1"/>
  <c r="H299" i="2"/>
  <c r="H292" i="2" s="1"/>
  <c r="I298" i="2"/>
  <c r="I291" i="2" s="1"/>
  <c r="H298" i="2"/>
  <c r="H291" i="2" s="1"/>
  <c r="I297" i="2"/>
  <c r="I290" i="2" s="1"/>
  <c r="H297" i="2"/>
  <c r="J296" i="2"/>
  <c r="J295" i="2" s="1"/>
  <c r="K296" i="2"/>
  <c r="K295" i="2" s="1"/>
  <c r="L296" i="2"/>
  <c r="L295" i="2" s="1"/>
  <c r="M296" i="2"/>
  <c r="M295" i="2" s="1"/>
  <c r="N296" i="2"/>
  <c r="N295" i="2" s="1"/>
  <c r="O296" i="2"/>
  <c r="O295" i="2" s="1"/>
  <c r="P296" i="2"/>
  <c r="P295" i="2" s="1"/>
  <c r="Q296" i="2"/>
  <c r="Q295" i="2" s="1"/>
  <c r="R296" i="2"/>
  <c r="R295" i="2" s="1"/>
  <c r="S296" i="2"/>
  <c r="S295" i="2" s="1"/>
  <c r="J290" i="2"/>
  <c r="K290" i="2"/>
  <c r="L290" i="2"/>
  <c r="M290" i="2"/>
  <c r="N290" i="2"/>
  <c r="O290" i="2"/>
  <c r="P290" i="2"/>
  <c r="Q290" i="2"/>
  <c r="R290" i="2"/>
  <c r="S290" i="2"/>
  <c r="J291" i="2"/>
  <c r="K291" i="2"/>
  <c r="L291" i="2"/>
  <c r="M291" i="2"/>
  <c r="N291" i="2"/>
  <c r="O291" i="2"/>
  <c r="P291" i="2"/>
  <c r="Q291" i="2"/>
  <c r="R291" i="2"/>
  <c r="S291" i="2"/>
  <c r="J292" i="2"/>
  <c r="K292" i="2"/>
  <c r="L292" i="2"/>
  <c r="M292" i="2"/>
  <c r="N292" i="2"/>
  <c r="O292" i="2"/>
  <c r="P292" i="2"/>
  <c r="Q292" i="2"/>
  <c r="R292" i="2"/>
  <c r="S292" i="2"/>
  <c r="J293" i="2"/>
  <c r="K293" i="2"/>
  <c r="L293" i="2"/>
  <c r="M293" i="2"/>
  <c r="N293" i="2"/>
  <c r="O293" i="2"/>
  <c r="P293" i="2"/>
  <c r="Q293" i="2"/>
  <c r="R293" i="2"/>
  <c r="S293" i="2"/>
  <c r="I286" i="2"/>
  <c r="I279" i="2" s="1"/>
  <c r="H286" i="2"/>
  <c r="H279" i="2" s="1"/>
  <c r="I285" i="2"/>
  <c r="I278" i="2" s="1"/>
  <c r="H285" i="2"/>
  <c r="H278" i="2" s="1"/>
  <c r="I284" i="2"/>
  <c r="I277" i="2" s="1"/>
  <c r="H284" i="2"/>
  <c r="H277" i="2" s="1"/>
  <c r="I283" i="2"/>
  <c r="I276" i="2" s="1"/>
  <c r="H283" i="2"/>
  <c r="H276" i="2" s="1"/>
  <c r="J282" i="2"/>
  <c r="J281" i="2" s="1"/>
  <c r="K282" i="2"/>
  <c r="K281" i="2" s="1"/>
  <c r="L282" i="2"/>
  <c r="L281" i="2" s="1"/>
  <c r="M282" i="2"/>
  <c r="M281" i="2" s="1"/>
  <c r="N282" i="2"/>
  <c r="N281" i="2" s="1"/>
  <c r="O282" i="2"/>
  <c r="O281" i="2" s="1"/>
  <c r="P282" i="2"/>
  <c r="P281" i="2" s="1"/>
  <c r="Q282" i="2"/>
  <c r="Q281" i="2" s="1"/>
  <c r="R282" i="2"/>
  <c r="R281" i="2" s="1"/>
  <c r="S282" i="2"/>
  <c r="S281" i="2" s="1"/>
  <c r="J276" i="2"/>
  <c r="K276" i="2"/>
  <c r="L276" i="2"/>
  <c r="M276" i="2"/>
  <c r="N276" i="2"/>
  <c r="O276" i="2"/>
  <c r="P276" i="2"/>
  <c r="Q276" i="2"/>
  <c r="R276" i="2"/>
  <c r="S276" i="2"/>
  <c r="J277" i="2"/>
  <c r="K277" i="2"/>
  <c r="L277" i="2"/>
  <c r="M277" i="2"/>
  <c r="N277" i="2"/>
  <c r="O277" i="2"/>
  <c r="P277" i="2"/>
  <c r="Q277" i="2"/>
  <c r="R277" i="2"/>
  <c r="S277" i="2"/>
  <c r="J278" i="2"/>
  <c r="K278" i="2"/>
  <c r="L278" i="2"/>
  <c r="M278" i="2"/>
  <c r="N278" i="2"/>
  <c r="O278" i="2"/>
  <c r="P278" i="2"/>
  <c r="Q278" i="2"/>
  <c r="R278" i="2"/>
  <c r="S278" i="2"/>
  <c r="J279" i="2"/>
  <c r="K279" i="2"/>
  <c r="L279" i="2"/>
  <c r="M279" i="2"/>
  <c r="N279" i="2"/>
  <c r="O279" i="2"/>
  <c r="P279" i="2"/>
  <c r="Q279" i="2"/>
  <c r="R279" i="2"/>
  <c r="S279" i="2"/>
  <c r="H238" i="2"/>
  <c r="H228" i="2" s="1"/>
  <c r="H234" i="2"/>
  <c r="I240" i="2"/>
  <c r="I233" i="2" s="1"/>
  <c r="H240" i="2"/>
  <c r="H233" i="2" s="1"/>
  <c r="I239" i="2"/>
  <c r="H239" i="2"/>
  <c r="I238" i="2"/>
  <c r="I228" i="2" s="1"/>
  <c r="Q236" i="2"/>
  <c r="S1440" i="2"/>
  <c r="R226" i="2"/>
  <c r="S226" i="2"/>
  <c r="I206" i="2"/>
  <c r="J206" i="2"/>
  <c r="K206" i="2"/>
  <c r="L206" i="2"/>
  <c r="M206" i="2"/>
  <c r="N206" i="2"/>
  <c r="O206" i="2"/>
  <c r="P206" i="2"/>
  <c r="Q206" i="2"/>
  <c r="R206" i="2"/>
  <c r="S206" i="2"/>
  <c r="I207" i="2"/>
  <c r="J207" i="2"/>
  <c r="K207" i="2"/>
  <c r="L207" i="2"/>
  <c r="M207" i="2"/>
  <c r="N207" i="2"/>
  <c r="O207" i="2"/>
  <c r="P207" i="2"/>
  <c r="Q207" i="2"/>
  <c r="R207" i="2"/>
  <c r="S207" i="2"/>
  <c r="J208" i="2"/>
  <c r="K208" i="2"/>
  <c r="L208" i="2"/>
  <c r="M208" i="2"/>
  <c r="N208" i="2"/>
  <c r="O208" i="2"/>
  <c r="P208" i="2"/>
  <c r="Q208" i="2"/>
  <c r="R208" i="2"/>
  <c r="S208" i="2"/>
  <c r="J209" i="2"/>
  <c r="K209" i="2"/>
  <c r="L209" i="2"/>
  <c r="M209" i="2"/>
  <c r="N209" i="2"/>
  <c r="O209" i="2"/>
  <c r="P209" i="2"/>
  <c r="Q209" i="2"/>
  <c r="R209" i="2"/>
  <c r="S209" i="2"/>
  <c r="J210" i="2"/>
  <c r="K210" i="2"/>
  <c r="L210" i="2"/>
  <c r="M210" i="2"/>
  <c r="N210" i="2"/>
  <c r="O210" i="2"/>
  <c r="P210" i="2"/>
  <c r="Q210" i="2"/>
  <c r="R210" i="2"/>
  <c r="S210" i="2"/>
  <c r="I202" i="2"/>
  <c r="I195" i="2" s="1"/>
  <c r="H202" i="2"/>
  <c r="H195" i="2" s="1"/>
  <c r="I201" i="2"/>
  <c r="I194" i="2" s="1"/>
  <c r="H201" i="2"/>
  <c r="H194" i="2" s="1"/>
  <c r="I200" i="2"/>
  <c r="I193" i="2" s="1"/>
  <c r="H200" i="2"/>
  <c r="H193" i="2" s="1"/>
  <c r="I199" i="2"/>
  <c r="I192" i="2" s="1"/>
  <c r="H199" i="2"/>
  <c r="H192" i="2" s="1"/>
  <c r="J198" i="2"/>
  <c r="J197" i="2" s="1"/>
  <c r="K198" i="2"/>
  <c r="K197" i="2" s="1"/>
  <c r="L198" i="2"/>
  <c r="L197" i="2" s="1"/>
  <c r="M198" i="2"/>
  <c r="M197" i="2" s="1"/>
  <c r="N198" i="2"/>
  <c r="N197" i="2" s="1"/>
  <c r="O198" i="2"/>
  <c r="O197" i="2" s="1"/>
  <c r="P198" i="2"/>
  <c r="P197" i="2" s="1"/>
  <c r="Q198" i="2"/>
  <c r="Q197" i="2" s="1"/>
  <c r="R198" i="2"/>
  <c r="R197" i="2" s="1"/>
  <c r="S198" i="2"/>
  <c r="S197" i="2" s="1"/>
  <c r="J192" i="2"/>
  <c r="K192" i="2"/>
  <c r="L192" i="2"/>
  <c r="M192" i="2"/>
  <c r="N192" i="2"/>
  <c r="O192" i="2"/>
  <c r="P192" i="2"/>
  <c r="Q192" i="2"/>
  <c r="R192" i="2"/>
  <c r="S192" i="2"/>
  <c r="J193" i="2"/>
  <c r="K193" i="2"/>
  <c r="L193" i="2"/>
  <c r="M193" i="2"/>
  <c r="N193" i="2"/>
  <c r="O193" i="2"/>
  <c r="P193" i="2"/>
  <c r="Q193" i="2"/>
  <c r="R193" i="2"/>
  <c r="S193" i="2"/>
  <c r="J194" i="2"/>
  <c r="K194" i="2"/>
  <c r="L194" i="2"/>
  <c r="M194" i="2"/>
  <c r="N194" i="2"/>
  <c r="O194" i="2"/>
  <c r="P194" i="2"/>
  <c r="Q194" i="2"/>
  <c r="R194" i="2"/>
  <c r="S194" i="2"/>
  <c r="J195" i="2"/>
  <c r="K195" i="2"/>
  <c r="L195" i="2"/>
  <c r="M195" i="2"/>
  <c r="N195" i="2"/>
  <c r="O195" i="2"/>
  <c r="P195" i="2"/>
  <c r="Q195" i="2"/>
  <c r="R195" i="2"/>
  <c r="S195" i="2"/>
  <c r="U1404" i="2" l="1"/>
  <c r="I803" i="2"/>
  <c r="P806" i="2"/>
  <c r="R805" i="2"/>
  <c r="J805" i="2"/>
  <c r="N806" i="2"/>
  <c r="S806" i="2"/>
  <c r="K806" i="2"/>
  <c r="R806" i="2"/>
  <c r="J806" i="2"/>
  <c r="N805" i="2"/>
  <c r="O806" i="2"/>
  <c r="P805" i="2"/>
  <c r="L805" i="2"/>
  <c r="L806" i="2"/>
  <c r="Q806" i="2"/>
  <c r="M806" i="2"/>
  <c r="Q805" i="2"/>
  <c r="M805" i="2"/>
  <c r="I384" i="2"/>
  <c r="I409" i="2"/>
  <c r="S805" i="2"/>
  <c r="O805" i="2"/>
  <c r="K805" i="2"/>
  <c r="K802" i="2" s="1"/>
  <c r="I227" i="2"/>
  <c r="I385" i="2"/>
  <c r="I411" i="2"/>
  <c r="I386" i="2"/>
  <c r="I322" i="2"/>
  <c r="I324" i="2"/>
  <c r="I323" i="2"/>
  <c r="P305" i="2"/>
  <c r="L305" i="2"/>
  <c r="R304" i="2"/>
  <c r="N304" i="2"/>
  <c r="J304" i="2"/>
  <c r="P303" i="2"/>
  <c r="L303" i="2"/>
  <c r="R302" i="2"/>
  <c r="N302" i="2"/>
  <c r="J302" i="2"/>
  <c r="AA1406" i="2"/>
  <c r="S305" i="2"/>
  <c r="O305" i="2"/>
  <c r="K305" i="2"/>
  <c r="Q304" i="2"/>
  <c r="M304" i="2"/>
  <c r="S303" i="2"/>
  <c r="O303" i="2"/>
  <c r="K303" i="2"/>
  <c r="Q302" i="2"/>
  <c r="M302" i="2"/>
  <c r="Y1410" i="2"/>
  <c r="AA1404" i="2"/>
  <c r="H367" i="2"/>
  <c r="H366" i="2" s="1"/>
  <c r="R305" i="2"/>
  <c r="N305" i="2"/>
  <c r="J305" i="2"/>
  <c r="P304" i="2"/>
  <c r="L304" i="2"/>
  <c r="R303" i="2"/>
  <c r="N303" i="2"/>
  <c r="J303" i="2"/>
  <c r="P302" i="2"/>
  <c r="L302" i="2"/>
  <c r="Y1406" i="2"/>
  <c r="AA1405" i="2"/>
  <c r="Y1404" i="2"/>
  <c r="AA1410" i="2"/>
  <c r="Q305" i="2"/>
  <c r="M305" i="2"/>
  <c r="S304" i="2"/>
  <c r="O304" i="2"/>
  <c r="K304" i="2"/>
  <c r="Q303" i="2"/>
  <c r="M303" i="2"/>
  <c r="S302" i="2"/>
  <c r="O302" i="2"/>
  <c r="K302" i="2"/>
  <c r="Y1405" i="2"/>
  <c r="H1413" i="2"/>
  <c r="I237" i="2"/>
  <c r="I236" i="2" s="1"/>
  <c r="H323" i="2"/>
  <c r="H322" i="2"/>
  <c r="H324" i="2"/>
  <c r="I1440" i="2"/>
  <c r="M1440" i="2"/>
  <c r="J1440" i="2"/>
  <c r="P1440" i="2"/>
  <c r="O1440" i="2"/>
  <c r="Q1440" i="2"/>
  <c r="L1440" i="2"/>
  <c r="K1440" i="2"/>
  <c r="H227" i="2"/>
  <c r="H226" i="2" s="1"/>
  <c r="H237" i="2"/>
  <c r="H236" i="2" s="1"/>
  <c r="H318" i="2"/>
  <c r="H411" i="2"/>
  <c r="H386" i="2"/>
  <c r="I355" i="2"/>
  <c r="I354" i="2" s="1"/>
  <c r="I341" i="2"/>
  <c r="I340" i="2" s="1"/>
  <c r="H334" i="2"/>
  <c r="H333" i="2" s="1"/>
  <c r="H348" i="2"/>
  <c r="H347" i="2" s="1"/>
  <c r="H385" i="2"/>
  <c r="I282" i="2"/>
  <c r="I281" i="2" s="1"/>
  <c r="H355" i="2"/>
  <c r="H354" i="2" s="1"/>
  <c r="H414" i="2"/>
  <c r="H413" i="2" s="1"/>
  <c r="H296" i="2"/>
  <c r="H295" i="2" s="1"/>
  <c r="I334" i="2"/>
  <c r="I333" i="2" s="1"/>
  <c r="I348" i="2"/>
  <c r="I347" i="2" s="1"/>
  <c r="I396" i="2"/>
  <c r="I395" i="2" s="1"/>
  <c r="I389" i="2"/>
  <c r="I388" i="2" s="1"/>
  <c r="I275" i="2"/>
  <c r="I327" i="2"/>
  <c r="I326" i="2" s="1"/>
  <c r="I367" i="2"/>
  <c r="I366" i="2" s="1"/>
  <c r="H389" i="2"/>
  <c r="H388" i="2" s="1"/>
  <c r="H396" i="2"/>
  <c r="H395" i="2" s="1"/>
  <c r="I191" i="2"/>
  <c r="I414" i="2"/>
  <c r="I413" i="2" s="1"/>
  <c r="H320" i="2"/>
  <c r="H410" i="2"/>
  <c r="N205" i="2"/>
  <c r="H421" i="2"/>
  <c r="H420" i="2" s="1"/>
  <c r="P191" i="2"/>
  <c r="R205" i="2"/>
  <c r="I209" i="2"/>
  <c r="I304" i="2" s="1"/>
  <c r="I210" i="2"/>
  <c r="I305" i="2" s="1"/>
  <c r="P205" i="2"/>
  <c r="L205" i="2"/>
  <c r="H327" i="2"/>
  <c r="H326" i="2" s="1"/>
  <c r="H409" i="2"/>
  <c r="L191" i="2"/>
  <c r="J205" i="2"/>
  <c r="I208" i="2"/>
  <c r="I303" i="2" s="1"/>
  <c r="S205" i="2"/>
  <c r="Q205" i="2"/>
  <c r="O205" i="2"/>
  <c r="M205" i="2"/>
  <c r="K205" i="2"/>
  <c r="H383" i="2"/>
  <c r="H405" i="2"/>
  <c r="H404" i="2"/>
  <c r="H384" i="2"/>
  <c r="N191" i="2"/>
  <c r="J191" i="2"/>
  <c r="R191" i="2"/>
  <c r="H198" i="2"/>
  <c r="H197" i="2" s="1"/>
  <c r="H290" i="2"/>
  <c r="H302" i="2" s="1"/>
  <c r="H311" i="2"/>
  <c r="H341" i="2"/>
  <c r="H340" i="2" s="1"/>
  <c r="I421" i="2"/>
  <c r="I420" i="2" s="1"/>
  <c r="S191" i="2"/>
  <c r="Q191" i="2"/>
  <c r="O191" i="2"/>
  <c r="M191" i="2"/>
  <c r="K191" i="2"/>
  <c r="I198" i="2"/>
  <c r="I197" i="2" s="1"/>
  <c r="H191" i="2"/>
  <c r="H209" i="2"/>
  <c r="H304" i="2" s="1"/>
  <c r="H210" i="2"/>
  <c r="H305" i="2" s="1"/>
  <c r="I296" i="2"/>
  <c r="I295" i="2" s="1"/>
  <c r="S289" i="2"/>
  <c r="Q289" i="2"/>
  <c r="O289" i="2"/>
  <c r="M289" i="2"/>
  <c r="K289" i="2"/>
  <c r="H208" i="2"/>
  <c r="H303" i="2" s="1"/>
  <c r="R275" i="2"/>
  <c r="P275" i="2"/>
  <c r="N275" i="2"/>
  <c r="L275" i="2"/>
  <c r="J275" i="2"/>
  <c r="H282" i="2"/>
  <c r="H281" i="2" s="1"/>
  <c r="I289" i="2"/>
  <c r="S275" i="2"/>
  <c r="Q275" i="2"/>
  <c r="O275" i="2"/>
  <c r="M275" i="2"/>
  <c r="K275" i="2"/>
  <c r="R289" i="2"/>
  <c r="P289" i="2"/>
  <c r="N289" i="2"/>
  <c r="L289" i="2"/>
  <c r="J289" i="2"/>
  <c r="S380" i="2"/>
  <c r="Q380" i="2"/>
  <c r="R380" i="2"/>
  <c r="H275" i="2"/>
  <c r="H181" i="2"/>
  <c r="H180" i="2"/>
  <c r="H179" i="2"/>
  <c r="H178" i="2"/>
  <c r="H177" i="2"/>
  <c r="H176" i="2"/>
  <c r="H175" i="2"/>
  <c r="I174" i="2"/>
  <c r="I173" i="2" s="1"/>
  <c r="J174" i="2"/>
  <c r="J173" i="2" s="1"/>
  <c r="K174" i="2"/>
  <c r="K173" i="2" s="1"/>
  <c r="L174" i="2"/>
  <c r="M174" i="2"/>
  <c r="M173" i="2" s="1"/>
  <c r="N174" i="2"/>
  <c r="N173" i="2" s="1"/>
  <c r="O174" i="2"/>
  <c r="O173" i="2" s="1"/>
  <c r="P174" i="2"/>
  <c r="P173" i="2" s="1"/>
  <c r="Q174" i="2"/>
  <c r="Q173" i="2" s="1"/>
  <c r="R174" i="2"/>
  <c r="R173" i="2" s="1"/>
  <c r="S174" i="2"/>
  <c r="S173" i="2" s="1"/>
  <c r="I171" i="2"/>
  <c r="I161" i="2" s="1"/>
  <c r="I186" i="2" s="1"/>
  <c r="H171" i="2"/>
  <c r="I170" i="2"/>
  <c r="I160" i="2" s="1"/>
  <c r="I185" i="2" s="1"/>
  <c r="H170" i="2"/>
  <c r="I169" i="2"/>
  <c r="I159" i="2" s="1"/>
  <c r="I184" i="2" s="1"/>
  <c r="H169" i="2"/>
  <c r="I168" i="2"/>
  <c r="I158" i="2" s="1"/>
  <c r="H168" i="2"/>
  <c r="I167" i="2"/>
  <c r="I157" i="2" s="1"/>
  <c r="H167" i="2"/>
  <c r="I166" i="2"/>
  <c r="I156" i="2" s="1"/>
  <c r="H166" i="2"/>
  <c r="I165" i="2"/>
  <c r="I155" i="2" s="1"/>
  <c r="H165" i="2"/>
  <c r="J164" i="2"/>
  <c r="J163" i="2" s="1"/>
  <c r="K164" i="2"/>
  <c r="K163" i="2" s="1"/>
  <c r="L164" i="2"/>
  <c r="L163" i="2" s="1"/>
  <c r="M164" i="2"/>
  <c r="M163" i="2" s="1"/>
  <c r="N164" i="2"/>
  <c r="N163" i="2" s="1"/>
  <c r="O164" i="2"/>
  <c r="O163" i="2" s="1"/>
  <c r="P164" i="2"/>
  <c r="P163" i="2" s="1"/>
  <c r="Q164" i="2"/>
  <c r="Q163" i="2" s="1"/>
  <c r="R164" i="2"/>
  <c r="R163" i="2" s="1"/>
  <c r="S164" i="2"/>
  <c r="S163" i="2" s="1"/>
  <c r="K155" i="2"/>
  <c r="L155" i="2"/>
  <c r="M155" i="2"/>
  <c r="N155" i="2"/>
  <c r="O155" i="2"/>
  <c r="P155" i="2"/>
  <c r="Q155" i="2"/>
  <c r="R155" i="2"/>
  <c r="S155" i="2"/>
  <c r="J156" i="2"/>
  <c r="K156" i="2"/>
  <c r="L156" i="2"/>
  <c r="M156" i="2"/>
  <c r="N156" i="2"/>
  <c r="O156" i="2"/>
  <c r="P156" i="2"/>
  <c r="Q156" i="2"/>
  <c r="R156" i="2"/>
  <c r="S156" i="2"/>
  <c r="J157" i="2"/>
  <c r="K157" i="2"/>
  <c r="L157" i="2"/>
  <c r="M157" i="2"/>
  <c r="N157" i="2"/>
  <c r="O157" i="2"/>
  <c r="P157" i="2"/>
  <c r="Q157" i="2"/>
  <c r="R157" i="2"/>
  <c r="S157" i="2"/>
  <c r="J158" i="2"/>
  <c r="K158" i="2"/>
  <c r="L158" i="2"/>
  <c r="M158" i="2"/>
  <c r="N158" i="2"/>
  <c r="O158" i="2"/>
  <c r="P158" i="2"/>
  <c r="Q158" i="2"/>
  <c r="R158" i="2"/>
  <c r="S158" i="2"/>
  <c r="J159" i="2"/>
  <c r="J184" i="2" s="1"/>
  <c r="K159" i="2"/>
  <c r="K184" i="2" s="1"/>
  <c r="L159" i="2"/>
  <c r="L184" i="2" s="1"/>
  <c r="M159" i="2"/>
  <c r="M184" i="2" s="1"/>
  <c r="N159" i="2"/>
  <c r="N184" i="2" s="1"/>
  <c r="O159" i="2"/>
  <c r="O184" i="2" s="1"/>
  <c r="P159" i="2"/>
  <c r="P184" i="2" s="1"/>
  <c r="Q159" i="2"/>
  <c r="Q184" i="2" s="1"/>
  <c r="R159" i="2"/>
  <c r="R184" i="2" s="1"/>
  <c r="S159" i="2"/>
  <c r="S184" i="2" s="1"/>
  <c r="J160" i="2"/>
  <c r="K160" i="2"/>
  <c r="L160" i="2"/>
  <c r="M160" i="2"/>
  <c r="N160" i="2"/>
  <c r="O160" i="2"/>
  <c r="P160" i="2"/>
  <c r="Q160" i="2"/>
  <c r="R160" i="2"/>
  <c r="S160" i="2"/>
  <c r="J161" i="2"/>
  <c r="J186" i="2" s="1"/>
  <c r="K161" i="2"/>
  <c r="K186" i="2" s="1"/>
  <c r="L161" i="2"/>
  <c r="L186" i="2" s="1"/>
  <c r="M161" i="2"/>
  <c r="M186" i="2" s="1"/>
  <c r="N161" i="2"/>
  <c r="N186" i="2" s="1"/>
  <c r="O161" i="2"/>
  <c r="O186" i="2" s="1"/>
  <c r="P161" i="2"/>
  <c r="P186" i="2" s="1"/>
  <c r="Q161" i="2"/>
  <c r="Q186" i="2" s="1"/>
  <c r="Q891" i="2" s="1"/>
  <c r="Q1399" i="2" s="1"/>
  <c r="R161" i="2"/>
  <c r="R186" i="2" s="1"/>
  <c r="S161" i="2"/>
  <c r="S186" i="2" s="1"/>
  <c r="P891" i="2" l="1"/>
  <c r="P1399" i="2" s="1"/>
  <c r="I804" i="2"/>
  <c r="H1406" i="2"/>
  <c r="U1406" i="2" s="1"/>
  <c r="H1405" i="2"/>
  <c r="S185" i="2"/>
  <c r="Q185" i="2"/>
  <c r="O185" i="2"/>
  <c r="O890" i="2" s="1"/>
  <c r="O1398" i="2" s="1"/>
  <c r="M185" i="2"/>
  <c r="K185" i="2"/>
  <c r="K890" i="2" s="1"/>
  <c r="K1398" i="2" s="1"/>
  <c r="H804" i="2"/>
  <c r="H803" i="2"/>
  <c r="R185" i="2"/>
  <c r="R890" i="2" s="1"/>
  <c r="R1398" i="2" s="1"/>
  <c r="P185" i="2"/>
  <c r="P890" i="2" s="1"/>
  <c r="P1398" i="2" s="1"/>
  <c r="N185" i="2"/>
  <c r="N890" i="2" s="1"/>
  <c r="N1398" i="2" s="1"/>
  <c r="L185" i="2"/>
  <c r="L890" i="2" s="1"/>
  <c r="J185" i="2"/>
  <c r="J890" i="2" s="1"/>
  <c r="J1398" i="2" s="1"/>
  <c r="S890" i="2"/>
  <c r="S1398" i="2" s="1"/>
  <c r="Q890" i="2"/>
  <c r="Q1398" i="2" s="1"/>
  <c r="M890" i="2"/>
  <c r="M1398" i="2" s="1"/>
  <c r="P802" i="2"/>
  <c r="R802" i="2"/>
  <c r="M802" i="2"/>
  <c r="Q802" i="2"/>
  <c r="K891" i="2"/>
  <c r="K1399" i="2" s="1"/>
  <c r="O802" i="2"/>
  <c r="N802" i="2"/>
  <c r="L802" i="2"/>
  <c r="O891" i="2"/>
  <c r="O1399" i="2" s="1"/>
  <c r="J802" i="2"/>
  <c r="L891" i="2"/>
  <c r="L1399" i="2" s="1"/>
  <c r="R891" i="2"/>
  <c r="R1399" i="2" s="1"/>
  <c r="I403" i="2"/>
  <c r="S891" i="2"/>
  <c r="S1399" i="2" s="1"/>
  <c r="N891" i="2"/>
  <c r="N1399" i="2" s="1"/>
  <c r="J891" i="2"/>
  <c r="J1399" i="2" s="1"/>
  <c r="J889" i="2"/>
  <c r="J1397" i="2" s="1"/>
  <c r="Q889" i="2"/>
  <c r="Q1397" i="2" s="1"/>
  <c r="M891" i="2"/>
  <c r="M1399" i="2" s="1"/>
  <c r="S802" i="2"/>
  <c r="M889" i="2"/>
  <c r="M1397" i="2" s="1"/>
  <c r="O889" i="2"/>
  <c r="O1397" i="2" s="1"/>
  <c r="P889" i="2"/>
  <c r="P1397" i="2" s="1"/>
  <c r="R183" i="2"/>
  <c r="R182" i="2" s="1"/>
  <c r="N183" i="2"/>
  <c r="N182" i="2" s="1"/>
  <c r="M183" i="2"/>
  <c r="M182" i="2" s="1"/>
  <c r="L1398" i="2"/>
  <c r="L889" i="2"/>
  <c r="L1397" i="2" s="1"/>
  <c r="J183" i="2"/>
  <c r="J182" i="2" s="1"/>
  <c r="P183" i="2"/>
  <c r="P182" i="2" s="1"/>
  <c r="L183" i="2"/>
  <c r="L182" i="2" s="1"/>
  <c r="S889" i="2"/>
  <c r="S1397" i="2" s="1"/>
  <c r="I805" i="2"/>
  <c r="R889" i="2"/>
  <c r="R1397" i="2" s="1"/>
  <c r="Q183" i="2"/>
  <c r="Q182" i="2" s="1"/>
  <c r="K889" i="2"/>
  <c r="K1397" i="2" s="1"/>
  <c r="S183" i="2"/>
  <c r="S182" i="2" s="1"/>
  <c r="O183" i="2"/>
  <c r="O182" i="2" s="1"/>
  <c r="K183" i="2"/>
  <c r="K182" i="2" s="1"/>
  <c r="N889" i="2"/>
  <c r="N1397" i="2" s="1"/>
  <c r="I806" i="2"/>
  <c r="I381" i="2"/>
  <c r="I380" i="2" s="1"/>
  <c r="I309" i="2"/>
  <c r="O301" i="2"/>
  <c r="O888" i="2"/>
  <c r="O1396" i="2" s="1"/>
  <c r="P301" i="2"/>
  <c r="I183" i="2"/>
  <c r="I182" i="2" s="1"/>
  <c r="M301" i="2"/>
  <c r="J301" i="2"/>
  <c r="L301" i="2"/>
  <c r="Q301" i="2"/>
  <c r="N301" i="2"/>
  <c r="K301" i="2"/>
  <c r="S301" i="2"/>
  <c r="R301" i="2"/>
  <c r="I302" i="2"/>
  <c r="I301" i="2" s="1"/>
  <c r="Q1441" i="2"/>
  <c r="N1441" i="2"/>
  <c r="J1441" i="2"/>
  <c r="M1441" i="2"/>
  <c r="P1441" i="2"/>
  <c r="L1441" i="2"/>
  <c r="U1405" i="2"/>
  <c r="Y1416" i="2"/>
  <c r="O1441" i="2"/>
  <c r="K1441" i="2"/>
  <c r="H805" i="2"/>
  <c r="H301" i="2"/>
  <c r="H157" i="2"/>
  <c r="H156" i="2"/>
  <c r="H289" i="2"/>
  <c r="I164" i="2"/>
  <c r="I163" i="2" s="1"/>
  <c r="H381" i="2"/>
  <c r="H380" i="2" s="1"/>
  <c r="H174" i="2"/>
  <c r="H173" i="2" s="1"/>
  <c r="H164" i="2"/>
  <c r="H163" i="2" s="1"/>
  <c r="H806" i="2"/>
  <c r="I205" i="2"/>
  <c r="H403" i="2"/>
  <c r="H161" i="2"/>
  <c r="H186" i="2" s="1"/>
  <c r="H205" i="2"/>
  <c r="P154" i="2"/>
  <c r="L154" i="2"/>
  <c r="N154" i="2"/>
  <c r="J154" i="2"/>
  <c r="S154" i="2"/>
  <c r="Q154" i="2"/>
  <c r="O154" i="2"/>
  <c r="M154" i="2"/>
  <c r="K154" i="2"/>
  <c r="H158" i="2"/>
  <c r="H159" i="2"/>
  <c r="H184" i="2" s="1"/>
  <c r="H160" i="2"/>
  <c r="H1416" i="2" s="1"/>
  <c r="H309" i="2"/>
  <c r="H155" i="2"/>
  <c r="R154" i="2"/>
  <c r="I154" i="2"/>
  <c r="J140" i="2"/>
  <c r="K140" i="2"/>
  <c r="L140" i="2"/>
  <c r="M140" i="2"/>
  <c r="N140" i="2"/>
  <c r="O140" i="2"/>
  <c r="P140" i="2"/>
  <c r="Q140" i="2"/>
  <c r="Q139" i="2" s="1"/>
  <c r="R140" i="2"/>
  <c r="R139" i="2" s="1"/>
  <c r="S140" i="2"/>
  <c r="S139" i="2" s="1"/>
  <c r="I145" i="2"/>
  <c r="I137" i="2" s="1"/>
  <c r="H145" i="2"/>
  <c r="H137" i="2" s="1"/>
  <c r="I144" i="2"/>
  <c r="I136" i="2" s="1"/>
  <c r="H144" i="2"/>
  <c r="H136" i="2" s="1"/>
  <c r="I143" i="2"/>
  <c r="I135" i="2" s="1"/>
  <c r="H143" i="2"/>
  <c r="H135" i="2" s="1"/>
  <c r="I142" i="2"/>
  <c r="I134" i="2" s="1"/>
  <c r="H142" i="2"/>
  <c r="H134" i="2" s="1"/>
  <c r="I141" i="2"/>
  <c r="I133" i="2" s="1"/>
  <c r="H141" i="2"/>
  <c r="H133" i="2" s="1"/>
  <c r="H95" i="2"/>
  <c r="I113" i="2"/>
  <c r="I80" i="2" s="1"/>
  <c r="H113" i="2"/>
  <c r="I76" i="2"/>
  <c r="H109" i="2"/>
  <c r="I107" i="2"/>
  <c r="I74" i="2" s="1"/>
  <c r="I106" i="2"/>
  <c r="I73" i="2" s="1"/>
  <c r="I105" i="2"/>
  <c r="I72" i="2" s="1"/>
  <c r="H105" i="2"/>
  <c r="Q103" i="2"/>
  <c r="R103" i="2"/>
  <c r="S103" i="2"/>
  <c r="I101" i="2"/>
  <c r="H101" i="2"/>
  <c r="H99" i="2"/>
  <c r="I81" i="2"/>
  <c r="H98" i="2"/>
  <c r="I79" i="2"/>
  <c r="H96" i="2"/>
  <c r="H79" i="2" s="1"/>
  <c r="I71" i="2"/>
  <c r="I93" i="2"/>
  <c r="I69" i="2" s="1"/>
  <c r="H93" i="2"/>
  <c r="I92" i="2"/>
  <c r="I68" i="2" s="1"/>
  <c r="H92" i="2"/>
  <c r="H68" i="2" s="1"/>
  <c r="I90" i="2"/>
  <c r="I66" i="2" s="1"/>
  <c r="H90" i="2"/>
  <c r="J89" i="2"/>
  <c r="L89" i="2"/>
  <c r="M89" i="2"/>
  <c r="N89" i="2"/>
  <c r="O89" i="2"/>
  <c r="P89" i="2"/>
  <c r="Q89" i="2"/>
  <c r="Q88" i="2" s="1"/>
  <c r="R89" i="2"/>
  <c r="R88" i="2" s="1"/>
  <c r="I1423" i="2" l="1"/>
  <c r="I147" i="2"/>
  <c r="N888" i="2"/>
  <c r="N1396" i="2" s="1"/>
  <c r="N1395" i="2" s="1"/>
  <c r="H1431" i="2"/>
  <c r="H83" i="2"/>
  <c r="H149" i="2" s="1"/>
  <c r="H104" i="2"/>
  <c r="H103" i="2" s="1"/>
  <c r="M888" i="2"/>
  <c r="M1396" i="2" s="1"/>
  <c r="M1395" i="2" s="1"/>
  <c r="R888" i="2"/>
  <c r="R1396" i="2" s="1"/>
  <c r="R1395" i="2" s="1"/>
  <c r="P888" i="2"/>
  <c r="P887" i="2" s="1"/>
  <c r="I802" i="2"/>
  <c r="J888" i="2"/>
  <c r="L888" i="2"/>
  <c r="I86" i="2"/>
  <c r="I150" i="2" s="1"/>
  <c r="I891" i="2" s="1"/>
  <c r="I1399" i="2" s="1"/>
  <c r="I132" i="2"/>
  <c r="K888" i="2"/>
  <c r="O887" i="2"/>
  <c r="Q888" i="2"/>
  <c r="S888" i="2"/>
  <c r="O1395" i="2"/>
  <c r="I148" i="2"/>
  <c r="I83" i="2"/>
  <c r="I149" i="2" s="1"/>
  <c r="H802" i="2"/>
  <c r="I104" i="2"/>
  <c r="I103" i="2" s="1"/>
  <c r="H89" i="2"/>
  <c r="H88" i="2" s="1"/>
  <c r="K89" i="2"/>
  <c r="I1441" i="2"/>
  <c r="S1441" i="2"/>
  <c r="AA1416" i="2"/>
  <c r="R1441" i="2"/>
  <c r="H80" i="2"/>
  <c r="J1436" i="2"/>
  <c r="J1474" i="2" s="1"/>
  <c r="H66" i="2"/>
  <c r="H183" i="2"/>
  <c r="H185" i="2"/>
  <c r="I140" i="2"/>
  <c r="I139" i="2" s="1"/>
  <c r="H140" i="2"/>
  <c r="H139" i="2" s="1"/>
  <c r="I89" i="2"/>
  <c r="I88" i="2" s="1"/>
  <c r="H154" i="2"/>
  <c r="H69" i="2"/>
  <c r="H71" i="2"/>
  <c r="H72" i="2"/>
  <c r="H73" i="2"/>
  <c r="H74" i="2"/>
  <c r="H76" i="2"/>
  <c r="H81" i="2"/>
  <c r="H1423" i="2" s="1"/>
  <c r="H86" i="2"/>
  <c r="I19" i="2"/>
  <c r="H28" i="2"/>
  <c r="H60" i="2" s="1"/>
  <c r="I21" i="2"/>
  <c r="H19" i="2"/>
  <c r="I34" i="2"/>
  <c r="I17" i="2" s="1"/>
  <c r="Q32" i="2"/>
  <c r="S32" i="2"/>
  <c r="C17" i="2"/>
  <c r="D17" i="2"/>
  <c r="C19" i="2"/>
  <c r="D19" i="2"/>
  <c r="C21" i="2"/>
  <c r="D21" i="2"/>
  <c r="H1409" i="2" l="1"/>
  <c r="H1403" i="2" s="1"/>
  <c r="N887" i="2"/>
  <c r="I1422" i="2"/>
  <c r="H890" i="2"/>
  <c r="H147" i="2"/>
  <c r="M887" i="2"/>
  <c r="I65" i="2"/>
  <c r="R887" i="2"/>
  <c r="P1396" i="2"/>
  <c r="P1395" i="2" s="1"/>
  <c r="I58" i="2"/>
  <c r="Q1396" i="2"/>
  <c r="Q1395" i="2" s="1"/>
  <c r="Q887" i="2"/>
  <c r="K887" i="2"/>
  <c r="K1396" i="2"/>
  <c r="K1395" i="2" s="1"/>
  <c r="J887" i="2"/>
  <c r="J1396" i="2"/>
  <c r="J1395" i="2" s="1"/>
  <c r="I146" i="2"/>
  <c r="S1396" i="2"/>
  <c r="S1395" i="2" s="1"/>
  <c r="S887" i="2"/>
  <c r="L887" i="2"/>
  <c r="L1396" i="2"/>
  <c r="L1395" i="2" s="1"/>
  <c r="I889" i="2"/>
  <c r="I1397" i="2" s="1"/>
  <c r="I1431" i="2"/>
  <c r="I28" i="2"/>
  <c r="I60" i="2" s="1"/>
  <c r="H148" i="2"/>
  <c r="H182" i="2"/>
  <c r="AA1403" i="2"/>
  <c r="H1424" i="2"/>
  <c r="H1444" i="2" s="1"/>
  <c r="N1429" i="2"/>
  <c r="K1428" i="2"/>
  <c r="Q1429" i="2"/>
  <c r="M1429" i="2"/>
  <c r="R1428" i="2"/>
  <c r="N1428" i="2"/>
  <c r="J1428" i="2"/>
  <c r="R1429" i="2"/>
  <c r="O1428" i="2"/>
  <c r="P1429" i="2"/>
  <c r="L1429" i="2"/>
  <c r="Q1428" i="2"/>
  <c r="M1428" i="2"/>
  <c r="J1429" i="2"/>
  <c r="S1428" i="2"/>
  <c r="O1429" i="2"/>
  <c r="K1429" i="2"/>
  <c r="S1429" i="2"/>
  <c r="P1428" i="2"/>
  <c r="L1428" i="2"/>
  <c r="H132" i="2"/>
  <c r="H131" i="2" s="1"/>
  <c r="H65" i="2"/>
  <c r="I33" i="2"/>
  <c r="I32" i="2" s="1"/>
  <c r="H21" i="2"/>
  <c r="H33" i="2"/>
  <c r="H32" i="2" s="1"/>
  <c r="H150" i="2"/>
  <c r="S1437" i="2"/>
  <c r="S1475" i="2" s="1"/>
  <c r="Q1437" i="2"/>
  <c r="Q1475" i="2" s="1"/>
  <c r="O1437" i="2"/>
  <c r="O1475" i="2" s="1"/>
  <c r="M1437" i="2"/>
  <c r="M1475" i="2" s="1"/>
  <c r="K1437" i="2"/>
  <c r="K1475" i="2" s="1"/>
  <c r="Q1436" i="2"/>
  <c r="Q1474" i="2" s="1"/>
  <c r="O1436" i="2"/>
  <c r="O1474" i="2" s="1"/>
  <c r="M1436" i="2"/>
  <c r="M1474" i="2" s="1"/>
  <c r="K1436" i="2"/>
  <c r="K1474" i="2" s="1"/>
  <c r="R1437" i="2"/>
  <c r="P1437" i="2"/>
  <c r="P1475" i="2" s="1"/>
  <c r="N1437" i="2"/>
  <c r="N1475" i="2" s="1"/>
  <c r="L1437" i="2"/>
  <c r="L1475" i="2" s="1"/>
  <c r="J1437" i="2"/>
  <c r="J1475" i="2" s="1"/>
  <c r="R1436" i="2"/>
  <c r="P1436" i="2"/>
  <c r="P1474" i="2" s="1"/>
  <c r="N1436" i="2"/>
  <c r="N1474" i="2" s="1"/>
  <c r="L1436" i="2"/>
  <c r="L1474" i="2" s="1"/>
  <c r="M16" i="2"/>
  <c r="R16" i="2"/>
  <c r="R15" i="2" s="1"/>
  <c r="P16" i="2"/>
  <c r="N16" i="2"/>
  <c r="L16" i="2"/>
  <c r="J16" i="2"/>
  <c r="S16" i="2"/>
  <c r="Q16" i="2"/>
  <c r="O16" i="2"/>
  <c r="K16" i="2"/>
  <c r="H1422" i="2" l="1"/>
  <c r="I57" i="2"/>
  <c r="I888" i="2"/>
  <c r="I1396" i="2" s="1"/>
  <c r="H58" i="2"/>
  <c r="J1435" i="2"/>
  <c r="J1473" i="2" s="1"/>
  <c r="N1435" i="2"/>
  <c r="N1473" i="2" s="1"/>
  <c r="L1435" i="2"/>
  <c r="L1473" i="2" s="1"/>
  <c r="P1435" i="2"/>
  <c r="P1473" i="2" s="1"/>
  <c r="R1435" i="2"/>
  <c r="H146" i="2"/>
  <c r="H889" i="2"/>
  <c r="H1397" i="2" s="1"/>
  <c r="U1409" i="2"/>
  <c r="U1403" i="2"/>
  <c r="L1442" i="2"/>
  <c r="AA1423" i="2"/>
  <c r="O1443" i="2"/>
  <c r="Q1442" i="2"/>
  <c r="O1435" i="2"/>
  <c r="O1473" i="2" s="1"/>
  <c r="S1435" i="2"/>
  <c r="S1473" i="2" s="1"/>
  <c r="K1442" i="2"/>
  <c r="Y1423" i="2"/>
  <c r="M1443" i="2"/>
  <c r="M1442" i="2"/>
  <c r="K1435" i="2"/>
  <c r="K1473" i="2" s="1"/>
  <c r="P1442" i="2"/>
  <c r="Q1435" i="2"/>
  <c r="Q1473" i="2" s="1"/>
  <c r="N1442" i="2"/>
  <c r="J1442" i="2"/>
  <c r="P1443" i="2"/>
  <c r="O1442" i="2"/>
  <c r="M1435" i="2"/>
  <c r="M1473" i="2" s="1"/>
  <c r="I1429" i="2"/>
  <c r="I1428" i="2"/>
  <c r="R1442" i="2"/>
  <c r="Y1422" i="2"/>
  <c r="Y1409" i="2"/>
  <c r="S1442" i="2"/>
  <c r="AA1422" i="2"/>
  <c r="AA1409" i="2"/>
  <c r="Q1439" i="2"/>
  <c r="J1439" i="2"/>
  <c r="O1439" i="2"/>
  <c r="L1439" i="2"/>
  <c r="M1439" i="2"/>
  <c r="N1439" i="2"/>
  <c r="K1439" i="2"/>
  <c r="P1439" i="2"/>
  <c r="H1429" i="2"/>
  <c r="S1434" i="2"/>
  <c r="S1472" i="2" s="1"/>
  <c r="R1434" i="2"/>
  <c r="K1434" i="2"/>
  <c r="K1472" i="2" s="1"/>
  <c r="AA1428" i="2"/>
  <c r="Y1428" i="2"/>
  <c r="Y1429" i="2"/>
  <c r="R1443" i="2"/>
  <c r="L1443" i="2"/>
  <c r="Q1443" i="2"/>
  <c r="K1443" i="2"/>
  <c r="J1443" i="2"/>
  <c r="N1443" i="2"/>
  <c r="AA1429" i="2"/>
  <c r="S1443" i="2"/>
  <c r="M1434" i="2"/>
  <c r="M1472" i="2" s="1"/>
  <c r="P1434" i="2"/>
  <c r="P1472" i="2" s="1"/>
  <c r="I1437" i="2"/>
  <c r="I1475" i="2" s="1"/>
  <c r="H1428" i="2" l="1"/>
  <c r="H1402" i="2"/>
  <c r="H888" i="2"/>
  <c r="H1396" i="2" s="1"/>
  <c r="P1471" i="2"/>
  <c r="O1434" i="2"/>
  <c r="O1472" i="2" s="1"/>
  <c r="O1471" i="2" s="1"/>
  <c r="M1433" i="2"/>
  <c r="K1433" i="2"/>
  <c r="J1434" i="2"/>
  <c r="J1472" i="2" s="1"/>
  <c r="J1471" i="2" s="1"/>
  <c r="K1471" i="2"/>
  <c r="M1471" i="2"/>
  <c r="I1443" i="2"/>
  <c r="I1435" i="2"/>
  <c r="I1473" i="2" s="1"/>
  <c r="S1439" i="2"/>
  <c r="I1439" i="2"/>
  <c r="H1443" i="2"/>
  <c r="N1434" i="2"/>
  <c r="N1472" i="2" s="1"/>
  <c r="N1471" i="2" s="1"/>
  <c r="I1442" i="2"/>
  <c r="L1434" i="2"/>
  <c r="L1472" i="2" s="1"/>
  <c r="L1471" i="2" s="1"/>
  <c r="Q1434" i="2"/>
  <c r="Q1472" i="2" s="1"/>
  <c r="Q1471" i="2" s="1"/>
  <c r="H1436" i="2"/>
  <c r="H1474" i="2" s="1"/>
  <c r="H1398" i="2"/>
  <c r="R1433" i="2"/>
  <c r="N1433" i="2"/>
  <c r="J1433" i="2"/>
  <c r="L1433" i="2"/>
  <c r="P1433" i="2"/>
  <c r="Q1433" i="2"/>
  <c r="O1433" i="2"/>
  <c r="I1424" i="2" l="1"/>
  <c r="I16" i="2"/>
  <c r="I1434" i="2"/>
  <c r="I1472" i="2" s="1"/>
  <c r="I890" i="2" l="1"/>
  <c r="I1444" i="2"/>
  <c r="C68" i="2"/>
  <c r="I1398" i="2" l="1"/>
  <c r="I1395" i="2" s="1"/>
  <c r="I887" i="2"/>
  <c r="I1433" i="2" s="1"/>
  <c r="I1436" i="2"/>
  <c r="I1474" i="2" s="1"/>
  <c r="I1471" i="2" s="1"/>
  <c r="D433" i="2"/>
  <c r="F433" i="2"/>
  <c r="G433" i="2"/>
  <c r="C433" i="2"/>
  <c r="D436" i="2"/>
  <c r="F436" i="2"/>
  <c r="G436" i="2"/>
  <c r="C436" i="2"/>
  <c r="D986" i="2" l="1"/>
  <c r="F986" i="2"/>
  <c r="G986" i="2"/>
  <c r="C986" i="2"/>
  <c r="D984" i="2"/>
  <c r="F984" i="2"/>
  <c r="G984" i="2"/>
  <c r="C984" i="2"/>
  <c r="D983" i="2"/>
  <c r="F983" i="2"/>
  <c r="G983" i="2"/>
  <c r="C983" i="2"/>
  <c r="H1442" i="2" l="1"/>
  <c r="H1434" i="2" l="1"/>
  <c r="H1472" i="2" s="1"/>
  <c r="F462" i="2"/>
  <c r="G462" i="2"/>
  <c r="C462" i="2"/>
  <c r="G1319" i="2" l="1"/>
  <c r="F1319" i="2"/>
  <c r="D1319" i="2"/>
  <c r="C1319" i="2"/>
  <c r="G1317" i="2"/>
  <c r="F1317" i="2"/>
  <c r="D1317" i="2"/>
  <c r="C1317" i="2"/>
  <c r="G1316" i="2"/>
  <c r="F1316" i="2"/>
  <c r="D1316" i="2"/>
  <c r="C1316" i="2"/>
  <c r="G1315" i="2"/>
  <c r="F1315" i="2"/>
  <c r="D1315" i="2"/>
  <c r="C1315" i="2"/>
  <c r="G1314" i="2"/>
  <c r="F1314" i="2"/>
  <c r="D1314" i="2"/>
  <c r="C1314" i="2"/>
  <c r="G1313" i="2"/>
  <c r="F1313" i="2"/>
  <c r="D1313" i="2"/>
  <c r="C1313" i="2"/>
  <c r="S1277" i="2"/>
  <c r="H1278" i="2"/>
  <c r="H1277" i="2" s="1"/>
  <c r="G1215" i="2"/>
  <c r="F1215" i="2"/>
  <c r="D1215" i="2"/>
  <c r="C1215" i="2"/>
  <c r="G1213" i="2"/>
  <c r="F1213" i="2"/>
  <c r="D1213" i="2"/>
  <c r="C1213" i="2"/>
  <c r="F1191" i="2"/>
  <c r="D1191" i="2"/>
  <c r="C1191" i="2"/>
  <c r="G1190" i="2"/>
  <c r="F1190" i="2"/>
  <c r="D1190" i="2"/>
  <c r="C1190" i="2"/>
  <c r="G1189" i="2"/>
  <c r="F1189" i="2"/>
  <c r="D1189" i="2"/>
  <c r="C1189" i="2"/>
  <c r="G1144" i="2"/>
  <c r="F1144" i="2"/>
  <c r="D1144" i="2"/>
  <c r="C1144" i="2"/>
  <c r="G1143" i="2"/>
  <c r="F1143" i="2"/>
  <c r="D1143" i="2"/>
  <c r="C1143" i="2"/>
  <c r="G1142" i="2"/>
  <c r="F1142" i="2"/>
  <c r="D1142" i="2"/>
  <c r="C1142" i="2"/>
  <c r="G1110" i="2"/>
  <c r="F1110" i="2"/>
  <c r="D1110" i="2"/>
  <c r="C1110" i="2"/>
  <c r="G1109" i="2"/>
  <c r="F1109" i="2"/>
  <c r="D1109" i="2"/>
  <c r="C1109" i="2"/>
  <c r="G1108" i="2"/>
  <c r="F1108" i="2"/>
  <c r="D1108" i="2"/>
  <c r="C1108" i="2"/>
  <c r="G1107" i="2"/>
  <c r="F1107" i="2"/>
  <c r="D1107" i="2"/>
  <c r="C1107" i="2"/>
  <c r="G1066" i="2"/>
  <c r="F1066" i="2"/>
  <c r="C1066" i="2"/>
  <c r="G1065" i="2"/>
  <c r="F1065" i="2"/>
  <c r="D1065" i="2"/>
  <c r="C1065" i="2"/>
  <c r="H1063" i="2"/>
  <c r="G1064" i="2"/>
  <c r="F1064" i="2"/>
  <c r="D1064" i="2"/>
  <c r="C1064" i="2"/>
  <c r="G1030" i="2"/>
  <c r="F1030" i="2"/>
  <c r="D1030" i="2"/>
  <c r="C1030" i="2"/>
  <c r="G955" i="2"/>
  <c r="F955" i="2"/>
  <c r="D955" i="2"/>
  <c r="C955" i="2"/>
  <c r="G954" i="2"/>
  <c r="F954" i="2"/>
  <c r="D954" i="2"/>
  <c r="C954" i="2"/>
  <c r="G953" i="2"/>
  <c r="D953" i="2"/>
  <c r="C953" i="2"/>
  <c r="G903" i="2"/>
  <c r="F903" i="2"/>
  <c r="D903" i="2"/>
  <c r="C903" i="2"/>
  <c r="G902" i="2"/>
  <c r="F902" i="2"/>
  <c r="D902" i="2"/>
  <c r="C902" i="2"/>
  <c r="G900" i="2"/>
  <c r="F900" i="2"/>
  <c r="D900" i="2"/>
  <c r="C900" i="2"/>
  <c r="G899" i="2"/>
  <c r="F899" i="2"/>
  <c r="D899" i="2"/>
  <c r="C899" i="2"/>
  <c r="F829" i="2"/>
  <c r="C829" i="2"/>
  <c r="F828" i="2"/>
  <c r="D828" i="2"/>
  <c r="C828" i="2"/>
  <c r="F827" i="2"/>
  <c r="C827" i="2"/>
  <c r="F826" i="2"/>
  <c r="C826" i="2"/>
  <c r="S817" i="2"/>
  <c r="S809" i="2"/>
  <c r="G463" i="2"/>
  <c r="F463" i="2"/>
  <c r="C463" i="2"/>
  <c r="G432" i="2"/>
  <c r="F432" i="2"/>
  <c r="D432" i="2"/>
  <c r="C432" i="2"/>
  <c r="G408" i="2"/>
  <c r="F408" i="2"/>
  <c r="D408" i="2"/>
  <c r="C408" i="2"/>
  <c r="G407" i="2"/>
  <c r="F407" i="2"/>
  <c r="D407" i="2"/>
  <c r="C407" i="2"/>
  <c r="G406" i="2"/>
  <c r="F406" i="2"/>
  <c r="D406" i="2"/>
  <c r="C406" i="2"/>
  <c r="G405" i="2"/>
  <c r="F405" i="2"/>
  <c r="D405" i="2"/>
  <c r="C405" i="2"/>
  <c r="G404" i="2"/>
  <c r="F404" i="2"/>
  <c r="D404" i="2"/>
  <c r="C404" i="2"/>
  <c r="G383" i="2"/>
  <c r="F383" i="2"/>
  <c r="C383" i="2"/>
  <c r="G382" i="2"/>
  <c r="F382" i="2"/>
  <c r="C382" i="2"/>
  <c r="G320" i="2"/>
  <c r="F320" i="2"/>
  <c r="D320" i="2"/>
  <c r="C320" i="2"/>
  <c r="G319" i="2"/>
  <c r="F319" i="2"/>
  <c r="D319" i="2"/>
  <c r="C319" i="2"/>
  <c r="G318" i="2"/>
  <c r="F318" i="2"/>
  <c r="D318" i="2"/>
  <c r="C318" i="2"/>
  <c r="G317" i="2"/>
  <c r="F317" i="2"/>
  <c r="D317" i="2"/>
  <c r="C317" i="2"/>
  <c r="G316" i="2"/>
  <c r="F316" i="2"/>
  <c r="D316" i="2"/>
  <c r="C316" i="2"/>
  <c r="G315" i="2"/>
  <c r="F315" i="2"/>
  <c r="D315" i="2"/>
  <c r="C315" i="2"/>
  <c r="G314" i="2"/>
  <c r="F314" i="2"/>
  <c r="D314" i="2"/>
  <c r="C314" i="2"/>
  <c r="G313" i="2"/>
  <c r="F313" i="2"/>
  <c r="D313" i="2"/>
  <c r="C313" i="2"/>
  <c r="G312" i="2"/>
  <c r="F312" i="2"/>
  <c r="D312" i="2"/>
  <c r="C312" i="2"/>
  <c r="G311" i="2"/>
  <c r="F311" i="2"/>
  <c r="D311" i="2"/>
  <c r="C311" i="2"/>
  <c r="G310" i="2"/>
  <c r="F310" i="2"/>
  <c r="D310" i="2"/>
  <c r="C310" i="2"/>
  <c r="G158" i="2"/>
  <c r="F158" i="2"/>
  <c r="C158" i="2"/>
  <c r="G157" i="2"/>
  <c r="F157" i="2"/>
  <c r="C157" i="2"/>
  <c r="G156" i="2"/>
  <c r="F156" i="2"/>
  <c r="C156" i="2"/>
  <c r="G155" i="2"/>
  <c r="F155" i="2"/>
  <c r="C155" i="2"/>
  <c r="C133" i="2"/>
  <c r="G74" i="2"/>
  <c r="F74" i="2"/>
  <c r="C74" i="2"/>
  <c r="G73" i="2"/>
  <c r="F73" i="2"/>
  <c r="C73" i="2"/>
  <c r="G72" i="2"/>
  <c r="F72" i="2"/>
  <c r="C72" i="2"/>
  <c r="D66" i="2"/>
  <c r="C66" i="2"/>
  <c r="S461" i="2" l="1"/>
  <c r="S460" i="2" s="1"/>
  <c r="H61" i="2"/>
  <c r="H57" i="2" s="1"/>
  <c r="H16" i="2"/>
  <c r="H15" i="2" s="1"/>
  <c r="H431" i="2"/>
  <c r="H461" i="2"/>
  <c r="H460" i="2" s="1"/>
  <c r="R461" i="2"/>
  <c r="R460" i="2" s="1"/>
  <c r="S476" i="2"/>
  <c r="S810" i="2"/>
  <c r="H891" i="2" l="1"/>
  <c r="H1435" i="2"/>
  <c r="H1473" i="2" s="1"/>
  <c r="H1441" i="2"/>
  <c r="H1437" i="2" l="1"/>
  <c r="H1475" i="2" s="1"/>
  <c r="H1471" i="2" s="1"/>
  <c r="H887" i="2"/>
  <c r="H1433" i="2" s="1"/>
  <c r="H1399" i="2"/>
  <c r="H1395" i="2" s="1"/>
  <c r="H1401" i="2" s="1"/>
  <c r="R1284" i="2" l="1"/>
  <c r="R1467" i="2" l="1"/>
  <c r="R1475" i="2" s="1"/>
  <c r="R1277" i="2"/>
  <c r="R1464" i="2" l="1"/>
  <c r="R1465" i="2"/>
  <c r="R1466" i="2"/>
  <c r="R1474" i="2" s="1"/>
  <c r="R1463" i="2" l="1"/>
  <c r="R1440" i="2"/>
  <c r="R1470" i="2"/>
  <c r="R1473" i="2"/>
  <c r="R1469" i="2"/>
  <c r="R1472" i="2"/>
  <c r="R1471" i="2" l="1"/>
  <c r="R1439" i="2"/>
  <c r="R236" i="2"/>
  <c r="S236" i="2"/>
  <c r="S968" i="2"/>
  <c r="S89" i="2" l="1"/>
  <c r="S88" i="2" s="1"/>
  <c r="S1431" i="2"/>
  <c r="AA1431" i="2" s="1"/>
  <c r="S1424" i="2"/>
  <c r="AA1424" i="2" l="1"/>
  <c r="S1444" i="2"/>
  <c r="S1433" i="2" l="1"/>
  <c r="S1436" i="2" l="1"/>
  <c r="S1474" i="2" s="1"/>
  <c r="S1471" i="2" s="1"/>
</calcChain>
</file>

<file path=xl/sharedStrings.xml><?xml version="1.0" encoding="utf-8"?>
<sst xmlns="http://schemas.openxmlformats.org/spreadsheetml/2006/main" count="3094" uniqueCount="626">
  <si>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</si>
  <si>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</si>
  <si>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</si>
  <si>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</si>
  <si>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ЦСР</t>
  </si>
  <si>
    <t>ВР</t>
  </si>
  <si>
    <t>Стоимость единицы (тыс. руб.)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</si>
  <si>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</si>
  <si>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</si>
  <si>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</si>
  <si>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</si>
  <si>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Итого затрат на решение задачи 1 подпрограммы 1 государственной программы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</si>
  <si>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</si>
  <si>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</si>
  <si>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</si>
  <si>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</si>
  <si>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 xml:space="preserve">Стоимость ед. изм.         </t>
  </si>
  <si>
    <t>областной бюджет</t>
  </si>
  <si>
    <t>Итого затрат на решение задачи 2 подпрограммы 1 государственной программы</t>
  </si>
  <si>
    <t>Итого затрат на решение задачи 3 подпрограммы 1 государственной программы</t>
  </si>
  <si>
    <t>Итого затрат на решение задачи 4 подпрограммы 1 государственной программы</t>
  </si>
  <si>
    <t>Итого затрат на решение задачи 5 подпрограммы 1 государственной программы</t>
  </si>
  <si>
    <t>Итого затрат на решение задачи 6 подпрограммы 1 государственной программы</t>
  </si>
  <si>
    <t>Итого затрат по подпрограмме 1 государственной программы</t>
  </si>
  <si>
    <t>Итого затрат на решение задачи 1 подпрограммы 2 государственной программы</t>
  </si>
  <si>
    <t>Итого затрат на решение задачи 2 подпрограммы 2 государственной программы</t>
  </si>
  <si>
    <t>Итого затрат по подпрограмме 2 государственной программы</t>
  </si>
  <si>
    <t>Итого затрат на решение задачи 1 подпрограммы 3 государственной программы</t>
  </si>
  <si>
    <t>Итого затрат на решение задачи 2  подпрограммы 3 государственной программы</t>
  </si>
  <si>
    <t>Итого затрат на решение задачи 3 подпрограммы 3 государственной программы</t>
  </si>
  <si>
    <t>Итого затрат по подпрограмме 3 государственной программы</t>
  </si>
  <si>
    <t xml:space="preserve">Наименование показателя (ед. изм.) </t>
  </si>
  <si>
    <t>Итого затрат на решение задачи 1 подпрограммы 4 государственной программы</t>
  </si>
  <si>
    <t>Итого затрат на решение задачи 2 подпрограммы 4 государственной программы</t>
  </si>
  <si>
    <t>Итого затрат на решение задачи 3 подпрограммы 4 государственной программы</t>
  </si>
  <si>
    <t>Итого затрат по подпрограмме 4 государственной программы</t>
  </si>
  <si>
    <t>Код бюджетной классификации</t>
  </si>
  <si>
    <t>Факт за 1 квартал</t>
  </si>
  <si>
    <t>Итого затрат по  государственной программе</t>
  </si>
  <si>
    <t>0701</t>
  </si>
  <si>
    <t>0702</t>
  </si>
  <si>
    <t>0709</t>
  </si>
  <si>
    <t>0705</t>
  </si>
  <si>
    <t>0704</t>
  </si>
  <si>
    <t>ГКУ НСО НИМРО</t>
  </si>
  <si>
    <t>ГАОУ ДПО НСО НИПКиПРО
Профессиональные образовательные организации педагогического профиля</t>
  </si>
  <si>
    <t>ВСЕГО</t>
  </si>
  <si>
    <t>136</t>
  </si>
  <si>
    <t>540</t>
  </si>
  <si>
    <t>131</t>
  </si>
  <si>
    <t>1003</t>
  </si>
  <si>
    <t>622</t>
  </si>
  <si>
    <t>612</t>
  </si>
  <si>
    <t>244</t>
  </si>
  <si>
    <t>521</t>
  </si>
  <si>
    <t>522</t>
  </si>
  <si>
    <t>414</t>
  </si>
  <si>
    <t>-</t>
  </si>
  <si>
    <t>ДФиС НСО</t>
  </si>
  <si>
    <t>МТЗиТР НСО</t>
  </si>
  <si>
    <t>МК НСО</t>
  </si>
  <si>
    <t>МРП НСО</t>
  </si>
  <si>
    <t>МОНиИП НСО обл</t>
  </si>
  <si>
    <t>МОНиИП НСО местн</t>
  </si>
  <si>
    <t>МС НСО обл</t>
  </si>
  <si>
    <t>МС НСО местн</t>
  </si>
  <si>
    <t>МЖКХ  НСО обл.</t>
  </si>
  <si>
    <t>МЖКХ  НСО местн</t>
  </si>
  <si>
    <t>МС НСО федер.</t>
  </si>
  <si>
    <t>в т.ч. кап.вложения</t>
  </si>
  <si>
    <t>242</t>
  </si>
  <si>
    <t>всего</t>
  </si>
  <si>
    <t>Минобрнауки Новосибирской области</t>
  </si>
  <si>
    <t>мероприятие</t>
  </si>
  <si>
    <t>Создание необходимых условий для повышения доступности услуг системы дополнительного образования детей и молодежи в Новосибирской области с ежегодным обеспечением эл. образовательными ресурсами не менее 150 человек</t>
  </si>
  <si>
    <t xml:space="preserve">Минобрнауки Новосибирской области </t>
  </si>
  <si>
    <t>2.1.1. Мероприятие «сопровождение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 областной методической службой (8 подразделений)»</t>
  </si>
  <si>
    <t>2.2.1. мероприятие «подготовка нормативной правовой базы деятельности региональных инновационных площадок»</t>
  </si>
  <si>
    <t>2.2.2. мероприятие «научно-методическое сопровождение деятельности региональных инновационных площадок»</t>
  </si>
  <si>
    <t>2.4.1.  Мероприятие «Проведение мониторинга информационной открытости образовательных организаций и органов управления образованием Новосибирской области на основе электронного ресурса поддержки размещения обязательной  информации»</t>
  </si>
  <si>
    <t>2.5.1. Мероприятие «Организация и проведение независимой оценки качества образования»</t>
  </si>
  <si>
    <t>3.1.1.  мероприятие «Предоставление на конкурсной основе государственной поддержки программ развития муниципальных организаций дополнительного образования  (субсидии)»</t>
  </si>
  <si>
    <t>3.3.1.  Мероприятие «предоставление на конкурсной основе субсидии общественным и образовательным организациям на реализацию мероприятий, направленных на формирование здорового образа жизни, духовно-нравственное воспитание и профориентацию обучающихся»</t>
  </si>
  <si>
    <t>6.2.3. Субсидии государственным бюджетным и автономным учреждениям на финансовое обеспечение выполнения государственного задания на оказание государственных услуг (выполнение работ)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</si>
  <si>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</si>
  <si>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 xml:space="preserve">Мероприятие предполагается реализовывать, начиная с 2018 года </t>
  </si>
  <si>
    <t xml:space="preserve">ГКУ НСО НИМРО 
</t>
  </si>
  <si>
    <t>350</t>
  </si>
  <si>
    <t xml:space="preserve"> 1  квартал</t>
  </si>
  <si>
    <t xml:space="preserve">  2  квартал</t>
  </si>
  <si>
    <t>3  квартал</t>
  </si>
  <si>
    <t xml:space="preserve"> 4  квартал</t>
  </si>
  <si>
    <t>036</t>
  </si>
  <si>
    <t>Минсельхоз НСО федер.</t>
  </si>
  <si>
    <t xml:space="preserve">Сумма затрат, в том числе: </t>
  </si>
  <si>
    <t xml:space="preserve">Сумма затрат,  в том числе: </t>
  </si>
  <si>
    <t>оборудование (комплект)</t>
  </si>
  <si>
    <t>система мониторинга (комплект)</t>
  </si>
  <si>
    <t>Сумма затрат, в том числе:</t>
  </si>
  <si>
    <t xml:space="preserve"> Минобрнауки Новосибирской области</t>
  </si>
  <si>
    <t>количество обучающихся и воспитанников (человек)</t>
  </si>
  <si>
    <t>количество обучающихся (человек)</t>
  </si>
  <si>
    <t>количество воспитанников (человек)</t>
  </si>
  <si>
    <t>Стоимость единицы (тыс.руб)</t>
  </si>
  <si>
    <t xml:space="preserve">оборудование (комплект) </t>
  </si>
  <si>
    <t>количество обучающихся и воспитанников
(человек)</t>
  </si>
  <si>
    <t xml:space="preserve">конкурс 
(ед.) </t>
  </si>
  <si>
    <t xml:space="preserve">Мероприятие предполагается реализовывать, начиная с 2018 года. Порядок предоставления субсидий будет подготовлен в 2017 году.  </t>
  </si>
  <si>
    <t xml:space="preserve">Стоимость единицы (тыс. руб.)         </t>
  </si>
  <si>
    <t xml:space="preserve">Стоимость единицы (тыс. руб.)     </t>
  </si>
  <si>
    <t xml:space="preserve">Стоимость единицы (тыс. руб.)        </t>
  </si>
  <si>
    <t xml:space="preserve">Стоимость единицы (тыс. руб.)      </t>
  </si>
  <si>
    <t xml:space="preserve">Стоимость единицы (тыс. руб.)       </t>
  </si>
  <si>
    <t xml:space="preserve">Стоимость единицы (тыс. руб.)  </t>
  </si>
  <si>
    <t xml:space="preserve">Стоимость единицы (тыс. руб.)   </t>
  </si>
  <si>
    <t xml:space="preserve">Стоимость единицы (тыс. руб.)    </t>
  </si>
  <si>
    <t xml:space="preserve">Сумма затрат, 
в том числе: </t>
  </si>
  <si>
    <t xml:space="preserve">Стоимость единицы (тыс.руб)         </t>
  </si>
  <si>
    <t xml:space="preserve">Стоимость единицы (тыс.руб)      </t>
  </si>
  <si>
    <t xml:space="preserve">Стоимость единицы (тыс.руб)   </t>
  </si>
  <si>
    <t>Стоимость единицы   (тыс. руб.)</t>
  </si>
  <si>
    <t xml:space="preserve">Стоимость единицы   (тыс. руб.)      </t>
  </si>
  <si>
    <t xml:space="preserve">Стоимость единицы (тыс.руб.)         </t>
  </si>
  <si>
    <t xml:space="preserve">Стоимость единицы (тыс.руб.)             </t>
  </si>
  <si>
    <t xml:space="preserve">Стоимость единицы (тыс.руб.)               </t>
  </si>
  <si>
    <t xml:space="preserve">Стоимость единицы (тыс.руб.)           </t>
  </si>
  <si>
    <t xml:space="preserve">Стоимость единицы (тыс.руб.)          </t>
  </si>
  <si>
    <t xml:space="preserve">Стоимость единицы (тыс.руб.)            </t>
  </si>
  <si>
    <t xml:space="preserve">Стоимость  единицы (тыс. руб.)       </t>
  </si>
  <si>
    <t>Сумма затрат,  в том числе:</t>
  </si>
  <si>
    <t xml:space="preserve">Наименование показателя 
(ед. изм.) </t>
  </si>
  <si>
    <t>комплект (ед.)</t>
  </si>
  <si>
    <t xml:space="preserve">система видеонаблюдения (комплект) </t>
  </si>
  <si>
    <t>количество (шт.)</t>
  </si>
  <si>
    <t>количество нпа (шт.)</t>
  </si>
  <si>
    <t>мониторинг (ед.)</t>
  </si>
  <si>
    <t>учреждения (ед.)</t>
  </si>
  <si>
    <t>услуга (ед.)</t>
  </si>
  <si>
    <t>мероприятие (ед.)</t>
  </si>
  <si>
    <t>субсидия
(ед.)</t>
  </si>
  <si>
    <t>соревнование 
(ед.)</t>
  </si>
  <si>
    <t xml:space="preserve">мероприятие 
(ед.) </t>
  </si>
  <si>
    <t>Наименование показателя 
(ед. изм.)</t>
  </si>
  <si>
    <t>количество обучающихся</t>
  </si>
  <si>
    <t>количество человек</t>
  </si>
  <si>
    <t>количество выпускников</t>
  </si>
  <si>
    <t>количество специалистов</t>
  </si>
  <si>
    <t xml:space="preserve"> региональный центр (ед.)</t>
  </si>
  <si>
    <t>количество муниципальных ресурсных центров (ед.)</t>
  </si>
  <si>
    <t xml:space="preserve"> мероприятие (ед.)</t>
  </si>
  <si>
    <t xml:space="preserve"> премия (ед.)</t>
  </si>
  <si>
    <t>программа (ед.)</t>
  </si>
  <si>
    <t>этап (ед.)</t>
  </si>
  <si>
    <t>студенты</t>
  </si>
  <si>
    <t>стипендиаты</t>
  </si>
  <si>
    <t>подразделения областной методической службы (единиц)</t>
  </si>
  <si>
    <t>подразделения областной методической службы (ед.)</t>
  </si>
  <si>
    <t>автотранспорт (ед.)</t>
  </si>
  <si>
    <t>количество семинаров-совещаний (ед.)</t>
  </si>
  <si>
    <t>количество подарков (шт.)</t>
  </si>
  <si>
    <t>ЭОР (ед.)</t>
  </si>
  <si>
    <t>мероприятия (ед.)</t>
  </si>
  <si>
    <t>слушатели</t>
  </si>
  <si>
    <t>Наименование мероприятия</t>
  </si>
  <si>
    <t>комплекты оборудования (шт.)</t>
  </si>
  <si>
    <t>количество государственных СПО (ед.)</t>
  </si>
  <si>
    <t>ГБОУ ДПО НСО ОблЦИТ во взаимодействии с ГАОУ ДОД НСО ЦРТДЮ, ГБОУ ДОД НСО ЦКУМ, ГБОУ ДОД НСО ДТТУМ, ГАОУ СПО НСО "НМК имени А.Ф. Мурова" (в рамках текущей деятельности)</t>
  </si>
  <si>
    <t>Факт за 2 квартал</t>
  </si>
  <si>
    <t>Факт за 3 квартал</t>
  </si>
  <si>
    <t>Факт за 4 квартал</t>
  </si>
  <si>
    <t>Сумма затрат, в том числе</t>
  </si>
  <si>
    <t>0710070120</t>
  </si>
  <si>
    <t>0710070140</t>
  </si>
  <si>
    <t>0740003510</t>
  </si>
  <si>
    <t>07400R0660</t>
  </si>
  <si>
    <t>0710020120</t>
  </si>
  <si>
    <t>0710070110</t>
  </si>
  <si>
    <t>0720003490</t>
  </si>
  <si>
    <t>0710070490</t>
  </si>
  <si>
    <t>0710004040</t>
  </si>
  <si>
    <t>0710003470</t>
  </si>
  <si>
    <t>0710000640</t>
  </si>
  <si>
    <t>0710003540</t>
  </si>
  <si>
    <t>0720000650</t>
  </si>
  <si>
    <t>0720001010</t>
  </si>
  <si>
    <t>0730003550</t>
  </si>
  <si>
    <t>0730070550</t>
  </si>
  <si>
    <t>0710000620</t>
  </si>
  <si>
    <t>0710000630</t>
  </si>
  <si>
    <t>0710000660</t>
  </si>
  <si>
    <t>0710020130</t>
  </si>
  <si>
    <t>0710003480</t>
  </si>
  <si>
    <t>0710070380</t>
  </si>
  <si>
    <t>0710070820</t>
  </si>
  <si>
    <t>1.1. Строительство,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</si>
  <si>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Цель госпрограммы: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</si>
  <si>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Задача 1 государственной программы: создание в системе дошкольного, общего и дополнительного образования детей условий для получения качественного образования, включая развитие и модернизацию базовой инфраструктуры и технологической образовательной среды государственных (муниципальных) образовательных организаций</t>
  </si>
  <si>
    <t>Подпрограмма 1 «Развитие дошкольного, общего и дополнительного образования детей»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</si>
  <si>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</si>
  <si>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1 подпрограммы 1: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</si>
  <si>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</si>
  <si>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1.3.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</si>
  <si>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</si>
  <si>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1.4. Обеспечение безопасности функционирования образовательных организаций и охраны здоровья обучающихся</t>
  </si>
  <si>
    <t>Задача 2 государственной программы: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</si>
  <si>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</si>
  <si>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</si>
  <si>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2.3.1. Оказание услуг по сопровождению и доставке контрольных измерительных материалов для проведения единого государственного экзамена в пункты проведения экзамена в Новосибирской области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</si>
  <si>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</si>
  <si>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2.5. Развитие институтов общественного участия в оценке и повышении качества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</si>
  <si>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</si>
  <si>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2.6. Финансовое обеспечение муниципальных, казенных организаций (государственных заданий) по реализации образовательных программ дошкольного и общего образования в образовательных организациях Новосибирской области</t>
  </si>
  <si>
    <t>2.6.1. Предоставление субвенции на реализацию основных общеобразовательных программ дошкольного образования в муниципальных образовательных организациях</t>
  </si>
  <si>
    <t>2.6.2. Предоставление 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</si>
  <si>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2.6.3. Предоставление субвенции на реализацию основных общеобразовательных программ</t>
  </si>
  <si>
    <t>2.6.4. Предоставление субвенции на социальную поддержку отдельных категорий детей, обучающихся в образовательных организациях (дошкольные, общеобразовательные, санаторные и коррекционные организации)</t>
  </si>
  <si>
    <t>2.6.6. Обеспечение выполнения функций казёнными учреждениями</t>
  </si>
  <si>
    <t>2.7. Предоставление бюджетных ассигнований (субсидий) негосударственным организациям, реализующим программы дошкольного и общего образования в соответствии с ФГОС</t>
  </si>
  <si>
    <t>государственный заказчик-координатор: Минобрнауки Новосибирской области; ответственные исполнители основного мероприятия:
Минобрнауки Новосибирской области</t>
  </si>
  <si>
    <t>2.7.1. Предоставление субсидий частным образовательным организациям на реализацию основных общеобразовательных программ в дошкольных учреждениях</t>
  </si>
  <si>
    <t>2.7.2. Предоставление субсидий частным образовательным организациям на реализацию основных общеобразовательных программ</t>
  </si>
  <si>
    <t>2.8. Обеспечение инфраструктурной доступности качественных образовательных услуг</t>
  </si>
  <si>
    <t>2.9. Развитие вариативных форм организации образования детей с ограниченными возможностями здоровья и детей-инвалидов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</si>
  <si>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обучающихся в освоении и получении новых знаний</t>
  </si>
  <si>
    <t>Задача 6 подпрограммы 1: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</si>
  <si>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</si>
  <si>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3.2. Организация допризывной подготовки граждан к военной службе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</si>
  <si>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</si>
  <si>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</si>
  <si>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</si>
  <si>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</si>
  <si>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</si>
  <si>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4.1.2. Предоставление субсидии на возмещение затрат по оказанию государственных образовательных услуг организациями среднего профессионального образования, подведомственными Минобрнауки Новосибирской области (государственное задание)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</si>
  <si>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</si>
  <si>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Задача 2 подпрограммы 2: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</si>
  <si>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4.3.1. Выплата единовременного денежного пособия в трехкратном размере среднемесячной заработной платы педагогическим работникам государственных образовательных организаций Новосибирской области и муниципальных образовательных организаций, имеющим стаж педагогической деятельности не менее 25 лет, достигшим возраста 60 лет для мужчин и 55 лет для женщин, при увольнении в связи с выходом на трудовую пенсию по старости</t>
  </si>
  <si>
    <t>ГКУ НСО ЦРМТБО</t>
  </si>
  <si>
    <t>4.4.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</si>
  <si>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4.4.1. Проведение областного конкурса «Учитель года» (награждение победителей и  лауреатов)</t>
  </si>
  <si>
    <t>4.4.2. Поощрение лучших работников образования: 
- премия «Лучший педагогический работник Новосибирской области»;
- премия «Почетный работник образования Новосибирской области»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</si>
  <si>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</si>
  <si>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 xml:space="preserve"> 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</si>
  <si>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</si>
  <si>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5.1.Создание региональных ресурсных центров развития и поддержки молодых талантов</t>
  </si>
  <si>
    <t>5.2. Государственная поддержка реализации муниципальных программ по выявлению и развитию молодых талантов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</si>
  <si>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</si>
  <si>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</si>
  <si>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5.3.2. Организация и проведение областных мероприятий для одаренных детей деятельностного типа в системе общего и дополнительного образования (профильные смены, турниры, учебно-тренировочные сборы, школы – тренинги, слёты, конкурсы, фестивали, соревнования и др.)</t>
  </si>
  <si>
    <t>5.4. Участие одаренных детей и талантливой учащейся молодежи в мероприятиях всероссийского и международного уровней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</si>
  <si>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</si>
  <si>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5.5. Поддержка и поощрение молодых талантов и специалистов, работающих с ними</t>
  </si>
  <si>
    <t>5.5.1. Премия Губернатора Новосибирской области для поддержки одарённых детей и молодёжи</t>
  </si>
  <si>
    <t>5.6.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</si>
  <si>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Задача 6 государственной программы: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</si>
  <si>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</si>
  <si>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Цель подпрограммы 4: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</si>
  <si>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</si>
  <si>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</si>
  <si>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</si>
  <si>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</si>
  <si>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</si>
  <si>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</si>
  <si>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5.2.3. Мероприятия по освещению в СМИ позитивного опыта, результатов и достижений в работе с молодыми талантами (информационное сопровождение подпрограммы)</t>
  </si>
  <si>
    <t>1.3.1. Приобретение оборудования, программного обеспечения, лицензий для оснащения ППЭ (пункт проведения экзамена) при проведении  ЕГЭ</t>
  </si>
  <si>
    <t>1.1.1.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для размещения детских садов</t>
  </si>
  <si>
    <t>5.4.1. Обеспечение участия победителей и призеров областных мероприятий, в том числе для детей с ОВЗ и детей-инвалидов, в системе общего и дополнительного образования во всероссийских и международных мероприятиях (олимпиады, конкурсы, соревнования, фестивали по интеллектуальным, творческим, спортивным и другим видам деятельности)</t>
  </si>
  <si>
    <t xml:space="preserve">5.1.1. Оснащение современным оборудованием региональных ресурсных центров развития и поддержки молодых талантов в системе общего и дополнительного образования </t>
  </si>
  <si>
    <t>2.2. Развитие и распространение инновационных практик в системе образования Новосибирской области</t>
  </si>
  <si>
    <t>2.8.2. Реализация мер государственной поддержки обучающихся общеобразовательных учреждений, подведомственных Минобрнауки Новосибирской области</t>
  </si>
  <si>
    <t>2.10.1. Организация методического сопровождения образовательных организаций по актуальным проблемам обучения и воспитания детей с ОВЗ и детей-инвалидов</t>
  </si>
  <si>
    <t>4.1.3. Реализация мер государственной поддержки обучающихся организаций среднего профессионального образования, подведомственных Минобрнауки Новосибирской области</t>
  </si>
  <si>
    <t>5.5.2. Адресная финансовая поддержка (по результатам конкурсного отбора) участия талантливой студенческой молодежи образовательных организаций высшего образования, расположенных на территории Новосибирской области, в международных мероприятиях (форумы, олимпиады, конференции, конкурсы, фестивали)</t>
  </si>
  <si>
    <t>4.3.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</si>
  <si>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4.3.3. Приобретение новогодних подарков для детей педагогических и иных работников государственных образовательных организаций Новосибирской области,государственных организаций, осуществляющих обучение, подведомственных Минобрнауки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</si>
  <si>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>6.2.1. Исполнение обязательств по контракту на целевую контрактную подготовку специалистов с высшим  образованием и магистров в образовательных организациях высшего образования, расположенных на территории Новосибирской области, заключенных до 1
января 2014 года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</si>
  <si>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</si>
  <si>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>5.2.1. Предоставление субсидий на реализацию муниципальных проектов (программ) совершенствования системы выявления и поддержки одаренных детей и талантливой учащейся молодежи в Новосибирской области</t>
  </si>
  <si>
    <t>количество зданий (сооружений)
( ед.)</t>
  </si>
  <si>
    <t xml:space="preserve">количество зданий (сооружений)
( ед.) 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</si>
  <si>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</si>
  <si>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5.4.4. Обеспечение участия одаренных детей и талантливой учащейся молодежи Новосибирской области в творческих проектах, торжественном Губернаторском приеме; церемония награждения победителей и призеров ПНПО «Талантливая молодежь»; мероприятиях: общероссийская Президентская Ёлка в городе Москве и др.)</t>
  </si>
  <si>
    <t>ГБОУ НСО ОЦО</t>
  </si>
  <si>
    <t xml:space="preserve">ГБУ ДПО НСО ОблЦИТ </t>
  </si>
  <si>
    <t>ГАУ ДО НСО ОЦРТДиЮ</t>
  </si>
  <si>
    <t>ГАУ ДПО НСО НИПКиПРО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</si>
  <si>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</si>
  <si>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повышение уровня профессионального мастерства работников образования, популяризация лучших образцов педагогической деятельности, в соответствии с Законом Новосибирской области от 05.07.2013 №361-ОЗ "О регулировании отношений в сфере образования в Новосибирской области", постановлением администрации Новосибирской области от 20.03.2010 №98-па "Об учреждении премий Правительства Новосибирской области победителю и пяти лауреатам областного конкурса "Учитель года"</t>
  </si>
  <si>
    <t>будут обеспечены современные условия предоставления общего образования в соответствии с ФГОС. Будут созданы условия для реализации программ дополнительного образования детей спортивной и технической направленности, в том числе развитие сетевых моделей реализации программ дополнительного образования общеобразовательными организациями, организациями культуры и спорта</t>
  </si>
  <si>
    <t>создание и обеспечение условий для проведения государственной итоговой аттестации в соответствии с требованиями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</si>
  <si>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</si>
  <si>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 (исполнение государственного задания)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</si>
  <si>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</si>
  <si>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создание условий по обеспечению равных возможностей в доступности качественного образования</t>
  </si>
  <si>
    <t>обеспечение равных возможностей в доступности качественного образования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</si>
  <si>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</si>
  <si>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>апробация и внедрение профессионального стандарта педагога-психолога общеобразовательной организации. Повышение профессионального уровня педагогических работников.</t>
  </si>
  <si>
    <t xml:space="preserve">будет обеспечено проведение мероприятий по содействию патриотическому воспитанию граждан Российской Федерации, проживающих на территории Новосибирской области
</t>
  </si>
  <si>
    <t>подготовка граждан допризывного возраста к несению военной службы, формирование практических навыков  стрельбы из малокалиберной винтовки. Планируемый охват не менее 230 человек ежегодно</t>
  </si>
  <si>
    <t>знакомство и подготовка к несению воинской службы в армии граждан РФ Новосибирской области допризывного возраста через формирование практических навыков и популяризация здорового образа жизни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</si>
  <si>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</si>
  <si>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обеспечение подготовки, переподготовки и повышения квалификации педагогических и управленческих кадров для системы образования, повышения квалификации  работников системы образования в соответствии с требованиями федеральных государственных образовательных стандартов и профессиональных стандартов педагогов</t>
  </si>
  <si>
    <t>обеспечение системы образования Новосибирской области 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федеральными государственными образовательными стандартами.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</si>
  <si>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организациях, и обеспечение питанием на льготных условиях детей из малоимущих семей - обучающихся в областных государственных профессиональных образовательных организациях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</si>
  <si>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</si>
  <si>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</si>
  <si>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мера социальной меры поддержки педагогических работников Новосибирской области, в части предоставления новогодних подарков для детей педагогических и иных работников государственных образовательных организаций Новосибирской области и муниципальных образовательных организаций, расположенных на территории Новосибирской области, в возрасте от 0 до 14 лет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</si>
  <si>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</si>
  <si>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созданние современных материально-технических условий для выявления, развития, поддержки и сопровождения одаренных детей и талантливой учащейся молодежи </t>
  </si>
  <si>
    <t xml:space="preserve">повышение эффективности работы с одаренными детьми
</t>
  </si>
  <si>
    <t>будут созданы необходимые условия для выявления, развития и поддержки молодых талантов в муниципальных районах и городских округах Новосибирской области по различным видам деятельности</t>
  </si>
  <si>
    <t>проведение мониторинга наиболее успешного опыта работы с молодыми талантами, его внедрение и распространение на территории Новосибирской области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</si>
  <si>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</si>
  <si>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 xml:space="preserve"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
</t>
  </si>
  <si>
    <t>участие школьников, в том числе детей с ОВЗ и детей-нвалидов, в  мероприятиях международного и всероссийского уровней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</si>
  <si>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</si>
  <si>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>поощрение одаренных детей в сфере общего и дополнительного образования Новосибирской области. Постановление Губернатора Новосибирской области от 17.11.2008 № 467</t>
  </si>
  <si>
    <t xml:space="preserve">повышение эффективности работы с одаренными детьми </t>
  </si>
  <si>
    <t>обмен опытом по организации работы с молодыми талантами в Новосибирской области с ежегодным охватом не менее 300 педагогов</t>
  </si>
  <si>
    <t>создание условий для организованного проведения и организационно – методического сопровождения муниципального и регионального этапов всероссийской олимпиады школьников</t>
  </si>
  <si>
    <t>создание условий для выявления талантливых педагогов, распространение передового педагогического опыта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</si>
  <si>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развития, 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</t>
  </si>
  <si>
    <t>повышение уровня знаний о современном управлении и экономике руководителей высшего и среднего звена организаций Новосибирской области (в рамках "Президентской программы")</t>
  </si>
  <si>
    <t>повышение качества проводимых научных исследований и опытно-конструкторских работ образовательными организациями высшего образования, расположенными на территории Новосибирской области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</si>
  <si>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</si>
  <si>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</si>
  <si>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5.6.2. Проведение мастер-классов и обучающих семинаров по видам искусств для одаренных детей и их преподавателей ведущими специалистами Новосибирской области, России, зарубежных стран</t>
  </si>
  <si>
    <t>МОНиИП НСО федер</t>
  </si>
  <si>
    <t>124</t>
  </si>
  <si>
    <t>07100R0273</t>
  </si>
  <si>
    <t>будут разработаны программы повышения квалификации и проведены курсы повышения квалификации; систематизация опыта Новосибирской области по проектированию внутренней системы оценки качества образования образовательной организации, подготовлены и опубликованы методические рекомендации</t>
  </si>
  <si>
    <t xml:space="preserve">6.3.1. Предоставление стипендий, премий, грантов студентам и аспирантам </t>
  </si>
  <si>
    <t>5.6.1. Организация и проведение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</si>
  <si>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Подпрограмма 3 «Выявление и поддержка одаренных детей и талантливой учащейся молодежи в Новосибирской области»</t>
  </si>
  <si>
    <t>5.4.2. Обеспечение участия одаренных детей и талантливой молодежи сферы культуры Новосибирской области во  всероссийских и международных творческих состязаниях</t>
  </si>
  <si>
    <t xml:space="preserve">участие делегации одаренных детей и талантливой молодежи Новосибирской области в Дельфийских играх России </t>
  </si>
  <si>
    <t>07100R4982</t>
  </si>
  <si>
    <t>0710054982</t>
  </si>
  <si>
    <t>07100R0210</t>
  </si>
  <si>
    <t>07100R4981</t>
  </si>
  <si>
    <t>0710050210</t>
  </si>
  <si>
    <t>оказание социальной поддержки педагогическим работникам при выходе на пенсию в соответствии с пунктами 3, 4 статьи 8 Закона Новосибирской области от 05.07.2013 №361-ОЗ «О регулировании отношений в сфере образования в Новосибирской области», постановлением Правительства Новосибирской области от 14.04.2014 №141-п «О порядке выплаты единовременного денежного пособия педагогическим работникам государственных образовательных организаций Новосибирской области и муниципальных образовательных организаций при увольнении в связи с выходом на трудовую пенсию по старости»</t>
  </si>
  <si>
    <t>2.9.1. Приобретение специализированного оборудования и программного обеспечения для организации обучения детей с ОВЗ и детей-инвалидов с использованием дистанционных образовательных технологий</t>
  </si>
  <si>
    <t>1.4.1. Установка и модернизация автоматических пожарных сигнализаций и систем пожарного мониторинга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</si>
  <si>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будет проведена закупка оборудования, необходимого для реализации адаптированных образовательных программ для детей с ограниченными возможностями здоровья</t>
  </si>
  <si>
    <t xml:space="preserve">Минкультуры Новосибирской области во взаимодействии с ГАПОУ и ГАУ ВО культуры и искусства НСО, ГАУК НСО </t>
  </si>
  <si>
    <t>Минкультуры Новосибирской области во взаимодействии с ГАПОУ и ГАУ ВО культуры и искусства НСО, ГАУК НСО</t>
  </si>
  <si>
    <t>5.3.3. Проведение областных, межрегиональных, всероссийских и международных  мероприятий для детей и молодежи  в сфере культуры на территории Новосибирской области</t>
  </si>
  <si>
    <t>5.4.3. Обеспечение участия одаренных детей Новосибирской области в сфере образования во всероссийских и международных мероприятиях</t>
  </si>
  <si>
    <t>количество слушателей (человек)</t>
  </si>
  <si>
    <t>создание современных безопасных условий для  организации учебного процесса. Снижение времени реагирования на сигнал возникновения пожара, повышение эффективности ликвидации пожаров (перечень муниципальных образований/городских округов Новосибирской области будет определен в III квартале 2016 года)</t>
  </si>
  <si>
    <t>создание современных безопасных условий для  организации учебного процесса. Обеспечение антитеррористической защищенности образовательных организаций, в том числе за счет средств ОМС Новосибирской области
(перечень муниципальных образований/городских округов Новосибирской области будет определен в III квартале 2016 года)</t>
  </si>
  <si>
    <t>выявление и творческое развитие талантливых детей и молодежи в сфере культуры с охватом мероприятиями не менее 900 человек (в год проведения)</t>
  </si>
  <si>
    <t>Минстрой  Новосибирской области во взаимодействии с ОМС Новосибирской области</t>
  </si>
  <si>
    <t xml:space="preserve">
Минстрой  Новосибирской области  во взаимодействии с ОМС Новосибирской области</t>
  </si>
  <si>
    <t>Минобрнауки Новосибирской области во взаимодействии с ОМС Новосибирской области;
государственные и муниципальные образовательные организации Новосибирской области</t>
  </si>
  <si>
    <t>5.2.4. Разработка и дальнейшее сопровождение электронных образовательных ресурсов (ЭОР) для одаренных детей и талантливой учащейся молодежи по различным программам дополнительного образования детей</t>
  </si>
  <si>
    <t>в том числе:</t>
  </si>
  <si>
    <t>экземпляры (ед.)</t>
  </si>
  <si>
    <t>6.2.2. Переподготовка и повышение квалификации высококвалифицированных кадров в соответствии с Государственным планом подготовки управленческих кадров для организаций народного хозяйства Российской Федерации</t>
  </si>
  <si>
    <t>областной бюджет, тыс.руб</t>
  </si>
  <si>
    <t>0740000660</t>
  </si>
  <si>
    <t>0710003589</t>
  </si>
  <si>
    <t>0710003559</t>
  </si>
  <si>
    <t>1.1.2. Капитальный ремонт зданий, оснащение их необходимым оборудованием и инвентарем для размещения детских садов</t>
  </si>
  <si>
    <t>0703</t>
  </si>
  <si>
    <t>0720003589</t>
  </si>
  <si>
    <t>0710070849</t>
  </si>
  <si>
    <t>1.4.2. Установка и модернизация систем видеонаблюдения в образовательных организациях Новосибирской области,  государственных организациях, подведомственных Минобрнауки Новосибирской области</t>
  </si>
  <si>
    <t>2.9.2. Создание в дошкольных образовательных, 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</si>
  <si>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2.12.5. Разработка, написание и издание учебного пособия "История Новосибирской области"</t>
  </si>
  <si>
    <t>3.2.1. Организация и проведение областного конкурса между муниципальными образованиями Новосибирской области на лучшую подготовку граждан Российской Федерации к военной службе</t>
  </si>
  <si>
    <t>3.2.2. Организация и проведение соревнований по огневому многоборью среди учащейся и допризывной молодежи</t>
  </si>
  <si>
    <t>3.2.4. Организация участия обучающихся   Новосибирской области во Всероссийских соревнованиях и форумах  спортивно-технического комплекса «Готов к труду и Защите Отечества»</t>
  </si>
  <si>
    <t>1.2.4. Ремонт кровель в муниципальных образовательных организациях Новосибирской области</t>
  </si>
  <si>
    <t>ГБУ НСО ОЦДК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</si>
  <si>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</si>
  <si>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Минобрнауки Новосибирской области,
ГКУ НСО НИМРО,
ГАУ ДПО НСО НИПКиПРО
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</si>
  <si>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</si>
  <si>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распространение их результатов</t>
  </si>
  <si>
    <t xml:space="preserve">ГАУ ДО НСО ОЦРТДиЮ;
</t>
  </si>
  <si>
    <t xml:space="preserve">ГАУ ДО НСО ОЦРТДиЮ
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</si>
  <si>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</si>
  <si>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</si>
  <si>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 xml:space="preserve">обеспечение государственной поддержки реализации образовательных программ в негосударственных дошкольных образовательных организациях на основе принципов нормативно-подушевого финансирования.
Обеспечение равных финансовых условий в получении дошкольного образования независимо от места обучения
</t>
  </si>
  <si>
    <t xml:space="preserve">обеспечение государственной поддержки реализации образовательных программ в негосударственных образовательных организациях на основе принципов нормативно-подушевого финансирования.
Обеспечение равных финансовых условий в получении общего образования независимо от места обучения
</t>
  </si>
  <si>
    <t>создание современных безопасных условий для  организации учебного процесса. Уменьшение количества  образовательных организаций, расположенных на территории Новосибирской области, не соответствующих требованиям технической безопасности</t>
  </si>
  <si>
    <t>ГБУ ДПО НСО ОблЦИТ</t>
  </si>
  <si>
    <t>региональный центр (ед.)</t>
  </si>
  <si>
    <t>региональный центр 
(ед. изм.)</t>
  </si>
  <si>
    <t xml:space="preserve">количество мест (ед.)  </t>
  </si>
  <si>
    <t xml:space="preserve">количество мест (ед.) </t>
  </si>
  <si>
    <t>4.3.2. Государственная поддержка молодых специалистов-выпускников  ФГБОУ ВО «Новосибирский государственный педагогический университет»</t>
  </si>
  <si>
    <t>в период 2017-2019 годы единовременной выплатой будет поддержан 21 молодой специалист-выпускник  ФГБОУ ВО «НГПУ», в соответствии с главой 4, статьи 13 части 1 Закона Новосибирской области от 05.07.2013 №361-ОЗ «О регулировании отношений в сфере образования в Новосибирской области», постановлением администрации Новосибирской области от 31.05.2005 №22 «О дополнительных мерах по государственной поддержке молодых специалистов - выпускников Новосибирского государственного педагогического университета» (государственная поддержка носит заявительный характер)</t>
  </si>
  <si>
    <t xml:space="preserve">будут созданы новые дополнительные места и условия для детей дошкольного возраста и обеспечены современные условия предоставления дошкольного образования детей, в соответствии с ФГОС
</t>
  </si>
  <si>
    <t xml:space="preserve">будут созданы необходимые условия для повышения качества образования, предоставления равных возможностей на получение качественного и доступного общего образования </t>
  </si>
  <si>
    <t xml:space="preserve">создание современных безопасных условий для  организации учебного процесса. Уменьшение количества  образовательных организаций, подведомственных Минобрнауки Новосибирской области, не соответствующих требованиям технической безопасности </t>
  </si>
  <si>
    <t>оснащение пунктов приема экзаменов оборудованием для проведения ЕГЭ. Создание условий для проведения государственной итоговой аттестации</t>
  </si>
  <si>
    <t>количество организаций
(ед. изм.)</t>
  </si>
  <si>
    <t xml:space="preserve">обеспечение питанием детей-сирот и детей, оставшихся без попечения родителей, лиц из числа детей-сирот и детей, оставшихся без попечения родителей, обучающихся в учреждениях, за счет средств областного бюджета Новосибирской области.
Обеспечение питанием на льготных условиях обучающихся, воспитанников областных государственных общеобразовательных учреждений из многодетных и малоимущих семей </t>
  </si>
  <si>
    <t>4.1.1. Предоставление субсидии на возмещение затрат по оказанию государственных образовательных услуг и прочих работ ГАУ ДПО НСО НИПКиПРО (государственное задание)</t>
  </si>
  <si>
    <t>5.2.2. Организационное и методическое сопровождение инновационной деятельности образовательных организаций, расположенных на территории Новосибирской области, направленной на организацию обучения одаренных детей по инженерному и технологическому профилю</t>
  </si>
  <si>
    <t>812</t>
  </si>
  <si>
    <t>5.6.3. Организация, проведение и участие в  областных, региональных, всероссийских и международных конференций, форумов по актуальным проблемам работы с одаренными детьми и талантливой молодежью</t>
  </si>
  <si>
    <t>7100R4983</t>
  </si>
  <si>
    <t>074003510</t>
  </si>
  <si>
    <t xml:space="preserve">Минобрнауки Новосибирской области;
образовательные организации высшего образования, расположенные на территории Новосибирской области
</t>
  </si>
  <si>
    <t>07100R0272</t>
  </si>
  <si>
    <t>07100R4983</t>
  </si>
  <si>
    <t>07100R5200</t>
  </si>
  <si>
    <t>оборудование (шт.)</t>
  </si>
  <si>
    <t>мероприятие (шт.)</t>
  </si>
  <si>
    <t xml:space="preserve">Минобрнауки Новосибирской области,
ГКУ НСО НИМРО
</t>
  </si>
  <si>
    <t>2.11.1. Совершенствование организационно-управленческих механизмов в школах с низкими результатами обучения и в школах, функционирующих в неблагоприятных социальных условиях</t>
  </si>
  <si>
    <t>ГБУ НСО ОЦДК;
ГАУ ДПО НСО НИПКиПРО;
ГКУ НСО НИМРО;
ГБУ ДПО НСО ОблЦИТ;
ОМС Новосибирской области</t>
  </si>
  <si>
    <t>2.12.3. Создание современных материально-технических условий в соответствии с ФГОС образования обучающихся с ограниченными возможностями здоровья в образовательных организациях, реализующих адаптированные образовательные программы</t>
  </si>
  <si>
    <t>ШИБЦ (ед.)</t>
  </si>
  <si>
    <t>2.12.4. Информационно-методическая поддержка мероприятий ФЦПРО</t>
  </si>
  <si>
    <t xml:space="preserve">выявление и пропаганда лучшего опыта по организации работы на лучшую подготовку граждан Российской Федерции к военной службе (все муниципальные районы и городские округа Новосибирской области-35) </t>
  </si>
  <si>
    <t>6.1.2. Организация и проведение межвузовских, межрегиональных, международных научно-практических конференций, конкурсов, круглых столов, семинаров</t>
  </si>
  <si>
    <t xml:space="preserve">2.8.1. Приобретение автотранспорта для  обеспечения перевозки обучающихся в образовательные организации, расположенные на территории Новосибирской области, и обеспечения деятельности государственных организаций Новосибирской области, подведомственных Минобрнауки Новосибирской области
</t>
  </si>
  <si>
    <t>в образовательных организациях, расположенных на территории Новосибирской области, будут созданы условия  для получения детьми-инвалидами качественного образования</t>
  </si>
  <si>
    <t xml:space="preserve">выявление одаренных школьников в различных видах интеллектуальной, творческой и спортивной деятельности с ежегодным охватом около 6,5 тысяч школьников
</t>
  </si>
  <si>
    <t xml:space="preserve">выявление, развитие и сопровождение одаренных школьников в различных видах деятельности с ежегодным охватом около 3,5 тысяч школьников
</t>
  </si>
  <si>
    <t>Участие одаренных детей и талантливой учащейся молодежи в мероприятиях всероссийского и международного уровней (с охватом около 150 детей и молодежи в год проведения)</t>
  </si>
  <si>
    <t>поощрение одаренных детей и талантливой учащейся молодежи в Новосибирской области, достигших высоких результатов, с охватом около 700 молодых талантов (в год проведения)</t>
  </si>
  <si>
    <t xml:space="preserve">формирование положительного имиджа высшей школы Новосибирской области, привлечение к научно-исследовательской и инновационной работе талантливой учащейся молодежи. Постановление правительства Новосибирской области от 30.12.2014 № 564-п
</t>
  </si>
  <si>
    <t>проведение межрегиональных форумов молодых педагогов  с охватом около 530 человек (в год проведения)</t>
  </si>
  <si>
    <t>повышение уровня квалификации педагогических работников сферы культуры и искусства, качества профессиональной подготовки обучающихся, с охватом около 30 педагогов и 120 детей (в год проведения)</t>
  </si>
  <si>
    <t>увеличение доли обучающихся, вовлеченных в научную, инновационную и предпринимательскую деятельность в образовательных организациях высшего образования</t>
  </si>
  <si>
    <t>Минобрнауки Новосибирской области; образовательные организации высшего образования, расположенные на территории Новосибирской области</t>
  </si>
  <si>
    <t>6.1.1. Организация и проведение международных коммуникативных мероприятий в интересах развития отраслей экономики и социальной сферы.
(II Студенческий форум стран ШОС, посвященный продвижению российского высшего образования и поддержке русского языка за рубежом)</t>
  </si>
  <si>
    <t xml:space="preserve">6.1.3. Организация и проведение воспитательной работы в образовательных организациях высшего образования
(организация разработки электронного учебно-методического комплекса «Гражданское население в противодействии распространению идеологии терроризма»)
</t>
  </si>
  <si>
    <t>обеспечение кадрами с высшим образованием отраслей экономики и социальной сферы Новосибирской области</t>
  </si>
  <si>
    <t xml:space="preserve">обеспечение исполнения фунций бюджетных и автономных учреждений, подведомственных Минобрнауки Новосибирской области 
 </t>
  </si>
  <si>
    <t>Минобрнауки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</si>
  <si>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 xml:space="preserve">мероприятие (ед.) </t>
  </si>
  <si>
    <t>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</si>
  <si>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2.11.3. Разработка и внедрение информационно-методических механизмов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</si>
  <si>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2.11.4. Мониторинг образовательных организаций, расположенных на территории Новосибирской области, для идентификации группы школ с низкими результатами обучения и в школах, функционирующих в неблагоприятных социальных условиях</t>
  </si>
  <si>
    <t>2.11.5.Повышение квалификации кадрового состава в школах с низкими результатами обучения и в школах, функционирующих в неблагоприятных социальных условиях, расположенных на территории Новосибирской области</t>
  </si>
  <si>
    <t>будут созданы условия для организации обучения с применением дистанционных образовательных технологий по программе дополнительного образования «Гражданское население в противодействии распространению идеологии терроризма», в целях организации исполнение пункта 1.2. протокола заседания Антитеррористической комиссии Новосибирской области № 7 от 11.10.2016, реализация Комплексного плана противодействия идеологии терроризма в Российской Федерации на 2013-2018 годы</t>
  </si>
  <si>
    <t xml:space="preserve">2.12.1. Модернизация содержания и технологий формирования предметных, метапредметных, личностных результатов 
</t>
  </si>
  <si>
    <t>4.2.1. Обеспечение проведения семинаров-совещаний с руководителями органов управления образованием муниципальных райнов и городских округов Новосибирской области</t>
  </si>
  <si>
    <t>формирование новых управленческих компетенций у руководителей органов управления образованием муниципальных районов и городских округов Новосибирской области</t>
  </si>
  <si>
    <t>2.3.2. Приобретение оборудования для технологического обеспечения процедур оценки качества образования (материально-техническое оснащение РЦОИ, ППЭ)</t>
  </si>
  <si>
    <t>субсидия АРИС (ед.)</t>
  </si>
  <si>
    <t>повышение престижа педагогического труда. Поощрение осуществляется в соответствии с главой 2 статьи 5 части 11 Закона Новосибирской области от 05.07.2013 №361-ОЗ "О регулировании отношений в сфере образования в Новосибирской области", постановлением Правительства Новосибирской области от 14.04.2014 №140-п "Об учреждении премии "Лучший педагогический работник Новосибирской области", постановлением Правительства Новосибирской области от 12.09.2011 №399-п "Об учреждении премии "Почетный работник образования Новосибирской области"</t>
  </si>
  <si>
    <t>1.2.1.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</t>
  </si>
  <si>
    <t>будет разработана и реализована программа повышения квалификации для технических специалистов ППЭ ГИА, осуществлено обучение профессиональных экспертов в системе общего образования по разработанной в рамках реализации мероприятия программе повышения квалификации, организовано обучение руководителей образовательных организаций, расположенных на территории Новосибирской области, по вопросам "Использования результатов оценочных процедур на территории Новосибирской области"</t>
  </si>
  <si>
    <t>2.3.3. Повышение квалификации специалистов, обеспечивающих реализацию мероприятий по развитию национально-региональной системы независимой оценки качества общего образования и создание национальных механизмов оценки качества (в том числе повышение квалификации педагогических работников в области педагогических измерений, анализа и использования результатов оценочных процедур)</t>
  </si>
  <si>
    <t>Обеспечение равного доступа детей к услугам дошкольного образования.
Средняя заработная плата текущего года по педагогическим работникам дошкольных образовательных организаций  составит не менее 100% к средней заработной плате текущего года в общем образовании Новосибирской области</t>
  </si>
  <si>
    <t>Обеспечение равного доступа детей к услугам общего образования. 
Средняя заработная плата по педагогическим работникам, реализующим общеобразовательные программы в общеобразовательных организаций,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
Средняя заработная плата по педагогическим работникам, реализующим дошкольные программы в общеобразовательных организаций, составит не менее 100 % от средней заработной плате текущего года в общем образовании Новосибирской области.
Адаптация и получение общего образования детей-инвалидов и детей с ОВЗ</t>
  </si>
  <si>
    <t>Обеспечение равного доступа детей к услугам общего образования.
Средняя заработная плата по педагогическим работникам общеобразовательных организаций составит не менее 100 %  от средней заработной платы наемных работников в организациях, у индивидуальных предпринимателей и физических лиц в Новосибирской области в  текущем году  реализации государственной программы.</t>
  </si>
  <si>
    <t>обеспечение бесплатным питанием, одеждой, обувью, мягким и жестким инвентарем 100% детей с ограниченными возможностями здоровья, обучающихся в образовательных организациях, реализующих адаптированные общеобразовательные программы в образовательных организациях (дошкольные, общеобразовательные, санаторные и коррекционные организации)</t>
  </si>
  <si>
    <t>2.6.5. Предоставление субсидии на возмещение затрат:общеобразовательные организации – дошкольные образовательные организации, общеобразовательные организации (программы начального общего образования, неполные программы среднего общего образования, школы-интернаты; организации по внешкольной работе с детьми; учреждения обеспечивающие предоставление услуг в сфере образования (государственное задание)</t>
  </si>
  <si>
    <t>выполнение функций казёнными учреждениями, подведомственным Минобрнауки Новосибирской области</t>
  </si>
  <si>
    <t>будет проведено исследование среди родителей (законных представителей) обучающихся в школах с устойчиво низкими образовательными результатами, обработаны и проанализированы полученые результаты анкетирования родителей. Проведены семинары-вебинары по диагностике психологического неблагополучия детей и коррекции проблем их поведения. Организованы и проведены тренинги по устранению выявленных проблем.</t>
  </si>
  <si>
    <t>будет организовано взаимодействие всех уровней Областной методической службы в сфере образования Новосибирской области для оказания информационно-методической помощи указанным школам;  создан единый консультационно-методический центр в рамках Областной методической службы по вопросам эффективной организации и коррекции образовательной деятельности. Разработаны методические материалы  по реализации муниципальных программ  (проектов) поддержки школ с низкими результатами обучения и в школах, функционирующих в неблагоприятных социальных условиях, расположенных на территории Новосибирской области, с учетом типологизации, методического  пособия  для контроля психологического благополучия ребенка</t>
  </si>
  <si>
    <t>Минобрнауки Новосибирской области,
ГКУ НСО НИМРО,
ГБУ НСО ОЦДК</t>
  </si>
  <si>
    <t>будет: оснащены школьные ШИБЦ оборудованием (рабочее место библиотекаря, беспроводной WI-FI, МФУ, рабочие места читателей и планшетные компьютеры). Дооснащены 17 существующих ШИБЦ (планшетные компьютеры); создана сеть базовых школ, в которых созданы ШИБЦ нового поколения, расширена сеть базовых школ до 37, пополнен фонд РИМБЦ (регионального информационно-методического библиотечного центра); подключены к фонду электронных изданий РИМБЦ не менее 10% образовательных организаций, расположенных на территории Новосибирской области; реализована программа повышения квалификации по развитию профессиональных компетенций педагогов - библиотекарей (2 модуля по 36 часов около 20 чел.); проведены семинары по организационной и методической поддержке создания ШИБЦ, с охватом в каждом семинаре не менее 20 человек; организована работа сообщества школьных библиотекарей на портале НООС; проведена межрегиональная конференция по распространению опыта создания и развития ШИБЦ с охватом около 200 человек</t>
  </si>
  <si>
    <t>будет обновляться специальный раздел  НООС (интернет-портал), страницы на сайте стажировочной площадки и сайтах подведомственных Минобрнауки Новосибирской области организаций для информационного сопровождения реализации мероприятия 2.12.</t>
  </si>
  <si>
    <t>будет разработано и издано учебное пособие для обучающихся общеобразовательных организаций, расположенных на территории Новосибирской области</t>
  </si>
  <si>
    <t>популяризация здорового образа жизни, подготовка к несению воинской службы в армии граждан РФ из Новосибирской области допризывного возраста. Планируемый охват не менее 200 чел.ежегодно</t>
  </si>
  <si>
    <t>создание эффективных форм сотрудничества со СМИ по информационному сопровождению подпрограммы (публикации в сети Интернет, газетах и журналах)</t>
  </si>
  <si>
    <t>5.3.1. Организация и проведение Всероссийских, региональных и областных интеллектуальных, спортивных, спортивно-технических соревнований, конкурсов, фестивалей, конференций, олимпиад, акций в системе общего и дополнительного образования в Новосибирской области</t>
  </si>
  <si>
    <t>увеличение доли иностранных граждан в общей численности обучающихся образовательных организаций высшего образования, общего объема доходов образовательных организаций высшего образования от образовательной деятельности</t>
  </si>
  <si>
    <t>в ГБОУ НСО ОЦО будут созданы условия для обучения детей с инвалидностью с использованием дистанционных образовательных технологий</t>
  </si>
  <si>
    <t xml:space="preserve"> премия (человек)</t>
  </si>
  <si>
    <t xml:space="preserve">1.2.3. Замена оконных блоков в муниципальных образовательных организациях в Новосибирской области </t>
  </si>
  <si>
    <t>Минобрнауки Новосибирской области; 
ГАУ ДПО НСО НИПКиПРО совместно с ФГБОУ ВО НГПУ</t>
  </si>
  <si>
    <t>Минобрнауки Новосибирской области;
ОМС Новосибирской области</t>
  </si>
  <si>
    <t xml:space="preserve">будут апробированы пилотные проекты обновления содержания и технологий дополнительного образования в целях формирования банка лучших дополнительных общеобразовательных программ, в том числе для детей с особыми потребностями (дети-сироты и дети, оставшиеся без попечения родителей, дети-инвалиды, дети, находящихся в трудной жизненной ситуации);
разработаны инновационные программы подготовки и повышения квалификации педагогов и руководителей в системе дополнительного образования для использования на территории Новосибирской области
</t>
  </si>
  <si>
    <t>0710074981</t>
  </si>
  <si>
    <t>0710074982</t>
  </si>
  <si>
    <t>2.12.6. Обновление содержания и технологий дополнительного образования и воспитания детей</t>
  </si>
  <si>
    <t>2.12.7. Реализация новых организационно-экономических моделей и стандартов в дошкольном образовании путем разработки нормативно-методической базы и экспертно-аналитическое сопровождение ее внедрения</t>
  </si>
  <si>
    <t xml:space="preserve">будет создана в муниципальных образованиях, расположенных на территории Новосибирской области, инфраструктура психолого-педагогической, диагностической и консультативной помощи родителям с детьми дошкольного возраста, в том числе от 0 до 3 лет;
созданы условия и механизмы реализации примерной образовательной программы дошкольного образования
</t>
  </si>
  <si>
    <t>1.2.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</si>
  <si>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 xml:space="preserve">1.2.2. Проведение ремонтных работ в зданиях и сооружениях в образовательных организациях Новосибирской области,  государственных организациях, подведомственных Минобрнауки Новосибирской области с целью повышения их технической безопасности, а так же оснащение их необходимым оборудованием и инвентарем </t>
  </si>
  <si>
    <t>3.4. Формирование современных управленческих и организационно-экономических механизмов в системе дополнительного образования детей</t>
  </si>
  <si>
    <t>проект (ед.)</t>
  </si>
  <si>
    <t xml:space="preserve">6.2.4. Предоставление стипендий, премий, грантов студентам и аспирантам </t>
  </si>
  <si>
    <t>2.3.4. Создание региональных оценочных инструментов для проведения внутрирегионального анализа оценки качества общего образования</t>
  </si>
  <si>
    <t>будет создан инструментарий оценки эффективности работы органов местного самоуправления по организационно-технологическому обеспечению проведения итогового сочинения (изложения) ЕГЭ; инструмент оценки эффективности работы органов местного самоуправления по организационно-технологическому обеспечению проведения ГИА;
проведена экспертиза созданных инструментов оценки</t>
  </si>
  <si>
    <t>2.3.5. Информационно-методическое сопровождение проведения национально-региональных оценочных процедур (в том числе разработка методических материалов и формирование внутрирегионального анализа оценки качества общего образования, организация обучающих семинаров по внедрению новых технологий)</t>
  </si>
  <si>
    <t>Минобрнауки Новосибирской области,
ГКУ НСО НИМРО</t>
  </si>
  <si>
    <t>программа (шт.)</t>
  </si>
  <si>
    <t xml:space="preserve">будет приобритено оборудование и программное обеспечение для РЦОИ и образовательных организаций, расположенных на территории Новосибирской области, на базе которых создаются ППЭ для проведения ЕГЭ
</t>
  </si>
  <si>
    <t>будет осуществляться информационное сопровождение реализации мероприятия 2.3. в социальных сетях в официальных аккаунтах Минобрнауки Новосибирской области и ГКУ НСО НИМРО, будут созданы специализированные разделы на официальных сайтах в сети Интернет: Минобрнауки Новосибирской области и ГКУ НСО НИМРО; будут организованы и проведены обучающие семинары для общественных наблюдателей, членов ГЭК (государственной экзаменационной комиссии) Новосибирской области, руководителей ППЭ</t>
  </si>
  <si>
    <t>будет проведена процедура оценки ИКТ-компетентности обучающихся 8 и 9 классов 60 образовательных организаций, расположенных на территории Новосибирской области; проведены два вебинара для заместителей директоров по учебно-воспитательной работе, учителей, специалистов в области оценки качества образования с охватом около 200 человек;
будет проведен межрегиональный семинар (в 2018 году) для 120 человек из 5 субъектов Российской Федерации и по итогам издан сборник по обобщению опыта</t>
  </si>
  <si>
    <t>ГКУ НСО НИМРО,
ГБУ НСО ОЦДК; 
ГБУ НСО ОблЦИТ;
ОМС Новосибирской области</t>
  </si>
  <si>
    <t>ГБУ НСО ОЦДК;
ГКУ НСО НИМРО;
ОМС Новосибирской области</t>
  </si>
  <si>
    <t xml:space="preserve">будет проведена идентификация группы школ с низкими результатами обучения и школ, функционирующих в сложных социальных условиях – во всех школах региона, анализ условий, в которых функционирует школа, и выделение школ «группы риска», которые нуждаются в поддержке;
будет проведена типологизации и группировка школ по общим признакам, с определением социальных последствий для региона; проведен мониторинг реализации проектов развития школ и муниципальных «дорожных карт»;
будет проведена экспертиза основных образовательных программ в 50% выделенных школ; скорректирован инструментарий для процедуры диагностики профессиональных компетенций руководителей школ, проведена диагностика руководителей выделенной группы школ.
</t>
  </si>
  <si>
    <t>будет организовано проведение стажировки для  педагогов из школ с низкими образовательными результатами, проведены курсы повышения квалификации для руководителей и их заместителей, для учителей-предметников, проведен межрегиональный семинар по теме «Поддержка школ, находящихся в сложных условиях: первые результаты и проблемы»; 
будут включены 30% школ с низкими образовательными результатами в проекты региональной общественной Ассоциации участников педагогических конкурсов;
организованы и проведены 6 семинаров и проведены 2 вебинара для специалистов органов управления образованием, директоров и учителей школ с низкими образовательными результатами</t>
  </si>
  <si>
    <t>2.12.8.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</si>
  <si>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2.12.9. Организация и проведение мероприятий по формированию профессиональных компетенций преподавателей химии, биологии и технологии "Педагогический коворкинг"</t>
  </si>
  <si>
    <t>Минобрнауки Новосибирской области; 
ГКУ НСО НИМРО;
ОМС Новосибирской области</t>
  </si>
  <si>
    <t>будут проведены проектные сессии «Модернизация содержания и технологий по формированию предметных, метапредметных и личностных результатов в рамках учебных предметов предметной области «Технология», «Химия» и «Биология», по результатам будет подготовлен и издан сборник</t>
  </si>
  <si>
    <t>Значение показателя на
2018 год</t>
  </si>
  <si>
    <t>Значение показателя на очередной финансовый 2018 год (поквартально)</t>
  </si>
  <si>
    <t>Значение показателя на 2019 год</t>
  </si>
  <si>
    <t>Значение показателя на
2020 год</t>
  </si>
  <si>
    <t xml:space="preserve">2.6.7. Гранты в форме субсидий государственным бюджетным и автономным учреждениям на реализацию основных общеобразовательных программ дошкольного образования 
</t>
  </si>
  <si>
    <t>Факт с начала отчетного 2018 года</t>
  </si>
  <si>
    <t>Подробный перечень планируемых к реализации мероприятий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2015-2025 годы" на очередной 2018 год и плановый период 2019 и 2020 годов</t>
  </si>
  <si>
    <t>2018 год</t>
  </si>
  <si>
    <t>отклонение 2018 года</t>
  </si>
  <si>
    <t>2019 год</t>
  </si>
  <si>
    <t>отклонение 2019 год</t>
  </si>
  <si>
    <t>2020 год</t>
  </si>
  <si>
    <t>отклонение 2020</t>
  </si>
  <si>
    <t>3.2.1. Организация и проведение областной Спартакиады среди учащейся и допризывной молодежи в рамках спортивно-технического комплекса «Готов к труду и обороне»</t>
  </si>
  <si>
    <t>5.1.2. Оснащение и обеспечение реализации программ регионального ресурсного центра развития и поддержки молодых талантов в сфере культуры на базе ГАПОУ НСО «Новосибирский музыкальный колледж имени А.Ф. Мурова»</t>
  </si>
  <si>
    <t>Министертво культуры Новосибирской области             ГАПОУ НСО «Новосибирский музыкальный колледж имени А.Ф. Мурова»</t>
  </si>
  <si>
    <t xml:space="preserve">созданние современных материально-технических условий для выявления, развития, поддержки и сопровождения одаренных детей и талантливой учащейся молодежи в области культуры </t>
  </si>
  <si>
    <t xml:space="preserve">с 2017 года реализация мероприятия осуществляется в рамках реализации государственной программы Построение и развитие аппаратно-программного комплекса «Безопасный город» в Новосибирской области на 2016 - 2021 годы», утвержденной постановлением Правительства Новосибирской области от 14.12.2016 № 403-п «Об утверждении государственной программы Новосибирской области «Построение и развитие аппаратно-программного комплекса «Безопасный город» в Новосибирской области на 2016 - 2021 годы»
(актуализация требований санитарных и строительных норм, пожарной безопасности и иных требований к инфраструктуре образовательных организаций с учетом современных условий технологической среды образования).
</t>
  </si>
  <si>
    <t xml:space="preserve">в 2018 году мероприятие реализуется в рамках текущей деятельности Минобрнауки Новосибирской области совместно с ответственными исполнителями
</t>
  </si>
  <si>
    <t>в 2018 году мероприятие реализуется в рамках текущей деятельности Минобрнауки Новосибирской области совместно с ответственными исполнителями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</si>
  <si>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строительства Новосибирской области;
ОМС Новосибирской области</t>
  </si>
  <si>
    <t>министерство образования Новосибирской области</t>
  </si>
  <si>
    <t>министерство образования Новосибирской области во взаимодействии с 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</si>
  <si>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государственные образовательные организации Новосибирской области, подведомственные министерство образования Новосибирской области</t>
  </si>
  <si>
    <t>министерство образования Новосибирской области
государственные образовательные организации  Новосибирской области,  подведомственные министерство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</si>
  <si>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ОМС Новосибирской области; государственные и муниципальные образовательные организации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</si>
  <si>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</si>
  <si>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образовательные организации, составляющие сеть региональных инновационных площадок; общественные и научные организации</t>
  </si>
  <si>
    <t xml:space="preserve">государственный заказчик-координатор: министерство образования Новосибирской области;
ответственные исполнители основного мероприятия:
ГКУ НСО НИМРО;
ГАУ ДПО НСО НИПКиПРО;
государственные и муниципальные образовательные организации, расположенные на территории Новосибирской области;
ОМС Новосибирской области
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</si>
  <si>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государственные и муниципальные дошкольные образовательные организации и общеобразовательные организации в Новосибирской области;
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</si>
  <si>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автономные и бюджетные организации, подведомственные министерство образования Новосибирской области;
ГКУ НСО ЦРМТБО;
ГКУ НСО НИМРО;
ОМС Новосибирской области</t>
  </si>
  <si>
    <t>министерство образования Новосибирской области,
ГКУ НСО ЦРМТБО,
ГКУ НСО НИМРО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</si>
  <si>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
министерство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</si>
  <si>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
министерство образования Новосибирской области; 
ОМС Новосибирской области</t>
  </si>
  <si>
    <t>министерство образования Новосибирской области во взаимодействии с  ОМС Новосибирской области</t>
  </si>
  <si>
    <t xml:space="preserve">государственный заказчик-координатор: министерство образования Новосибирской области;
ответственные исполнители основного мероприятия:
министерство образования Новосибирской области;
ГБУ НСО ОЦДК;
ГАУ ДПО НСО НИПКиПРО;
ГКУ НСО НИМРО;
ГБУ ДПО НСО ОблЦИТ;
общественные организации;
ОМС Новосибирской области
</t>
  </si>
  <si>
    <t xml:space="preserve"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ГБУ НСО ОЦДК;
ГАУ ДПО НСО НИПКиПРО;
ГКУ НСО НИМРО;
ГБУ ДПО НСО ОблЦИТ;
ОМС Новосибирской области
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</si>
  <si>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ОМС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</si>
  <si>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общественные и образовательные организации</t>
  </si>
  <si>
    <t xml:space="preserve"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ГАУ ДО НСО ОЦРТДиЮ;
ОМС Новосибирской области.
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</si>
  <si>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
ГАУ ДПО НСО НИПКиПРО;
ОМС Новосибирской области; педагогические колледжи, подведомственные Минобрнауки Новосибирской области; государственные и муниципальные образовательные организации Новосибирской области</t>
  </si>
  <si>
    <t>министерство образования Новосибирской области,
ГАУ ДПО НСО НИПКиПРО</t>
  </si>
  <si>
    <t>министерство образования Новосибирской области,
педагогические колледжи, подведомственные министерству образования Новосибирской области</t>
  </si>
  <si>
    <t>Педагогические колледжи, подведомственные министерству образования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</si>
  <si>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ГАУ ДПО НСО НИПКиПРО совместно с профессиональными образовательными организациями педагогического профиля;
государственные образовательные организации Новосибирской области</t>
  </si>
  <si>
    <t xml:space="preserve">министерство образования Новосибирской области;
ГАУ ДПО НСО НИПКиПРО
</t>
  </si>
  <si>
    <t>государственный заказчик-координатор: 
министерство образования Новосибирской области; ответственные исполнители основного мероприятия: министерство образования Новосибирской области;
ГКУ НСО ЦРМТБО</t>
  </si>
  <si>
    <t>государственный заказчик-координатор: 
министерство образования Новосибирской области;
ответственные исполнители основного мероприятия: 
министерство образования Новосибирской области;
ГАУ ДПО НСО НИПКиПРО;
ГКУ НСО НИМРО</t>
  </si>
  <si>
    <t>министерство образования Новосибирской области,
ГАУ ДПО НСО НИПКиПРО, ГКУ  НСО НИМРО</t>
  </si>
  <si>
    <t xml:space="preserve">
государственный заказчик-координатор: 
министерство образования Новосибирской области;
ответственные исполнители основного мероприятия: 
Минобрнауки Новосибирской области (во взаимодействии с муниципальными образованиями);
Минкультуры Новосибирской области;
ГАПОУ НСО НМК им.А.Ф.Мурова;
Минрегионразвития Новосибирской области;
ГБУ НСО «Центр молодежного творчества»;
государственные образовательные организации Новосибирской области;
ГАУ ДО НСО ОЦРТДиЮ;
СУНЦ НГУ
</t>
  </si>
  <si>
    <t>министерство образования Новосибирской областии, 
ГАУ ДО НСО ОЦРТДиЮ</t>
  </si>
  <si>
    <t xml:space="preserve">государственный заказчик-координатор: 
министерство образования Новосибирской области; 
ответственные исполнители основного мероприятия: министерство образования Новосибирской области;
государственные образовательные организации Новосибирской области;
ОМС Новосибирской области;
ГКУ НСО НИМРО;
ГАУ ДО НСО ОЦРТДиЮ;
ГБУ ДПО НСО ОблЦИТ;
ГБОУ ДО НСО ЦКУМ;
ГАУ ДПО НСО "Новосибирский центр развитя профессионального образования" </t>
  </si>
  <si>
    <t>министерство образования Новосибирской области во взаимодействии с муниципальными образованиями Новосибирской области</t>
  </si>
  <si>
    <t xml:space="preserve"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
Минкультуры Новосибирской области; 
ГАПОУ и ГАУ ВО культуры и искусства НСО;
ГАУ ДО НСО ОЦРТДиЮ;
ГБУ ДО НСО «Автомотоцентр»
</t>
  </si>
  <si>
    <t>министерство образования Новосибирской области, 
ГАУ ДО НСО ОЦРТДиЮ;
ГБУ ДО НСО «Автомотоцентр»</t>
  </si>
  <si>
    <t>министерство образования Новосибирской области,
 ГАУ ДО НСО ОЦРТДиЮ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</si>
  <si>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
ГАУ ДО НСО ОЦРТДиЮ;
Минкультуры Новосибирской области;
Минрегионразвития Новосибирской области; 
ГБУ НСО «Центр молодежного творчества»;
ГБУ НСО «Дом молодежи»</t>
  </si>
  <si>
    <t>министерство образования Новосибирской области,
ГАУ ДО НСО ОЦРТДиЮ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</si>
  <si>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
ГАУ ДО НСО ОЦРТДиЮ</t>
  </si>
  <si>
    <t>государственный заказчик-координатор: министерство образования Новосибирской области; 
ответственные исполнители основного мероприятия: 
министерство образования Новосибирской области; ГАУ ДО НСО ОЦРТДиЮ;
ГБУ НСО ОЦДК;
ГАУ ДПО НСО НИПКиПРО;
СУНЦ НГУ;
Минкультуры Новосибирской области во взаимодействии с ГАПОУ и ГАУ ВО культуры и искусства НСО</t>
  </si>
  <si>
    <t>ГАУ ДО НСО ОЦРТДиЮ,
ГБУ НСО ОЦДК</t>
  </si>
  <si>
    <t>государственный заказчик-координатор: министерство образования Новосибирской области;
ответственные исполнители основного мероприятия: 
государственное автономное учреждение Новосибирской области «Новосибирский региональный ресурсный центр»;
государственные образовательные организации, расположенные в Новосибирской области</t>
  </si>
  <si>
    <t>ответственные исполнители основного мероприятия: 
министерство образования Новосибирской области;
ГАУ НСО НРРЦ совместно с образовательными организациями высшего образования, расположенными на территории Новосибирской области</t>
  </si>
  <si>
    <t xml:space="preserve">министерство образования Новосибирской области
</t>
  </si>
  <si>
    <t>министерство образования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</si>
  <si>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 совместно с образовательными организациями высшего образования, расположенными на территории Новосибирской области</t>
  </si>
  <si>
    <t xml:space="preserve">Применяемые сокращения:
ФГОС - федеральный государтсвенный образовательный стандарт;
ОМС - органы местного самоуправления;
ПНПО - приоритетный национальный проект образование;
ОВЗ - ограниченные возможности здоровья;
СМИ - средства массовой информации;
ГППРО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НООС - Интернет-портал "Новосибирская открытая образовательная сеть";
ИБЦ - информационно-библиотечный центр;
ФГОС ОВЗ - федеральный государственный образовательный стандарт для обучающихся с ограниченными возможностями здоровья;
ППЭ - пункт проведения экзамена;
РЦОИ - региональный центр обработки информации;
ЕГЭ - единый государственный экзамен;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ГБОУ ДО НСО ДТТУМ - государственное бюджетное учреждение дополнительного образования Новосибирской области "Дом технического творчества и учащейся молодежи";
ГБОУ ДО НСО ЦКУМ - государственное бюджетное учреждение дополнительного образования Новосибирской области "Центр культуры учащейся молодежи";
ГБОУ ДПО НСО - государственное бюджетное образовательное учреждение дополнительного профессионального образования Новосибирской области;
ГБОУ НСО - государственное бюджетное образовательное учреждение Новосибирской области;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СУНЦ НГУ - специализированный учебно-научный центр Новосибирского государственного университета;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ГБУ НСО - государственное бюджетное учреждение Новосибирской области;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ГАПОУ - государственное автономное профессиональное образовательное учреждение
</t>
  </si>
  <si>
    <t>5.6.4. Обеспечение организационно – методического сопровождения муниципального и регионального этапов всероссийской олимпиады школьников</t>
  </si>
  <si>
    <t>5.6.5. Повышение квалификации педагогических работников и наставников образовательных учреждений в системе общего и дополнительного образования по работе с одаренными детьми и талантливой учащейся молодежью в Новосибирской области</t>
  </si>
  <si>
    <t>образовательная организация (ед.)</t>
  </si>
  <si>
    <t>100-200</t>
  </si>
  <si>
    <t xml:space="preserve">министерство образования Новосибирской области;
</t>
  </si>
  <si>
    <t>человеко-часов</t>
  </si>
  <si>
    <t>государственный заказчик-координатор: министерство образования Новосибирской области;
ответственные исполнители основного мероприятия: 
ГБУ НСО ОЦДК;
ГБОУ НСО ОЦО;
государственные и муниципальные дошкольные образовательные организации и общеобразовательные организации в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</si>
  <si>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ГБУ НСО ОЦДК;
ГБОУ НСО ОЦО;
муниципальные дошкольные образовательные организации и общеобразовательные организации в Новосибирской области</t>
  </si>
  <si>
    <t>государственный заказчик-координатор: министерство образования Новосибирской области; ответственные исполнители основного мероприятия: 
министерство образования Новосибирской области; 
ГАУ ДО НСО ОЦРТДиЮ;
ОМС Новосибирской области; государственные образовательные организации Новосибирской области</t>
  </si>
  <si>
    <t>5.1.3. Создание, оснащение современным оборудованием, обеспечение реализации образовательных программ детских технопарков, региональных ресурсных центров развития и поддержки молодых талантов, школьных предпринимательских компаний, STEM-центров, школьных бизнес-инкубаторов/IT-инкубаторов, школьных центров робототехники и /или прототипирования и др., расположенных на территории Новосибирской области</t>
  </si>
  <si>
    <t>10-30</t>
  </si>
  <si>
    <t>образовательным организациям, расположенным на территории Новосибирской области, по результатм отбора будут предоставлены за счет средств областного бюджета Новосибирской области гранты в форме субсидий на 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образования, в соответствии с постановлением правительства Новосибирской области от 14.11.2017 №417-п "Об установлении Порядка предоставления за счет средств областного бюджета Новосибирской области грантов в форме субсидий общеобразовательным организациям, расположенным на территории Новосибирской области, на реализацию проектов, направленных на оснащение образовательных организаций современным оборудованием и создание условий для профессиональной ориентации содержания общего образования</t>
  </si>
  <si>
    <t>0730003679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</si>
  <si>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ФГОС.
В  2018 году предусмотрено финансирование на завершение строительства и ввод в эксплуатацию детского сада в Северном районе на 330 мест и на начало строительства детского сада в жилом районе "Южно-Чемской" Кировского района на 250 мест который будет введен в эксплуатацию в 2019 году. Финансовые средства на 2019 год предусмотрено завершение строительства и ввод в эксплуатацию детского сада в жилом районе "Южно-Чемской" Кировского района на 250 мест.
Финансовые средства на 2019 год предусмотренны на софинансирование расходов из федерального бюджета Российской Федерации в рамках реализации мероприятий федеральной целевой программы "Жилище" на 2015 - 2020 годы", утвержденной постановлением Правительства Российской Федерации от 17.12.2010 № 1050 "О федеральной целевой программе "Жилище" на 2015 - 2020 годы" (количество мест на 2019 год будет уточнено в случае выделении средств из федерального бюджета российской Федерации)</t>
  </si>
  <si>
    <t xml:space="preserve">реализация данного мероприятия начиная с 2020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Минобрнауки России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</si>
  <si>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>в 2018 году будут созданы муниципальные рабочие группы, назначены персональные кураторы школ, участвующих в программах улучшения результатов; скорректированы региональная и муниципальные дорожные карты с учетом результатов мониторинга их выполнения в рамках реализации мероприятия;
разработаны методические рекомендации для проведения методических объединений (окружной, муниципальный и институциональный уровни) методологических и организационных принципов тьюторского сопровождения школ и педагогов с низкими результатами;
заключены партнерские соглашения со школами-участниками проекта "Инженерные компетенции- сила развития Родины"</t>
  </si>
  <si>
    <t>Министерство образования Новосибирской области; образовательные организации  высшего образования, расположенные на территории Новосибирской области</t>
  </si>
  <si>
    <t xml:space="preserve"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Минобрнауки России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
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</si>
  <si>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Минобрнауки России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</si>
  <si>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 xml:space="preserve">
Таблица № 3</t>
  </si>
  <si>
    <t>х</t>
  </si>
  <si>
    <t>6.3.1. Предоставление на конкурсной основе грантов в форме субсидий из областного бюджета Новосибирской области образовательным организациям высшего образования, расположенным на территории Новосибирской области</t>
  </si>
  <si>
    <t>5</t>
  </si>
  <si>
    <t>6</t>
  </si>
  <si>
    <t>01</t>
  </si>
  <si>
    <t>07</t>
  </si>
  <si>
    <t>02</t>
  </si>
  <si>
    <t>09</t>
  </si>
  <si>
    <t>РЗ</t>
  </si>
  <si>
    <t>ПР</t>
  </si>
  <si>
    <t>10</t>
  </si>
  <si>
    <t>03</t>
  </si>
  <si>
    <t>05</t>
  </si>
  <si>
    <t>04</t>
  </si>
  <si>
    <t>08</t>
  </si>
  <si>
    <t>Всего, в том числе:</t>
  </si>
  <si>
    <t>07100R5380</t>
  </si>
  <si>
    <t>07100R5390</t>
  </si>
  <si>
    <t xml:space="preserve"> 2.11.2. Информационная поддержка школ с низкими результатами обучения и школ, функционирующих в неблагоприятных социальных условиях, расположенных на территории Новосибирской области</t>
  </si>
  <si>
    <t>2.12.2. Модернизация организационно-технологической инфраструктуры и обновление фондов школьных библиотек</t>
  </si>
  <si>
    <t>851</t>
  </si>
  <si>
    <t>07100R1590</t>
  </si>
  <si>
    <t>0710070920</t>
  </si>
  <si>
    <t>Минстрой  Новосибирской области во взаимодействии с ОМС Новосибирской области; Министерство образования Новосибирской области</t>
  </si>
  <si>
    <t>0720003559</t>
  </si>
  <si>
    <t>2.12.4. Повышение квалификации по формированию метапредметных компетенций при реализации ФГОС, в том числе ФГОС ОВЗ</t>
  </si>
  <si>
    <t>2.12.5. Проведение курсов повышения квалификации по формированию школьной системы оценки образовательных достижений обучающихся в рамках ФГОС</t>
  </si>
  <si>
    <t>2.12.6. Создание сетевых сообществ по учебным предметам и предметным областям</t>
  </si>
  <si>
    <t xml:space="preserve">4.4.3. Проведение регионального этапа и организация участия во Всероссийском этапе конкурса педагогов дополнительного образования детей «Сердце отдаю детям»
</t>
  </si>
  <si>
    <t>5.6.6. Организация и проведение областного конкурса авторских образовательных программ по работе с одаренными обучающимися педагогов дополнительного образования детей</t>
  </si>
  <si>
    <t>создание условий для выявления талантливых педагогов дополнительного образования детей, распространение передового педагогического опыта</t>
  </si>
  <si>
    <t>ГАУ ДПО НСО НИПКиПРО,
ГКУ НСО НИМРО,
ОМС Новосибирской области</t>
  </si>
  <si>
    <t>ГАУ ДПО НСО НИПКиПРО,
ГКУ НСО НИМРО,
ГБУ ДПО НСО ОблЦИТ,
ГБУ НСО ОЦДК</t>
  </si>
  <si>
    <t>2.12.3. Информационно-методическая поддержка мероприятий ГПРО</t>
  </si>
  <si>
    <t>ГАУ ДПО НСО НИПКиПРО,
ГБУ ДПО НСО ОблЦИТ</t>
  </si>
  <si>
    <t>ГБУ ДПО НСО ОблЦИТ,
ОМС Новосибирской области</t>
  </si>
  <si>
    <t>ГАУ ДПО НСО НИПКиПРО,
ГБУ ДПО НСО ОблЦИТ,
ГБУ НСО ОЦДК,
ОМС Новосибирской области</t>
  </si>
  <si>
    <t>ГБУ ДПО НСО ОблЦИТ,
ГБУ НСО ОЦДК,
ОМС Новосибирской области</t>
  </si>
  <si>
    <t>2.12.1. Модернизация содержания и технологий формирования предметных, личностных результатов</t>
  </si>
  <si>
    <t xml:space="preserve">ГКУ НСО НИМРО, 
ГБУ НСО ОЦДК,
ГАУ ДПО НСО НИПКиПРО
</t>
  </si>
  <si>
    <t>сообщество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</si>
</sst>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#,##0.0_ ;[Red]\-#,##0.0\ "/>
    <numFmt numFmtId="167" formatCode="0.000"/>
    <numFmt numFmtId="168" formatCode="0.0000000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6">
    <xf numFmtId="0" fontId="0" fillId="0" borderId="0" xfId="0"/>
    <xf numFmtId="0" fontId="2" fillId="0" borderId="0" xfId="0" applyFont="1" applyFill="1" applyProtection="1">
      <protection locked="0"/>
    </xf>
    <xf numFmtId="0" fontId="5" fillId="0" borderId="0" xfId="0" applyFont="1" applyFill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164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wrapText="1"/>
    </xf>
    <xf numFmtId="164" fontId="2" fillId="0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5" fontId="2" fillId="0" borderId="1" xfId="0" applyNumberFormat="1" applyFont="1" applyFill="1" applyBorder="1" applyAlignment="1" applyProtection="1">
      <alignment vertical="center"/>
    </xf>
    <xf numFmtId="165" fontId="2" fillId="0" borderId="1" xfId="0" applyNumberFormat="1" applyFont="1" applyFill="1" applyBorder="1" applyAlignment="1" applyProtection="1">
      <alignment horizontal="right" vertical="center"/>
    </xf>
    <xf numFmtId="167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Alignment="1" applyProtection="1">
      <alignment vertical="center" wrapText="1"/>
    </xf>
    <xf numFmtId="0" fontId="5" fillId="0" borderId="5" xfId="0" applyFont="1" applyFill="1" applyBorder="1" applyProtection="1"/>
    <xf numFmtId="0" fontId="2" fillId="0" borderId="5" xfId="0" applyFont="1" applyFill="1" applyBorder="1" applyProtection="1"/>
    <xf numFmtId="0" fontId="2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vertical="center"/>
    </xf>
    <xf numFmtId="0" fontId="2" fillId="0" borderId="12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Protection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 wrapText="1"/>
    </xf>
    <xf numFmtId="165" fontId="2" fillId="0" borderId="1" xfId="0" applyNumberFormat="1" applyFont="1" applyFill="1" applyBorder="1" applyAlignment="1" applyProtection="1">
      <alignment vertical="center"/>
      <protection locked="0"/>
    </xf>
    <xf numFmtId="164" fontId="2" fillId="0" borderId="4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vertical="center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</xf>
    <xf numFmtId="166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right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right" vertical="center"/>
    </xf>
    <xf numFmtId="164" fontId="10" fillId="0" borderId="1" xfId="0" applyNumberFormat="1" applyFont="1" applyFill="1" applyBorder="1" applyAlignment="1" applyProtection="1">
      <alignment vertical="center"/>
    </xf>
    <xf numFmtId="168" fontId="2" fillId="0" borderId="0" xfId="0" applyNumberFormat="1" applyFont="1" applyFill="1"/>
    <xf numFmtId="4" fontId="2" fillId="0" borderId="0" xfId="0" applyNumberFormat="1" applyFont="1" applyFill="1"/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</xf>
    <xf numFmtId="14" fontId="2" fillId="2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66FFFF"/>
      <color rgb="FFCCFFFF"/>
      <color rgb="FF00FFCC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93"/>
  <sheetViews>
    <sheetView tabSelected="1" zoomScale="70" zoomScaleNormal="70" zoomScaleSheetLayoutView="55" workbookViewId="0">
      <pane xSplit="2" ySplit="7" topLeftCell="C595" activePane="bottomRight" state="frozen"/>
      <selection pane="topRight" activeCell="C1" sqref="C1"/>
      <selection pane="bottomLeft" activeCell="A8" sqref="A8"/>
      <selection pane="bottomRight" activeCell="A620" sqref="A620:A635"/>
    </sheetView>
  </sheetViews>
  <sheetFormatPr defaultColWidth="9.140625" defaultRowHeight="12.75" x14ac:dyDescent="0.2"/>
  <cols>
    <col min="1" max="1" width="29.7109375" style="11" customWidth="1"/>
    <col min="2" max="2" width="22.28515625" style="11" customWidth="1"/>
    <col min="3" max="3" width="12" style="49" customWidth="1"/>
    <col min="4" max="4" width="8.5703125" style="9" customWidth="1"/>
    <col min="5" max="5" width="8" style="9" customWidth="1"/>
    <col min="6" max="6" width="12.28515625" style="9" customWidth="1"/>
    <col min="7" max="7" width="10.85546875" style="49" customWidth="1"/>
    <col min="8" max="8" width="14.85546875" style="10" customWidth="1"/>
    <col min="9" max="9" width="13.7109375" style="10" hidden="1" customWidth="1"/>
    <col min="10" max="10" width="16.28515625" style="10" bestFit="1" customWidth="1"/>
    <col min="11" max="11" width="15.7109375" style="10" hidden="1" customWidth="1"/>
    <col min="12" max="12" width="16.7109375" style="10" bestFit="1" customWidth="1"/>
    <col min="13" max="13" width="15.7109375" style="10" hidden="1" customWidth="1"/>
    <col min="14" max="14" width="15.85546875" style="10" bestFit="1" customWidth="1"/>
    <col min="15" max="15" width="15.7109375" style="10" hidden="1" customWidth="1"/>
    <col min="16" max="16" width="16.28515625" style="10" bestFit="1" customWidth="1"/>
    <col min="17" max="17" width="15.7109375" style="10" hidden="1" customWidth="1"/>
    <col min="18" max="18" width="13.42578125" style="10" customWidth="1"/>
    <col min="19" max="19" width="15" style="10" customWidth="1"/>
    <col min="20" max="20" width="28.28515625" style="7" customWidth="1"/>
    <col min="21" max="21" width="42.7109375" style="5" customWidth="1"/>
    <col min="22" max="22" width="38.28515625" style="11" hidden="1" customWidth="1"/>
    <col min="23" max="23" width="0" style="11" hidden="1" customWidth="1"/>
    <col min="24" max="24" width="14" style="11" customWidth="1"/>
    <col min="25" max="25" width="18.140625" style="11" customWidth="1"/>
    <col min="26" max="26" width="16.140625" style="11" customWidth="1"/>
    <col min="27" max="27" width="17.140625" style="11" customWidth="1"/>
    <col min="28" max="16384" width="9.140625" style="11"/>
  </cols>
  <sheetData>
    <row r="1" spans="1:27" ht="47.25" x14ac:dyDescent="0.2">
      <c r="A1" s="12"/>
      <c r="B1" s="12"/>
      <c r="C1" s="13"/>
      <c r="D1" s="14"/>
      <c r="E1" s="14"/>
      <c r="F1" s="14"/>
      <c r="G1" s="13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  <c r="U1" s="50" t="s">
        <v>584</v>
      </c>
    </row>
    <row r="2" spans="1:27" ht="14.45" customHeight="1" x14ac:dyDescent="0.2">
      <c r="A2" s="116" t="s">
        <v>504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7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7" ht="15.6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5" spans="1:27" ht="47.25" customHeight="1" x14ac:dyDescent="0.3">
      <c r="A5" s="66"/>
      <c r="B5" s="12"/>
      <c r="C5" s="13"/>
      <c r="D5" s="14"/>
      <c r="E5" s="14"/>
      <c r="F5" s="14"/>
      <c r="G5" s="13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6"/>
      <c r="U5" s="17"/>
    </row>
    <row r="6" spans="1:27" s="5" customFormat="1" ht="46.5" customHeight="1" x14ac:dyDescent="0.25">
      <c r="A6" s="93" t="s">
        <v>163</v>
      </c>
      <c r="B6" s="93" t="s">
        <v>0</v>
      </c>
      <c r="C6" s="93" t="s">
        <v>36</v>
      </c>
      <c r="D6" s="93"/>
      <c r="E6" s="93"/>
      <c r="F6" s="93"/>
      <c r="G6" s="93"/>
      <c r="H6" s="117" t="s">
        <v>498</v>
      </c>
      <c r="I6" s="102" t="s">
        <v>503</v>
      </c>
      <c r="J6" s="93" t="s">
        <v>499</v>
      </c>
      <c r="K6" s="93"/>
      <c r="L6" s="93"/>
      <c r="M6" s="93"/>
      <c r="N6" s="93"/>
      <c r="O6" s="93"/>
      <c r="P6" s="93"/>
      <c r="Q6" s="93"/>
      <c r="R6" s="102" t="s">
        <v>500</v>
      </c>
      <c r="S6" s="102" t="s">
        <v>501</v>
      </c>
      <c r="T6" s="93" t="s">
        <v>1</v>
      </c>
      <c r="U6" s="93" t="s">
        <v>2</v>
      </c>
      <c r="V6" s="133" t="s">
        <v>275</v>
      </c>
      <c r="W6" s="134"/>
      <c r="X6" s="4"/>
      <c r="Y6" s="4"/>
    </row>
    <row r="7" spans="1:27" s="5" customFormat="1" x14ac:dyDescent="0.25">
      <c r="A7" s="93"/>
      <c r="B7" s="93"/>
      <c r="C7" s="76" t="s">
        <v>3</v>
      </c>
      <c r="D7" s="18" t="s">
        <v>593</v>
      </c>
      <c r="E7" s="18" t="s">
        <v>594</v>
      </c>
      <c r="F7" s="18" t="s">
        <v>4</v>
      </c>
      <c r="G7" s="76" t="s">
        <v>5</v>
      </c>
      <c r="H7" s="118"/>
      <c r="I7" s="104"/>
      <c r="J7" s="76" t="s">
        <v>88</v>
      </c>
      <c r="K7" s="76" t="s">
        <v>37</v>
      </c>
      <c r="L7" s="76" t="s">
        <v>89</v>
      </c>
      <c r="M7" s="76" t="s">
        <v>167</v>
      </c>
      <c r="N7" s="76" t="s">
        <v>90</v>
      </c>
      <c r="O7" s="76" t="s">
        <v>168</v>
      </c>
      <c r="P7" s="76" t="s">
        <v>91</v>
      </c>
      <c r="Q7" s="76" t="s">
        <v>169</v>
      </c>
      <c r="R7" s="104"/>
      <c r="S7" s="104"/>
      <c r="T7" s="93"/>
      <c r="U7" s="93"/>
      <c r="V7" s="133"/>
      <c r="W7" s="134"/>
      <c r="X7" s="4"/>
      <c r="Y7" s="4"/>
    </row>
    <row r="8" spans="1:27" ht="13.15" customHeight="1" x14ac:dyDescent="0.2">
      <c r="A8" s="76">
        <v>1</v>
      </c>
      <c r="B8" s="76">
        <v>2</v>
      </c>
      <c r="C8" s="19">
        <v>3</v>
      </c>
      <c r="D8" s="20">
        <v>4</v>
      </c>
      <c r="E8" s="20" t="s">
        <v>587</v>
      </c>
      <c r="F8" s="20" t="s">
        <v>588</v>
      </c>
      <c r="G8" s="19">
        <v>7</v>
      </c>
      <c r="H8" s="19">
        <v>8</v>
      </c>
      <c r="I8" s="19"/>
      <c r="J8" s="19">
        <v>9</v>
      </c>
      <c r="K8" s="19"/>
      <c r="L8" s="19">
        <v>10</v>
      </c>
      <c r="M8" s="19"/>
      <c r="N8" s="19">
        <v>11</v>
      </c>
      <c r="O8" s="19"/>
      <c r="P8" s="19">
        <v>12</v>
      </c>
      <c r="Q8" s="19"/>
      <c r="R8" s="19">
        <v>13</v>
      </c>
      <c r="S8" s="19">
        <v>14</v>
      </c>
      <c r="T8" s="89">
        <v>15</v>
      </c>
      <c r="U8" s="76">
        <v>16</v>
      </c>
      <c r="V8" s="1"/>
      <c r="W8" s="1"/>
      <c r="X8" s="1"/>
      <c r="Y8" s="1"/>
      <c r="Z8" s="1"/>
      <c r="AA8" s="1"/>
    </row>
    <row r="9" spans="1:27" ht="24.6" customHeight="1" x14ac:dyDescent="0.2">
      <c r="A9" s="105" t="s">
        <v>195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"/>
      <c r="W9" s="1"/>
      <c r="X9" s="1"/>
      <c r="Y9" s="1"/>
      <c r="Z9" s="1"/>
      <c r="AA9" s="1"/>
    </row>
    <row r="10" spans="1:27" ht="37.9" customHeight="1" x14ac:dyDescent="0.2">
      <c r="A10" s="105" t="s">
        <v>196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"/>
      <c r="W10" s="1"/>
      <c r="X10" s="1"/>
      <c r="Y10" s="1"/>
      <c r="Z10" s="1"/>
      <c r="AA10" s="1"/>
    </row>
    <row r="11" spans="1:27" ht="28.9" customHeight="1" x14ac:dyDescent="0.2">
      <c r="A11" s="105" t="s">
        <v>197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"/>
      <c r="W11" s="1"/>
      <c r="X11" s="1"/>
      <c r="Y11" s="1"/>
      <c r="Z11" s="1"/>
      <c r="AA11" s="1"/>
    </row>
    <row r="12" spans="1:27" ht="28.9" customHeight="1" x14ac:dyDescent="0.2">
      <c r="A12" s="105" t="s">
        <v>198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"/>
      <c r="W12" s="1"/>
      <c r="X12" s="1"/>
      <c r="Y12" s="1"/>
      <c r="Z12" s="1"/>
      <c r="AA12" s="1"/>
    </row>
    <row r="13" spans="1:27" ht="25.15" customHeight="1" x14ac:dyDescent="0.2">
      <c r="A13" s="105" t="s">
        <v>199</v>
      </c>
      <c r="B13" s="120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"/>
      <c r="W13" s="1"/>
      <c r="X13" s="1"/>
      <c r="Y13" s="1"/>
      <c r="Z13" s="1"/>
      <c r="AA13" s="1"/>
    </row>
    <row r="14" spans="1:27" ht="12.75" customHeight="1" x14ac:dyDescent="0.2">
      <c r="A14" s="106" t="s">
        <v>194</v>
      </c>
      <c r="B14" s="75" t="s">
        <v>389</v>
      </c>
      <c r="C14" s="84"/>
      <c r="D14" s="85"/>
      <c r="E14" s="85"/>
      <c r="F14" s="85"/>
      <c r="G14" s="84"/>
      <c r="H14" s="58">
        <f>H31</f>
        <v>330</v>
      </c>
      <c r="I14" s="58">
        <f t="shared" ref="I14:Q14" si="0">SUM(I31+I47)</f>
        <v>0</v>
      </c>
      <c r="J14" s="58"/>
      <c r="K14" s="58"/>
      <c r="L14" s="58"/>
      <c r="M14" s="58"/>
      <c r="N14" s="58"/>
      <c r="O14" s="58">
        <f t="shared" si="0"/>
        <v>0</v>
      </c>
      <c r="P14" s="58">
        <f>P31</f>
        <v>330</v>
      </c>
      <c r="Q14" s="58">
        <f t="shared" si="0"/>
        <v>0</v>
      </c>
      <c r="R14" s="58">
        <f>R31+R47</f>
        <v>3725</v>
      </c>
      <c r="S14" s="58">
        <f>S31</f>
        <v>0</v>
      </c>
      <c r="T14" s="93" t="s">
        <v>518</v>
      </c>
      <c r="U14" s="114" t="s">
        <v>381</v>
      </c>
    </row>
    <row r="15" spans="1:27" ht="26.45" customHeight="1" x14ac:dyDescent="0.2">
      <c r="A15" s="106"/>
      <c r="B15" s="80" t="s">
        <v>118</v>
      </c>
      <c r="C15" s="21"/>
      <c r="D15" s="20"/>
      <c r="E15" s="20"/>
      <c r="F15" s="20"/>
      <c r="G15" s="19"/>
      <c r="H15" s="22">
        <f t="shared" ref="H15" si="1">ROUND(H16/H14,1)</f>
        <v>2676.8</v>
      </c>
      <c r="I15" s="22"/>
      <c r="J15" s="68" t="s">
        <v>585</v>
      </c>
      <c r="K15" s="68"/>
      <c r="L15" s="68" t="s">
        <v>585</v>
      </c>
      <c r="M15" s="68"/>
      <c r="N15" s="68" t="s">
        <v>585</v>
      </c>
      <c r="O15" s="68"/>
      <c r="P15" s="68" t="s">
        <v>585</v>
      </c>
      <c r="Q15" s="22"/>
      <c r="R15" s="22">
        <f t="shared" ref="R15" si="2">ROUND(R16/R14,1)</f>
        <v>273.3</v>
      </c>
      <c r="S15" s="22"/>
      <c r="T15" s="93"/>
      <c r="U15" s="121"/>
    </row>
    <row r="16" spans="1:27" ht="34.15" customHeight="1" x14ac:dyDescent="0.2">
      <c r="A16" s="92"/>
      <c r="B16" s="51" t="s">
        <v>94</v>
      </c>
      <c r="C16" s="19"/>
      <c r="D16" s="20"/>
      <c r="E16" s="20"/>
      <c r="F16" s="20"/>
      <c r="G16" s="19"/>
      <c r="H16" s="22">
        <f t="shared" ref="H16" si="3">SUM(H17:H30)</f>
        <v>883356</v>
      </c>
      <c r="I16" s="22">
        <f t="shared" ref="I16:S16" si="4">SUM(I17:I30)</f>
        <v>0</v>
      </c>
      <c r="J16" s="22">
        <f t="shared" si="4"/>
        <v>27163.8</v>
      </c>
      <c r="K16" s="22">
        <f t="shared" si="4"/>
        <v>0</v>
      </c>
      <c r="L16" s="22">
        <f t="shared" si="4"/>
        <v>60994.9</v>
      </c>
      <c r="M16" s="22">
        <f t="shared" si="4"/>
        <v>0</v>
      </c>
      <c r="N16" s="22">
        <f t="shared" si="4"/>
        <v>35128.300000000003</v>
      </c>
      <c r="O16" s="22">
        <f t="shared" si="4"/>
        <v>0</v>
      </c>
      <c r="P16" s="22">
        <f t="shared" si="4"/>
        <v>760069</v>
      </c>
      <c r="Q16" s="22">
        <f t="shared" si="4"/>
        <v>0</v>
      </c>
      <c r="R16" s="22">
        <f t="shared" si="4"/>
        <v>1018074.7000000001</v>
      </c>
      <c r="S16" s="22">
        <f t="shared" si="4"/>
        <v>0</v>
      </c>
      <c r="T16" s="93"/>
      <c r="U16" s="121"/>
    </row>
    <row r="17" spans="1:21" ht="13.15" customHeight="1" x14ac:dyDescent="0.2">
      <c r="A17" s="92"/>
      <c r="B17" s="94" t="s">
        <v>17</v>
      </c>
      <c r="C17" s="19">
        <f>C34</f>
        <v>124</v>
      </c>
      <c r="D17" s="19" t="str">
        <f>D34</f>
        <v>07</v>
      </c>
      <c r="E17" s="19" t="str">
        <f>E34</f>
        <v>01</v>
      </c>
      <c r="F17" s="19" t="str">
        <f>F34</f>
        <v>0710004040</v>
      </c>
      <c r="G17" s="19" t="str">
        <f>G34</f>
        <v>414</v>
      </c>
      <c r="H17" s="22">
        <f t="shared" ref="H17:S17" si="5">H34</f>
        <v>20675.599999999999</v>
      </c>
      <c r="I17" s="22">
        <f t="shared" si="5"/>
        <v>0</v>
      </c>
      <c r="J17" s="22">
        <f t="shared" si="5"/>
        <v>0</v>
      </c>
      <c r="K17" s="22">
        <f t="shared" si="5"/>
        <v>0</v>
      </c>
      <c r="L17" s="22">
        <f t="shared" si="5"/>
        <v>0</v>
      </c>
      <c r="M17" s="22">
        <f t="shared" si="5"/>
        <v>0</v>
      </c>
      <c r="N17" s="22">
        <f t="shared" si="5"/>
        <v>20675.599999999999</v>
      </c>
      <c r="O17" s="22">
        <f t="shared" si="5"/>
        <v>0</v>
      </c>
      <c r="P17" s="22">
        <f t="shared" si="5"/>
        <v>0</v>
      </c>
      <c r="Q17" s="22">
        <f t="shared" si="5"/>
        <v>0</v>
      </c>
      <c r="R17" s="22">
        <f t="shared" si="5"/>
        <v>363997.2</v>
      </c>
      <c r="S17" s="22">
        <f t="shared" si="5"/>
        <v>0</v>
      </c>
      <c r="T17" s="93"/>
      <c r="U17" s="121"/>
    </row>
    <row r="18" spans="1:21" ht="13.15" customHeight="1" x14ac:dyDescent="0.2">
      <c r="A18" s="92"/>
      <c r="B18" s="95"/>
      <c r="C18" s="19">
        <v>124</v>
      </c>
      <c r="D18" s="18" t="s">
        <v>590</v>
      </c>
      <c r="E18" s="20" t="s">
        <v>589</v>
      </c>
      <c r="F18" s="19" t="str">
        <f t="shared" ref="F18:G20" si="6">F35</f>
        <v>0710004040</v>
      </c>
      <c r="G18" s="19" t="str">
        <f t="shared" si="6"/>
        <v>851</v>
      </c>
      <c r="H18" s="22">
        <f t="shared" ref="H18:S18" si="7">H35</f>
        <v>3152.8</v>
      </c>
      <c r="I18" s="22">
        <f t="shared" si="7"/>
        <v>0</v>
      </c>
      <c r="J18" s="22">
        <f t="shared" si="7"/>
        <v>0</v>
      </c>
      <c r="K18" s="22">
        <f t="shared" si="7"/>
        <v>0</v>
      </c>
      <c r="L18" s="22">
        <f t="shared" si="7"/>
        <v>994.9</v>
      </c>
      <c r="M18" s="22">
        <f t="shared" si="7"/>
        <v>0</v>
      </c>
      <c r="N18" s="22">
        <f t="shared" si="7"/>
        <v>1079</v>
      </c>
      <c r="O18" s="22">
        <f t="shared" si="7"/>
        <v>0</v>
      </c>
      <c r="P18" s="22">
        <f t="shared" si="7"/>
        <v>1078.9000000000001</v>
      </c>
      <c r="Q18" s="22">
        <f t="shared" si="7"/>
        <v>0</v>
      </c>
      <c r="R18" s="22">
        <f t="shared" si="7"/>
        <v>0</v>
      </c>
      <c r="S18" s="22">
        <f t="shared" si="7"/>
        <v>0</v>
      </c>
      <c r="T18" s="93"/>
      <c r="U18" s="121"/>
    </row>
    <row r="19" spans="1:21" ht="13.15" customHeight="1" x14ac:dyDescent="0.2">
      <c r="A19" s="92"/>
      <c r="B19" s="95"/>
      <c r="C19" s="19">
        <f t="shared" ref="C19:E20" si="8">C36</f>
        <v>124</v>
      </c>
      <c r="D19" s="19" t="str">
        <f t="shared" si="8"/>
        <v>07</v>
      </c>
      <c r="E19" s="19" t="str">
        <f t="shared" si="8"/>
        <v>01</v>
      </c>
      <c r="F19" s="19" t="str">
        <f t="shared" si="6"/>
        <v>07100R0210</v>
      </c>
      <c r="G19" s="19" t="str">
        <f t="shared" si="6"/>
        <v>414</v>
      </c>
      <c r="H19" s="22">
        <f>H36+H51</f>
        <v>48000</v>
      </c>
      <c r="I19" s="22">
        <f t="shared" ref="I19:S19" si="9">I36+I51</f>
        <v>0</v>
      </c>
      <c r="J19" s="22">
        <f t="shared" si="9"/>
        <v>7500</v>
      </c>
      <c r="K19" s="22">
        <f t="shared" si="9"/>
        <v>0</v>
      </c>
      <c r="L19" s="22">
        <f t="shared" si="9"/>
        <v>18000</v>
      </c>
      <c r="M19" s="22">
        <f t="shared" si="9"/>
        <v>0</v>
      </c>
      <c r="N19" s="22">
        <f t="shared" si="9"/>
        <v>0</v>
      </c>
      <c r="O19" s="22">
        <f t="shared" si="9"/>
        <v>0</v>
      </c>
      <c r="P19" s="22">
        <f t="shared" si="9"/>
        <v>22500</v>
      </c>
      <c r="Q19" s="22">
        <f t="shared" si="9"/>
        <v>0</v>
      </c>
      <c r="R19" s="22">
        <f t="shared" si="9"/>
        <v>0</v>
      </c>
      <c r="S19" s="22">
        <f t="shared" si="9"/>
        <v>0</v>
      </c>
      <c r="T19" s="93"/>
      <c r="U19" s="121"/>
    </row>
    <row r="20" spans="1:21" ht="13.15" customHeight="1" x14ac:dyDescent="0.2">
      <c r="A20" s="92"/>
      <c r="B20" s="95"/>
      <c r="C20" s="19">
        <f t="shared" si="8"/>
        <v>124</v>
      </c>
      <c r="D20" s="19" t="str">
        <f t="shared" si="8"/>
        <v>07</v>
      </c>
      <c r="E20" s="19" t="str">
        <f t="shared" si="8"/>
        <v>01</v>
      </c>
      <c r="F20" s="19" t="str">
        <f t="shared" si="6"/>
        <v>07100R1590</v>
      </c>
      <c r="G20" s="19" t="str">
        <f t="shared" si="6"/>
        <v>414</v>
      </c>
      <c r="H20" s="22">
        <f t="shared" ref="H20:S20" si="10">H37</f>
        <v>84172</v>
      </c>
      <c r="I20" s="22">
        <f t="shared" si="10"/>
        <v>0</v>
      </c>
      <c r="J20" s="22">
        <f t="shared" si="10"/>
        <v>0</v>
      </c>
      <c r="K20" s="22">
        <f t="shared" si="10"/>
        <v>0</v>
      </c>
      <c r="L20" s="22">
        <f t="shared" si="10"/>
        <v>0</v>
      </c>
      <c r="M20" s="22">
        <f t="shared" si="10"/>
        <v>0</v>
      </c>
      <c r="N20" s="22">
        <f t="shared" si="10"/>
        <v>0</v>
      </c>
      <c r="O20" s="22">
        <f t="shared" si="10"/>
        <v>0</v>
      </c>
      <c r="P20" s="22">
        <f t="shared" si="10"/>
        <v>84172</v>
      </c>
      <c r="Q20" s="22">
        <f t="shared" si="10"/>
        <v>0</v>
      </c>
      <c r="R20" s="22">
        <f t="shared" si="10"/>
        <v>77569.600000000006</v>
      </c>
      <c r="S20" s="22">
        <f t="shared" si="10"/>
        <v>0</v>
      </c>
      <c r="T20" s="93"/>
      <c r="U20" s="121"/>
    </row>
    <row r="21" spans="1:21" ht="13.15" customHeight="1" x14ac:dyDescent="0.2">
      <c r="A21" s="92"/>
      <c r="B21" s="95"/>
      <c r="C21" s="19">
        <f>C38</f>
        <v>124</v>
      </c>
      <c r="D21" s="19" t="str">
        <f t="shared" ref="D21:S22" si="11">D38</f>
        <v>07</v>
      </c>
      <c r="E21" s="19" t="str">
        <f t="shared" si="11"/>
        <v>01</v>
      </c>
      <c r="F21" s="19" t="str">
        <f t="shared" si="11"/>
        <v>0710070490</v>
      </c>
      <c r="G21" s="19" t="str">
        <f t="shared" si="11"/>
        <v>522</v>
      </c>
      <c r="H21" s="22">
        <f>H38+H52</f>
        <v>53373.5</v>
      </c>
      <c r="I21" s="22">
        <f t="shared" ref="I21:S21" si="12">I38+I52</f>
        <v>0</v>
      </c>
      <c r="J21" s="22">
        <f t="shared" si="12"/>
        <v>2163.8000000000002</v>
      </c>
      <c r="K21" s="22">
        <f t="shared" si="12"/>
        <v>0</v>
      </c>
      <c r="L21" s="22">
        <f t="shared" si="12"/>
        <v>0</v>
      </c>
      <c r="M21" s="22">
        <f t="shared" si="12"/>
        <v>0</v>
      </c>
      <c r="N21" s="22">
        <f t="shared" si="12"/>
        <v>13373.7</v>
      </c>
      <c r="O21" s="22">
        <f t="shared" si="12"/>
        <v>0</v>
      </c>
      <c r="P21" s="22">
        <f t="shared" si="12"/>
        <v>37836</v>
      </c>
      <c r="Q21" s="22">
        <f t="shared" si="12"/>
        <v>0</v>
      </c>
      <c r="R21" s="22">
        <f t="shared" si="12"/>
        <v>0</v>
      </c>
      <c r="S21" s="22">
        <f t="shared" si="12"/>
        <v>0</v>
      </c>
      <c r="T21" s="93"/>
      <c r="U21" s="121"/>
    </row>
    <row r="22" spans="1:21" ht="13.15" customHeight="1" x14ac:dyDescent="0.2">
      <c r="A22" s="92"/>
      <c r="B22" s="96"/>
      <c r="C22" s="19">
        <f>C39</f>
        <v>124</v>
      </c>
      <c r="D22" s="19" t="str">
        <f t="shared" si="11"/>
        <v>07</v>
      </c>
      <c r="E22" s="19" t="str">
        <f t="shared" si="11"/>
        <v>01</v>
      </c>
      <c r="F22" s="19" t="str">
        <f t="shared" si="11"/>
        <v>07100R1590</v>
      </c>
      <c r="G22" s="19" t="str">
        <f t="shared" si="11"/>
        <v>522</v>
      </c>
      <c r="H22" s="22">
        <f t="shared" si="11"/>
        <v>56498.5</v>
      </c>
      <c r="I22" s="22">
        <f t="shared" si="11"/>
        <v>0</v>
      </c>
      <c r="J22" s="22">
        <f t="shared" si="11"/>
        <v>0</v>
      </c>
      <c r="K22" s="22">
        <f t="shared" si="11"/>
        <v>0</v>
      </c>
      <c r="L22" s="22">
        <f t="shared" si="11"/>
        <v>0</v>
      </c>
      <c r="M22" s="22">
        <f t="shared" si="11"/>
        <v>0</v>
      </c>
      <c r="N22" s="22">
        <f t="shared" si="11"/>
        <v>0</v>
      </c>
      <c r="O22" s="22">
        <f t="shared" si="11"/>
        <v>0</v>
      </c>
      <c r="P22" s="22">
        <f t="shared" si="11"/>
        <v>56498.5</v>
      </c>
      <c r="Q22" s="22">
        <f t="shared" si="11"/>
        <v>0</v>
      </c>
      <c r="R22" s="22">
        <f t="shared" si="11"/>
        <v>62300.5</v>
      </c>
      <c r="S22" s="22">
        <f t="shared" si="11"/>
        <v>0</v>
      </c>
      <c r="T22" s="93"/>
      <c r="U22" s="121"/>
    </row>
    <row r="23" spans="1:21" ht="13.15" customHeight="1" x14ac:dyDescent="0.2">
      <c r="A23" s="92"/>
      <c r="B23" s="94" t="s">
        <v>8</v>
      </c>
      <c r="C23" s="19">
        <f t="shared" ref="C23:G23" si="13">C40</f>
        <v>124</v>
      </c>
      <c r="D23" s="19" t="str">
        <f t="shared" si="13"/>
        <v>07</v>
      </c>
      <c r="E23" s="19" t="str">
        <f t="shared" si="13"/>
        <v>01</v>
      </c>
      <c r="F23" s="19" t="str">
        <f t="shared" si="13"/>
        <v>07100R5200</v>
      </c>
      <c r="G23" s="19">
        <f t="shared" si="13"/>
        <v>521</v>
      </c>
      <c r="H23" s="22">
        <f t="shared" ref="H23:S23" si="14">H40</f>
        <v>0</v>
      </c>
      <c r="I23" s="22">
        <f t="shared" si="14"/>
        <v>0</v>
      </c>
      <c r="J23" s="22">
        <f t="shared" si="14"/>
        <v>0</v>
      </c>
      <c r="K23" s="22">
        <f t="shared" si="14"/>
        <v>0</v>
      </c>
      <c r="L23" s="22">
        <f t="shared" si="14"/>
        <v>0</v>
      </c>
      <c r="M23" s="22">
        <f t="shared" si="14"/>
        <v>0</v>
      </c>
      <c r="N23" s="22">
        <f t="shared" si="14"/>
        <v>0</v>
      </c>
      <c r="O23" s="22">
        <f t="shared" si="14"/>
        <v>0</v>
      </c>
      <c r="P23" s="22">
        <f t="shared" si="14"/>
        <v>0</v>
      </c>
      <c r="Q23" s="22">
        <f t="shared" si="14"/>
        <v>0</v>
      </c>
      <c r="R23" s="22">
        <f t="shared" si="14"/>
        <v>0</v>
      </c>
      <c r="S23" s="22">
        <f t="shared" si="14"/>
        <v>0</v>
      </c>
      <c r="T23" s="93"/>
      <c r="U23" s="121"/>
    </row>
    <row r="24" spans="1:21" ht="13.15" customHeight="1" x14ac:dyDescent="0.2">
      <c r="A24" s="92"/>
      <c r="B24" s="95"/>
      <c r="C24" s="19">
        <f t="shared" ref="C24:G24" si="15">C41</f>
        <v>124</v>
      </c>
      <c r="D24" s="19" t="str">
        <f t="shared" si="15"/>
        <v>07</v>
      </c>
      <c r="E24" s="19" t="str">
        <f t="shared" si="15"/>
        <v>01</v>
      </c>
      <c r="F24" s="19" t="str">
        <f t="shared" si="15"/>
        <v>07100R5200</v>
      </c>
      <c r="G24" s="19">
        <f t="shared" si="15"/>
        <v>522</v>
      </c>
      <c r="H24" s="22">
        <f t="shared" ref="H24:S24" si="16">H41</f>
        <v>0</v>
      </c>
      <c r="I24" s="22">
        <f t="shared" si="16"/>
        <v>0</v>
      </c>
      <c r="J24" s="22">
        <f t="shared" si="16"/>
        <v>0</v>
      </c>
      <c r="K24" s="22">
        <f t="shared" si="16"/>
        <v>0</v>
      </c>
      <c r="L24" s="22">
        <f t="shared" si="16"/>
        <v>0</v>
      </c>
      <c r="M24" s="22">
        <f t="shared" si="16"/>
        <v>0</v>
      </c>
      <c r="N24" s="22">
        <f t="shared" si="16"/>
        <v>0</v>
      </c>
      <c r="O24" s="22">
        <f t="shared" si="16"/>
        <v>0</v>
      </c>
      <c r="P24" s="22">
        <f t="shared" si="16"/>
        <v>0</v>
      </c>
      <c r="Q24" s="22">
        <f t="shared" si="16"/>
        <v>0</v>
      </c>
      <c r="R24" s="22">
        <f t="shared" si="16"/>
        <v>0</v>
      </c>
      <c r="S24" s="22">
        <f t="shared" si="16"/>
        <v>0</v>
      </c>
      <c r="T24" s="93"/>
      <c r="U24" s="121"/>
    </row>
    <row r="25" spans="1:21" ht="13.15" customHeight="1" x14ac:dyDescent="0.2">
      <c r="A25" s="92"/>
      <c r="B25" s="95"/>
      <c r="C25" s="19">
        <f t="shared" ref="C25:G25" si="17">C42</f>
        <v>124</v>
      </c>
      <c r="D25" s="19" t="str">
        <f t="shared" si="17"/>
        <v>07</v>
      </c>
      <c r="E25" s="19" t="str">
        <f t="shared" si="17"/>
        <v>01</v>
      </c>
      <c r="F25" s="19" t="str">
        <f t="shared" si="17"/>
        <v>07100R1590</v>
      </c>
      <c r="G25" s="19">
        <f t="shared" si="17"/>
        <v>522</v>
      </c>
      <c r="H25" s="22">
        <f t="shared" ref="H25:S25" si="18">H42</f>
        <v>200312.8</v>
      </c>
      <c r="I25" s="22">
        <f t="shared" si="18"/>
        <v>0</v>
      </c>
      <c r="J25" s="22">
        <f t="shared" si="18"/>
        <v>0</v>
      </c>
      <c r="K25" s="22">
        <f t="shared" si="18"/>
        <v>0</v>
      </c>
      <c r="L25" s="22">
        <f t="shared" si="18"/>
        <v>0</v>
      </c>
      <c r="M25" s="22">
        <f t="shared" si="18"/>
        <v>0</v>
      </c>
      <c r="N25" s="22">
        <f t="shared" si="18"/>
        <v>0</v>
      </c>
      <c r="O25" s="22">
        <f t="shared" si="18"/>
        <v>0</v>
      </c>
      <c r="P25" s="22">
        <f t="shared" si="18"/>
        <v>200312.8</v>
      </c>
      <c r="Q25" s="22">
        <f t="shared" si="18"/>
        <v>0</v>
      </c>
      <c r="R25" s="22">
        <f t="shared" si="18"/>
        <v>220883.5</v>
      </c>
      <c r="S25" s="22">
        <f t="shared" si="18"/>
        <v>0</v>
      </c>
      <c r="T25" s="93"/>
      <c r="U25" s="121"/>
    </row>
    <row r="26" spans="1:21" ht="13.15" customHeight="1" x14ac:dyDescent="0.2">
      <c r="A26" s="92"/>
      <c r="B26" s="95"/>
      <c r="C26" s="19">
        <f>C43</f>
        <v>124</v>
      </c>
      <c r="D26" s="19" t="str">
        <f t="shared" ref="D26:G27" si="19">D43</f>
        <v>07</v>
      </c>
      <c r="E26" s="19" t="str">
        <f t="shared" si="19"/>
        <v>01</v>
      </c>
      <c r="F26" s="19" t="str">
        <f t="shared" si="19"/>
        <v>07100R0210</v>
      </c>
      <c r="G26" s="19">
        <f t="shared" si="19"/>
        <v>414</v>
      </c>
      <c r="H26" s="22">
        <f t="shared" ref="H26:S26" si="20">H43</f>
        <v>112000</v>
      </c>
      <c r="I26" s="22">
        <f t="shared" si="20"/>
        <v>0</v>
      </c>
      <c r="J26" s="22">
        <f t="shared" si="20"/>
        <v>17500</v>
      </c>
      <c r="K26" s="22">
        <f t="shared" si="20"/>
        <v>0</v>
      </c>
      <c r="L26" s="22">
        <f t="shared" si="20"/>
        <v>42000</v>
      </c>
      <c r="M26" s="22">
        <f t="shared" si="20"/>
        <v>0</v>
      </c>
      <c r="N26" s="22">
        <f t="shared" si="20"/>
        <v>0</v>
      </c>
      <c r="O26" s="22">
        <f t="shared" si="20"/>
        <v>0</v>
      </c>
      <c r="P26" s="22">
        <f t="shared" si="20"/>
        <v>52500</v>
      </c>
      <c r="Q26" s="22">
        <f t="shared" si="20"/>
        <v>0</v>
      </c>
      <c r="R26" s="22">
        <f t="shared" si="20"/>
        <v>0</v>
      </c>
      <c r="S26" s="22">
        <f t="shared" si="20"/>
        <v>0</v>
      </c>
      <c r="T26" s="93"/>
      <c r="U26" s="121"/>
    </row>
    <row r="27" spans="1:21" ht="13.15" customHeight="1" x14ac:dyDescent="0.2">
      <c r="A27" s="92"/>
      <c r="B27" s="96"/>
      <c r="C27" s="19">
        <f>C44</f>
        <v>124</v>
      </c>
      <c r="D27" s="19" t="str">
        <f t="shared" si="19"/>
        <v>07</v>
      </c>
      <c r="E27" s="19" t="str">
        <f t="shared" si="19"/>
        <v>01</v>
      </c>
      <c r="F27" s="19" t="str">
        <f t="shared" si="19"/>
        <v>07100R1590</v>
      </c>
      <c r="G27" s="19">
        <f t="shared" si="19"/>
        <v>414</v>
      </c>
      <c r="H27" s="22">
        <f t="shared" ref="H27:S27" si="21">H44</f>
        <v>298428</v>
      </c>
      <c r="I27" s="22">
        <f t="shared" si="21"/>
        <v>0</v>
      </c>
      <c r="J27" s="22">
        <f t="shared" si="21"/>
        <v>0</v>
      </c>
      <c r="K27" s="22">
        <f t="shared" si="21"/>
        <v>0</v>
      </c>
      <c r="L27" s="22">
        <f t="shared" si="21"/>
        <v>0</v>
      </c>
      <c r="M27" s="22">
        <f t="shared" si="21"/>
        <v>0</v>
      </c>
      <c r="N27" s="22">
        <f t="shared" si="21"/>
        <v>0</v>
      </c>
      <c r="O27" s="22">
        <f t="shared" si="21"/>
        <v>0</v>
      </c>
      <c r="P27" s="22">
        <f t="shared" si="21"/>
        <v>298428</v>
      </c>
      <c r="Q27" s="22">
        <f t="shared" si="21"/>
        <v>0</v>
      </c>
      <c r="R27" s="22">
        <f t="shared" si="21"/>
        <v>275019.59999999998</v>
      </c>
      <c r="S27" s="22">
        <f t="shared" si="21"/>
        <v>0</v>
      </c>
      <c r="T27" s="93"/>
      <c r="U27" s="121"/>
    </row>
    <row r="28" spans="1:21" ht="13.15" customHeight="1" x14ac:dyDescent="0.2">
      <c r="A28" s="92"/>
      <c r="B28" s="94" t="s">
        <v>9</v>
      </c>
      <c r="C28" s="19">
        <f>C45</f>
        <v>124</v>
      </c>
      <c r="D28" s="19" t="str">
        <f>D45</f>
        <v>07</v>
      </c>
      <c r="E28" s="19" t="str">
        <f>E45</f>
        <v>01</v>
      </c>
      <c r="F28" s="19"/>
      <c r="G28" s="19"/>
      <c r="H28" s="22">
        <f>H45+H54</f>
        <v>6742.8</v>
      </c>
      <c r="I28" s="22">
        <f t="shared" ref="I28:S28" si="22">I45+I54</f>
        <v>0</v>
      </c>
      <c r="J28" s="22">
        <f t="shared" si="22"/>
        <v>0</v>
      </c>
      <c r="K28" s="22">
        <f t="shared" si="22"/>
        <v>0</v>
      </c>
      <c r="L28" s="22">
        <f t="shared" si="22"/>
        <v>0</v>
      </c>
      <c r="M28" s="22">
        <f t="shared" si="22"/>
        <v>0</v>
      </c>
      <c r="N28" s="22">
        <f t="shared" si="22"/>
        <v>0</v>
      </c>
      <c r="O28" s="22">
        <f t="shared" si="22"/>
        <v>0</v>
      </c>
      <c r="P28" s="22">
        <f t="shared" si="22"/>
        <v>6742.8</v>
      </c>
      <c r="Q28" s="22">
        <f t="shared" si="22"/>
        <v>0</v>
      </c>
      <c r="R28" s="22">
        <f t="shared" si="22"/>
        <v>4354.3</v>
      </c>
      <c r="S28" s="22">
        <f t="shared" si="22"/>
        <v>0</v>
      </c>
      <c r="T28" s="93"/>
      <c r="U28" s="121"/>
    </row>
    <row r="29" spans="1:21" ht="13.15" customHeight="1" x14ac:dyDescent="0.2">
      <c r="A29" s="92"/>
      <c r="B29" s="96"/>
      <c r="C29" s="19">
        <f>C55</f>
        <v>136</v>
      </c>
      <c r="D29" s="19" t="str">
        <f t="shared" ref="D29:S29" si="23">D55</f>
        <v>07</v>
      </c>
      <c r="E29" s="19" t="str">
        <f t="shared" si="23"/>
        <v>01</v>
      </c>
      <c r="F29" s="19"/>
      <c r="G29" s="19"/>
      <c r="H29" s="22">
        <f>H46+H55</f>
        <v>0</v>
      </c>
      <c r="I29" s="19">
        <f t="shared" si="23"/>
        <v>0</v>
      </c>
      <c r="J29" s="19">
        <f t="shared" si="23"/>
        <v>0</v>
      </c>
      <c r="K29" s="19">
        <f t="shared" si="23"/>
        <v>0</v>
      </c>
      <c r="L29" s="19">
        <f t="shared" si="23"/>
        <v>0</v>
      </c>
      <c r="M29" s="19">
        <f t="shared" si="23"/>
        <v>0</v>
      </c>
      <c r="N29" s="19">
        <f t="shared" si="23"/>
        <v>0</v>
      </c>
      <c r="O29" s="19">
        <f t="shared" si="23"/>
        <v>0</v>
      </c>
      <c r="P29" s="19">
        <f t="shared" si="23"/>
        <v>0</v>
      </c>
      <c r="Q29" s="19">
        <f t="shared" si="23"/>
        <v>0</v>
      </c>
      <c r="R29" s="22">
        <f t="shared" si="23"/>
        <v>13950</v>
      </c>
      <c r="S29" s="19">
        <f t="shared" si="23"/>
        <v>0</v>
      </c>
      <c r="T29" s="93"/>
      <c r="U29" s="121"/>
    </row>
    <row r="30" spans="1:21" ht="23.25" customHeight="1" x14ac:dyDescent="0.2">
      <c r="A30" s="92"/>
      <c r="B30" s="80" t="s">
        <v>10</v>
      </c>
      <c r="C30" s="19"/>
      <c r="D30" s="20"/>
      <c r="E30" s="20"/>
      <c r="F30" s="20"/>
      <c r="G30" s="19"/>
      <c r="H30" s="22">
        <f t="shared" ref="H30" si="24">H46+H56</f>
        <v>0</v>
      </c>
      <c r="I30" s="22">
        <f t="shared" ref="I30:S30" si="25">I46+I56</f>
        <v>0</v>
      </c>
      <c r="J30" s="22">
        <f t="shared" si="25"/>
        <v>0</v>
      </c>
      <c r="K30" s="22">
        <f t="shared" si="25"/>
        <v>0</v>
      </c>
      <c r="L30" s="22">
        <f t="shared" si="25"/>
        <v>0</v>
      </c>
      <c r="M30" s="22">
        <f t="shared" si="25"/>
        <v>0</v>
      </c>
      <c r="N30" s="22">
        <f t="shared" si="25"/>
        <v>0</v>
      </c>
      <c r="O30" s="22">
        <f t="shared" si="25"/>
        <v>0</v>
      </c>
      <c r="P30" s="22">
        <f t="shared" si="25"/>
        <v>0</v>
      </c>
      <c r="Q30" s="22">
        <f t="shared" si="25"/>
        <v>0</v>
      </c>
      <c r="R30" s="22">
        <f t="shared" si="25"/>
        <v>0</v>
      </c>
      <c r="S30" s="22">
        <f t="shared" si="25"/>
        <v>0</v>
      </c>
      <c r="T30" s="93"/>
      <c r="U30" s="115"/>
    </row>
    <row r="31" spans="1:21" ht="16.149999999999999" customHeight="1" x14ac:dyDescent="0.2">
      <c r="A31" s="92" t="s">
        <v>264</v>
      </c>
      <c r="B31" s="80" t="s">
        <v>390</v>
      </c>
      <c r="C31" s="19"/>
      <c r="D31" s="20"/>
      <c r="E31" s="20"/>
      <c r="F31" s="20"/>
      <c r="G31" s="19"/>
      <c r="H31" s="23">
        <v>330</v>
      </c>
      <c r="I31" s="23"/>
      <c r="J31" s="23"/>
      <c r="K31" s="23"/>
      <c r="L31" s="23"/>
      <c r="M31" s="23"/>
      <c r="N31" s="23"/>
      <c r="O31" s="23"/>
      <c r="P31" s="23">
        <v>330</v>
      </c>
      <c r="Q31" s="23"/>
      <c r="R31" s="23">
        <v>2330</v>
      </c>
      <c r="S31" s="23"/>
      <c r="T31" s="93" t="s">
        <v>352</v>
      </c>
      <c r="U31" s="102" t="s">
        <v>578</v>
      </c>
    </row>
    <row r="32" spans="1:21" ht="36.6" customHeight="1" x14ac:dyDescent="0.2">
      <c r="A32" s="92"/>
      <c r="B32" s="80" t="s">
        <v>6</v>
      </c>
      <c r="C32" s="19"/>
      <c r="D32" s="20"/>
      <c r="E32" s="20"/>
      <c r="F32" s="20"/>
      <c r="G32" s="19"/>
      <c r="H32" s="22">
        <f t="shared" ref="H32" si="26">ROUND(H33/H31,1)</f>
        <v>2676.8</v>
      </c>
      <c r="I32" s="22" t="e">
        <f t="shared" ref="I32:S32" si="27">ROUND(I33/I31,1)</f>
        <v>#DIV/0!</v>
      </c>
      <c r="J32" s="68" t="s">
        <v>585</v>
      </c>
      <c r="K32" s="68"/>
      <c r="L32" s="68" t="s">
        <v>585</v>
      </c>
      <c r="M32" s="68"/>
      <c r="N32" s="68" t="s">
        <v>585</v>
      </c>
      <c r="O32" s="68"/>
      <c r="P32" s="68" t="s">
        <v>585</v>
      </c>
      <c r="Q32" s="22" t="e">
        <f t="shared" si="27"/>
        <v>#DIV/0!</v>
      </c>
      <c r="R32" s="22">
        <f>ROUND(R33/R31,1)</f>
        <v>431</v>
      </c>
      <c r="S32" s="22" t="e">
        <f t="shared" si="27"/>
        <v>#DIV/0!</v>
      </c>
      <c r="T32" s="93"/>
      <c r="U32" s="103"/>
    </row>
    <row r="33" spans="1:25" ht="34.15" customHeight="1" x14ac:dyDescent="0.2">
      <c r="A33" s="92"/>
      <c r="B33" s="80" t="s">
        <v>95</v>
      </c>
      <c r="C33" s="19"/>
      <c r="D33" s="20"/>
      <c r="E33" s="20"/>
      <c r="F33" s="20"/>
      <c r="G33" s="19"/>
      <c r="H33" s="22">
        <f>SUM(H34:H46)</f>
        <v>883356</v>
      </c>
      <c r="I33" s="22">
        <f t="shared" ref="I33:S33" si="28">SUM(I34:I46)</f>
        <v>0</v>
      </c>
      <c r="J33" s="22">
        <f t="shared" si="28"/>
        <v>27163.8</v>
      </c>
      <c r="K33" s="22">
        <f t="shared" si="28"/>
        <v>0</v>
      </c>
      <c r="L33" s="22">
        <f t="shared" si="28"/>
        <v>60994.9</v>
      </c>
      <c r="M33" s="22">
        <f t="shared" si="28"/>
        <v>0</v>
      </c>
      <c r="N33" s="22">
        <f t="shared" si="28"/>
        <v>35128.300000000003</v>
      </c>
      <c r="O33" s="22">
        <f t="shared" si="28"/>
        <v>0</v>
      </c>
      <c r="P33" s="22">
        <f t="shared" si="28"/>
        <v>760069</v>
      </c>
      <c r="Q33" s="22">
        <f t="shared" si="28"/>
        <v>0</v>
      </c>
      <c r="R33" s="22">
        <f t="shared" si="28"/>
        <v>1004124.7000000001</v>
      </c>
      <c r="S33" s="22">
        <f t="shared" si="28"/>
        <v>0</v>
      </c>
      <c r="T33" s="93"/>
      <c r="U33" s="103"/>
    </row>
    <row r="34" spans="1:25" ht="13.15" customHeight="1" x14ac:dyDescent="0.2">
      <c r="A34" s="92"/>
      <c r="B34" s="94" t="s">
        <v>7</v>
      </c>
      <c r="C34" s="19">
        <v>124</v>
      </c>
      <c r="D34" s="18" t="s">
        <v>590</v>
      </c>
      <c r="E34" s="20" t="s">
        <v>589</v>
      </c>
      <c r="F34" s="18" t="s">
        <v>179</v>
      </c>
      <c r="G34" s="18" t="s">
        <v>56</v>
      </c>
      <c r="H34" s="22">
        <f>J34+L34+N34+P34</f>
        <v>20675.599999999999</v>
      </c>
      <c r="I34" s="24">
        <f>K34+M34+O34+Q34</f>
        <v>0</v>
      </c>
      <c r="J34" s="22"/>
      <c r="K34" s="22"/>
      <c r="L34" s="22"/>
      <c r="M34" s="22"/>
      <c r="N34" s="22">
        <v>20675.599999999999</v>
      </c>
      <c r="O34" s="22"/>
      <c r="P34" s="22"/>
      <c r="Q34" s="22"/>
      <c r="R34" s="22">
        <v>363997.2</v>
      </c>
      <c r="S34" s="22"/>
      <c r="T34" s="93"/>
      <c r="U34" s="103"/>
    </row>
    <row r="35" spans="1:25" ht="13.15" customHeight="1" x14ac:dyDescent="0.2">
      <c r="A35" s="92"/>
      <c r="B35" s="95"/>
      <c r="C35" s="19">
        <v>124</v>
      </c>
      <c r="D35" s="18" t="s">
        <v>590</v>
      </c>
      <c r="E35" s="20" t="s">
        <v>589</v>
      </c>
      <c r="F35" s="18" t="s">
        <v>179</v>
      </c>
      <c r="G35" s="18" t="s">
        <v>605</v>
      </c>
      <c r="H35" s="22">
        <f t="shared" ref="H35:H44" si="29">J35+L35+N35+P35</f>
        <v>3152.8</v>
      </c>
      <c r="I35" s="24">
        <f t="shared" ref="I35:I45" si="30">K35+M35+O35+Q35</f>
        <v>0</v>
      </c>
      <c r="J35" s="22"/>
      <c r="K35" s="22"/>
      <c r="L35" s="22">
        <v>994.9</v>
      </c>
      <c r="M35" s="22"/>
      <c r="N35" s="22">
        <v>1079</v>
      </c>
      <c r="O35" s="22"/>
      <c r="P35" s="22">
        <v>1078.9000000000001</v>
      </c>
      <c r="Q35" s="22"/>
      <c r="R35" s="22"/>
      <c r="S35" s="22"/>
      <c r="T35" s="93"/>
      <c r="U35" s="103"/>
    </row>
    <row r="36" spans="1:25" ht="13.15" customHeight="1" x14ac:dyDescent="0.2">
      <c r="A36" s="92"/>
      <c r="B36" s="95"/>
      <c r="C36" s="19">
        <v>124</v>
      </c>
      <c r="D36" s="18" t="s">
        <v>590</v>
      </c>
      <c r="E36" s="20" t="s">
        <v>589</v>
      </c>
      <c r="F36" s="18" t="s">
        <v>337</v>
      </c>
      <c r="G36" s="18" t="s">
        <v>56</v>
      </c>
      <c r="H36" s="22">
        <f t="shared" si="29"/>
        <v>48000</v>
      </c>
      <c r="I36" s="24">
        <f t="shared" si="30"/>
        <v>0</v>
      </c>
      <c r="J36" s="22">
        <v>7500</v>
      </c>
      <c r="K36" s="22"/>
      <c r="L36" s="22">
        <v>18000</v>
      </c>
      <c r="M36" s="22"/>
      <c r="N36" s="22"/>
      <c r="O36" s="22"/>
      <c r="P36" s="22">
        <v>22500</v>
      </c>
      <c r="Q36" s="22"/>
      <c r="R36" s="22"/>
      <c r="S36" s="22"/>
      <c r="T36" s="93"/>
      <c r="U36" s="103"/>
    </row>
    <row r="37" spans="1:25" ht="13.15" customHeight="1" x14ac:dyDescent="0.2">
      <c r="A37" s="92"/>
      <c r="B37" s="95"/>
      <c r="C37" s="19">
        <v>124</v>
      </c>
      <c r="D37" s="18" t="s">
        <v>590</v>
      </c>
      <c r="E37" s="20" t="s">
        <v>589</v>
      </c>
      <c r="F37" s="18" t="s">
        <v>606</v>
      </c>
      <c r="G37" s="18" t="s">
        <v>56</v>
      </c>
      <c r="H37" s="22">
        <f t="shared" si="29"/>
        <v>84172</v>
      </c>
      <c r="I37" s="24">
        <f t="shared" si="30"/>
        <v>0</v>
      </c>
      <c r="J37" s="22"/>
      <c r="K37" s="22"/>
      <c r="L37" s="22"/>
      <c r="M37" s="22"/>
      <c r="N37" s="22"/>
      <c r="O37" s="22"/>
      <c r="P37" s="22">
        <v>84172</v>
      </c>
      <c r="Q37" s="22"/>
      <c r="R37" s="22">
        <v>77569.600000000006</v>
      </c>
      <c r="S37" s="22"/>
      <c r="T37" s="93"/>
      <c r="U37" s="103"/>
    </row>
    <row r="38" spans="1:25" ht="13.15" customHeight="1" x14ac:dyDescent="0.2">
      <c r="A38" s="92"/>
      <c r="B38" s="95"/>
      <c r="C38" s="19">
        <v>124</v>
      </c>
      <c r="D38" s="18" t="s">
        <v>590</v>
      </c>
      <c r="E38" s="20" t="s">
        <v>589</v>
      </c>
      <c r="F38" s="18" t="s">
        <v>178</v>
      </c>
      <c r="G38" s="18" t="s">
        <v>55</v>
      </c>
      <c r="H38" s="22">
        <f t="shared" si="29"/>
        <v>53373.5</v>
      </c>
      <c r="I38" s="24">
        <f t="shared" si="30"/>
        <v>0</v>
      </c>
      <c r="J38" s="22">
        <v>2163.8000000000002</v>
      </c>
      <c r="K38" s="22"/>
      <c r="L38" s="22"/>
      <c r="M38" s="22"/>
      <c r="N38" s="22">
        <v>13373.7</v>
      </c>
      <c r="O38" s="22"/>
      <c r="P38" s="22">
        <v>37836</v>
      </c>
      <c r="Q38" s="22"/>
      <c r="R38" s="22"/>
      <c r="S38" s="22"/>
      <c r="T38" s="93"/>
      <c r="U38" s="103"/>
      <c r="Y38" s="6"/>
    </row>
    <row r="39" spans="1:25" ht="13.15" customHeight="1" x14ac:dyDescent="0.2">
      <c r="A39" s="92"/>
      <c r="B39" s="96"/>
      <c r="C39" s="19">
        <v>124</v>
      </c>
      <c r="D39" s="18" t="s">
        <v>590</v>
      </c>
      <c r="E39" s="20" t="s">
        <v>589</v>
      </c>
      <c r="F39" s="18" t="s">
        <v>606</v>
      </c>
      <c r="G39" s="18" t="s">
        <v>55</v>
      </c>
      <c r="H39" s="22">
        <f t="shared" si="29"/>
        <v>56498.5</v>
      </c>
      <c r="I39" s="24">
        <f t="shared" si="30"/>
        <v>0</v>
      </c>
      <c r="J39" s="22"/>
      <c r="K39" s="22"/>
      <c r="L39" s="22"/>
      <c r="M39" s="22"/>
      <c r="N39" s="22"/>
      <c r="O39" s="22"/>
      <c r="P39" s="22">
        <v>56498.5</v>
      </c>
      <c r="Q39" s="22"/>
      <c r="R39" s="22">
        <v>62300.5</v>
      </c>
      <c r="S39" s="22"/>
      <c r="T39" s="93"/>
      <c r="U39" s="103"/>
      <c r="Y39" s="6"/>
    </row>
    <row r="40" spans="1:25" ht="13.15" customHeight="1" x14ac:dyDescent="0.2">
      <c r="A40" s="92"/>
      <c r="B40" s="94" t="s">
        <v>8</v>
      </c>
      <c r="C40" s="19">
        <v>124</v>
      </c>
      <c r="D40" s="20" t="s">
        <v>590</v>
      </c>
      <c r="E40" s="20" t="s">
        <v>589</v>
      </c>
      <c r="F40" s="20" t="s">
        <v>408</v>
      </c>
      <c r="G40" s="19">
        <v>521</v>
      </c>
      <c r="H40" s="22">
        <f t="shared" si="29"/>
        <v>0</v>
      </c>
      <c r="I40" s="24">
        <f t="shared" si="30"/>
        <v>0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93"/>
      <c r="U40" s="103"/>
      <c r="Y40" s="6"/>
    </row>
    <row r="41" spans="1:25" ht="13.15" customHeight="1" x14ac:dyDescent="0.2">
      <c r="A41" s="92"/>
      <c r="B41" s="95"/>
      <c r="C41" s="19">
        <v>124</v>
      </c>
      <c r="D41" s="20" t="s">
        <v>590</v>
      </c>
      <c r="E41" s="20" t="s">
        <v>589</v>
      </c>
      <c r="F41" s="20" t="s">
        <v>408</v>
      </c>
      <c r="G41" s="19">
        <v>522</v>
      </c>
      <c r="H41" s="22">
        <f t="shared" si="29"/>
        <v>0</v>
      </c>
      <c r="I41" s="24">
        <f t="shared" si="30"/>
        <v>0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93"/>
      <c r="U41" s="103"/>
      <c r="Y41" s="6"/>
    </row>
    <row r="42" spans="1:25" ht="13.15" customHeight="1" x14ac:dyDescent="0.2">
      <c r="A42" s="92"/>
      <c r="B42" s="95"/>
      <c r="C42" s="19">
        <v>124</v>
      </c>
      <c r="D42" s="20" t="s">
        <v>590</v>
      </c>
      <c r="E42" s="20" t="s">
        <v>589</v>
      </c>
      <c r="F42" s="18" t="s">
        <v>606</v>
      </c>
      <c r="G42" s="19">
        <v>522</v>
      </c>
      <c r="H42" s="22">
        <f t="shared" si="29"/>
        <v>200312.8</v>
      </c>
      <c r="I42" s="24">
        <f t="shared" si="30"/>
        <v>0</v>
      </c>
      <c r="J42" s="22"/>
      <c r="K42" s="22"/>
      <c r="L42" s="22"/>
      <c r="M42" s="22"/>
      <c r="N42" s="22"/>
      <c r="O42" s="22"/>
      <c r="P42" s="22">
        <v>200312.8</v>
      </c>
      <c r="Q42" s="22"/>
      <c r="R42" s="22">
        <v>220883.5</v>
      </c>
      <c r="S42" s="22"/>
      <c r="T42" s="93"/>
      <c r="U42" s="103"/>
      <c r="Y42" s="6"/>
    </row>
    <row r="43" spans="1:25" ht="13.15" customHeight="1" x14ac:dyDescent="0.2">
      <c r="A43" s="92"/>
      <c r="B43" s="95"/>
      <c r="C43" s="19">
        <v>124</v>
      </c>
      <c r="D43" s="20" t="s">
        <v>590</v>
      </c>
      <c r="E43" s="20" t="s">
        <v>589</v>
      </c>
      <c r="F43" s="20" t="s">
        <v>337</v>
      </c>
      <c r="G43" s="19">
        <v>414</v>
      </c>
      <c r="H43" s="22">
        <f t="shared" si="29"/>
        <v>112000</v>
      </c>
      <c r="I43" s="24">
        <f t="shared" si="30"/>
        <v>0</v>
      </c>
      <c r="J43" s="22">
        <v>17500</v>
      </c>
      <c r="K43" s="22"/>
      <c r="L43" s="22">
        <v>42000</v>
      </c>
      <c r="M43" s="22"/>
      <c r="N43" s="22">
        <v>0</v>
      </c>
      <c r="O43" s="22"/>
      <c r="P43" s="22">
        <v>52500</v>
      </c>
      <c r="Q43" s="22"/>
      <c r="R43" s="22"/>
      <c r="S43" s="22"/>
      <c r="T43" s="93"/>
      <c r="U43" s="103"/>
      <c r="Y43" s="6"/>
    </row>
    <row r="44" spans="1:25" ht="13.15" customHeight="1" x14ac:dyDescent="0.2">
      <c r="A44" s="92"/>
      <c r="B44" s="96"/>
      <c r="C44" s="19">
        <v>124</v>
      </c>
      <c r="D44" s="20" t="s">
        <v>590</v>
      </c>
      <c r="E44" s="20" t="s">
        <v>589</v>
      </c>
      <c r="F44" s="18" t="s">
        <v>606</v>
      </c>
      <c r="G44" s="19">
        <v>414</v>
      </c>
      <c r="H44" s="22">
        <f t="shared" si="29"/>
        <v>298428</v>
      </c>
      <c r="I44" s="24">
        <f t="shared" si="30"/>
        <v>0</v>
      </c>
      <c r="J44" s="22"/>
      <c r="K44" s="22"/>
      <c r="L44" s="22"/>
      <c r="M44" s="22"/>
      <c r="N44" s="22"/>
      <c r="O44" s="22"/>
      <c r="P44" s="22">
        <v>298428</v>
      </c>
      <c r="Q44" s="22"/>
      <c r="R44" s="22">
        <v>275019.59999999998</v>
      </c>
      <c r="S44" s="22"/>
      <c r="T44" s="93"/>
      <c r="U44" s="103"/>
      <c r="Y44" s="6"/>
    </row>
    <row r="45" spans="1:25" ht="13.15" customHeight="1" x14ac:dyDescent="0.2">
      <c r="A45" s="92"/>
      <c r="B45" s="80" t="s">
        <v>9</v>
      </c>
      <c r="C45" s="19">
        <v>124</v>
      </c>
      <c r="D45" s="20" t="s">
        <v>590</v>
      </c>
      <c r="E45" s="20" t="s">
        <v>589</v>
      </c>
      <c r="F45" s="20"/>
      <c r="G45" s="19"/>
      <c r="H45" s="22">
        <f>J45+L45+N45+P45</f>
        <v>6742.8</v>
      </c>
      <c r="I45" s="24">
        <f t="shared" si="30"/>
        <v>0</v>
      </c>
      <c r="J45" s="22"/>
      <c r="K45" s="22"/>
      <c r="L45" s="22"/>
      <c r="M45" s="22"/>
      <c r="N45" s="22"/>
      <c r="O45" s="22"/>
      <c r="P45" s="22">
        <v>6742.8</v>
      </c>
      <c r="Q45" s="22"/>
      <c r="R45" s="22">
        <v>4354.3</v>
      </c>
      <c r="S45" s="22"/>
      <c r="T45" s="93"/>
      <c r="U45" s="103"/>
      <c r="Y45" s="6"/>
    </row>
    <row r="46" spans="1:25" ht="201" customHeight="1" x14ac:dyDescent="0.2">
      <c r="A46" s="92"/>
      <c r="B46" s="80" t="s">
        <v>10</v>
      </c>
      <c r="C46" s="19"/>
      <c r="D46" s="20"/>
      <c r="E46" s="20"/>
      <c r="F46" s="20"/>
      <c r="G46" s="19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93"/>
      <c r="U46" s="104"/>
    </row>
    <row r="47" spans="1:25" ht="13.15" customHeight="1" x14ac:dyDescent="0.2">
      <c r="A47" s="92" t="s">
        <v>363</v>
      </c>
      <c r="B47" s="80" t="s">
        <v>390</v>
      </c>
      <c r="C47" s="19"/>
      <c r="D47" s="20"/>
      <c r="E47" s="20"/>
      <c r="F47" s="20"/>
      <c r="G47" s="19"/>
      <c r="H47" s="23">
        <v>330</v>
      </c>
      <c r="I47" s="23"/>
      <c r="J47" s="23"/>
      <c r="K47" s="23"/>
      <c r="L47" s="23"/>
      <c r="M47" s="23"/>
      <c r="N47" s="23"/>
      <c r="O47" s="23"/>
      <c r="P47" s="23"/>
      <c r="Q47" s="23"/>
      <c r="R47" s="23">
        <v>1395</v>
      </c>
      <c r="S47" s="23"/>
      <c r="T47" s="93" t="s">
        <v>608</v>
      </c>
      <c r="U47" s="102" t="s">
        <v>393</v>
      </c>
    </row>
    <row r="48" spans="1:25" ht="26.45" customHeight="1" x14ac:dyDescent="0.2">
      <c r="A48" s="92"/>
      <c r="B48" s="80" t="s">
        <v>6</v>
      </c>
      <c r="C48" s="19"/>
      <c r="D48" s="20"/>
      <c r="E48" s="20"/>
      <c r="F48" s="20"/>
      <c r="G48" s="19"/>
      <c r="H48" s="22">
        <f t="shared" ref="H48" si="31">ROUND(H49/H47,1)</f>
        <v>0</v>
      </c>
      <c r="I48" s="71" t="e">
        <f t="shared" ref="I48:S48" si="32">ROUND(I49/I47,1)</f>
        <v>#DIV/0!</v>
      </c>
      <c r="J48" s="71" t="e">
        <f t="shared" si="32"/>
        <v>#DIV/0!</v>
      </c>
      <c r="K48" s="71" t="e">
        <f t="shared" si="32"/>
        <v>#DIV/0!</v>
      </c>
      <c r="L48" s="71" t="e">
        <f t="shared" si="32"/>
        <v>#DIV/0!</v>
      </c>
      <c r="M48" s="71" t="e">
        <f t="shared" si="32"/>
        <v>#DIV/0!</v>
      </c>
      <c r="N48" s="71" t="e">
        <f t="shared" si="32"/>
        <v>#DIV/0!</v>
      </c>
      <c r="O48" s="71" t="e">
        <f t="shared" si="32"/>
        <v>#DIV/0!</v>
      </c>
      <c r="P48" s="71" t="e">
        <f t="shared" si="32"/>
        <v>#DIV/0!</v>
      </c>
      <c r="Q48" s="22" t="e">
        <f t="shared" si="32"/>
        <v>#DIV/0!</v>
      </c>
      <c r="R48" s="22">
        <f t="shared" si="32"/>
        <v>10</v>
      </c>
      <c r="S48" s="22" t="e">
        <f t="shared" si="32"/>
        <v>#DIV/0!</v>
      </c>
      <c r="T48" s="93"/>
      <c r="U48" s="103"/>
    </row>
    <row r="49" spans="1:25" ht="37.15" customHeight="1" x14ac:dyDescent="0.2">
      <c r="A49" s="92"/>
      <c r="B49" s="80" t="s">
        <v>95</v>
      </c>
      <c r="C49" s="19"/>
      <c r="D49" s="20"/>
      <c r="E49" s="20"/>
      <c r="F49" s="20"/>
      <c r="G49" s="19"/>
      <c r="H49" s="22">
        <f t="shared" ref="H49:R49" si="33">SUM(H50:H56)</f>
        <v>0</v>
      </c>
      <c r="I49" s="22">
        <f t="shared" si="33"/>
        <v>0</v>
      </c>
      <c r="J49" s="22">
        <f t="shared" si="33"/>
        <v>0</v>
      </c>
      <c r="K49" s="22">
        <f t="shared" si="33"/>
        <v>0</v>
      </c>
      <c r="L49" s="22">
        <f t="shared" si="33"/>
        <v>0</v>
      </c>
      <c r="M49" s="22">
        <f t="shared" si="33"/>
        <v>0</v>
      </c>
      <c r="N49" s="22">
        <f t="shared" si="33"/>
        <v>0</v>
      </c>
      <c r="O49" s="22">
        <f t="shared" si="33"/>
        <v>0</v>
      </c>
      <c r="P49" s="22">
        <f t="shared" si="33"/>
        <v>0</v>
      </c>
      <c r="Q49" s="22">
        <f t="shared" si="33"/>
        <v>0</v>
      </c>
      <c r="R49" s="22">
        <f t="shared" si="33"/>
        <v>13950</v>
      </c>
      <c r="S49" s="22"/>
      <c r="T49" s="93"/>
      <c r="U49" s="103"/>
    </row>
    <row r="50" spans="1:25" ht="13.15" customHeight="1" x14ac:dyDescent="0.2">
      <c r="A50" s="92"/>
      <c r="B50" s="92" t="s">
        <v>7</v>
      </c>
      <c r="C50" s="19">
        <v>124</v>
      </c>
      <c r="D50" s="20" t="s">
        <v>590</v>
      </c>
      <c r="E50" s="20" t="s">
        <v>589</v>
      </c>
      <c r="F50" s="18" t="s">
        <v>179</v>
      </c>
      <c r="G50" s="18" t="s">
        <v>56</v>
      </c>
      <c r="H50" s="22">
        <f>J50+L50+N50+P50</f>
        <v>0</v>
      </c>
      <c r="I50" s="24">
        <f>K50+M50+O50+Q50</f>
        <v>0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93"/>
      <c r="U50" s="103"/>
    </row>
    <row r="51" spans="1:25" ht="13.15" customHeight="1" x14ac:dyDescent="0.2">
      <c r="A51" s="92"/>
      <c r="B51" s="92"/>
      <c r="C51" s="19">
        <v>124</v>
      </c>
      <c r="D51" s="20" t="s">
        <v>590</v>
      </c>
      <c r="E51" s="20" t="s">
        <v>589</v>
      </c>
      <c r="F51" s="18" t="s">
        <v>337</v>
      </c>
      <c r="G51" s="18" t="s">
        <v>56</v>
      </c>
      <c r="H51" s="22">
        <f>J51+L51+N51+P51</f>
        <v>0</v>
      </c>
      <c r="I51" s="24">
        <f>K51+M51+O51+Q51</f>
        <v>0</v>
      </c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93"/>
      <c r="U51" s="103"/>
    </row>
    <row r="52" spans="1:25" ht="13.15" customHeight="1" x14ac:dyDescent="0.2">
      <c r="A52" s="92"/>
      <c r="B52" s="92"/>
      <c r="C52" s="19">
        <v>124</v>
      </c>
      <c r="D52" s="20" t="s">
        <v>590</v>
      </c>
      <c r="E52" s="20" t="s">
        <v>589</v>
      </c>
      <c r="F52" s="18" t="s">
        <v>178</v>
      </c>
      <c r="G52" s="18" t="s">
        <v>54</v>
      </c>
      <c r="H52" s="22">
        <f>J52+L52+N52+P52</f>
        <v>0</v>
      </c>
      <c r="I52" s="24">
        <f t="shared" ref="I52:I54" si="34">K52+M52+O52+Q52</f>
        <v>0</v>
      </c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93"/>
      <c r="U52" s="103"/>
      <c r="Y52" s="6"/>
    </row>
    <row r="53" spans="1:25" ht="13.15" customHeight="1" x14ac:dyDescent="0.2">
      <c r="A53" s="92"/>
      <c r="B53" s="80" t="s">
        <v>8</v>
      </c>
      <c r="C53" s="19">
        <v>124</v>
      </c>
      <c r="D53" s="20" t="s">
        <v>590</v>
      </c>
      <c r="E53" s="20" t="s">
        <v>589</v>
      </c>
      <c r="F53" s="20" t="s">
        <v>339</v>
      </c>
      <c r="G53" s="19">
        <v>414</v>
      </c>
      <c r="H53" s="22">
        <f t="shared" ref="H53:H54" si="35">J53+L53+N53+P53</f>
        <v>0</v>
      </c>
      <c r="I53" s="24">
        <f t="shared" si="34"/>
        <v>0</v>
      </c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93"/>
      <c r="U53" s="103"/>
      <c r="Y53" s="6"/>
    </row>
    <row r="54" spans="1:25" ht="13.15" customHeight="1" x14ac:dyDescent="0.2">
      <c r="A54" s="92"/>
      <c r="B54" s="94" t="s">
        <v>9</v>
      </c>
      <c r="C54" s="19">
        <v>124</v>
      </c>
      <c r="D54" s="20" t="s">
        <v>590</v>
      </c>
      <c r="E54" s="20" t="s">
        <v>589</v>
      </c>
      <c r="F54" s="20"/>
      <c r="G54" s="19"/>
      <c r="H54" s="22">
        <f t="shared" si="35"/>
        <v>0</v>
      </c>
      <c r="I54" s="24">
        <f t="shared" si="34"/>
        <v>0</v>
      </c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93"/>
      <c r="U54" s="103"/>
      <c r="Y54" s="6"/>
    </row>
    <row r="55" spans="1:25" ht="13.15" customHeight="1" x14ac:dyDescent="0.2">
      <c r="A55" s="92"/>
      <c r="B55" s="96"/>
      <c r="C55" s="19">
        <v>136</v>
      </c>
      <c r="D55" s="20" t="s">
        <v>590</v>
      </c>
      <c r="E55" s="20" t="s">
        <v>589</v>
      </c>
      <c r="F55" s="20"/>
      <c r="G55" s="19"/>
      <c r="H55" s="22">
        <f t="shared" ref="H55" si="36">J55+L55+N55+P55</f>
        <v>0</v>
      </c>
      <c r="I55" s="24">
        <f t="shared" ref="I55" si="37">K55+M55+O55+Q55</f>
        <v>0</v>
      </c>
      <c r="J55" s="22"/>
      <c r="K55" s="22"/>
      <c r="L55" s="22"/>
      <c r="M55" s="22"/>
      <c r="N55" s="22"/>
      <c r="O55" s="22"/>
      <c r="P55" s="22"/>
      <c r="Q55" s="22"/>
      <c r="R55" s="22">
        <v>13950</v>
      </c>
      <c r="S55" s="22"/>
      <c r="T55" s="93"/>
      <c r="U55" s="103"/>
      <c r="Y55" s="6"/>
    </row>
    <row r="56" spans="1:25" ht="22.5" customHeight="1" x14ac:dyDescent="0.2">
      <c r="A56" s="92"/>
      <c r="B56" s="80" t="s">
        <v>10</v>
      </c>
      <c r="C56" s="19"/>
      <c r="D56" s="20"/>
      <c r="E56" s="20"/>
      <c r="F56" s="20"/>
      <c r="G56" s="19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93"/>
      <c r="U56" s="104"/>
    </row>
    <row r="57" spans="1:25" x14ac:dyDescent="0.2">
      <c r="A57" s="102" t="s">
        <v>11</v>
      </c>
      <c r="B57" s="80" t="s">
        <v>600</v>
      </c>
      <c r="C57" s="19"/>
      <c r="D57" s="20"/>
      <c r="E57" s="20"/>
      <c r="F57" s="20"/>
      <c r="G57" s="19"/>
      <c r="H57" s="22">
        <f>H58+H59+H60+H61</f>
        <v>883356.00000000012</v>
      </c>
      <c r="I57" s="22">
        <f t="shared" ref="I57:S57" si="38">I58+I59+I60+I61</f>
        <v>0</v>
      </c>
      <c r="J57" s="22">
        <f t="shared" si="38"/>
        <v>27163.8</v>
      </c>
      <c r="K57" s="22">
        <f t="shared" si="38"/>
        <v>0</v>
      </c>
      <c r="L57" s="22">
        <f t="shared" si="38"/>
        <v>60994.9</v>
      </c>
      <c r="M57" s="22">
        <f t="shared" si="38"/>
        <v>0</v>
      </c>
      <c r="N57" s="22">
        <f t="shared" si="38"/>
        <v>35128.300000000003</v>
      </c>
      <c r="O57" s="22">
        <f t="shared" si="38"/>
        <v>0</v>
      </c>
      <c r="P57" s="22">
        <f t="shared" si="38"/>
        <v>760069.00000000012</v>
      </c>
      <c r="Q57" s="22">
        <f t="shared" si="38"/>
        <v>0</v>
      </c>
      <c r="R57" s="22">
        <f t="shared" si="38"/>
        <v>1018074.7000000001</v>
      </c>
      <c r="S57" s="22">
        <f t="shared" si="38"/>
        <v>0</v>
      </c>
      <c r="T57" s="76"/>
      <c r="U57" s="79"/>
    </row>
    <row r="58" spans="1:25" x14ac:dyDescent="0.2">
      <c r="A58" s="103"/>
      <c r="B58" s="80" t="s">
        <v>17</v>
      </c>
      <c r="C58" s="19"/>
      <c r="D58" s="20"/>
      <c r="E58" s="20"/>
      <c r="F58" s="20"/>
      <c r="G58" s="19"/>
      <c r="H58" s="22">
        <f>H17+H19+H21+H18+H20+H22</f>
        <v>265872.40000000002</v>
      </c>
      <c r="I58" s="22">
        <f>I17+I19+I21</f>
        <v>0</v>
      </c>
      <c r="J58" s="22">
        <f>J17+J19+J22+J18+J20+J21</f>
        <v>9663.7999999999993</v>
      </c>
      <c r="K58" s="22">
        <f t="shared" ref="K58:S58" si="39">K17+K19+K22+K18+K20+K21</f>
        <v>0</v>
      </c>
      <c r="L58" s="22">
        <f t="shared" si="39"/>
        <v>18994.900000000001</v>
      </c>
      <c r="M58" s="22">
        <f t="shared" si="39"/>
        <v>0</v>
      </c>
      <c r="N58" s="22">
        <f t="shared" si="39"/>
        <v>35128.300000000003</v>
      </c>
      <c r="O58" s="22">
        <f t="shared" si="39"/>
        <v>0</v>
      </c>
      <c r="P58" s="22">
        <f t="shared" si="39"/>
        <v>202085.4</v>
      </c>
      <c r="Q58" s="22">
        <f t="shared" si="39"/>
        <v>0</v>
      </c>
      <c r="R58" s="22">
        <f t="shared" si="39"/>
        <v>503867.30000000005</v>
      </c>
      <c r="S58" s="22">
        <f t="shared" si="39"/>
        <v>0</v>
      </c>
      <c r="T58" s="25"/>
      <c r="U58" s="76"/>
    </row>
    <row r="59" spans="1:25" ht="13.15" customHeight="1" x14ac:dyDescent="0.2">
      <c r="A59" s="103"/>
      <c r="B59" s="80" t="s">
        <v>8</v>
      </c>
      <c r="C59" s="19"/>
      <c r="D59" s="20"/>
      <c r="E59" s="20"/>
      <c r="F59" s="20"/>
      <c r="G59" s="19"/>
      <c r="H59" s="22">
        <f>H23+H26+H24+H25+H27</f>
        <v>610740.80000000005</v>
      </c>
      <c r="I59" s="22">
        <f t="shared" ref="I59:S59" si="40">I23+I26+I24+I25+I27</f>
        <v>0</v>
      </c>
      <c r="J59" s="22">
        <f t="shared" si="40"/>
        <v>17500</v>
      </c>
      <c r="K59" s="22">
        <f t="shared" si="40"/>
        <v>0</v>
      </c>
      <c r="L59" s="22">
        <f t="shared" si="40"/>
        <v>42000</v>
      </c>
      <c r="M59" s="22">
        <f t="shared" si="40"/>
        <v>0</v>
      </c>
      <c r="N59" s="22">
        <f t="shared" si="40"/>
        <v>0</v>
      </c>
      <c r="O59" s="22">
        <f t="shared" si="40"/>
        <v>0</v>
      </c>
      <c r="P59" s="22">
        <f t="shared" si="40"/>
        <v>551240.80000000005</v>
      </c>
      <c r="Q59" s="22">
        <f t="shared" si="40"/>
        <v>0</v>
      </c>
      <c r="R59" s="22">
        <f t="shared" si="40"/>
        <v>495903.1</v>
      </c>
      <c r="S59" s="22">
        <f t="shared" si="40"/>
        <v>0</v>
      </c>
      <c r="T59" s="25"/>
      <c r="U59" s="76"/>
    </row>
    <row r="60" spans="1:25" ht="13.15" customHeight="1" x14ac:dyDescent="0.2">
      <c r="A60" s="103"/>
      <c r="B60" s="74" t="s">
        <v>9</v>
      </c>
      <c r="C60" s="19">
        <v>124</v>
      </c>
      <c r="D60" s="20"/>
      <c r="E60" s="20"/>
      <c r="F60" s="20"/>
      <c r="G60" s="19"/>
      <c r="H60" s="22">
        <f>H28+H29</f>
        <v>6742.8</v>
      </c>
      <c r="I60" s="22">
        <f t="shared" ref="I60:S60" si="41">I28+I29</f>
        <v>0</v>
      </c>
      <c r="J60" s="22">
        <f t="shared" si="41"/>
        <v>0</v>
      </c>
      <c r="K60" s="22">
        <f t="shared" si="41"/>
        <v>0</v>
      </c>
      <c r="L60" s="22">
        <f t="shared" si="41"/>
        <v>0</v>
      </c>
      <c r="M60" s="22">
        <f t="shared" si="41"/>
        <v>0</v>
      </c>
      <c r="N60" s="22">
        <f t="shared" si="41"/>
        <v>0</v>
      </c>
      <c r="O60" s="22">
        <f t="shared" si="41"/>
        <v>0</v>
      </c>
      <c r="P60" s="22">
        <f t="shared" si="41"/>
        <v>6742.8</v>
      </c>
      <c r="Q60" s="22">
        <f t="shared" si="41"/>
        <v>0</v>
      </c>
      <c r="R60" s="22">
        <f t="shared" si="41"/>
        <v>18304.3</v>
      </c>
      <c r="S60" s="22">
        <f t="shared" si="41"/>
        <v>0</v>
      </c>
      <c r="T60" s="25"/>
      <c r="U60" s="76"/>
    </row>
    <row r="61" spans="1:25" ht="13.15" customHeight="1" x14ac:dyDescent="0.2">
      <c r="A61" s="104"/>
      <c r="B61" s="80" t="s">
        <v>12</v>
      </c>
      <c r="C61" s="19"/>
      <c r="D61" s="20"/>
      <c r="E61" s="20"/>
      <c r="F61" s="20"/>
      <c r="G61" s="19"/>
      <c r="H61" s="22">
        <f t="shared" ref="H61:S61" si="42">H30</f>
        <v>0</v>
      </c>
      <c r="I61" s="22">
        <f t="shared" si="42"/>
        <v>0</v>
      </c>
      <c r="J61" s="22">
        <f t="shared" si="42"/>
        <v>0</v>
      </c>
      <c r="K61" s="22">
        <f t="shared" si="42"/>
        <v>0</v>
      </c>
      <c r="L61" s="22">
        <f t="shared" si="42"/>
        <v>0</v>
      </c>
      <c r="M61" s="22">
        <f t="shared" si="42"/>
        <v>0</v>
      </c>
      <c r="N61" s="22">
        <f t="shared" si="42"/>
        <v>0</v>
      </c>
      <c r="O61" s="22">
        <f t="shared" si="42"/>
        <v>0</v>
      </c>
      <c r="P61" s="22">
        <f t="shared" si="42"/>
        <v>0</v>
      </c>
      <c r="Q61" s="22">
        <f t="shared" si="42"/>
        <v>0</v>
      </c>
      <c r="R61" s="22">
        <f t="shared" si="42"/>
        <v>0</v>
      </c>
      <c r="S61" s="22">
        <f t="shared" si="42"/>
        <v>0</v>
      </c>
      <c r="T61" s="25"/>
      <c r="U61" s="76"/>
    </row>
    <row r="62" spans="1:25" ht="27.6" customHeight="1" x14ac:dyDescent="0.2">
      <c r="A62" s="106" t="s">
        <v>200</v>
      </c>
      <c r="B62" s="122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8"/>
    </row>
    <row r="63" spans="1:25" ht="49.9" customHeight="1" x14ac:dyDescent="0.2">
      <c r="A63" s="106" t="s">
        <v>477</v>
      </c>
      <c r="B63" s="87" t="s">
        <v>277</v>
      </c>
      <c r="C63" s="21"/>
      <c r="D63" s="20"/>
      <c r="E63" s="20"/>
      <c r="F63" s="20"/>
      <c r="G63" s="19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93" t="s">
        <v>518</v>
      </c>
      <c r="U63" s="102" t="s">
        <v>382</v>
      </c>
    </row>
    <row r="64" spans="1:25" ht="26.45" customHeight="1" x14ac:dyDescent="0.2">
      <c r="A64" s="92"/>
      <c r="B64" s="80" t="s">
        <v>117</v>
      </c>
      <c r="C64" s="19"/>
      <c r="D64" s="20"/>
      <c r="E64" s="20"/>
      <c r="F64" s="20"/>
      <c r="G64" s="19"/>
      <c r="H64" s="22"/>
      <c r="I64" s="22"/>
      <c r="J64" s="68" t="s">
        <v>585</v>
      </c>
      <c r="K64" s="68"/>
      <c r="L64" s="68" t="s">
        <v>585</v>
      </c>
      <c r="M64" s="68"/>
      <c r="N64" s="68" t="s">
        <v>585</v>
      </c>
      <c r="O64" s="68"/>
      <c r="P64" s="68" t="s">
        <v>585</v>
      </c>
      <c r="Q64" s="22"/>
      <c r="R64" s="22"/>
      <c r="S64" s="22"/>
      <c r="T64" s="93"/>
      <c r="U64" s="103"/>
    </row>
    <row r="65" spans="1:21" ht="37.15" customHeight="1" x14ac:dyDescent="0.2">
      <c r="A65" s="92"/>
      <c r="B65" s="80" t="s">
        <v>94</v>
      </c>
      <c r="C65" s="19"/>
      <c r="D65" s="20"/>
      <c r="E65" s="20"/>
      <c r="F65" s="20"/>
      <c r="G65" s="19"/>
      <c r="H65" s="22">
        <f>SUM(H66:H86)</f>
        <v>2896565.5389999999</v>
      </c>
      <c r="I65" s="22">
        <f t="shared" ref="I65:S65" si="43">SUM(I66:I86)</f>
        <v>0</v>
      </c>
      <c r="J65" s="22">
        <f t="shared" si="43"/>
        <v>599248.83900000004</v>
      </c>
      <c r="K65" s="22">
        <f t="shared" si="43"/>
        <v>0</v>
      </c>
      <c r="L65" s="22">
        <f t="shared" si="43"/>
        <v>631069.5</v>
      </c>
      <c r="M65" s="22">
        <f t="shared" si="43"/>
        <v>0</v>
      </c>
      <c r="N65" s="22">
        <f t="shared" si="43"/>
        <v>531202.80000000005</v>
      </c>
      <c r="O65" s="22">
        <f t="shared" si="43"/>
        <v>0</v>
      </c>
      <c r="P65" s="22">
        <f t="shared" si="43"/>
        <v>1135044.3999999999</v>
      </c>
      <c r="Q65" s="22">
        <f t="shared" si="43"/>
        <v>0</v>
      </c>
      <c r="R65" s="22">
        <f t="shared" si="43"/>
        <v>2807304.1999999997</v>
      </c>
      <c r="S65" s="22">
        <f t="shared" si="43"/>
        <v>1851573.7999999998</v>
      </c>
      <c r="T65" s="93"/>
      <c r="U65" s="103"/>
    </row>
    <row r="66" spans="1:21" x14ac:dyDescent="0.2">
      <c r="A66" s="92"/>
      <c r="B66" s="94" t="s">
        <v>7</v>
      </c>
      <c r="C66" s="19">
        <f>C90</f>
        <v>124</v>
      </c>
      <c r="D66" s="19" t="str">
        <f t="shared" ref="D66:S67" si="44">D90</f>
        <v>07</v>
      </c>
      <c r="E66" s="19" t="str">
        <f t="shared" si="44"/>
        <v>02</v>
      </c>
      <c r="F66" s="19" t="str">
        <f t="shared" si="44"/>
        <v>0710004040</v>
      </c>
      <c r="G66" s="19" t="str">
        <f t="shared" si="44"/>
        <v>414</v>
      </c>
      <c r="H66" s="22">
        <f>H90</f>
        <v>578288</v>
      </c>
      <c r="I66" s="22">
        <f t="shared" ref="I66:S66" si="45">I90</f>
        <v>0</v>
      </c>
      <c r="J66" s="22">
        <f t="shared" si="45"/>
        <v>256929.9</v>
      </c>
      <c r="K66" s="22">
        <f t="shared" si="45"/>
        <v>0</v>
      </c>
      <c r="L66" s="22">
        <f t="shared" si="45"/>
        <v>157562.29999999999</v>
      </c>
      <c r="M66" s="22">
        <f t="shared" si="45"/>
        <v>0</v>
      </c>
      <c r="N66" s="22">
        <f t="shared" si="45"/>
        <v>72574.5</v>
      </c>
      <c r="O66" s="22">
        <f t="shared" si="45"/>
        <v>0</v>
      </c>
      <c r="P66" s="22">
        <f t="shared" si="45"/>
        <v>91221.3</v>
      </c>
      <c r="Q66" s="22">
        <f t="shared" si="45"/>
        <v>0</v>
      </c>
      <c r="R66" s="22">
        <f t="shared" si="45"/>
        <v>1794155.9</v>
      </c>
      <c r="S66" s="22">
        <f t="shared" si="45"/>
        <v>991599.1</v>
      </c>
      <c r="T66" s="93"/>
      <c r="U66" s="103"/>
    </row>
    <row r="67" spans="1:21" x14ac:dyDescent="0.2">
      <c r="A67" s="92"/>
      <c r="B67" s="95"/>
      <c r="C67" s="19">
        <f>C91</f>
        <v>124</v>
      </c>
      <c r="D67" s="19" t="str">
        <f t="shared" si="44"/>
        <v>07</v>
      </c>
      <c r="E67" s="19" t="str">
        <f t="shared" si="44"/>
        <v>02</v>
      </c>
      <c r="F67" s="19" t="str">
        <f t="shared" si="44"/>
        <v>0710004040</v>
      </c>
      <c r="G67" s="19" t="str">
        <f t="shared" si="44"/>
        <v>851</v>
      </c>
      <c r="H67" s="22">
        <f t="shared" si="44"/>
        <v>9372.5389999999989</v>
      </c>
      <c r="I67" s="19">
        <f t="shared" si="44"/>
        <v>0</v>
      </c>
      <c r="J67" s="70">
        <f t="shared" si="44"/>
        <v>3.9E-2</v>
      </c>
      <c r="K67" s="70">
        <f t="shared" si="44"/>
        <v>0</v>
      </c>
      <c r="L67" s="70">
        <f t="shared" si="44"/>
        <v>4368.2</v>
      </c>
      <c r="M67" s="70">
        <f t="shared" si="44"/>
        <v>0</v>
      </c>
      <c r="N67" s="70">
        <f t="shared" si="44"/>
        <v>2410.9</v>
      </c>
      <c r="O67" s="70">
        <f t="shared" si="44"/>
        <v>0</v>
      </c>
      <c r="P67" s="70">
        <f t="shared" si="44"/>
        <v>2593.4</v>
      </c>
      <c r="Q67" s="70">
        <f t="shared" si="44"/>
        <v>0</v>
      </c>
      <c r="R67" s="70">
        <f t="shared" si="44"/>
        <v>0</v>
      </c>
      <c r="S67" s="70">
        <f t="shared" si="44"/>
        <v>0</v>
      </c>
      <c r="T67" s="93"/>
      <c r="U67" s="103"/>
    </row>
    <row r="68" spans="1:21" x14ac:dyDescent="0.2">
      <c r="A68" s="92"/>
      <c r="B68" s="95"/>
      <c r="C68" s="19">
        <f>C92</f>
        <v>124</v>
      </c>
      <c r="D68" s="19" t="str">
        <f t="shared" ref="D68:G69" si="46">D92</f>
        <v>07</v>
      </c>
      <c r="E68" s="19" t="str">
        <f t="shared" si="46"/>
        <v>02</v>
      </c>
      <c r="F68" s="19" t="str">
        <f t="shared" si="46"/>
        <v>07100R0210</v>
      </c>
      <c r="G68" s="19" t="str">
        <f t="shared" si="46"/>
        <v>414</v>
      </c>
      <c r="H68" s="22">
        <f>H92</f>
        <v>343732.9</v>
      </c>
      <c r="I68" s="22">
        <f t="shared" ref="I68:S68" si="47">I92</f>
        <v>0</v>
      </c>
      <c r="J68" s="22">
        <f t="shared" si="47"/>
        <v>97291.5</v>
      </c>
      <c r="K68" s="22">
        <f t="shared" si="47"/>
        <v>0</v>
      </c>
      <c r="L68" s="22">
        <f t="shared" si="47"/>
        <v>103874.1</v>
      </c>
      <c r="M68" s="22">
        <f t="shared" si="47"/>
        <v>0</v>
      </c>
      <c r="N68" s="22">
        <f t="shared" si="47"/>
        <v>0</v>
      </c>
      <c r="O68" s="22">
        <f t="shared" si="47"/>
        <v>0</v>
      </c>
      <c r="P68" s="22">
        <f t="shared" si="47"/>
        <v>142567.29999999999</v>
      </c>
      <c r="Q68" s="22">
        <f t="shared" si="47"/>
        <v>0</v>
      </c>
      <c r="R68" s="22">
        <f t="shared" si="47"/>
        <v>0</v>
      </c>
      <c r="S68" s="22">
        <f t="shared" si="47"/>
        <v>0</v>
      </c>
      <c r="T68" s="93"/>
      <c r="U68" s="103"/>
    </row>
    <row r="69" spans="1:21" x14ac:dyDescent="0.2">
      <c r="A69" s="92"/>
      <c r="B69" s="95"/>
      <c r="C69" s="19">
        <f>C93</f>
        <v>124</v>
      </c>
      <c r="D69" s="19" t="str">
        <f t="shared" si="46"/>
        <v>07</v>
      </c>
      <c r="E69" s="19" t="str">
        <f t="shared" si="46"/>
        <v>02</v>
      </c>
      <c r="F69" s="19" t="str">
        <f t="shared" si="46"/>
        <v>0710070490</v>
      </c>
      <c r="G69" s="19" t="str">
        <f t="shared" si="46"/>
        <v>522</v>
      </c>
      <c r="H69" s="22">
        <f t="shared" ref="H69:H70" si="48">H93</f>
        <v>108736.6</v>
      </c>
      <c r="I69" s="22">
        <f t="shared" ref="I69:S69" si="49">I93</f>
        <v>0</v>
      </c>
      <c r="J69" s="22">
        <f t="shared" si="49"/>
        <v>17950.900000000001</v>
      </c>
      <c r="K69" s="22">
        <f t="shared" si="49"/>
        <v>0</v>
      </c>
      <c r="L69" s="22">
        <f t="shared" si="49"/>
        <v>24815.1</v>
      </c>
      <c r="M69" s="22">
        <f t="shared" si="49"/>
        <v>0</v>
      </c>
      <c r="N69" s="22">
        <f t="shared" si="49"/>
        <v>15970.6</v>
      </c>
      <c r="O69" s="22">
        <f t="shared" si="49"/>
        <v>0</v>
      </c>
      <c r="P69" s="22">
        <f t="shared" si="49"/>
        <v>50000</v>
      </c>
      <c r="Q69" s="22">
        <f t="shared" si="49"/>
        <v>0</v>
      </c>
      <c r="R69" s="22">
        <f t="shared" si="49"/>
        <v>119882.9</v>
      </c>
      <c r="S69" s="22">
        <f t="shared" si="49"/>
        <v>50000</v>
      </c>
      <c r="T69" s="93"/>
      <c r="U69" s="103"/>
    </row>
    <row r="70" spans="1:21" x14ac:dyDescent="0.2">
      <c r="A70" s="92"/>
      <c r="B70" s="95"/>
      <c r="C70" s="19">
        <v>124</v>
      </c>
      <c r="D70" s="20" t="s">
        <v>590</v>
      </c>
      <c r="E70" s="20" t="s">
        <v>591</v>
      </c>
      <c r="F70" s="20" t="s">
        <v>408</v>
      </c>
      <c r="G70" s="19">
        <v>521</v>
      </c>
      <c r="H70" s="22">
        <f t="shared" si="48"/>
        <v>0</v>
      </c>
      <c r="I70" s="22">
        <f t="shared" ref="I70:S70" si="50">I94</f>
        <v>0</v>
      </c>
      <c r="J70" s="22">
        <f t="shared" si="50"/>
        <v>0</v>
      </c>
      <c r="K70" s="22">
        <f t="shared" si="50"/>
        <v>0</v>
      </c>
      <c r="L70" s="22">
        <f t="shared" si="50"/>
        <v>0</v>
      </c>
      <c r="M70" s="22">
        <f t="shared" si="50"/>
        <v>0</v>
      </c>
      <c r="N70" s="22">
        <f t="shared" si="50"/>
        <v>0</v>
      </c>
      <c r="O70" s="22">
        <f t="shared" si="50"/>
        <v>0</v>
      </c>
      <c r="P70" s="22">
        <f t="shared" si="50"/>
        <v>0</v>
      </c>
      <c r="Q70" s="22">
        <f t="shared" si="50"/>
        <v>0</v>
      </c>
      <c r="R70" s="22">
        <f t="shared" si="50"/>
        <v>0</v>
      </c>
      <c r="S70" s="22">
        <f t="shared" si="50"/>
        <v>0</v>
      </c>
      <c r="T70" s="93"/>
      <c r="U70" s="103"/>
    </row>
    <row r="71" spans="1:21" x14ac:dyDescent="0.2">
      <c r="A71" s="92"/>
      <c r="B71" s="95"/>
      <c r="C71" s="19">
        <f>C95</f>
        <v>124</v>
      </c>
      <c r="D71" s="19" t="str">
        <f t="shared" ref="D71:G71" si="51">D95</f>
        <v>07</v>
      </c>
      <c r="E71" s="19" t="str">
        <f t="shared" si="51"/>
        <v>02</v>
      </c>
      <c r="F71" s="19" t="str">
        <f t="shared" si="51"/>
        <v>07100R5200</v>
      </c>
      <c r="G71" s="19">
        <f t="shared" si="51"/>
        <v>522</v>
      </c>
      <c r="H71" s="22">
        <f t="shared" ref="H71" si="52">H95</f>
        <v>115509.9</v>
      </c>
      <c r="I71" s="22">
        <f t="shared" ref="I71:S71" si="53">I95</f>
        <v>0</v>
      </c>
      <c r="J71" s="22">
        <f t="shared" si="53"/>
        <v>0</v>
      </c>
      <c r="K71" s="22">
        <f t="shared" si="53"/>
        <v>0</v>
      </c>
      <c r="L71" s="22">
        <f t="shared" si="53"/>
        <v>21576.9</v>
      </c>
      <c r="M71" s="22">
        <f t="shared" si="53"/>
        <v>0</v>
      </c>
      <c r="N71" s="22">
        <f t="shared" si="53"/>
        <v>0</v>
      </c>
      <c r="O71" s="22">
        <f t="shared" si="53"/>
        <v>0</v>
      </c>
      <c r="P71" s="22">
        <f t="shared" si="53"/>
        <v>93933</v>
      </c>
      <c r="Q71" s="22">
        <f t="shared" si="53"/>
        <v>0</v>
      </c>
      <c r="R71" s="22">
        <f t="shared" si="53"/>
        <v>105849.8</v>
      </c>
      <c r="S71" s="22">
        <f t="shared" si="53"/>
        <v>97780.3</v>
      </c>
      <c r="T71" s="93"/>
      <c r="U71" s="103"/>
    </row>
    <row r="72" spans="1:21" x14ac:dyDescent="0.2">
      <c r="A72" s="92"/>
      <c r="B72" s="95"/>
      <c r="C72" s="20">
        <f>C105</f>
        <v>136</v>
      </c>
      <c r="D72" s="20" t="s">
        <v>590</v>
      </c>
      <c r="E72" s="20" t="s">
        <v>592</v>
      </c>
      <c r="F72" s="20" t="str">
        <f t="shared" ref="F72:G72" si="54">F105</f>
        <v>0710003470</v>
      </c>
      <c r="G72" s="20" t="str">
        <f t="shared" si="54"/>
        <v>244</v>
      </c>
      <c r="H72" s="22">
        <f t="shared" ref="H72" si="55">H105</f>
        <v>0</v>
      </c>
      <c r="I72" s="22">
        <f t="shared" ref="I72:S72" si="56">I105</f>
        <v>0</v>
      </c>
      <c r="J72" s="22">
        <f t="shared" si="56"/>
        <v>0</v>
      </c>
      <c r="K72" s="22">
        <f t="shared" si="56"/>
        <v>0</v>
      </c>
      <c r="L72" s="22">
        <f t="shared" si="56"/>
        <v>0</v>
      </c>
      <c r="M72" s="22">
        <f t="shared" si="56"/>
        <v>0</v>
      </c>
      <c r="N72" s="22">
        <f t="shared" si="56"/>
        <v>0</v>
      </c>
      <c r="O72" s="22">
        <f t="shared" si="56"/>
        <v>0</v>
      </c>
      <c r="P72" s="22">
        <f t="shared" si="56"/>
        <v>0</v>
      </c>
      <c r="Q72" s="22">
        <f t="shared" si="56"/>
        <v>0</v>
      </c>
      <c r="R72" s="22">
        <f t="shared" si="56"/>
        <v>0</v>
      </c>
      <c r="S72" s="22">
        <f t="shared" si="56"/>
        <v>0</v>
      </c>
      <c r="T72" s="93"/>
      <c r="U72" s="103"/>
    </row>
    <row r="73" spans="1:21" ht="37.5" customHeight="1" x14ac:dyDescent="0.2">
      <c r="A73" s="92"/>
      <c r="B73" s="95"/>
      <c r="C73" s="20" t="str">
        <f>C106</f>
        <v>136</v>
      </c>
      <c r="D73" s="20" t="s">
        <v>590</v>
      </c>
      <c r="E73" s="20" t="s">
        <v>592</v>
      </c>
      <c r="F73" s="20" t="str">
        <f t="shared" ref="F73:G74" si="57">F106</f>
        <v>0710003470</v>
      </c>
      <c r="G73" s="20" t="str">
        <f t="shared" si="57"/>
        <v>612</v>
      </c>
      <c r="H73" s="22">
        <f t="shared" ref="H73" si="58">H106</f>
        <v>0</v>
      </c>
      <c r="I73" s="22">
        <f t="shared" ref="I73:S73" si="59">I106</f>
        <v>0</v>
      </c>
      <c r="J73" s="22">
        <f t="shared" si="59"/>
        <v>0</v>
      </c>
      <c r="K73" s="22">
        <f t="shared" si="59"/>
        <v>0</v>
      </c>
      <c r="L73" s="22">
        <f t="shared" si="59"/>
        <v>0</v>
      </c>
      <c r="M73" s="22">
        <f t="shared" si="59"/>
        <v>0</v>
      </c>
      <c r="N73" s="22">
        <f t="shared" si="59"/>
        <v>0</v>
      </c>
      <c r="O73" s="22">
        <f t="shared" si="59"/>
        <v>0</v>
      </c>
      <c r="P73" s="22">
        <f t="shared" si="59"/>
        <v>0</v>
      </c>
      <c r="Q73" s="22">
        <f t="shared" si="59"/>
        <v>0</v>
      </c>
      <c r="R73" s="22">
        <f t="shared" si="59"/>
        <v>0</v>
      </c>
      <c r="S73" s="22">
        <f t="shared" si="59"/>
        <v>0</v>
      </c>
      <c r="T73" s="93"/>
      <c r="U73" s="103"/>
    </row>
    <row r="74" spans="1:21" x14ac:dyDescent="0.2">
      <c r="A74" s="92"/>
      <c r="B74" s="95"/>
      <c r="C74" s="20" t="str">
        <f>C107</f>
        <v>136</v>
      </c>
      <c r="D74" s="20" t="s">
        <v>590</v>
      </c>
      <c r="E74" s="20" t="s">
        <v>592</v>
      </c>
      <c r="F74" s="20" t="str">
        <f t="shared" si="57"/>
        <v>0710003470</v>
      </c>
      <c r="G74" s="20" t="str">
        <f t="shared" si="57"/>
        <v>622</v>
      </c>
      <c r="H74" s="22">
        <f t="shared" ref="H74" si="60">H107</f>
        <v>0</v>
      </c>
      <c r="I74" s="22">
        <f t="shared" ref="I74:S74" si="61">I107</f>
        <v>0</v>
      </c>
      <c r="J74" s="22">
        <f t="shared" si="61"/>
        <v>0</v>
      </c>
      <c r="K74" s="22">
        <f t="shared" si="61"/>
        <v>0</v>
      </c>
      <c r="L74" s="22">
        <f t="shared" si="61"/>
        <v>0</v>
      </c>
      <c r="M74" s="22">
        <f t="shared" si="61"/>
        <v>0</v>
      </c>
      <c r="N74" s="22">
        <f t="shared" si="61"/>
        <v>0</v>
      </c>
      <c r="O74" s="22">
        <f t="shared" si="61"/>
        <v>0</v>
      </c>
      <c r="P74" s="22">
        <f t="shared" si="61"/>
        <v>0</v>
      </c>
      <c r="Q74" s="22">
        <f t="shared" si="61"/>
        <v>0</v>
      </c>
      <c r="R74" s="22">
        <f t="shared" si="61"/>
        <v>0</v>
      </c>
      <c r="S74" s="22">
        <f t="shared" si="61"/>
        <v>0</v>
      </c>
      <c r="T74" s="93"/>
      <c r="U74" s="103"/>
    </row>
    <row r="75" spans="1:21" x14ac:dyDescent="0.2">
      <c r="A75" s="92"/>
      <c r="B75" s="95"/>
      <c r="C75" s="28" t="str">
        <f>C119</f>
        <v>136</v>
      </c>
      <c r="D75" s="28" t="str">
        <f t="shared" ref="D75:G75" si="62">D119</f>
        <v>07</v>
      </c>
      <c r="E75" s="28" t="str">
        <f t="shared" si="62"/>
        <v>09</v>
      </c>
      <c r="F75" s="28" t="str">
        <f t="shared" si="62"/>
        <v>0710070380</v>
      </c>
      <c r="G75" s="28" t="str">
        <f t="shared" si="62"/>
        <v>521</v>
      </c>
      <c r="H75" s="22">
        <f t="shared" ref="H75:S75" si="63">SUM(H119,H126)+H108</f>
        <v>200000</v>
      </c>
      <c r="I75" s="22">
        <f t="shared" si="63"/>
        <v>0</v>
      </c>
      <c r="J75" s="22">
        <f t="shared" si="63"/>
        <v>0</v>
      </c>
      <c r="K75" s="22">
        <f t="shared" si="63"/>
        <v>0</v>
      </c>
      <c r="L75" s="22">
        <f t="shared" si="63"/>
        <v>0</v>
      </c>
      <c r="M75" s="22">
        <f t="shared" si="63"/>
        <v>0</v>
      </c>
      <c r="N75" s="22">
        <f t="shared" si="63"/>
        <v>200000</v>
      </c>
      <c r="O75" s="22">
        <f t="shared" si="63"/>
        <v>0</v>
      </c>
      <c r="P75" s="22">
        <f t="shared" si="63"/>
        <v>0</v>
      </c>
      <c r="Q75" s="22">
        <f t="shared" si="63"/>
        <v>0</v>
      </c>
      <c r="R75" s="22">
        <f t="shared" si="63"/>
        <v>200000</v>
      </c>
      <c r="S75" s="22">
        <f t="shared" si="63"/>
        <v>200000</v>
      </c>
      <c r="T75" s="93"/>
      <c r="U75" s="103"/>
    </row>
    <row r="76" spans="1:21" ht="13.15" customHeight="1" x14ac:dyDescent="0.2">
      <c r="A76" s="92"/>
      <c r="B76" s="95"/>
      <c r="C76" s="28" t="str">
        <f>C109</f>
        <v>136</v>
      </c>
      <c r="D76" s="28" t="str">
        <f t="shared" ref="D76:G76" si="64">D109</f>
        <v>07</v>
      </c>
      <c r="E76" s="28" t="str">
        <f t="shared" si="64"/>
        <v>09</v>
      </c>
      <c r="F76" s="28" t="str">
        <f t="shared" si="64"/>
        <v>0710070820</v>
      </c>
      <c r="G76" s="28" t="str">
        <f t="shared" si="64"/>
        <v>540</v>
      </c>
      <c r="H76" s="22">
        <f t="shared" ref="H76" si="65">H109</f>
        <v>43500</v>
      </c>
      <c r="I76" s="22">
        <f t="shared" ref="I76:S76" si="66">I109</f>
        <v>0</v>
      </c>
      <c r="J76" s="22">
        <f t="shared" si="66"/>
        <v>0</v>
      </c>
      <c r="K76" s="22">
        <f t="shared" si="66"/>
        <v>0</v>
      </c>
      <c r="L76" s="22">
        <f t="shared" si="66"/>
        <v>0</v>
      </c>
      <c r="M76" s="22">
        <f t="shared" si="66"/>
        <v>0</v>
      </c>
      <c r="N76" s="22">
        <f t="shared" si="66"/>
        <v>43500</v>
      </c>
      <c r="O76" s="22">
        <f t="shared" si="66"/>
        <v>0</v>
      </c>
      <c r="P76" s="22">
        <f t="shared" si="66"/>
        <v>0</v>
      </c>
      <c r="Q76" s="22">
        <f t="shared" si="66"/>
        <v>0</v>
      </c>
      <c r="R76" s="22">
        <f t="shared" si="66"/>
        <v>43500</v>
      </c>
      <c r="S76" s="22">
        <f t="shared" si="66"/>
        <v>43500</v>
      </c>
      <c r="T76" s="93"/>
      <c r="U76" s="103"/>
    </row>
    <row r="77" spans="1:21" ht="13.15" customHeight="1" x14ac:dyDescent="0.2">
      <c r="A77" s="92"/>
      <c r="B77" s="95"/>
      <c r="C77" s="28">
        <f t="shared" ref="C77:H77" si="67">C111</f>
        <v>136</v>
      </c>
      <c r="D77" s="28" t="str">
        <f t="shared" si="67"/>
        <v>07</v>
      </c>
      <c r="E77" s="28" t="str">
        <f t="shared" si="67"/>
        <v>02</v>
      </c>
      <c r="F77" s="28" t="str">
        <f t="shared" si="67"/>
        <v>07100R5200</v>
      </c>
      <c r="G77" s="28">
        <f t="shared" si="67"/>
        <v>521</v>
      </c>
      <c r="H77" s="22">
        <f t="shared" si="67"/>
        <v>0</v>
      </c>
      <c r="I77" s="22">
        <f t="shared" ref="I77:S77" si="68">I111</f>
        <v>0</v>
      </c>
      <c r="J77" s="22">
        <f t="shared" si="68"/>
        <v>0</v>
      </c>
      <c r="K77" s="22">
        <f t="shared" si="68"/>
        <v>0</v>
      </c>
      <c r="L77" s="22">
        <f t="shared" si="68"/>
        <v>0</v>
      </c>
      <c r="M77" s="22">
        <f t="shared" si="68"/>
        <v>0</v>
      </c>
      <c r="N77" s="22">
        <f t="shared" si="68"/>
        <v>0</v>
      </c>
      <c r="O77" s="22">
        <f t="shared" si="68"/>
        <v>0</v>
      </c>
      <c r="P77" s="22">
        <f t="shared" si="68"/>
        <v>0</v>
      </c>
      <c r="Q77" s="22">
        <f t="shared" si="68"/>
        <v>0</v>
      </c>
      <c r="R77" s="22">
        <f t="shared" si="68"/>
        <v>0</v>
      </c>
      <c r="S77" s="22">
        <f t="shared" si="68"/>
        <v>0</v>
      </c>
      <c r="T77" s="93"/>
      <c r="U77" s="103"/>
    </row>
    <row r="78" spans="1:21" ht="13.15" customHeight="1" x14ac:dyDescent="0.2">
      <c r="A78" s="92"/>
      <c r="B78" s="96"/>
      <c r="C78" s="28">
        <f>C110</f>
        <v>136</v>
      </c>
      <c r="D78" s="28" t="str">
        <f t="shared" ref="D78:S78" si="69">D110</f>
        <v>07</v>
      </c>
      <c r="E78" s="28" t="str">
        <f t="shared" si="69"/>
        <v>02</v>
      </c>
      <c r="F78" s="28" t="str">
        <f t="shared" si="69"/>
        <v>0710070920</v>
      </c>
      <c r="G78" s="28" t="str">
        <f t="shared" si="69"/>
        <v>521</v>
      </c>
      <c r="H78" s="22">
        <f t="shared" si="69"/>
        <v>135636</v>
      </c>
      <c r="I78" s="22">
        <f t="shared" si="69"/>
        <v>0</v>
      </c>
      <c r="J78" s="22">
        <f t="shared" si="69"/>
        <v>0</v>
      </c>
      <c r="K78" s="22">
        <f t="shared" si="69"/>
        <v>0</v>
      </c>
      <c r="L78" s="22">
        <f t="shared" si="69"/>
        <v>0</v>
      </c>
      <c r="M78" s="22">
        <f t="shared" si="69"/>
        <v>0</v>
      </c>
      <c r="N78" s="22">
        <f t="shared" si="69"/>
        <v>135636</v>
      </c>
      <c r="O78" s="22">
        <f t="shared" si="69"/>
        <v>0</v>
      </c>
      <c r="P78" s="22">
        <f t="shared" si="69"/>
        <v>0</v>
      </c>
      <c r="Q78" s="22">
        <f t="shared" si="69"/>
        <v>0</v>
      </c>
      <c r="R78" s="22">
        <f t="shared" si="69"/>
        <v>0</v>
      </c>
      <c r="S78" s="22">
        <f t="shared" si="69"/>
        <v>0</v>
      </c>
      <c r="T78" s="93"/>
      <c r="U78" s="103"/>
    </row>
    <row r="79" spans="1:21" x14ac:dyDescent="0.2">
      <c r="A79" s="92"/>
      <c r="B79" s="94" t="s">
        <v>8</v>
      </c>
      <c r="C79" s="28" t="str">
        <f>C96</f>
        <v>124</v>
      </c>
      <c r="D79" s="28" t="str">
        <f t="shared" ref="D79:G79" si="70">D96</f>
        <v>07</v>
      </c>
      <c r="E79" s="28" t="str">
        <f t="shared" si="70"/>
        <v>02</v>
      </c>
      <c r="F79" s="28" t="str">
        <f t="shared" si="70"/>
        <v>07100R0210</v>
      </c>
      <c r="G79" s="28">
        <f t="shared" si="70"/>
        <v>414</v>
      </c>
      <c r="H79" s="22">
        <f>H96</f>
        <v>802043.4</v>
      </c>
      <c r="I79" s="22">
        <f t="shared" ref="I79:S79" si="71">I96</f>
        <v>0</v>
      </c>
      <c r="J79" s="22">
        <f t="shared" si="71"/>
        <v>227013.5</v>
      </c>
      <c r="K79" s="22">
        <f t="shared" si="71"/>
        <v>0</v>
      </c>
      <c r="L79" s="22">
        <f t="shared" si="71"/>
        <v>242372.9</v>
      </c>
      <c r="M79" s="22">
        <f t="shared" si="71"/>
        <v>0</v>
      </c>
      <c r="N79" s="22">
        <f t="shared" si="71"/>
        <v>0</v>
      </c>
      <c r="O79" s="22">
        <f t="shared" si="71"/>
        <v>0</v>
      </c>
      <c r="P79" s="22">
        <f t="shared" si="71"/>
        <v>332657</v>
      </c>
      <c r="Q79" s="22">
        <f t="shared" si="71"/>
        <v>0</v>
      </c>
      <c r="R79" s="22">
        <f t="shared" si="71"/>
        <v>0</v>
      </c>
      <c r="S79" s="22">
        <f t="shared" si="71"/>
        <v>0</v>
      </c>
      <c r="T79" s="93"/>
      <c r="U79" s="103"/>
    </row>
    <row r="80" spans="1:21" x14ac:dyDescent="0.2">
      <c r="A80" s="92"/>
      <c r="B80" s="95"/>
      <c r="C80" s="19">
        <v>124</v>
      </c>
      <c r="D80" s="20" t="s">
        <v>590</v>
      </c>
      <c r="E80" s="20" t="s">
        <v>591</v>
      </c>
      <c r="F80" s="20" t="s">
        <v>408</v>
      </c>
      <c r="G80" s="19">
        <v>521</v>
      </c>
      <c r="H80" s="22">
        <f t="shared" ref="H80:S80" si="72">H97+H113</f>
        <v>0</v>
      </c>
      <c r="I80" s="22">
        <f t="shared" si="72"/>
        <v>0</v>
      </c>
      <c r="J80" s="22">
        <f t="shared" si="72"/>
        <v>0</v>
      </c>
      <c r="K80" s="22">
        <f t="shared" si="72"/>
        <v>0</v>
      </c>
      <c r="L80" s="22">
        <f t="shared" si="72"/>
        <v>0</v>
      </c>
      <c r="M80" s="22">
        <f t="shared" si="72"/>
        <v>0</v>
      </c>
      <c r="N80" s="22">
        <f t="shared" si="72"/>
        <v>0</v>
      </c>
      <c r="O80" s="22">
        <f t="shared" si="72"/>
        <v>0</v>
      </c>
      <c r="P80" s="22">
        <f t="shared" si="72"/>
        <v>0</v>
      </c>
      <c r="Q80" s="22">
        <f t="shared" si="72"/>
        <v>0</v>
      </c>
      <c r="R80" s="22">
        <f t="shared" si="72"/>
        <v>0</v>
      </c>
      <c r="S80" s="22">
        <f t="shared" si="72"/>
        <v>0</v>
      </c>
      <c r="T80" s="93"/>
      <c r="U80" s="103"/>
    </row>
    <row r="81" spans="1:25" x14ac:dyDescent="0.2">
      <c r="A81" s="92"/>
      <c r="B81" s="95"/>
      <c r="C81" s="19">
        <f>C98</f>
        <v>124</v>
      </c>
      <c r="D81" s="19" t="str">
        <f t="shared" ref="D81:G81" si="73">D98</f>
        <v>07</v>
      </c>
      <c r="E81" s="19" t="str">
        <f t="shared" si="73"/>
        <v>02</v>
      </c>
      <c r="F81" s="19" t="str">
        <f t="shared" si="73"/>
        <v>07100R5200</v>
      </c>
      <c r="G81" s="19">
        <f t="shared" si="73"/>
        <v>522</v>
      </c>
      <c r="H81" s="22">
        <f t="shared" ref="H81" si="74">H98</f>
        <v>409535</v>
      </c>
      <c r="I81" s="22">
        <f t="shared" ref="I81:S81" si="75">I98</f>
        <v>0</v>
      </c>
      <c r="J81" s="22">
        <f t="shared" si="75"/>
        <v>0</v>
      </c>
      <c r="K81" s="22">
        <f t="shared" si="75"/>
        <v>0</v>
      </c>
      <c r="L81" s="22">
        <f t="shared" si="75"/>
        <v>76500</v>
      </c>
      <c r="M81" s="22">
        <f t="shared" si="75"/>
        <v>0</v>
      </c>
      <c r="N81" s="22">
        <f t="shared" si="75"/>
        <v>0</v>
      </c>
      <c r="O81" s="22">
        <f t="shared" si="75"/>
        <v>0</v>
      </c>
      <c r="P81" s="22">
        <f t="shared" si="75"/>
        <v>333035</v>
      </c>
      <c r="Q81" s="22">
        <f t="shared" si="75"/>
        <v>0</v>
      </c>
      <c r="R81" s="22">
        <f t="shared" si="75"/>
        <v>375285.1</v>
      </c>
      <c r="S81" s="22">
        <f t="shared" si="75"/>
        <v>346675.7</v>
      </c>
      <c r="T81" s="93"/>
      <c r="U81" s="103"/>
    </row>
    <row r="82" spans="1:25" x14ac:dyDescent="0.2">
      <c r="A82" s="92"/>
      <c r="B82" s="96"/>
      <c r="C82" s="19">
        <f>C112</f>
        <v>136</v>
      </c>
      <c r="D82" s="19" t="str">
        <f t="shared" ref="D82:G82" si="76">D112</f>
        <v>07</v>
      </c>
      <c r="E82" s="19" t="str">
        <f t="shared" si="76"/>
        <v>02</v>
      </c>
      <c r="F82" s="19" t="str">
        <f t="shared" si="76"/>
        <v>07100R5200</v>
      </c>
      <c r="G82" s="19">
        <f t="shared" si="76"/>
        <v>521</v>
      </c>
      <c r="H82" s="22">
        <f>H112</f>
        <v>0</v>
      </c>
      <c r="I82" s="22">
        <f t="shared" ref="I82:S82" si="77">I112</f>
        <v>0</v>
      </c>
      <c r="J82" s="22">
        <f t="shared" si="77"/>
        <v>0</v>
      </c>
      <c r="K82" s="22">
        <f t="shared" si="77"/>
        <v>0</v>
      </c>
      <c r="L82" s="22">
        <f t="shared" si="77"/>
        <v>0</v>
      </c>
      <c r="M82" s="22">
        <f t="shared" si="77"/>
        <v>0</v>
      </c>
      <c r="N82" s="22">
        <f t="shared" si="77"/>
        <v>0</v>
      </c>
      <c r="O82" s="22">
        <f t="shared" si="77"/>
        <v>0</v>
      </c>
      <c r="P82" s="22">
        <f t="shared" si="77"/>
        <v>0</v>
      </c>
      <c r="Q82" s="22">
        <f t="shared" si="77"/>
        <v>0</v>
      </c>
      <c r="R82" s="22">
        <f t="shared" si="77"/>
        <v>0</v>
      </c>
      <c r="S82" s="22">
        <f t="shared" si="77"/>
        <v>0</v>
      </c>
      <c r="T82" s="93"/>
      <c r="U82" s="103"/>
    </row>
    <row r="83" spans="1:25" x14ac:dyDescent="0.2">
      <c r="A83" s="92"/>
      <c r="B83" s="94" t="s">
        <v>9</v>
      </c>
      <c r="C83" s="19">
        <f>C99</f>
        <v>124</v>
      </c>
      <c r="D83" s="19" t="str">
        <f>D99</f>
        <v>07</v>
      </c>
      <c r="E83" s="19" t="str">
        <f>E99</f>
        <v>02</v>
      </c>
      <c r="F83" s="19"/>
      <c r="G83" s="19"/>
      <c r="H83" s="22">
        <f>H99+H113</f>
        <v>89100.4</v>
      </c>
      <c r="I83" s="22">
        <f t="shared" ref="I83:S83" si="78">I99+I113</f>
        <v>0</v>
      </c>
      <c r="J83" s="22">
        <f t="shared" si="78"/>
        <v>63</v>
      </c>
      <c r="K83" s="22">
        <f t="shared" si="78"/>
        <v>0</v>
      </c>
      <c r="L83" s="22">
        <f t="shared" si="78"/>
        <v>0</v>
      </c>
      <c r="M83" s="22">
        <f t="shared" si="78"/>
        <v>0</v>
      </c>
      <c r="N83" s="22">
        <f t="shared" si="78"/>
        <v>0</v>
      </c>
      <c r="O83" s="22">
        <f t="shared" si="78"/>
        <v>0</v>
      </c>
      <c r="P83" s="22">
        <f t="shared" si="78"/>
        <v>89037.4</v>
      </c>
      <c r="Q83" s="22">
        <f t="shared" si="78"/>
        <v>0</v>
      </c>
      <c r="R83" s="22">
        <f t="shared" si="78"/>
        <v>98278.5</v>
      </c>
      <c r="S83" s="22">
        <f t="shared" si="78"/>
        <v>51666.7</v>
      </c>
      <c r="T83" s="93"/>
      <c r="U83" s="103"/>
    </row>
    <row r="84" spans="1:25" x14ac:dyDescent="0.2">
      <c r="A84" s="92"/>
      <c r="B84" s="95"/>
      <c r="C84" s="20" t="s">
        <v>47</v>
      </c>
      <c r="D84" s="20" t="s">
        <v>590</v>
      </c>
      <c r="E84" s="20" t="s">
        <v>592</v>
      </c>
      <c r="F84" s="59" t="str">
        <f t="shared" ref="F84:G84" si="79">F119</f>
        <v>0710070380</v>
      </c>
      <c r="G84" s="59" t="str">
        <f t="shared" si="79"/>
        <v>521</v>
      </c>
      <c r="H84" s="22">
        <f>H121+H128</f>
        <v>54329</v>
      </c>
      <c r="I84" s="22">
        <f t="shared" ref="I84:S84" si="80">I121+I128</f>
        <v>0</v>
      </c>
      <c r="J84" s="22">
        <f t="shared" si="80"/>
        <v>0</v>
      </c>
      <c r="K84" s="22">
        <f t="shared" si="80"/>
        <v>0</v>
      </c>
      <c r="L84" s="22">
        <f t="shared" si="80"/>
        <v>0</v>
      </c>
      <c r="M84" s="22">
        <f t="shared" si="80"/>
        <v>0</v>
      </c>
      <c r="N84" s="22">
        <f t="shared" si="80"/>
        <v>54329</v>
      </c>
      <c r="O84" s="22">
        <f t="shared" si="80"/>
        <v>0</v>
      </c>
      <c r="P84" s="22">
        <f t="shared" si="80"/>
        <v>0</v>
      </c>
      <c r="Q84" s="22">
        <f t="shared" si="80"/>
        <v>0</v>
      </c>
      <c r="R84" s="22">
        <f t="shared" si="80"/>
        <v>70352</v>
      </c>
      <c r="S84" s="22">
        <f t="shared" si="80"/>
        <v>70352</v>
      </c>
      <c r="T84" s="93"/>
      <c r="U84" s="103"/>
    </row>
    <row r="85" spans="1:25" x14ac:dyDescent="0.2">
      <c r="A85" s="92"/>
      <c r="B85" s="96"/>
      <c r="C85" s="28">
        <f>C114</f>
        <v>136</v>
      </c>
      <c r="D85" s="28" t="str">
        <f t="shared" ref="D85:S85" si="81">D114</f>
        <v>07</v>
      </c>
      <c r="E85" s="28" t="str">
        <f t="shared" si="81"/>
        <v>02</v>
      </c>
      <c r="F85" s="28" t="str">
        <f t="shared" si="81"/>
        <v>0710070920</v>
      </c>
      <c r="G85" s="28" t="str">
        <f t="shared" si="81"/>
        <v>521</v>
      </c>
      <c r="H85" s="22">
        <f>H114</f>
        <v>6781.8</v>
      </c>
      <c r="I85" s="22">
        <f t="shared" si="81"/>
        <v>0</v>
      </c>
      <c r="J85" s="22">
        <f t="shared" si="81"/>
        <v>0</v>
      </c>
      <c r="K85" s="22">
        <f t="shared" si="81"/>
        <v>0</v>
      </c>
      <c r="L85" s="22">
        <f t="shared" si="81"/>
        <v>0</v>
      </c>
      <c r="M85" s="22">
        <f t="shared" si="81"/>
        <v>0</v>
      </c>
      <c r="N85" s="22">
        <f t="shared" si="81"/>
        <v>6781.8</v>
      </c>
      <c r="O85" s="22">
        <f t="shared" si="81"/>
        <v>0</v>
      </c>
      <c r="P85" s="22">
        <f t="shared" si="81"/>
        <v>0</v>
      </c>
      <c r="Q85" s="22">
        <f t="shared" si="81"/>
        <v>0</v>
      </c>
      <c r="R85" s="22">
        <f t="shared" si="81"/>
        <v>0</v>
      </c>
      <c r="S85" s="22">
        <f t="shared" si="81"/>
        <v>0</v>
      </c>
      <c r="T85" s="93"/>
      <c r="U85" s="103"/>
    </row>
    <row r="86" spans="1:25" x14ac:dyDescent="0.2">
      <c r="A86" s="92"/>
      <c r="B86" s="80" t="s">
        <v>10</v>
      </c>
      <c r="C86" s="19"/>
      <c r="D86" s="20"/>
      <c r="E86" s="20"/>
      <c r="F86" s="20"/>
      <c r="G86" s="19"/>
      <c r="H86" s="22">
        <f t="shared" ref="H86:S86" si="82">H101+H115</f>
        <v>0</v>
      </c>
      <c r="I86" s="22">
        <f t="shared" si="82"/>
        <v>0</v>
      </c>
      <c r="J86" s="22">
        <f t="shared" si="82"/>
        <v>0</v>
      </c>
      <c r="K86" s="22">
        <f t="shared" si="82"/>
        <v>0</v>
      </c>
      <c r="L86" s="22">
        <f t="shared" si="82"/>
        <v>0</v>
      </c>
      <c r="M86" s="22">
        <f t="shared" si="82"/>
        <v>0</v>
      </c>
      <c r="N86" s="22">
        <f t="shared" si="82"/>
        <v>0</v>
      </c>
      <c r="O86" s="22">
        <f t="shared" si="82"/>
        <v>0</v>
      </c>
      <c r="P86" s="22">
        <f t="shared" si="82"/>
        <v>0</v>
      </c>
      <c r="Q86" s="22">
        <f t="shared" si="82"/>
        <v>0</v>
      </c>
      <c r="R86" s="22">
        <f t="shared" si="82"/>
        <v>0</v>
      </c>
      <c r="S86" s="22">
        <f t="shared" si="82"/>
        <v>0</v>
      </c>
      <c r="T86" s="93"/>
      <c r="U86" s="104"/>
    </row>
    <row r="87" spans="1:25" ht="39.6" customHeight="1" x14ac:dyDescent="0.2">
      <c r="A87" s="92" t="s">
        <v>447</v>
      </c>
      <c r="B87" s="80" t="s">
        <v>278</v>
      </c>
      <c r="C87" s="19"/>
      <c r="D87" s="20"/>
      <c r="E87" s="20"/>
      <c r="F87" s="20"/>
      <c r="G87" s="19"/>
      <c r="H87" s="23">
        <v>4</v>
      </c>
      <c r="I87" s="23"/>
      <c r="J87" s="23"/>
      <c r="K87" s="23"/>
      <c r="L87" s="23"/>
      <c r="M87" s="23"/>
      <c r="N87" s="23"/>
      <c r="O87" s="23"/>
      <c r="P87" s="23">
        <v>4</v>
      </c>
      <c r="Q87" s="23"/>
      <c r="R87" s="23">
        <v>6</v>
      </c>
      <c r="S87" s="23">
        <v>2</v>
      </c>
      <c r="T87" s="93" t="s">
        <v>353</v>
      </c>
      <c r="U87" s="102" t="s">
        <v>394</v>
      </c>
    </row>
    <row r="88" spans="1:25" ht="27.6" customHeight="1" x14ac:dyDescent="0.2">
      <c r="A88" s="92"/>
      <c r="B88" s="80" t="s">
        <v>6</v>
      </c>
      <c r="C88" s="19"/>
      <c r="D88" s="20"/>
      <c r="E88" s="20"/>
      <c r="F88" s="20"/>
      <c r="G88" s="19"/>
      <c r="H88" s="22">
        <f t="shared" ref="H88:S88" si="83">ROUND(H89/H87,1)</f>
        <v>614079.69999999995</v>
      </c>
      <c r="I88" s="22" t="e">
        <f t="shared" si="83"/>
        <v>#DIV/0!</v>
      </c>
      <c r="J88" s="68" t="s">
        <v>585</v>
      </c>
      <c r="K88" s="68"/>
      <c r="L88" s="68" t="s">
        <v>585</v>
      </c>
      <c r="M88" s="68"/>
      <c r="N88" s="68" t="s">
        <v>585</v>
      </c>
      <c r="O88" s="68"/>
      <c r="P88" s="68" t="s">
        <v>585</v>
      </c>
      <c r="Q88" s="22" t="e">
        <f t="shared" si="83"/>
        <v>#DIV/0!</v>
      </c>
      <c r="R88" s="22">
        <f t="shared" si="83"/>
        <v>415575.4</v>
      </c>
      <c r="S88" s="22">
        <f t="shared" si="83"/>
        <v>768860.9</v>
      </c>
      <c r="T88" s="93"/>
      <c r="U88" s="103"/>
    </row>
    <row r="89" spans="1:25" ht="42.6" customHeight="1" x14ac:dyDescent="0.2">
      <c r="A89" s="92"/>
      <c r="B89" s="80" t="s">
        <v>94</v>
      </c>
      <c r="C89" s="19"/>
      <c r="D89" s="20"/>
      <c r="E89" s="20"/>
      <c r="F89" s="20"/>
      <c r="G89" s="19"/>
      <c r="H89" s="22">
        <f>SUM(H90:H101)</f>
        <v>2456318.7390000001</v>
      </c>
      <c r="I89" s="22">
        <f t="shared" ref="I89:S89" si="84">SUM(I90:I101)</f>
        <v>0</v>
      </c>
      <c r="J89" s="22">
        <f t="shared" si="84"/>
        <v>599248.83900000004</v>
      </c>
      <c r="K89" s="22">
        <f t="shared" si="84"/>
        <v>0</v>
      </c>
      <c r="L89" s="22">
        <f t="shared" si="84"/>
        <v>631069.5</v>
      </c>
      <c r="M89" s="22">
        <f t="shared" si="84"/>
        <v>0</v>
      </c>
      <c r="N89" s="22">
        <f t="shared" si="84"/>
        <v>90956</v>
      </c>
      <c r="O89" s="22">
        <f t="shared" si="84"/>
        <v>0</v>
      </c>
      <c r="P89" s="22">
        <f t="shared" si="84"/>
        <v>1135044.3999999999</v>
      </c>
      <c r="Q89" s="22">
        <f t="shared" si="84"/>
        <v>0</v>
      </c>
      <c r="R89" s="22">
        <f t="shared" si="84"/>
        <v>2493452.1999999997</v>
      </c>
      <c r="S89" s="22">
        <f t="shared" si="84"/>
        <v>1537721.7999999998</v>
      </c>
      <c r="T89" s="93"/>
      <c r="U89" s="103"/>
    </row>
    <row r="90" spans="1:25" ht="13.15" customHeight="1" x14ac:dyDescent="0.2">
      <c r="A90" s="92"/>
      <c r="B90" s="94" t="s">
        <v>7</v>
      </c>
      <c r="C90" s="19">
        <v>124</v>
      </c>
      <c r="D90" s="20" t="s">
        <v>590</v>
      </c>
      <c r="E90" s="20" t="s">
        <v>591</v>
      </c>
      <c r="F90" s="18" t="s">
        <v>179</v>
      </c>
      <c r="G90" s="18" t="s">
        <v>56</v>
      </c>
      <c r="H90" s="22">
        <f>J90+L90+N90+P90</f>
        <v>578288</v>
      </c>
      <c r="I90" s="22">
        <f>K90+M90+O90+Q90</f>
        <v>0</v>
      </c>
      <c r="J90" s="22">
        <v>256929.9</v>
      </c>
      <c r="K90" s="22"/>
      <c r="L90" s="22">
        <v>157562.29999999999</v>
      </c>
      <c r="M90" s="22"/>
      <c r="N90" s="22">
        <v>72574.5</v>
      </c>
      <c r="O90" s="22"/>
      <c r="P90" s="22">
        <v>91221.3</v>
      </c>
      <c r="Q90" s="22"/>
      <c r="R90" s="22">
        <v>1794155.9</v>
      </c>
      <c r="S90" s="22">
        <v>991599.1</v>
      </c>
      <c r="T90" s="93"/>
      <c r="U90" s="103"/>
      <c r="Y90" s="6"/>
    </row>
    <row r="91" spans="1:25" ht="13.15" customHeight="1" x14ac:dyDescent="0.2">
      <c r="A91" s="92"/>
      <c r="B91" s="95"/>
      <c r="C91" s="19">
        <v>124</v>
      </c>
      <c r="D91" s="20" t="s">
        <v>590</v>
      </c>
      <c r="E91" s="20" t="s">
        <v>591</v>
      </c>
      <c r="F91" s="18" t="s">
        <v>179</v>
      </c>
      <c r="G91" s="18" t="s">
        <v>605</v>
      </c>
      <c r="H91" s="22">
        <f>J91+L91+N91+P91</f>
        <v>9372.5389999999989</v>
      </c>
      <c r="I91" s="22">
        <f t="shared" ref="I91:S91" si="85">K91+M91+O91+Q91</f>
        <v>0</v>
      </c>
      <c r="J91" s="30">
        <v>3.9E-2</v>
      </c>
      <c r="K91" s="22">
        <f t="shared" si="85"/>
        <v>0</v>
      </c>
      <c r="L91" s="22">
        <v>4368.2</v>
      </c>
      <c r="M91" s="22">
        <f t="shared" si="85"/>
        <v>0</v>
      </c>
      <c r="N91" s="22">
        <v>2410.9</v>
      </c>
      <c r="O91" s="22">
        <f t="shared" si="85"/>
        <v>0</v>
      </c>
      <c r="P91" s="22">
        <v>2593.4</v>
      </c>
      <c r="Q91" s="22">
        <f t="shared" si="85"/>
        <v>0</v>
      </c>
      <c r="R91" s="22">
        <f t="shared" si="85"/>
        <v>0</v>
      </c>
      <c r="S91" s="22">
        <f t="shared" si="85"/>
        <v>0</v>
      </c>
      <c r="T91" s="93"/>
      <c r="U91" s="103"/>
      <c r="Y91" s="6"/>
    </row>
    <row r="92" spans="1:25" ht="13.15" customHeight="1" x14ac:dyDescent="0.2">
      <c r="A92" s="92"/>
      <c r="B92" s="95"/>
      <c r="C92" s="19">
        <v>124</v>
      </c>
      <c r="D92" s="20" t="s">
        <v>590</v>
      </c>
      <c r="E92" s="20" t="s">
        <v>591</v>
      </c>
      <c r="F92" s="18" t="s">
        <v>337</v>
      </c>
      <c r="G92" s="18" t="s">
        <v>56</v>
      </c>
      <c r="H92" s="22">
        <f>J92+L92+N92+P92</f>
        <v>343732.9</v>
      </c>
      <c r="I92" s="22">
        <f>K92+M92+O92+Q92</f>
        <v>0</v>
      </c>
      <c r="J92" s="22">
        <v>97291.5</v>
      </c>
      <c r="K92" s="22"/>
      <c r="L92" s="22">
        <v>103874.1</v>
      </c>
      <c r="M92" s="22"/>
      <c r="N92" s="22">
        <v>0</v>
      </c>
      <c r="O92" s="22"/>
      <c r="P92" s="22">
        <v>142567.29999999999</v>
      </c>
      <c r="Q92" s="22"/>
      <c r="R92" s="22">
        <v>0</v>
      </c>
      <c r="S92" s="22">
        <v>0</v>
      </c>
      <c r="T92" s="93"/>
      <c r="U92" s="103"/>
      <c r="Y92" s="6"/>
    </row>
    <row r="93" spans="1:25" ht="13.15" customHeight="1" x14ac:dyDescent="0.2">
      <c r="A93" s="92"/>
      <c r="B93" s="95"/>
      <c r="C93" s="19">
        <v>124</v>
      </c>
      <c r="D93" s="20" t="s">
        <v>590</v>
      </c>
      <c r="E93" s="20" t="s">
        <v>591</v>
      </c>
      <c r="F93" s="18" t="s">
        <v>178</v>
      </c>
      <c r="G93" s="18" t="s">
        <v>55</v>
      </c>
      <c r="H93" s="22">
        <f t="shared" ref="H93:H101" si="86">J93+L93+N93+P93</f>
        <v>108736.6</v>
      </c>
      <c r="I93" s="22">
        <f t="shared" ref="I93:I101" si="87">K93+M93+O93+Q93</f>
        <v>0</v>
      </c>
      <c r="J93" s="22">
        <v>17950.900000000001</v>
      </c>
      <c r="K93" s="22"/>
      <c r="L93" s="22">
        <v>24815.1</v>
      </c>
      <c r="M93" s="22"/>
      <c r="N93" s="22">
        <v>15970.6</v>
      </c>
      <c r="O93" s="22"/>
      <c r="P93" s="22">
        <v>50000</v>
      </c>
      <c r="Q93" s="22"/>
      <c r="R93" s="22">
        <v>119882.9</v>
      </c>
      <c r="S93" s="22">
        <v>50000</v>
      </c>
      <c r="T93" s="93"/>
      <c r="U93" s="103"/>
      <c r="Y93" s="6"/>
    </row>
    <row r="94" spans="1:25" ht="13.15" customHeight="1" x14ac:dyDescent="0.2">
      <c r="A94" s="92"/>
      <c r="B94" s="95"/>
      <c r="C94" s="19">
        <v>124</v>
      </c>
      <c r="D94" s="20" t="s">
        <v>590</v>
      </c>
      <c r="E94" s="20" t="s">
        <v>591</v>
      </c>
      <c r="F94" s="20" t="s">
        <v>408</v>
      </c>
      <c r="G94" s="19">
        <v>521</v>
      </c>
      <c r="H94" s="22">
        <f t="shared" si="86"/>
        <v>0</v>
      </c>
      <c r="I94" s="22">
        <f t="shared" si="87"/>
        <v>0</v>
      </c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93"/>
      <c r="U94" s="103"/>
      <c r="Y94" s="6"/>
    </row>
    <row r="95" spans="1:25" ht="13.15" customHeight="1" x14ac:dyDescent="0.2">
      <c r="A95" s="92"/>
      <c r="B95" s="95"/>
      <c r="C95" s="19">
        <v>124</v>
      </c>
      <c r="D95" s="20" t="s">
        <v>590</v>
      </c>
      <c r="E95" s="20" t="s">
        <v>591</v>
      </c>
      <c r="F95" s="20" t="s">
        <v>408</v>
      </c>
      <c r="G95" s="19">
        <v>522</v>
      </c>
      <c r="H95" s="22">
        <f>J95+L95+N95+P95</f>
        <v>115509.9</v>
      </c>
      <c r="I95" s="22">
        <f t="shared" si="87"/>
        <v>0</v>
      </c>
      <c r="J95" s="22">
        <v>0</v>
      </c>
      <c r="K95" s="22"/>
      <c r="L95" s="22">
        <v>21576.9</v>
      </c>
      <c r="M95" s="22"/>
      <c r="N95" s="22">
        <v>0</v>
      </c>
      <c r="O95" s="22"/>
      <c r="P95" s="22">
        <v>93933</v>
      </c>
      <c r="Q95" s="22"/>
      <c r="R95" s="22">
        <v>105849.8</v>
      </c>
      <c r="S95" s="22">
        <v>97780.3</v>
      </c>
      <c r="T95" s="93"/>
      <c r="U95" s="103"/>
      <c r="Y95" s="6"/>
    </row>
    <row r="96" spans="1:25" ht="13.15" customHeight="1" x14ac:dyDescent="0.2">
      <c r="A96" s="92"/>
      <c r="B96" s="94" t="s">
        <v>8</v>
      </c>
      <c r="C96" s="20" t="s">
        <v>327</v>
      </c>
      <c r="D96" s="20" t="s">
        <v>590</v>
      </c>
      <c r="E96" s="20" t="s">
        <v>591</v>
      </c>
      <c r="F96" s="20" t="s">
        <v>337</v>
      </c>
      <c r="G96" s="20">
        <v>414</v>
      </c>
      <c r="H96" s="22">
        <f>J96+L96+N96+P96</f>
        <v>802043.4</v>
      </c>
      <c r="I96" s="22">
        <f t="shared" si="87"/>
        <v>0</v>
      </c>
      <c r="J96" s="22">
        <v>227013.5</v>
      </c>
      <c r="K96" s="22"/>
      <c r="L96" s="22">
        <v>242372.9</v>
      </c>
      <c r="M96" s="22"/>
      <c r="N96" s="22">
        <v>0</v>
      </c>
      <c r="O96" s="22"/>
      <c r="P96" s="22">
        <v>332657</v>
      </c>
      <c r="Q96" s="22"/>
      <c r="R96" s="22">
        <v>0</v>
      </c>
      <c r="S96" s="22">
        <v>0</v>
      </c>
      <c r="T96" s="93"/>
      <c r="U96" s="103"/>
    </row>
    <row r="97" spans="1:21" ht="13.15" customHeight="1" x14ac:dyDescent="0.2">
      <c r="A97" s="92"/>
      <c r="B97" s="95"/>
      <c r="C97" s="19">
        <v>124</v>
      </c>
      <c r="D97" s="20" t="s">
        <v>590</v>
      </c>
      <c r="E97" s="20" t="s">
        <v>591</v>
      </c>
      <c r="F97" s="20" t="s">
        <v>408</v>
      </c>
      <c r="G97" s="19">
        <v>521</v>
      </c>
      <c r="H97" s="22">
        <f>J97+L97+N97+P97</f>
        <v>0</v>
      </c>
      <c r="I97" s="22">
        <f t="shared" si="87"/>
        <v>0</v>
      </c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93"/>
      <c r="U97" s="103"/>
    </row>
    <row r="98" spans="1:21" ht="13.15" customHeight="1" x14ac:dyDescent="0.2">
      <c r="A98" s="92"/>
      <c r="B98" s="95"/>
      <c r="C98" s="19">
        <v>124</v>
      </c>
      <c r="D98" s="20" t="s">
        <v>590</v>
      </c>
      <c r="E98" s="20" t="s">
        <v>591</v>
      </c>
      <c r="F98" s="20" t="s">
        <v>408</v>
      </c>
      <c r="G98" s="19">
        <v>522</v>
      </c>
      <c r="H98" s="22">
        <f t="shared" si="86"/>
        <v>409535</v>
      </c>
      <c r="I98" s="22">
        <f t="shared" si="87"/>
        <v>0</v>
      </c>
      <c r="J98" s="22">
        <v>0</v>
      </c>
      <c r="K98" s="22"/>
      <c r="L98" s="22">
        <v>76500</v>
      </c>
      <c r="M98" s="22"/>
      <c r="N98" s="22">
        <v>0</v>
      </c>
      <c r="O98" s="22"/>
      <c r="P98" s="22">
        <v>333035</v>
      </c>
      <c r="Q98" s="22"/>
      <c r="R98" s="22">
        <v>375285.1</v>
      </c>
      <c r="S98" s="22">
        <v>346675.7</v>
      </c>
      <c r="T98" s="93"/>
      <c r="U98" s="103"/>
    </row>
    <row r="99" spans="1:21" ht="12" customHeight="1" x14ac:dyDescent="0.2">
      <c r="A99" s="92"/>
      <c r="B99" s="94" t="s">
        <v>9</v>
      </c>
      <c r="C99" s="19">
        <v>124</v>
      </c>
      <c r="D99" s="20" t="s">
        <v>590</v>
      </c>
      <c r="E99" s="20" t="s">
        <v>591</v>
      </c>
      <c r="F99" s="20"/>
      <c r="G99" s="19">
        <v>522</v>
      </c>
      <c r="H99" s="22">
        <f t="shared" si="86"/>
        <v>89100.4</v>
      </c>
      <c r="I99" s="22">
        <f t="shared" si="87"/>
        <v>0</v>
      </c>
      <c r="J99" s="22">
        <v>63</v>
      </c>
      <c r="K99" s="22"/>
      <c r="L99" s="22"/>
      <c r="M99" s="22"/>
      <c r="N99" s="22"/>
      <c r="O99" s="22"/>
      <c r="P99" s="22">
        <v>89037.4</v>
      </c>
      <c r="Q99" s="22"/>
      <c r="R99" s="22">
        <v>98278.5</v>
      </c>
      <c r="S99" s="22">
        <v>51666.7</v>
      </c>
      <c r="T99" s="93"/>
      <c r="U99" s="103"/>
    </row>
    <row r="100" spans="1:21" ht="12" customHeight="1" x14ac:dyDescent="0.2">
      <c r="A100" s="92"/>
      <c r="B100" s="96"/>
      <c r="C100" s="19"/>
      <c r="D100" s="20"/>
      <c r="E100" s="20"/>
      <c r="F100" s="20"/>
      <c r="G100" s="19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93"/>
      <c r="U100" s="103"/>
    </row>
    <row r="101" spans="1:21" ht="54.75" customHeight="1" x14ac:dyDescent="0.2">
      <c r="A101" s="92"/>
      <c r="B101" s="80" t="s">
        <v>10</v>
      </c>
      <c r="C101" s="19"/>
      <c r="D101" s="20"/>
      <c r="E101" s="20"/>
      <c r="F101" s="20"/>
      <c r="G101" s="19"/>
      <c r="H101" s="22">
        <f t="shared" si="86"/>
        <v>0</v>
      </c>
      <c r="I101" s="22">
        <f t="shared" si="87"/>
        <v>0</v>
      </c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93"/>
      <c r="U101" s="104"/>
    </row>
    <row r="102" spans="1:21" ht="39.6" customHeight="1" x14ac:dyDescent="0.2">
      <c r="A102" s="105" t="s">
        <v>478</v>
      </c>
      <c r="B102" s="80" t="s">
        <v>278</v>
      </c>
      <c r="C102" s="19"/>
      <c r="D102" s="20"/>
      <c r="E102" s="20"/>
      <c r="F102" s="20"/>
      <c r="G102" s="19"/>
      <c r="H102" s="61">
        <v>20</v>
      </c>
      <c r="I102" s="60"/>
      <c r="J102" s="60"/>
      <c r="K102" s="60"/>
      <c r="L102" s="60"/>
      <c r="M102" s="60"/>
      <c r="N102" s="60">
        <v>20</v>
      </c>
      <c r="O102" s="60"/>
      <c r="P102" s="60"/>
      <c r="Q102" s="60"/>
      <c r="R102" s="60">
        <v>30</v>
      </c>
      <c r="S102" s="22">
        <v>30</v>
      </c>
      <c r="T102" s="93" t="s">
        <v>519</v>
      </c>
      <c r="U102" s="93" t="s">
        <v>395</v>
      </c>
    </row>
    <row r="103" spans="1:21" ht="37.15" customHeight="1" x14ac:dyDescent="0.2">
      <c r="A103" s="105"/>
      <c r="B103" s="80" t="s">
        <v>119</v>
      </c>
      <c r="C103" s="19"/>
      <c r="D103" s="20"/>
      <c r="E103" s="20"/>
      <c r="F103" s="20"/>
      <c r="G103" s="19"/>
      <c r="H103" s="22">
        <f t="shared" ref="H103:S103" si="88">ROUND(H104/H102,1)</f>
        <v>9295.9</v>
      </c>
      <c r="I103" s="22" t="e">
        <f t="shared" si="88"/>
        <v>#DIV/0!</v>
      </c>
      <c r="J103" s="68" t="s">
        <v>585</v>
      </c>
      <c r="K103" s="68"/>
      <c r="L103" s="68" t="s">
        <v>585</v>
      </c>
      <c r="M103" s="68"/>
      <c r="N103" s="68" t="s">
        <v>585</v>
      </c>
      <c r="O103" s="68"/>
      <c r="P103" s="68" t="s">
        <v>585</v>
      </c>
      <c r="Q103" s="22" t="e">
        <f t="shared" si="88"/>
        <v>#DIV/0!</v>
      </c>
      <c r="R103" s="22">
        <f t="shared" si="88"/>
        <v>1450</v>
      </c>
      <c r="S103" s="22">
        <f t="shared" si="88"/>
        <v>1450</v>
      </c>
      <c r="T103" s="93"/>
      <c r="U103" s="93"/>
    </row>
    <row r="104" spans="1:21" ht="28.15" customHeight="1" x14ac:dyDescent="0.2">
      <c r="A104" s="105"/>
      <c r="B104" s="80" t="s">
        <v>94</v>
      </c>
      <c r="C104" s="19"/>
      <c r="D104" s="20"/>
      <c r="E104" s="20"/>
      <c r="F104" s="20"/>
      <c r="G104" s="19"/>
      <c r="H104" s="22">
        <f>SUM(H105:H115)</f>
        <v>185917.8</v>
      </c>
      <c r="I104" s="22">
        <f t="shared" ref="I104:Q104" si="89">SUM(I105:J115)</f>
        <v>0</v>
      </c>
      <c r="J104" s="22">
        <f t="shared" si="89"/>
        <v>0</v>
      </c>
      <c r="K104" s="22">
        <f t="shared" si="89"/>
        <v>0</v>
      </c>
      <c r="L104" s="22">
        <f t="shared" si="89"/>
        <v>0</v>
      </c>
      <c r="M104" s="22">
        <f t="shared" si="89"/>
        <v>185917.8</v>
      </c>
      <c r="N104" s="22">
        <f t="shared" si="89"/>
        <v>185917.8</v>
      </c>
      <c r="O104" s="22">
        <f t="shared" si="89"/>
        <v>0</v>
      </c>
      <c r="P104" s="22">
        <f t="shared" si="89"/>
        <v>0</v>
      </c>
      <c r="Q104" s="22">
        <f t="shared" si="89"/>
        <v>43500</v>
      </c>
      <c r="R104" s="22">
        <f>SUM(R105:R115)</f>
        <v>43500</v>
      </c>
      <c r="S104" s="22">
        <f>SUM(S105:S115)</f>
        <v>43500</v>
      </c>
      <c r="T104" s="93"/>
      <c r="U104" s="93"/>
    </row>
    <row r="105" spans="1:21" ht="17.45" customHeight="1" x14ac:dyDescent="0.2">
      <c r="A105" s="105"/>
      <c r="B105" s="94" t="s">
        <v>13</v>
      </c>
      <c r="C105" s="18">
        <v>136</v>
      </c>
      <c r="D105" s="20" t="s">
        <v>590</v>
      </c>
      <c r="E105" s="20" t="s">
        <v>592</v>
      </c>
      <c r="F105" s="18" t="s">
        <v>180</v>
      </c>
      <c r="G105" s="18" t="s">
        <v>53</v>
      </c>
      <c r="H105" s="22">
        <f>J105+L105+N105+P105</f>
        <v>0</v>
      </c>
      <c r="I105" s="24">
        <f>K105+M105+O105+Q105</f>
        <v>0</v>
      </c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93"/>
      <c r="U105" s="93"/>
    </row>
    <row r="106" spans="1:21" x14ac:dyDescent="0.2">
      <c r="A106" s="105"/>
      <c r="B106" s="95"/>
      <c r="C106" s="18" t="s">
        <v>47</v>
      </c>
      <c r="D106" s="20" t="s">
        <v>590</v>
      </c>
      <c r="E106" s="20" t="s">
        <v>592</v>
      </c>
      <c r="F106" s="18" t="s">
        <v>180</v>
      </c>
      <c r="G106" s="18" t="s">
        <v>52</v>
      </c>
      <c r="H106" s="22">
        <f t="shared" ref="H106:H108" si="90">J106+L106+N106+P106</f>
        <v>0</v>
      </c>
      <c r="I106" s="24">
        <f t="shared" ref="I106:I114" si="91">K106+M106+O106+Q106</f>
        <v>0</v>
      </c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93"/>
      <c r="U106" s="93"/>
    </row>
    <row r="107" spans="1:21" ht="19.5" customHeight="1" x14ac:dyDescent="0.2">
      <c r="A107" s="105"/>
      <c r="B107" s="95"/>
      <c r="C107" s="18" t="s">
        <v>47</v>
      </c>
      <c r="D107" s="20" t="s">
        <v>590</v>
      </c>
      <c r="E107" s="20" t="s">
        <v>592</v>
      </c>
      <c r="F107" s="18" t="s">
        <v>180</v>
      </c>
      <c r="G107" s="18" t="s">
        <v>51</v>
      </c>
      <c r="H107" s="22">
        <f t="shared" si="90"/>
        <v>0</v>
      </c>
      <c r="I107" s="24">
        <f t="shared" si="91"/>
        <v>0</v>
      </c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93"/>
      <c r="U107" s="93"/>
    </row>
    <row r="108" spans="1:21" ht="19.5" customHeight="1" x14ac:dyDescent="0.2">
      <c r="A108" s="105"/>
      <c r="B108" s="95"/>
      <c r="C108" s="18" t="s">
        <v>47</v>
      </c>
      <c r="D108" s="20" t="s">
        <v>590</v>
      </c>
      <c r="E108" s="20" t="s">
        <v>592</v>
      </c>
      <c r="F108" s="18" t="s">
        <v>192</v>
      </c>
      <c r="G108" s="18" t="s">
        <v>54</v>
      </c>
      <c r="H108" s="22">
        <f t="shared" si="90"/>
        <v>0</v>
      </c>
      <c r="I108" s="24">
        <f t="shared" si="91"/>
        <v>0</v>
      </c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93"/>
      <c r="U108" s="93"/>
    </row>
    <row r="109" spans="1:21" ht="13.15" customHeight="1" x14ac:dyDescent="0.2">
      <c r="A109" s="105"/>
      <c r="B109" s="95"/>
      <c r="C109" s="18" t="s">
        <v>47</v>
      </c>
      <c r="D109" s="20" t="s">
        <v>590</v>
      </c>
      <c r="E109" s="20" t="s">
        <v>592</v>
      </c>
      <c r="F109" s="18" t="s">
        <v>193</v>
      </c>
      <c r="G109" s="18" t="s">
        <v>48</v>
      </c>
      <c r="H109" s="22">
        <f t="shared" ref="H109:H114" si="92">J109+L109+N109+P109</f>
        <v>43500</v>
      </c>
      <c r="I109" s="24">
        <f t="shared" si="91"/>
        <v>0</v>
      </c>
      <c r="J109" s="22"/>
      <c r="K109" s="22"/>
      <c r="L109" s="22"/>
      <c r="M109" s="22"/>
      <c r="N109" s="22">
        <v>43500</v>
      </c>
      <c r="O109" s="22"/>
      <c r="P109" s="22"/>
      <c r="Q109" s="22"/>
      <c r="R109" s="22">
        <v>43500</v>
      </c>
      <c r="S109" s="22">
        <v>43500</v>
      </c>
      <c r="T109" s="93"/>
      <c r="U109" s="93"/>
    </row>
    <row r="110" spans="1:21" ht="13.15" customHeight="1" x14ac:dyDescent="0.2">
      <c r="A110" s="105"/>
      <c r="B110" s="95"/>
      <c r="C110" s="20">
        <v>136</v>
      </c>
      <c r="D110" s="20" t="s">
        <v>590</v>
      </c>
      <c r="E110" s="20" t="s">
        <v>591</v>
      </c>
      <c r="F110" s="18" t="s">
        <v>607</v>
      </c>
      <c r="G110" s="18" t="s">
        <v>54</v>
      </c>
      <c r="H110" s="22">
        <f t="shared" si="92"/>
        <v>135636</v>
      </c>
      <c r="I110" s="24">
        <f t="shared" si="91"/>
        <v>0</v>
      </c>
      <c r="J110" s="22"/>
      <c r="K110" s="22"/>
      <c r="L110" s="22"/>
      <c r="M110" s="22"/>
      <c r="N110" s="22">
        <v>135636</v>
      </c>
      <c r="O110" s="22"/>
      <c r="P110" s="22"/>
      <c r="Q110" s="22"/>
      <c r="R110" s="22"/>
      <c r="S110" s="22"/>
      <c r="T110" s="93"/>
      <c r="U110" s="93"/>
    </row>
    <row r="111" spans="1:21" ht="13.15" customHeight="1" x14ac:dyDescent="0.2">
      <c r="A111" s="105"/>
      <c r="B111" s="96"/>
      <c r="C111" s="20">
        <v>136</v>
      </c>
      <c r="D111" s="20" t="s">
        <v>590</v>
      </c>
      <c r="E111" s="20" t="s">
        <v>591</v>
      </c>
      <c r="F111" s="20" t="s">
        <v>408</v>
      </c>
      <c r="G111" s="20">
        <v>521</v>
      </c>
      <c r="H111" s="22">
        <f>J111+L111+N111+P111</f>
        <v>0</v>
      </c>
      <c r="I111" s="22">
        <f t="shared" si="91"/>
        <v>0</v>
      </c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93"/>
      <c r="U111" s="93"/>
    </row>
    <row r="112" spans="1:21" ht="13.15" customHeight="1" x14ac:dyDescent="0.2">
      <c r="A112" s="105"/>
      <c r="B112" s="80" t="s">
        <v>14</v>
      </c>
      <c r="C112" s="20">
        <v>136</v>
      </c>
      <c r="D112" s="20" t="s">
        <v>590</v>
      </c>
      <c r="E112" s="20" t="s">
        <v>591</v>
      </c>
      <c r="F112" s="20" t="s">
        <v>408</v>
      </c>
      <c r="G112" s="20">
        <v>521</v>
      </c>
      <c r="H112" s="22">
        <f t="shared" si="92"/>
        <v>0</v>
      </c>
      <c r="I112" s="22">
        <f t="shared" si="91"/>
        <v>0</v>
      </c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93"/>
      <c r="U112" s="93"/>
    </row>
    <row r="113" spans="1:21" ht="13.15" customHeight="1" x14ac:dyDescent="0.2">
      <c r="A113" s="105"/>
      <c r="B113" s="94" t="s">
        <v>15</v>
      </c>
      <c r="C113" s="20">
        <v>136</v>
      </c>
      <c r="D113" s="20" t="s">
        <v>590</v>
      </c>
      <c r="E113" s="20" t="s">
        <v>591</v>
      </c>
      <c r="F113" s="20" t="s">
        <v>408</v>
      </c>
      <c r="G113" s="20">
        <v>521</v>
      </c>
      <c r="H113" s="22">
        <f t="shared" si="92"/>
        <v>0</v>
      </c>
      <c r="I113" s="24">
        <f t="shared" si="91"/>
        <v>0</v>
      </c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93"/>
      <c r="U113" s="93"/>
    </row>
    <row r="114" spans="1:21" ht="13.15" customHeight="1" x14ac:dyDescent="0.2">
      <c r="A114" s="105"/>
      <c r="B114" s="96"/>
      <c r="C114" s="20">
        <v>136</v>
      </c>
      <c r="D114" s="20" t="s">
        <v>590</v>
      </c>
      <c r="E114" s="20" t="s">
        <v>591</v>
      </c>
      <c r="F114" s="18" t="s">
        <v>607</v>
      </c>
      <c r="G114" s="18" t="s">
        <v>54</v>
      </c>
      <c r="H114" s="22">
        <f t="shared" si="92"/>
        <v>6781.8</v>
      </c>
      <c r="I114" s="24">
        <f t="shared" si="91"/>
        <v>0</v>
      </c>
      <c r="J114" s="22"/>
      <c r="K114" s="22"/>
      <c r="L114" s="22"/>
      <c r="M114" s="22"/>
      <c r="N114" s="22">
        <v>6781.8</v>
      </c>
      <c r="O114" s="22"/>
      <c r="P114" s="22"/>
      <c r="Q114" s="22"/>
      <c r="R114" s="22"/>
      <c r="S114" s="22"/>
      <c r="T114" s="93"/>
      <c r="U114" s="93"/>
    </row>
    <row r="115" spans="1:21" ht="13.15" customHeight="1" x14ac:dyDescent="0.2">
      <c r="A115" s="105"/>
      <c r="B115" s="80" t="s">
        <v>12</v>
      </c>
      <c r="C115" s="18"/>
      <c r="D115" s="18"/>
      <c r="E115" s="18"/>
      <c r="F115" s="18"/>
      <c r="G115" s="18"/>
      <c r="H115" s="22"/>
      <c r="I115" s="24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93"/>
      <c r="U115" s="93"/>
    </row>
    <row r="116" spans="1:21" ht="42.6" customHeight="1" x14ac:dyDescent="0.2">
      <c r="A116" s="105" t="s">
        <v>468</v>
      </c>
      <c r="B116" s="80" t="s">
        <v>278</v>
      </c>
      <c r="C116" s="19"/>
      <c r="D116" s="20"/>
      <c r="E116" s="20"/>
      <c r="F116" s="20"/>
      <c r="G116" s="19"/>
      <c r="H116" s="61">
        <v>75</v>
      </c>
      <c r="I116" s="60"/>
      <c r="J116" s="60"/>
      <c r="K116" s="60"/>
      <c r="L116" s="61"/>
      <c r="M116" s="60"/>
      <c r="N116" s="61">
        <v>75</v>
      </c>
      <c r="O116" s="60"/>
      <c r="P116" s="60"/>
      <c r="Q116" s="60"/>
      <c r="R116" s="60">
        <v>70</v>
      </c>
      <c r="S116" s="22">
        <v>70</v>
      </c>
      <c r="T116" s="93" t="s">
        <v>520</v>
      </c>
      <c r="U116" s="93" t="s">
        <v>385</v>
      </c>
    </row>
    <row r="117" spans="1:21" ht="26.45" customHeight="1" x14ac:dyDescent="0.2">
      <c r="A117" s="105"/>
      <c r="B117" s="80" t="s">
        <v>119</v>
      </c>
      <c r="C117" s="19"/>
      <c r="D117" s="20"/>
      <c r="E117" s="20"/>
      <c r="F117" s="20"/>
      <c r="G117" s="19"/>
      <c r="H117" s="22">
        <f t="shared" ref="H117:S117" si="93">ROUND(H118/H116,1)</f>
        <v>1786.9</v>
      </c>
      <c r="I117" s="22" t="e">
        <f t="shared" si="93"/>
        <v>#DIV/0!</v>
      </c>
      <c r="J117" s="68" t="s">
        <v>585</v>
      </c>
      <c r="K117" s="68"/>
      <c r="L117" s="68" t="s">
        <v>585</v>
      </c>
      <c r="M117" s="68"/>
      <c r="N117" s="68" t="s">
        <v>585</v>
      </c>
      <c r="O117" s="68"/>
      <c r="P117" s="68" t="s">
        <v>585</v>
      </c>
      <c r="Q117" s="22" t="e">
        <f t="shared" si="93"/>
        <v>#DIV/0!</v>
      </c>
      <c r="R117" s="22">
        <f t="shared" si="93"/>
        <v>1957.1</v>
      </c>
      <c r="S117" s="22">
        <f t="shared" si="93"/>
        <v>1957.1</v>
      </c>
      <c r="T117" s="93"/>
      <c r="U117" s="93"/>
    </row>
    <row r="118" spans="1:21" ht="46.9" customHeight="1" x14ac:dyDescent="0.2">
      <c r="A118" s="105"/>
      <c r="B118" s="80" t="s">
        <v>94</v>
      </c>
      <c r="C118" s="19"/>
      <c r="D118" s="20"/>
      <c r="E118" s="20"/>
      <c r="F118" s="20"/>
      <c r="G118" s="19"/>
      <c r="H118" s="22">
        <f>SUM(H119:H122)</f>
        <v>134016.20000000001</v>
      </c>
      <c r="I118" s="22">
        <f t="shared" ref="I118:N118" si="94">SUM(I119:I122)</f>
        <v>0</v>
      </c>
      <c r="J118" s="22">
        <f t="shared" si="94"/>
        <v>0</v>
      </c>
      <c r="K118" s="22">
        <f t="shared" si="94"/>
        <v>0</v>
      </c>
      <c r="L118" s="22">
        <f t="shared" si="94"/>
        <v>0</v>
      </c>
      <c r="M118" s="22">
        <f t="shared" si="94"/>
        <v>0</v>
      </c>
      <c r="N118" s="22">
        <f t="shared" si="94"/>
        <v>134016.20000000001</v>
      </c>
      <c r="O118" s="22">
        <f t="shared" ref="O118" si="95">SUM(O119:O122)</f>
        <v>0</v>
      </c>
      <c r="P118" s="22">
        <f t="shared" ref="P118" si="96">SUM(P119:P122)</f>
        <v>0</v>
      </c>
      <c r="Q118" s="22">
        <f t="shared" ref="Q118" si="97">SUM(Q119:Q122)</f>
        <v>0</v>
      </c>
      <c r="R118" s="22">
        <f t="shared" ref="R118" si="98">SUM(R119:R122)</f>
        <v>136996</v>
      </c>
      <c r="S118" s="22">
        <f t="shared" ref="S118" si="99">SUM(S119:S122)</f>
        <v>136996</v>
      </c>
      <c r="T118" s="93"/>
      <c r="U118" s="93"/>
    </row>
    <row r="119" spans="1:21" ht="13.15" customHeight="1" x14ac:dyDescent="0.2">
      <c r="A119" s="105"/>
      <c r="B119" s="75" t="s">
        <v>17</v>
      </c>
      <c r="C119" s="18" t="s">
        <v>47</v>
      </c>
      <c r="D119" s="20" t="s">
        <v>590</v>
      </c>
      <c r="E119" s="20" t="s">
        <v>592</v>
      </c>
      <c r="F119" s="18" t="s">
        <v>192</v>
      </c>
      <c r="G119" s="18" t="s">
        <v>54</v>
      </c>
      <c r="H119" s="22">
        <f t="shared" ref="H119:H122" si="100">J119+L119+N119+P119</f>
        <v>97178.5</v>
      </c>
      <c r="I119" s="24">
        <f t="shared" ref="I119:I122" si="101">K119+M119+O119+Q119</f>
        <v>0</v>
      </c>
      <c r="J119" s="22"/>
      <c r="K119" s="22"/>
      <c r="L119" s="22"/>
      <c r="M119" s="22"/>
      <c r="N119" s="22">
        <v>97178.5</v>
      </c>
      <c r="O119" s="22"/>
      <c r="P119" s="22"/>
      <c r="Q119" s="22"/>
      <c r="R119" s="22">
        <v>100548.5</v>
      </c>
      <c r="S119" s="22">
        <v>100548.5</v>
      </c>
      <c r="T119" s="93"/>
      <c r="U119" s="93"/>
    </row>
    <row r="120" spans="1:21" ht="13.15" customHeight="1" x14ac:dyDescent="0.2">
      <c r="A120" s="105"/>
      <c r="B120" s="80" t="s">
        <v>14</v>
      </c>
      <c r="C120" s="18"/>
      <c r="D120" s="18"/>
      <c r="E120" s="18"/>
      <c r="F120" s="18"/>
      <c r="G120" s="18"/>
      <c r="H120" s="22">
        <f t="shared" si="100"/>
        <v>0</v>
      </c>
      <c r="I120" s="24">
        <f t="shared" si="101"/>
        <v>0</v>
      </c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93"/>
      <c r="U120" s="93"/>
    </row>
    <row r="121" spans="1:21" ht="13.15" customHeight="1" x14ac:dyDescent="0.2">
      <c r="A121" s="105"/>
      <c r="B121" s="80" t="s">
        <v>15</v>
      </c>
      <c r="C121" s="18" t="s">
        <v>47</v>
      </c>
      <c r="D121" s="18"/>
      <c r="E121" s="18"/>
      <c r="F121" s="18"/>
      <c r="G121" s="18"/>
      <c r="H121" s="22">
        <f>J121+L121+N121+P121</f>
        <v>36837.699999999997</v>
      </c>
      <c r="I121" s="24">
        <f t="shared" si="101"/>
        <v>0</v>
      </c>
      <c r="J121" s="22"/>
      <c r="K121" s="22"/>
      <c r="L121" s="22"/>
      <c r="M121" s="22"/>
      <c r="N121" s="22">
        <v>36837.699999999997</v>
      </c>
      <c r="O121" s="22"/>
      <c r="P121" s="22"/>
      <c r="Q121" s="22"/>
      <c r="R121" s="22">
        <v>36447.5</v>
      </c>
      <c r="S121" s="22">
        <v>36447.5</v>
      </c>
      <c r="T121" s="93"/>
      <c r="U121" s="93"/>
    </row>
    <row r="122" spans="1:21" ht="13.15" customHeight="1" x14ac:dyDescent="0.2">
      <c r="A122" s="105"/>
      <c r="B122" s="80" t="s">
        <v>12</v>
      </c>
      <c r="C122" s="18"/>
      <c r="D122" s="18"/>
      <c r="E122" s="18"/>
      <c r="F122" s="18"/>
      <c r="G122" s="18"/>
      <c r="H122" s="22">
        <f t="shared" si="100"/>
        <v>0</v>
      </c>
      <c r="I122" s="24">
        <f t="shared" si="101"/>
        <v>0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93"/>
      <c r="U122" s="93"/>
    </row>
    <row r="123" spans="1:21" ht="46.9" customHeight="1" x14ac:dyDescent="0.2">
      <c r="A123" s="105" t="s">
        <v>373</v>
      </c>
      <c r="B123" s="80" t="s">
        <v>278</v>
      </c>
      <c r="C123" s="19"/>
      <c r="D123" s="20"/>
      <c r="E123" s="20"/>
      <c r="F123" s="20"/>
      <c r="G123" s="19"/>
      <c r="H123" s="61">
        <v>60</v>
      </c>
      <c r="I123" s="61"/>
      <c r="J123" s="61"/>
      <c r="K123" s="61"/>
      <c r="L123" s="61"/>
      <c r="M123" s="61"/>
      <c r="N123" s="61">
        <v>60</v>
      </c>
      <c r="O123" s="60"/>
      <c r="P123" s="60"/>
      <c r="Q123" s="60"/>
      <c r="R123" s="60">
        <v>50</v>
      </c>
      <c r="S123" s="22">
        <v>50</v>
      </c>
      <c r="T123" s="93" t="s">
        <v>520</v>
      </c>
      <c r="U123" s="93" t="s">
        <v>385</v>
      </c>
    </row>
    <row r="124" spans="1:21" ht="31.9" customHeight="1" x14ac:dyDescent="0.2">
      <c r="A124" s="105"/>
      <c r="B124" s="80" t="s">
        <v>119</v>
      </c>
      <c r="C124" s="19"/>
      <c r="D124" s="20"/>
      <c r="E124" s="20"/>
      <c r="F124" s="20"/>
      <c r="G124" s="19"/>
      <c r="H124" s="22">
        <f t="shared" ref="H124:S124" si="102">ROUND(H125/H123,1)</f>
        <v>2005.2</v>
      </c>
      <c r="I124" s="22" t="e">
        <f t="shared" si="102"/>
        <v>#DIV/0!</v>
      </c>
      <c r="J124" s="68" t="s">
        <v>585</v>
      </c>
      <c r="K124" s="68"/>
      <c r="L124" s="68" t="s">
        <v>585</v>
      </c>
      <c r="M124" s="68"/>
      <c r="N124" s="68" t="s">
        <v>585</v>
      </c>
      <c r="O124" s="68"/>
      <c r="P124" s="68" t="s">
        <v>585</v>
      </c>
      <c r="Q124" s="22" t="e">
        <f t="shared" si="102"/>
        <v>#DIV/0!</v>
      </c>
      <c r="R124" s="22">
        <f t="shared" si="102"/>
        <v>2667.1</v>
      </c>
      <c r="S124" s="22">
        <f t="shared" si="102"/>
        <v>2667.1</v>
      </c>
      <c r="T124" s="93"/>
      <c r="U124" s="93"/>
    </row>
    <row r="125" spans="1:21" ht="33" customHeight="1" x14ac:dyDescent="0.2">
      <c r="A125" s="105"/>
      <c r="B125" s="80" t="s">
        <v>94</v>
      </c>
      <c r="C125" s="19"/>
      <c r="D125" s="20"/>
      <c r="E125" s="20"/>
      <c r="F125" s="20"/>
      <c r="G125" s="19"/>
      <c r="H125" s="22">
        <f>SUM(H126:H129)</f>
        <v>120312.8</v>
      </c>
      <c r="I125" s="22">
        <f t="shared" ref="I125:S125" si="103">SUM(I126:I129)</f>
        <v>0</v>
      </c>
      <c r="J125" s="22">
        <f t="shared" si="103"/>
        <v>0</v>
      </c>
      <c r="K125" s="22">
        <f t="shared" si="103"/>
        <v>0</v>
      </c>
      <c r="L125" s="22">
        <f t="shared" si="103"/>
        <v>0</v>
      </c>
      <c r="M125" s="22">
        <f t="shared" si="103"/>
        <v>0</v>
      </c>
      <c r="N125" s="22">
        <f t="shared" si="103"/>
        <v>120312.8</v>
      </c>
      <c r="O125" s="22">
        <f t="shared" si="103"/>
        <v>0</v>
      </c>
      <c r="P125" s="22">
        <f t="shared" si="103"/>
        <v>0</v>
      </c>
      <c r="Q125" s="22">
        <f t="shared" si="103"/>
        <v>0</v>
      </c>
      <c r="R125" s="22">
        <f t="shared" si="103"/>
        <v>133356</v>
      </c>
      <c r="S125" s="22">
        <f t="shared" si="103"/>
        <v>133356</v>
      </c>
      <c r="T125" s="93"/>
      <c r="U125" s="93"/>
    </row>
    <row r="126" spans="1:21" ht="13.15" customHeight="1" x14ac:dyDescent="0.2">
      <c r="A126" s="105"/>
      <c r="B126" s="75" t="s">
        <v>17</v>
      </c>
      <c r="C126" s="18" t="s">
        <v>47</v>
      </c>
      <c r="D126" s="20" t="s">
        <v>590</v>
      </c>
      <c r="E126" s="20" t="s">
        <v>592</v>
      </c>
      <c r="F126" s="18" t="s">
        <v>192</v>
      </c>
      <c r="G126" s="18" t="s">
        <v>54</v>
      </c>
      <c r="H126" s="22">
        <f t="shared" ref="H126:H129" si="104">J126+L126+N126+P126</f>
        <v>102821.5</v>
      </c>
      <c r="I126" s="24">
        <f t="shared" ref="I126:I129" si="105">K126+M126+O126+Q126</f>
        <v>0</v>
      </c>
      <c r="J126" s="22"/>
      <c r="K126" s="22"/>
      <c r="L126" s="22"/>
      <c r="M126" s="22"/>
      <c r="N126" s="22">
        <v>102821.5</v>
      </c>
      <c r="O126" s="22"/>
      <c r="P126" s="22"/>
      <c r="Q126" s="22"/>
      <c r="R126" s="22">
        <v>99451.5</v>
      </c>
      <c r="S126" s="22">
        <v>99451.5</v>
      </c>
      <c r="T126" s="93"/>
      <c r="U126" s="93"/>
    </row>
    <row r="127" spans="1:21" ht="13.15" customHeight="1" x14ac:dyDescent="0.2">
      <c r="A127" s="105"/>
      <c r="B127" s="80" t="s">
        <v>14</v>
      </c>
      <c r="C127" s="18"/>
      <c r="D127" s="18"/>
      <c r="E127" s="18"/>
      <c r="F127" s="18"/>
      <c r="G127" s="18"/>
      <c r="H127" s="22">
        <f t="shared" si="104"/>
        <v>0</v>
      </c>
      <c r="I127" s="24">
        <f t="shared" si="105"/>
        <v>0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93"/>
      <c r="U127" s="93"/>
    </row>
    <row r="128" spans="1:21" ht="13.15" customHeight="1" x14ac:dyDescent="0.2">
      <c r="A128" s="105"/>
      <c r="B128" s="80" t="s">
        <v>15</v>
      </c>
      <c r="C128" s="18" t="s">
        <v>47</v>
      </c>
      <c r="D128" s="18"/>
      <c r="E128" s="18"/>
      <c r="F128" s="18"/>
      <c r="G128" s="18"/>
      <c r="H128" s="22">
        <f>J128+L128+N128+P128</f>
        <v>17491.3</v>
      </c>
      <c r="I128" s="24">
        <f t="shared" si="105"/>
        <v>0</v>
      </c>
      <c r="J128" s="22"/>
      <c r="K128" s="22"/>
      <c r="L128" s="22"/>
      <c r="M128" s="22"/>
      <c r="N128" s="22">
        <v>17491.3</v>
      </c>
      <c r="O128" s="22"/>
      <c r="P128" s="22"/>
      <c r="Q128" s="22"/>
      <c r="R128" s="22">
        <v>33904.5</v>
      </c>
      <c r="S128" s="22">
        <v>33904.5</v>
      </c>
      <c r="T128" s="93"/>
      <c r="U128" s="93"/>
    </row>
    <row r="129" spans="1:21" ht="13.15" customHeight="1" x14ac:dyDescent="0.2">
      <c r="A129" s="105"/>
      <c r="B129" s="80" t="s">
        <v>12</v>
      </c>
      <c r="C129" s="18"/>
      <c r="D129" s="18"/>
      <c r="E129" s="18"/>
      <c r="F129" s="18"/>
      <c r="G129" s="18"/>
      <c r="H129" s="22">
        <f t="shared" si="104"/>
        <v>0</v>
      </c>
      <c r="I129" s="24">
        <f t="shared" si="105"/>
        <v>0</v>
      </c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93"/>
      <c r="U129" s="93"/>
    </row>
    <row r="130" spans="1:21" ht="33" customHeight="1" x14ac:dyDescent="0.2">
      <c r="A130" s="105" t="s">
        <v>201</v>
      </c>
      <c r="B130" s="80" t="s">
        <v>164</v>
      </c>
      <c r="C130" s="19"/>
      <c r="D130" s="20"/>
      <c r="E130" s="20"/>
      <c r="F130" s="20"/>
      <c r="G130" s="19"/>
      <c r="H130" s="22">
        <v>2</v>
      </c>
      <c r="I130" s="22"/>
      <c r="J130" s="22"/>
      <c r="K130" s="22"/>
      <c r="L130" s="22">
        <v>2</v>
      </c>
      <c r="M130" s="22"/>
      <c r="N130" s="22"/>
      <c r="O130" s="22"/>
      <c r="P130" s="22"/>
      <c r="Q130" s="22"/>
      <c r="R130" s="22">
        <v>2</v>
      </c>
      <c r="S130" s="22">
        <v>2</v>
      </c>
      <c r="T130" s="93" t="s">
        <v>521</v>
      </c>
      <c r="U130" s="93" t="s">
        <v>287</v>
      </c>
    </row>
    <row r="131" spans="1:21" ht="26.45" customHeight="1" x14ac:dyDescent="0.2">
      <c r="A131" s="105"/>
      <c r="B131" s="80" t="s">
        <v>110</v>
      </c>
      <c r="C131" s="19"/>
      <c r="D131" s="20"/>
      <c r="E131" s="20"/>
      <c r="F131" s="20"/>
      <c r="G131" s="19"/>
      <c r="H131" s="22">
        <f t="shared" ref="H131" si="106">ROUND(H132/H130,1)</f>
        <v>4617</v>
      </c>
      <c r="I131" s="22"/>
      <c r="J131" s="68" t="s">
        <v>585</v>
      </c>
      <c r="K131" s="68"/>
      <c r="L131" s="68" t="s">
        <v>585</v>
      </c>
      <c r="M131" s="68"/>
      <c r="N131" s="68" t="s">
        <v>585</v>
      </c>
      <c r="O131" s="68"/>
      <c r="P131" s="68" t="s">
        <v>585</v>
      </c>
      <c r="Q131" s="22"/>
      <c r="R131" s="22">
        <f t="shared" ref="R131:S131" si="107">ROUND(R132/R130,1)</f>
        <v>1967</v>
      </c>
      <c r="S131" s="22">
        <f t="shared" si="107"/>
        <v>1967</v>
      </c>
      <c r="T131" s="93"/>
      <c r="U131" s="93"/>
    </row>
    <row r="132" spans="1:21" ht="21" customHeight="1" x14ac:dyDescent="0.2">
      <c r="A132" s="105"/>
      <c r="B132" s="80" t="s">
        <v>94</v>
      </c>
      <c r="C132" s="19"/>
      <c r="D132" s="20"/>
      <c r="E132" s="20"/>
      <c r="F132" s="20"/>
      <c r="G132" s="19"/>
      <c r="H132" s="22">
        <f t="shared" ref="H132:S132" si="108">SUM(H133:H137)</f>
        <v>9234</v>
      </c>
      <c r="I132" s="22">
        <f t="shared" si="108"/>
        <v>0</v>
      </c>
      <c r="J132" s="22">
        <f t="shared" si="108"/>
        <v>0</v>
      </c>
      <c r="K132" s="22">
        <f t="shared" si="108"/>
        <v>0</v>
      </c>
      <c r="L132" s="22">
        <f t="shared" si="108"/>
        <v>9234</v>
      </c>
      <c r="M132" s="22">
        <f t="shared" si="108"/>
        <v>0</v>
      </c>
      <c r="N132" s="22">
        <f t="shared" si="108"/>
        <v>0</v>
      </c>
      <c r="O132" s="22">
        <f t="shared" si="108"/>
        <v>0</v>
      </c>
      <c r="P132" s="22">
        <f t="shared" si="108"/>
        <v>0</v>
      </c>
      <c r="Q132" s="22">
        <f t="shared" si="108"/>
        <v>0</v>
      </c>
      <c r="R132" s="22">
        <f t="shared" si="108"/>
        <v>3934</v>
      </c>
      <c r="S132" s="22">
        <f t="shared" si="108"/>
        <v>3934</v>
      </c>
      <c r="T132" s="93"/>
      <c r="U132" s="93"/>
    </row>
    <row r="133" spans="1:21" x14ac:dyDescent="0.2">
      <c r="A133" s="105"/>
      <c r="B133" s="94" t="s">
        <v>17</v>
      </c>
      <c r="C133" s="27" t="str">
        <f>C141</f>
        <v>136</v>
      </c>
      <c r="D133" s="27" t="str">
        <f t="shared" ref="D133:G134" si="109">D141</f>
        <v>07</v>
      </c>
      <c r="E133" s="27" t="str">
        <f t="shared" si="109"/>
        <v>09</v>
      </c>
      <c r="F133" s="27" t="str">
        <f t="shared" si="109"/>
        <v>0710003470</v>
      </c>
      <c r="G133" s="27" t="str">
        <f t="shared" si="109"/>
        <v>242</v>
      </c>
      <c r="H133" s="22">
        <f>H141</f>
        <v>8374</v>
      </c>
      <c r="I133" s="22">
        <f t="shared" ref="I133:S133" si="110">I141</f>
        <v>0</v>
      </c>
      <c r="J133" s="22">
        <f t="shared" si="110"/>
        <v>0</v>
      </c>
      <c r="K133" s="22">
        <f t="shared" si="110"/>
        <v>0</v>
      </c>
      <c r="L133" s="22">
        <f t="shared" si="110"/>
        <v>8374</v>
      </c>
      <c r="M133" s="22">
        <f t="shared" si="110"/>
        <v>0</v>
      </c>
      <c r="N133" s="22">
        <f t="shared" si="110"/>
        <v>0</v>
      </c>
      <c r="O133" s="22">
        <f t="shared" si="110"/>
        <v>0</v>
      </c>
      <c r="P133" s="22">
        <f t="shared" si="110"/>
        <v>0</v>
      </c>
      <c r="Q133" s="22">
        <f t="shared" si="110"/>
        <v>0</v>
      </c>
      <c r="R133" s="22">
        <f t="shared" si="110"/>
        <v>3074</v>
      </c>
      <c r="S133" s="22">
        <f t="shared" si="110"/>
        <v>3074</v>
      </c>
      <c r="T133" s="93"/>
      <c r="U133" s="93"/>
    </row>
    <row r="134" spans="1:21" x14ac:dyDescent="0.2">
      <c r="A134" s="105"/>
      <c r="B134" s="96"/>
      <c r="C134" s="27" t="str">
        <f>C142</f>
        <v>136</v>
      </c>
      <c r="D134" s="27" t="str">
        <f t="shared" si="109"/>
        <v>07</v>
      </c>
      <c r="E134" s="27" t="str">
        <f t="shared" si="109"/>
        <v>09</v>
      </c>
      <c r="F134" s="27" t="str">
        <f t="shared" si="109"/>
        <v>0710003470</v>
      </c>
      <c r="G134" s="27" t="str">
        <f t="shared" si="109"/>
        <v>244</v>
      </c>
      <c r="H134" s="22">
        <f>H142</f>
        <v>860</v>
      </c>
      <c r="I134" s="22">
        <f t="shared" ref="I134:S134" si="111">I142</f>
        <v>0</v>
      </c>
      <c r="J134" s="22">
        <f t="shared" si="111"/>
        <v>0</v>
      </c>
      <c r="K134" s="22">
        <f t="shared" si="111"/>
        <v>0</v>
      </c>
      <c r="L134" s="22">
        <f t="shared" si="111"/>
        <v>860</v>
      </c>
      <c r="M134" s="22">
        <f t="shared" si="111"/>
        <v>0</v>
      </c>
      <c r="N134" s="22">
        <f t="shared" si="111"/>
        <v>0</v>
      </c>
      <c r="O134" s="22">
        <f t="shared" si="111"/>
        <v>0</v>
      </c>
      <c r="P134" s="22">
        <f t="shared" si="111"/>
        <v>0</v>
      </c>
      <c r="Q134" s="22">
        <f t="shared" si="111"/>
        <v>0</v>
      </c>
      <c r="R134" s="22">
        <f t="shared" si="111"/>
        <v>860</v>
      </c>
      <c r="S134" s="22">
        <f t="shared" si="111"/>
        <v>860</v>
      </c>
      <c r="T134" s="93"/>
      <c r="U134" s="93"/>
    </row>
    <row r="135" spans="1:21" x14ac:dyDescent="0.2">
      <c r="A135" s="105"/>
      <c r="B135" s="80" t="s">
        <v>14</v>
      </c>
      <c r="C135" s="19"/>
      <c r="D135" s="20"/>
      <c r="E135" s="20"/>
      <c r="F135" s="20"/>
      <c r="G135" s="19"/>
      <c r="H135" s="22">
        <f>H143</f>
        <v>0</v>
      </c>
      <c r="I135" s="22">
        <f t="shared" ref="I135:S135" si="112">I143</f>
        <v>0</v>
      </c>
      <c r="J135" s="22">
        <f t="shared" si="112"/>
        <v>0</v>
      </c>
      <c r="K135" s="22">
        <f t="shared" si="112"/>
        <v>0</v>
      </c>
      <c r="L135" s="22">
        <f t="shared" si="112"/>
        <v>0</v>
      </c>
      <c r="M135" s="22">
        <f t="shared" si="112"/>
        <v>0</v>
      </c>
      <c r="N135" s="22">
        <f t="shared" si="112"/>
        <v>0</v>
      </c>
      <c r="O135" s="22">
        <f t="shared" si="112"/>
        <v>0</v>
      </c>
      <c r="P135" s="22">
        <f t="shared" si="112"/>
        <v>0</v>
      </c>
      <c r="Q135" s="22">
        <f t="shared" si="112"/>
        <v>0</v>
      </c>
      <c r="R135" s="22">
        <f t="shared" si="112"/>
        <v>0</v>
      </c>
      <c r="S135" s="22">
        <f t="shared" si="112"/>
        <v>0</v>
      </c>
      <c r="T135" s="93"/>
      <c r="U135" s="93"/>
    </row>
    <row r="136" spans="1:21" x14ac:dyDescent="0.2">
      <c r="A136" s="105"/>
      <c r="B136" s="80" t="s">
        <v>15</v>
      </c>
      <c r="C136" s="19"/>
      <c r="D136" s="20"/>
      <c r="E136" s="20"/>
      <c r="F136" s="20"/>
      <c r="G136" s="19"/>
      <c r="H136" s="22">
        <f>H144</f>
        <v>0</v>
      </c>
      <c r="I136" s="22">
        <f t="shared" ref="I136:S136" si="113">I144</f>
        <v>0</v>
      </c>
      <c r="J136" s="22">
        <f t="shared" si="113"/>
        <v>0</v>
      </c>
      <c r="K136" s="22">
        <f t="shared" si="113"/>
        <v>0</v>
      </c>
      <c r="L136" s="22">
        <f t="shared" si="113"/>
        <v>0</v>
      </c>
      <c r="M136" s="22">
        <f t="shared" si="113"/>
        <v>0</v>
      </c>
      <c r="N136" s="22">
        <f t="shared" si="113"/>
        <v>0</v>
      </c>
      <c r="O136" s="22">
        <f t="shared" si="113"/>
        <v>0</v>
      </c>
      <c r="P136" s="22">
        <f t="shared" si="113"/>
        <v>0</v>
      </c>
      <c r="Q136" s="22">
        <f t="shared" si="113"/>
        <v>0</v>
      </c>
      <c r="R136" s="22">
        <f t="shared" si="113"/>
        <v>0</v>
      </c>
      <c r="S136" s="22">
        <f t="shared" si="113"/>
        <v>0</v>
      </c>
      <c r="T136" s="93"/>
      <c r="U136" s="93"/>
    </row>
    <row r="137" spans="1:21" ht="71.25" customHeight="1" x14ac:dyDescent="0.2">
      <c r="A137" s="105"/>
      <c r="B137" s="80" t="s">
        <v>12</v>
      </c>
      <c r="C137" s="19"/>
      <c r="D137" s="20"/>
      <c r="E137" s="20"/>
      <c r="F137" s="20"/>
      <c r="G137" s="19"/>
      <c r="H137" s="22">
        <f>H145</f>
        <v>0</v>
      </c>
      <c r="I137" s="22">
        <f t="shared" ref="I137:S137" si="114">I145</f>
        <v>0</v>
      </c>
      <c r="J137" s="22">
        <f t="shared" si="114"/>
        <v>0</v>
      </c>
      <c r="K137" s="22">
        <f t="shared" si="114"/>
        <v>0</v>
      </c>
      <c r="L137" s="22">
        <f t="shared" si="114"/>
        <v>0</v>
      </c>
      <c r="M137" s="22">
        <f t="shared" si="114"/>
        <v>0</v>
      </c>
      <c r="N137" s="22">
        <f t="shared" si="114"/>
        <v>0</v>
      </c>
      <c r="O137" s="22">
        <f t="shared" si="114"/>
        <v>0</v>
      </c>
      <c r="P137" s="22">
        <f t="shared" si="114"/>
        <v>0</v>
      </c>
      <c r="Q137" s="22">
        <f t="shared" si="114"/>
        <v>0</v>
      </c>
      <c r="R137" s="22">
        <f t="shared" si="114"/>
        <v>0</v>
      </c>
      <c r="S137" s="22">
        <f t="shared" si="114"/>
        <v>0</v>
      </c>
      <c r="T137" s="93"/>
      <c r="U137" s="93"/>
    </row>
    <row r="138" spans="1:21" ht="36" customHeight="1" x14ac:dyDescent="0.2">
      <c r="A138" s="105" t="s">
        <v>263</v>
      </c>
      <c r="B138" s="80" t="s">
        <v>96</v>
      </c>
      <c r="C138" s="19"/>
      <c r="D138" s="20"/>
      <c r="E138" s="20"/>
      <c r="F138" s="20"/>
      <c r="G138" s="19"/>
      <c r="H138" s="23">
        <v>2</v>
      </c>
      <c r="I138" s="23"/>
      <c r="J138" s="23"/>
      <c r="K138" s="23"/>
      <c r="L138" s="23">
        <v>2</v>
      </c>
      <c r="M138" s="23"/>
      <c r="N138" s="23"/>
      <c r="O138" s="23"/>
      <c r="P138" s="23"/>
      <c r="Q138" s="23"/>
      <c r="R138" s="23">
        <v>2</v>
      </c>
      <c r="S138" s="22">
        <v>2</v>
      </c>
      <c r="T138" s="93" t="s">
        <v>522</v>
      </c>
      <c r="U138" s="102" t="s">
        <v>396</v>
      </c>
    </row>
    <row r="139" spans="1:21" ht="26.45" customHeight="1" x14ac:dyDescent="0.2">
      <c r="A139" s="105"/>
      <c r="B139" s="80" t="s">
        <v>117</v>
      </c>
      <c r="C139" s="19"/>
      <c r="D139" s="20"/>
      <c r="E139" s="20"/>
      <c r="F139" s="20"/>
      <c r="G139" s="19"/>
      <c r="H139" s="22">
        <f t="shared" ref="H139:S139" si="115">ROUND(H140/H138,1)</f>
        <v>4617</v>
      </c>
      <c r="I139" s="22" t="e">
        <f t="shared" si="115"/>
        <v>#DIV/0!</v>
      </c>
      <c r="J139" s="68" t="s">
        <v>585</v>
      </c>
      <c r="K139" s="68"/>
      <c r="L139" s="68" t="s">
        <v>585</v>
      </c>
      <c r="M139" s="68"/>
      <c r="N139" s="68" t="s">
        <v>585</v>
      </c>
      <c r="O139" s="68"/>
      <c r="P139" s="68" t="s">
        <v>585</v>
      </c>
      <c r="Q139" s="22" t="e">
        <f t="shared" si="115"/>
        <v>#DIV/0!</v>
      </c>
      <c r="R139" s="22">
        <f t="shared" si="115"/>
        <v>1967</v>
      </c>
      <c r="S139" s="22">
        <f t="shared" si="115"/>
        <v>1967</v>
      </c>
      <c r="T139" s="93"/>
      <c r="U139" s="103"/>
    </row>
    <row r="140" spans="1:21" ht="13.15" customHeight="1" x14ac:dyDescent="0.2">
      <c r="A140" s="105"/>
      <c r="B140" s="80" t="s">
        <v>94</v>
      </c>
      <c r="C140" s="19"/>
      <c r="D140" s="20"/>
      <c r="E140" s="20"/>
      <c r="F140" s="20"/>
      <c r="G140" s="19"/>
      <c r="H140" s="22">
        <f t="shared" ref="H140:S140" si="116">SUM(H141:H145)</f>
        <v>9234</v>
      </c>
      <c r="I140" s="22">
        <f t="shared" si="116"/>
        <v>0</v>
      </c>
      <c r="J140" s="22">
        <f t="shared" si="116"/>
        <v>0</v>
      </c>
      <c r="K140" s="22">
        <f t="shared" si="116"/>
        <v>0</v>
      </c>
      <c r="L140" s="22">
        <f t="shared" si="116"/>
        <v>9234</v>
      </c>
      <c r="M140" s="22">
        <f t="shared" si="116"/>
        <v>0</v>
      </c>
      <c r="N140" s="22">
        <f t="shared" si="116"/>
        <v>0</v>
      </c>
      <c r="O140" s="22">
        <f t="shared" si="116"/>
        <v>0</v>
      </c>
      <c r="P140" s="22">
        <f t="shared" si="116"/>
        <v>0</v>
      </c>
      <c r="Q140" s="22">
        <f t="shared" si="116"/>
        <v>0</v>
      </c>
      <c r="R140" s="22">
        <f t="shared" si="116"/>
        <v>3934</v>
      </c>
      <c r="S140" s="22">
        <f t="shared" si="116"/>
        <v>3934</v>
      </c>
      <c r="T140" s="93"/>
      <c r="U140" s="103"/>
    </row>
    <row r="141" spans="1:21" x14ac:dyDescent="0.2">
      <c r="A141" s="105"/>
      <c r="B141" s="94" t="s">
        <v>17</v>
      </c>
      <c r="C141" s="18" t="s">
        <v>47</v>
      </c>
      <c r="D141" s="20" t="s">
        <v>590</v>
      </c>
      <c r="E141" s="20" t="s">
        <v>592</v>
      </c>
      <c r="F141" s="18" t="s">
        <v>180</v>
      </c>
      <c r="G141" s="18" t="s">
        <v>70</v>
      </c>
      <c r="H141" s="22">
        <f>J141+L141+N141+P141</f>
        <v>8374</v>
      </c>
      <c r="I141" s="24">
        <f>K141+M141+O141+Q141</f>
        <v>0</v>
      </c>
      <c r="J141" s="22"/>
      <c r="K141" s="22"/>
      <c r="L141" s="22">
        <f>3074+5300</f>
        <v>8374</v>
      </c>
      <c r="M141" s="22"/>
      <c r="N141" s="22"/>
      <c r="O141" s="22"/>
      <c r="P141" s="22"/>
      <c r="Q141" s="22"/>
      <c r="R141" s="22">
        <v>3074</v>
      </c>
      <c r="S141" s="22">
        <v>3074</v>
      </c>
      <c r="T141" s="93"/>
      <c r="U141" s="103"/>
    </row>
    <row r="142" spans="1:21" x14ac:dyDescent="0.2">
      <c r="A142" s="105"/>
      <c r="B142" s="96"/>
      <c r="C142" s="18" t="s">
        <v>47</v>
      </c>
      <c r="D142" s="20" t="s">
        <v>590</v>
      </c>
      <c r="E142" s="20" t="s">
        <v>592</v>
      </c>
      <c r="F142" s="18" t="s">
        <v>180</v>
      </c>
      <c r="G142" s="18" t="s">
        <v>53</v>
      </c>
      <c r="H142" s="24">
        <f>J142+L142+N142+P142</f>
        <v>860</v>
      </c>
      <c r="I142" s="24">
        <f>K142+M142+O142+Q142</f>
        <v>0</v>
      </c>
      <c r="J142" s="22"/>
      <c r="K142" s="22"/>
      <c r="L142" s="22">
        <v>860</v>
      </c>
      <c r="M142" s="22"/>
      <c r="N142" s="22"/>
      <c r="O142" s="22"/>
      <c r="P142" s="22"/>
      <c r="Q142" s="22"/>
      <c r="R142" s="22">
        <v>860</v>
      </c>
      <c r="S142" s="22">
        <v>860</v>
      </c>
      <c r="T142" s="93"/>
      <c r="U142" s="103"/>
    </row>
    <row r="143" spans="1:21" ht="13.15" customHeight="1" x14ac:dyDescent="0.2">
      <c r="A143" s="105"/>
      <c r="B143" s="80" t="s">
        <v>14</v>
      </c>
      <c r="C143" s="19"/>
      <c r="D143" s="20"/>
      <c r="E143" s="20"/>
      <c r="F143" s="20"/>
      <c r="G143" s="19"/>
      <c r="H143" s="22">
        <f t="shared" ref="H143:H145" si="117">J143+L143+N143+P143</f>
        <v>0</v>
      </c>
      <c r="I143" s="24">
        <f t="shared" ref="I143:I145" si="118">K143+M143+O143+Q143</f>
        <v>0</v>
      </c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93"/>
      <c r="U143" s="103"/>
    </row>
    <row r="144" spans="1:21" ht="13.15" customHeight="1" x14ac:dyDescent="0.2">
      <c r="A144" s="105"/>
      <c r="B144" s="80" t="s">
        <v>15</v>
      </c>
      <c r="C144" s="19"/>
      <c r="D144" s="20"/>
      <c r="E144" s="20"/>
      <c r="F144" s="20"/>
      <c r="G144" s="19"/>
      <c r="H144" s="22">
        <f t="shared" si="117"/>
        <v>0</v>
      </c>
      <c r="I144" s="24">
        <f t="shared" si="118"/>
        <v>0</v>
      </c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93"/>
      <c r="U144" s="103"/>
    </row>
    <row r="145" spans="1:21" x14ac:dyDescent="0.2">
      <c r="A145" s="105"/>
      <c r="B145" s="80" t="s">
        <v>12</v>
      </c>
      <c r="C145" s="19"/>
      <c r="D145" s="20"/>
      <c r="E145" s="20"/>
      <c r="F145" s="20"/>
      <c r="G145" s="19"/>
      <c r="H145" s="22">
        <f t="shared" si="117"/>
        <v>0</v>
      </c>
      <c r="I145" s="24">
        <f t="shared" si="118"/>
        <v>0</v>
      </c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93"/>
      <c r="U145" s="104"/>
    </row>
    <row r="146" spans="1:21" ht="15" customHeight="1" x14ac:dyDescent="0.2">
      <c r="A146" s="102" t="s">
        <v>18</v>
      </c>
      <c r="B146" s="80" t="s">
        <v>600</v>
      </c>
      <c r="C146" s="19"/>
      <c r="D146" s="20"/>
      <c r="E146" s="20"/>
      <c r="F146" s="20"/>
      <c r="G146" s="19"/>
      <c r="H146" s="22">
        <f>H147+H148+H149+H150</f>
        <v>2905799.5389999999</v>
      </c>
      <c r="I146" s="22">
        <f t="shared" ref="I146:S146" si="119">I147+I148+I149+I150</f>
        <v>0</v>
      </c>
      <c r="J146" s="22">
        <f t="shared" si="119"/>
        <v>599248.83900000004</v>
      </c>
      <c r="K146" s="22">
        <f t="shared" si="119"/>
        <v>0</v>
      </c>
      <c r="L146" s="22">
        <f t="shared" si="119"/>
        <v>640303.5</v>
      </c>
      <c r="M146" s="22">
        <f t="shared" si="119"/>
        <v>0</v>
      </c>
      <c r="N146" s="22">
        <f t="shared" si="119"/>
        <v>531202.80000000005</v>
      </c>
      <c r="O146" s="22">
        <f t="shared" si="119"/>
        <v>0</v>
      </c>
      <c r="P146" s="22">
        <f t="shared" si="119"/>
        <v>1135044.3999999999</v>
      </c>
      <c r="Q146" s="22">
        <f t="shared" si="119"/>
        <v>0</v>
      </c>
      <c r="R146" s="22">
        <f t="shared" si="119"/>
        <v>2811238.1999999997</v>
      </c>
      <c r="S146" s="22">
        <f t="shared" si="119"/>
        <v>1855507.7999999998</v>
      </c>
      <c r="T146" s="76"/>
      <c r="U146" s="79"/>
    </row>
    <row r="147" spans="1:21" ht="13.15" customHeight="1" x14ac:dyDescent="0.2">
      <c r="A147" s="103"/>
      <c r="B147" s="80" t="s">
        <v>7</v>
      </c>
      <c r="C147" s="19"/>
      <c r="D147" s="20"/>
      <c r="E147" s="20"/>
      <c r="F147" s="20"/>
      <c r="G147" s="19"/>
      <c r="H147" s="22">
        <f>H66+H77+H68+H69+H71+H72+H73+H74+H75+H76+H133+H134+H70+H78+H67</f>
        <v>1544009.939</v>
      </c>
      <c r="I147" s="22">
        <f t="shared" ref="I147:S147" si="120">I66+I77+I68+I69+I71+I72+I73+I74+I75+I76+I133+I134+I70+I78+I67</f>
        <v>0</v>
      </c>
      <c r="J147" s="22">
        <f t="shared" si="120"/>
        <v>372172.33900000004</v>
      </c>
      <c r="K147" s="22">
        <f t="shared" si="120"/>
        <v>0</v>
      </c>
      <c r="L147" s="22">
        <f t="shared" si="120"/>
        <v>321430.60000000003</v>
      </c>
      <c r="M147" s="22">
        <f t="shared" si="120"/>
        <v>0</v>
      </c>
      <c r="N147" s="22">
        <f t="shared" si="120"/>
        <v>470092</v>
      </c>
      <c r="O147" s="22">
        <f t="shared" si="120"/>
        <v>0</v>
      </c>
      <c r="P147" s="22">
        <f t="shared" si="120"/>
        <v>380315</v>
      </c>
      <c r="Q147" s="22">
        <f t="shared" si="120"/>
        <v>0</v>
      </c>
      <c r="R147" s="22">
        <f t="shared" si="120"/>
        <v>2267322.5999999996</v>
      </c>
      <c r="S147" s="22">
        <f t="shared" si="120"/>
        <v>1386813.4</v>
      </c>
      <c r="T147" s="25"/>
      <c r="U147" s="76"/>
    </row>
    <row r="148" spans="1:21" ht="13.15" customHeight="1" x14ac:dyDescent="0.2">
      <c r="A148" s="103"/>
      <c r="B148" s="80" t="s">
        <v>14</v>
      </c>
      <c r="C148" s="19"/>
      <c r="D148" s="20"/>
      <c r="E148" s="20"/>
      <c r="F148" s="20"/>
      <c r="G148" s="19"/>
      <c r="H148" s="22">
        <f t="shared" ref="H148:S148" si="121">H79+H81+H135+H80+H82</f>
        <v>1211578.3999999999</v>
      </c>
      <c r="I148" s="22">
        <f t="shared" si="121"/>
        <v>0</v>
      </c>
      <c r="J148" s="22">
        <f t="shared" si="121"/>
        <v>227013.5</v>
      </c>
      <c r="K148" s="22">
        <f t="shared" si="121"/>
        <v>0</v>
      </c>
      <c r="L148" s="22">
        <f t="shared" si="121"/>
        <v>318872.90000000002</v>
      </c>
      <c r="M148" s="22">
        <f t="shared" si="121"/>
        <v>0</v>
      </c>
      <c r="N148" s="22">
        <f t="shared" si="121"/>
        <v>0</v>
      </c>
      <c r="O148" s="22">
        <f t="shared" si="121"/>
        <v>0</v>
      </c>
      <c r="P148" s="22">
        <f t="shared" si="121"/>
        <v>665692</v>
      </c>
      <c r="Q148" s="22">
        <f t="shared" si="121"/>
        <v>0</v>
      </c>
      <c r="R148" s="22">
        <f t="shared" si="121"/>
        <v>375285.1</v>
      </c>
      <c r="S148" s="22">
        <f t="shared" si="121"/>
        <v>346675.7</v>
      </c>
      <c r="T148" s="25"/>
      <c r="U148" s="76"/>
    </row>
    <row r="149" spans="1:21" ht="13.15" customHeight="1" x14ac:dyDescent="0.2">
      <c r="A149" s="103"/>
      <c r="B149" s="80" t="s">
        <v>15</v>
      </c>
      <c r="C149" s="19"/>
      <c r="D149" s="20"/>
      <c r="E149" s="20"/>
      <c r="F149" s="20"/>
      <c r="G149" s="19"/>
      <c r="H149" s="22">
        <f>H83+H136+H84+H85</f>
        <v>150211.19999999998</v>
      </c>
      <c r="I149" s="22">
        <f t="shared" ref="I149:S149" si="122">I83+I136+I84+I85</f>
        <v>0</v>
      </c>
      <c r="J149" s="22">
        <f t="shared" si="122"/>
        <v>63</v>
      </c>
      <c r="K149" s="22">
        <f t="shared" si="122"/>
        <v>0</v>
      </c>
      <c r="L149" s="22">
        <f t="shared" si="122"/>
        <v>0</v>
      </c>
      <c r="M149" s="22">
        <f t="shared" si="122"/>
        <v>0</v>
      </c>
      <c r="N149" s="22">
        <f t="shared" si="122"/>
        <v>61110.8</v>
      </c>
      <c r="O149" s="22">
        <f t="shared" si="122"/>
        <v>0</v>
      </c>
      <c r="P149" s="22">
        <f t="shared" si="122"/>
        <v>89037.4</v>
      </c>
      <c r="Q149" s="22">
        <f t="shared" si="122"/>
        <v>0</v>
      </c>
      <c r="R149" s="22">
        <f t="shared" si="122"/>
        <v>168630.5</v>
      </c>
      <c r="S149" s="22">
        <f t="shared" si="122"/>
        <v>122018.7</v>
      </c>
      <c r="T149" s="25"/>
      <c r="U149" s="76"/>
    </row>
    <row r="150" spans="1:21" ht="13.15" customHeight="1" x14ac:dyDescent="0.2">
      <c r="A150" s="104"/>
      <c r="B150" s="80" t="s">
        <v>10</v>
      </c>
      <c r="C150" s="19"/>
      <c r="D150" s="20"/>
      <c r="E150" s="20"/>
      <c r="F150" s="20"/>
      <c r="G150" s="19"/>
      <c r="H150" s="22">
        <f t="shared" ref="H150:S150" si="123">H86+H137</f>
        <v>0</v>
      </c>
      <c r="I150" s="22">
        <f t="shared" si="123"/>
        <v>0</v>
      </c>
      <c r="J150" s="22">
        <f t="shared" si="123"/>
        <v>0</v>
      </c>
      <c r="K150" s="22">
        <f t="shared" si="123"/>
        <v>0</v>
      </c>
      <c r="L150" s="22">
        <f t="shared" si="123"/>
        <v>0</v>
      </c>
      <c r="M150" s="22">
        <f t="shared" si="123"/>
        <v>0</v>
      </c>
      <c r="N150" s="22">
        <f t="shared" si="123"/>
        <v>0</v>
      </c>
      <c r="O150" s="22">
        <f t="shared" si="123"/>
        <v>0</v>
      </c>
      <c r="P150" s="22">
        <f t="shared" si="123"/>
        <v>0</v>
      </c>
      <c r="Q150" s="22">
        <f t="shared" si="123"/>
        <v>0</v>
      </c>
      <c r="R150" s="22">
        <f t="shared" si="123"/>
        <v>0</v>
      </c>
      <c r="S150" s="22">
        <f t="shared" si="123"/>
        <v>0</v>
      </c>
      <c r="T150" s="25"/>
      <c r="U150" s="76"/>
    </row>
    <row r="151" spans="1:21" ht="24.6" customHeight="1" x14ac:dyDescent="0.2">
      <c r="A151" s="106" t="s">
        <v>202</v>
      </c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8"/>
    </row>
    <row r="152" spans="1:21" ht="39.75" customHeight="1" x14ac:dyDescent="0.2">
      <c r="A152" s="92" t="s">
        <v>203</v>
      </c>
      <c r="B152" s="80" t="s">
        <v>96</v>
      </c>
      <c r="C152" s="19"/>
      <c r="D152" s="20"/>
      <c r="E152" s="20"/>
      <c r="F152" s="20"/>
      <c r="G152" s="19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93" t="s">
        <v>523</v>
      </c>
      <c r="U152" s="93" t="s">
        <v>515</v>
      </c>
    </row>
    <row r="153" spans="1:21" ht="31.9" customHeight="1" x14ac:dyDescent="0.2">
      <c r="A153" s="92"/>
      <c r="B153" s="80" t="s">
        <v>120</v>
      </c>
      <c r="C153" s="19"/>
      <c r="D153" s="20"/>
      <c r="E153" s="20"/>
      <c r="F153" s="20"/>
      <c r="G153" s="19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93"/>
      <c r="U153" s="93"/>
    </row>
    <row r="154" spans="1:21" ht="30.75" customHeight="1" x14ac:dyDescent="0.2">
      <c r="A154" s="92"/>
      <c r="B154" s="80" t="s">
        <v>94</v>
      </c>
      <c r="C154" s="19"/>
      <c r="D154" s="20"/>
      <c r="E154" s="20"/>
      <c r="F154" s="20"/>
      <c r="G154" s="19"/>
      <c r="H154" s="22">
        <f t="shared" ref="H154:S154" si="124">SUM(H155:H161)</f>
        <v>0</v>
      </c>
      <c r="I154" s="22">
        <f t="shared" si="124"/>
        <v>0</v>
      </c>
      <c r="J154" s="22">
        <f t="shared" si="124"/>
        <v>0</v>
      </c>
      <c r="K154" s="22">
        <f t="shared" si="124"/>
        <v>0</v>
      </c>
      <c r="L154" s="22">
        <f t="shared" si="124"/>
        <v>0</v>
      </c>
      <c r="M154" s="22">
        <f t="shared" si="124"/>
        <v>0</v>
      </c>
      <c r="N154" s="22">
        <f t="shared" si="124"/>
        <v>0</v>
      </c>
      <c r="O154" s="22">
        <f t="shared" si="124"/>
        <v>0</v>
      </c>
      <c r="P154" s="22">
        <f t="shared" si="124"/>
        <v>0</v>
      </c>
      <c r="Q154" s="22">
        <f t="shared" si="124"/>
        <v>0</v>
      </c>
      <c r="R154" s="22">
        <f t="shared" si="124"/>
        <v>0</v>
      </c>
      <c r="S154" s="22">
        <f t="shared" si="124"/>
        <v>0</v>
      </c>
      <c r="T154" s="93"/>
      <c r="U154" s="93"/>
    </row>
    <row r="155" spans="1:21" ht="18" customHeight="1" x14ac:dyDescent="0.2">
      <c r="A155" s="92"/>
      <c r="B155" s="94" t="s">
        <v>13</v>
      </c>
      <c r="C155" s="28" t="str">
        <f>C165</f>
        <v>136</v>
      </c>
      <c r="D155" s="28" t="s">
        <v>590</v>
      </c>
      <c r="E155" s="28" t="s">
        <v>592</v>
      </c>
      <c r="F155" s="28" t="str">
        <f t="shared" ref="F155:G157" si="125">F165</f>
        <v>0710003470</v>
      </c>
      <c r="G155" s="28" t="str">
        <f t="shared" si="125"/>
        <v>244</v>
      </c>
      <c r="H155" s="22">
        <f t="shared" ref="H155:S155" si="126">H165+H175</f>
        <v>0</v>
      </c>
      <c r="I155" s="22">
        <f t="shared" si="126"/>
        <v>0</v>
      </c>
      <c r="J155" s="22">
        <f>J165+J175</f>
        <v>0</v>
      </c>
      <c r="K155" s="22">
        <f t="shared" si="126"/>
        <v>0</v>
      </c>
      <c r="L155" s="22">
        <f t="shared" si="126"/>
        <v>0</v>
      </c>
      <c r="M155" s="22">
        <f t="shared" si="126"/>
        <v>0</v>
      </c>
      <c r="N155" s="22">
        <f t="shared" si="126"/>
        <v>0</v>
      </c>
      <c r="O155" s="22">
        <f t="shared" si="126"/>
        <v>0</v>
      </c>
      <c r="P155" s="22">
        <f t="shared" si="126"/>
        <v>0</v>
      </c>
      <c r="Q155" s="22">
        <f t="shared" si="126"/>
        <v>0</v>
      </c>
      <c r="R155" s="22">
        <f t="shared" si="126"/>
        <v>0</v>
      </c>
      <c r="S155" s="22">
        <f t="shared" si="126"/>
        <v>0</v>
      </c>
      <c r="T155" s="93"/>
      <c r="U155" s="93"/>
    </row>
    <row r="156" spans="1:21" ht="34.5" customHeight="1" x14ac:dyDescent="0.2">
      <c r="A156" s="92"/>
      <c r="B156" s="95"/>
      <c r="C156" s="28" t="str">
        <f>C166</f>
        <v>136</v>
      </c>
      <c r="D156" s="28" t="s">
        <v>590</v>
      </c>
      <c r="E156" s="28" t="s">
        <v>592</v>
      </c>
      <c r="F156" s="28" t="str">
        <f t="shared" si="125"/>
        <v>0710003470</v>
      </c>
      <c r="G156" s="28" t="str">
        <f t="shared" si="125"/>
        <v>612</v>
      </c>
      <c r="H156" s="22">
        <f>H166+H176</f>
        <v>0</v>
      </c>
      <c r="I156" s="22">
        <f t="shared" ref="I156:S156" si="127">I166+I176</f>
        <v>0</v>
      </c>
      <c r="J156" s="22">
        <f t="shared" si="127"/>
        <v>0</v>
      </c>
      <c r="K156" s="22">
        <f t="shared" si="127"/>
        <v>0</v>
      </c>
      <c r="L156" s="22">
        <f t="shared" si="127"/>
        <v>0</v>
      </c>
      <c r="M156" s="22">
        <f t="shared" si="127"/>
        <v>0</v>
      </c>
      <c r="N156" s="22">
        <f t="shared" si="127"/>
        <v>0</v>
      </c>
      <c r="O156" s="22">
        <f t="shared" si="127"/>
        <v>0</v>
      </c>
      <c r="P156" s="22">
        <f t="shared" si="127"/>
        <v>0</v>
      </c>
      <c r="Q156" s="22">
        <f t="shared" si="127"/>
        <v>0</v>
      </c>
      <c r="R156" s="22">
        <f t="shared" si="127"/>
        <v>0</v>
      </c>
      <c r="S156" s="22">
        <f t="shared" si="127"/>
        <v>0</v>
      </c>
      <c r="T156" s="93"/>
      <c r="U156" s="93"/>
    </row>
    <row r="157" spans="1:21" ht="18" customHeight="1" x14ac:dyDescent="0.2">
      <c r="A157" s="92"/>
      <c r="B157" s="95"/>
      <c r="C157" s="28" t="str">
        <f>C167</f>
        <v>136</v>
      </c>
      <c r="D157" s="28" t="s">
        <v>590</v>
      </c>
      <c r="E157" s="28" t="s">
        <v>592</v>
      </c>
      <c r="F157" s="28" t="str">
        <f t="shared" si="125"/>
        <v>0710003470</v>
      </c>
      <c r="G157" s="28" t="str">
        <f t="shared" si="125"/>
        <v>622</v>
      </c>
      <c r="H157" s="22">
        <f>H167+H177</f>
        <v>0</v>
      </c>
      <c r="I157" s="22">
        <f t="shared" ref="I157:S157" si="128">I167+I177</f>
        <v>0</v>
      </c>
      <c r="J157" s="22">
        <f t="shared" si="128"/>
        <v>0</v>
      </c>
      <c r="K157" s="22">
        <f t="shared" si="128"/>
        <v>0</v>
      </c>
      <c r="L157" s="22">
        <f t="shared" si="128"/>
        <v>0</v>
      </c>
      <c r="M157" s="22">
        <f t="shared" si="128"/>
        <v>0</v>
      </c>
      <c r="N157" s="22">
        <f t="shared" si="128"/>
        <v>0</v>
      </c>
      <c r="O157" s="22">
        <f t="shared" si="128"/>
        <v>0</v>
      </c>
      <c r="P157" s="22">
        <f t="shared" si="128"/>
        <v>0</v>
      </c>
      <c r="Q157" s="22">
        <f t="shared" si="128"/>
        <v>0</v>
      </c>
      <c r="R157" s="22">
        <f t="shared" si="128"/>
        <v>0</v>
      </c>
      <c r="S157" s="22">
        <f t="shared" si="128"/>
        <v>0</v>
      </c>
      <c r="T157" s="93"/>
      <c r="U157" s="93"/>
    </row>
    <row r="158" spans="1:21" ht="27" customHeight="1" x14ac:dyDescent="0.2">
      <c r="A158" s="92"/>
      <c r="B158" s="96"/>
      <c r="C158" s="28" t="str">
        <f t="shared" ref="C158:F158" si="129">C168</f>
        <v>136</v>
      </c>
      <c r="D158" s="28" t="s">
        <v>590</v>
      </c>
      <c r="E158" s="28" t="s">
        <v>592</v>
      </c>
      <c r="F158" s="28" t="str">
        <f t="shared" si="129"/>
        <v>0710070380</v>
      </c>
      <c r="G158" s="28" t="str">
        <f>G168</f>
        <v>521</v>
      </c>
      <c r="H158" s="22">
        <f t="shared" ref="H158:S158" si="130">H168+H178</f>
        <v>0</v>
      </c>
      <c r="I158" s="22">
        <f t="shared" si="130"/>
        <v>0</v>
      </c>
      <c r="J158" s="22">
        <f t="shared" si="130"/>
        <v>0</v>
      </c>
      <c r="K158" s="22">
        <f t="shared" si="130"/>
        <v>0</v>
      </c>
      <c r="L158" s="22">
        <f t="shared" si="130"/>
        <v>0</v>
      </c>
      <c r="M158" s="22">
        <f t="shared" si="130"/>
        <v>0</v>
      </c>
      <c r="N158" s="22">
        <f t="shared" si="130"/>
        <v>0</v>
      </c>
      <c r="O158" s="22">
        <f t="shared" si="130"/>
        <v>0</v>
      </c>
      <c r="P158" s="22">
        <f t="shared" si="130"/>
        <v>0</v>
      </c>
      <c r="Q158" s="22">
        <f t="shared" si="130"/>
        <v>0</v>
      </c>
      <c r="R158" s="22">
        <f t="shared" si="130"/>
        <v>0</v>
      </c>
      <c r="S158" s="22">
        <f t="shared" si="130"/>
        <v>0</v>
      </c>
      <c r="T158" s="93"/>
      <c r="U158" s="93"/>
    </row>
    <row r="159" spans="1:21" x14ac:dyDescent="0.2">
      <c r="A159" s="92"/>
      <c r="B159" s="80" t="s">
        <v>14</v>
      </c>
      <c r="C159" s="27"/>
      <c r="D159" s="27"/>
      <c r="E159" s="27"/>
      <c r="F159" s="27"/>
      <c r="G159" s="27"/>
      <c r="H159" s="22">
        <f t="shared" ref="H159:S159" si="131">H169+H179</f>
        <v>0</v>
      </c>
      <c r="I159" s="22">
        <f t="shared" si="131"/>
        <v>0</v>
      </c>
      <c r="J159" s="22">
        <f t="shared" si="131"/>
        <v>0</v>
      </c>
      <c r="K159" s="22">
        <f t="shared" si="131"/>
        <v>0</v>
      </c>
      <c r="L159" s="22">
        <f t="shared" si="131"/>
        <v>0</v>
      </c>
      <c r="M159" s="22">
        <f t="shared" si="131"/>
        <v>0</v>
      </c>
      <c r="N159" s="22">
        <f t="shared" si="131"/>
        <v>0</v>
      </c>
      <c r="O159" s="22">
        <f t="shared" si="131"/>
        <v>0</v>
      </c>
      <c r="P159" s="22">
        <f t="shared" si="131"/>
        <v>0</v>
      </c>
      <c r="Q159" s="22">
        <f t="shared" si="131"/>
        <v>0</v>
      </c>
      <c r="R159" s="22">
        <f t="shared" si="131"/>
        <v>0</v>
      </c>
      <c r="S159" s="22">
        <f t="shared" si="131"/>
        <v>0</v>
      </c>
      <c r="T159" s="93"/>
      <c r="U159" s="93"/>
    </row>
    <row r="160" spans="1:21" x14ac:dyDescent="0.2">
      <c r="A160" s="92"/>
      <c r="B160" s="80" t="s">
        <v>15</v>
      </c>
      <c r="C160" s="27">
        <v>136</v>
      </c>
      <c r="D160" s="27"/>
      <c r="E160" s="27"/>
      <c r="F160" s="27"/>
      <c r="G160" s="27"/>
      <c r="H160" s="22">
        <f t="shared" ref="H160:S160" si="132">H170+H180</f>
        <v>0</v>
      </c>
      <c r="I160" s="22">
        <f t="shared" si="132"/>
        <v>0</v>
      </c>
      <c r="J160" s="22">
        <f t="shared" si="132"/>
        <v>0</v>
      </c>
      <c r="K160" s="22">
        <f t="shared" si="132"/>
        <v>0</v>
      </c>
      <c r="L160" s="22">
        <f t="shared" si="132"/>
        <v>0</v>
      </c>
      <c r="M160" s="22">
        <f t="shared" si="132"/>
        <v>0</v>
      </c>
      <c r="N160" s="22">
        <f t="shared" si="132"/>
        <v>0</v>
      </c>
      <c r="O160" s="22">
        <f t="shared" si="132"/>
        <v>0</v>
      </c>
      <c r="P160" s="22">
        <f t="shared" si="132"/>
        <v>0</v>
      </c>
      <c r="Q160" s="22">
        <f t="shared" si="132"/>
        <v>0</v>
      </c>
      <c r="R160" s="22">
        <f t="shared" si="132"/>
        <v>0</v>
      </c>
      <c r="S160" s="22">
        <f t="shared" si="132"/>
        <v>0</v>
      </c>
      <c r="T160" s="93"/>
      <c r="U160" s="93"/>
    </row>
    <row r="161" spans="1:21" ht="21" customHeight="1" x14ac:dyDescent="0.2">
      <c r="A161" s="92"/>
      <c r="B161" s="80" t="s">
        <v>12</v>
      </c>
      <c r="C161" s="27"/>
      <c r="D161" s="27"/>
      <c r="E161" s="27"/>
      <c r="F161" s="27"/>
      <c r="G161" s="27"/>
      <c r="H161" s="22">
        <f t="shared" ref="H161:S161" si="133">H171+H181</f>
        <v>0</v>
      </c>
      <c r="I161" s="22">
        <f t="shared" si="133"/>
        <v>0</v>
      </c>
      <c r="J161" s="22">
        <f t="shared" si="133"/>
        <v>0</v>
      </c>
      <c r="K161" s="22">
        <f t="shared" si="133"/>
        <v>0</v>
      </c>
      <c r="L161" s="22">
        <f t="shared" si="133"/>
        <v>0</v>
      </c>
      <c r="M161" s="22">
        <f t="shared" si="133"/>
        <v>0</v>
      </c>
      <c r="N161" s="22">
        <f t="shared" si="133"/>
        <v>0</v>
      </c>
      <c r="O161" s="22">
        <f t="shared" si="133"/>
        <v>0</v>
      </c>
      <c r="P161" s="22">
        <f t="shared" si="133"/>
        <v>0</v>
      </c>
      <c r="Q161" s="22">
        <f t="shared" si="133"/>
        <v>0</v>
      </c>
      <c r="R161" s="22">
        <f t="shared" si="133"/>
        <v>0</v>
      </c>
      <c r="S161" s="22">
        <f t="shared" si="133"/>
        <v>0</v>
      </c>
      <c r="T161" s="93"/>
      <c r="U161" s="93"/>
    </row>
    <row r="162" spans="1:21" ht="26.45" hidden="1" customHeight="1" x14ac:dyDescent="0.2">
      <c r="A162" s="92" t="s">
        <v>342</v>
      </c>
      <c r="B162" s="80" t="s">
        <v>97</v>
      </c>
      <c r="C162" s="19"/>
      <c r="D162" s="20"/>
      <c r="E162" s="20"/>
      <c r="F162" s="20"/>
      <c r="G162" s="19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93" t="s">
        <v>354</v>
      </c>
      <c r="U162" s="102" t="s">
        <v>349</v>
      </c>
    </row>
    <row r="163" spans="1:21" ht="26.45" hidden="1" customHeight="1" x14ac:dyDescent="0.2">
      <c r="A163" s="92"/>
      <c r="B163" s="80" t="s">
        <v>119</v>
      </c>
      <c r="C163" s="19"/>
      <c r="D163" s="20"/>
      <c r="E163" s="20"/>
      <c r="F163" s="20"/>
      <c r="G163" s="19"/>
      <c r="H163" s="22" t="e">
        <f t="shared" ref="H163:S163" si="134">ROUND(H164/H162,1)</f>
        <v>#DIV/0!</v>
      </c>
      <c r="I163" s="22" t="e">
        <f t="shared" si="134"/>
        <v>#DIV/0!</v>
      </c>
      <c r="J163" s="22" t="e">
        <f t="shared" si="134"/>
        <v>#DIV/0!</v>
      </c>
      <c r="K163" s="22" t="e">
        <f t="shared" si="134"/>
        <v>#DIV/0!</v>
      </c>
      <c r="L163" s="22" t="e">
        <f t="shared" si="134"/>
        <v>#DIV/0!</v>
      </c>
      <c r="M163" s="22" t="e">
        <f t="shared" si="134"/>
        <v>#DIV/0!</v>
      </c>
      <c r="N163" s="22" t="e">
        <f t="shared" si="134"/>
        <v>#DIV/0!</v>
      </c>
      <c r="O163" s="22" t="e">
        <f t="shared" si="134"/>
        <v>#DIV/0!</v>
      </c>
      <c r="P163" s="22" t="e">
        <f t="shared" si="134"/>
        <v>#DIV/0!</v>
      </c>
      <c r="Q163" s="22" t="e">
        <f t="shared" si="134"/>
        <v>#DIV/0!</v>
      </c>
      <c r="R163" s="22" t="e">
        <f t="shared" si="134"/>
        <v>#DIV/0!</v>
      </c>
      <c r="S163" s="22" t="e">
        <f t="shared" si="134"/>
        <v>#DIV/0!</v>
      </c>
      <c r="T163" s="93"/>
      <c r="U163" s="103"/>
    </row>
    <row r="164" spans="1:21" ht="21.75" hidden="1" customHeight="1" x14ac:dyDescent="0.2">
      <c r="A164" s="92"/>
      <c r="B164" s="80" t="s">
        <v>94</v>
      </c>
      <c r="C164" s="19"/>
      <c r="D164" s="20"/>
      <c r="E164" s="20"/>
      <c r="F164" s="20"/>
      <c r="G164" s="19"/>
      <c r="H164" s="22">
        <f t="shared" ref="H164:S164" si="135">SUM(H165:H171)</f>
        <v>0</v>
      </c>
      <c r="I164" s="22">
        <f t="shared" si="135"/>
        <v>0</v>
      </c>
      <c r="J164" s="22">
        <f t="shared" si="135"/>
        <v>0</v>
      </c>
      <c r="K164" s="22">
        <f t="shared" si="135"/>
        <v>0</v>
      </c>
      <c r="L164" s="22">
        <f t="shared" si="135"/>
        <v>0</v>
      </c>
      <c r="M164" s="22">
        <f t="shared" si="135"/>
        <v>0</v>
      </c>
      <c r="N164" s="22">
        <f t="shared" si="135"/>
        <v>0</v>
      </c>
      <c r="O164" s="22">
        <f t="shared" si="135"/>
        <v>0</v>
      </c>
      <c r="P164" s="22">
        <f t="shared" si="135"/>
        <v>0</v>
      </c>
      <c r="Q164" s="22">
        <f t="shared" si="135"/>
        <v>0</v>
      </c>
      <c r="R164" s="22">
        <f t="shared" si="135"/>
        <v>0</v>
      </c>
      <c r="S164" s="22">
        <f t="shared" si="135"/>
        <v>0</v>
      </c>
      <c r="T164" s="93"/>
      <c r="U164" s="103"/>
    </row>
    <row r="165" spans="1:21" ht="12.75" hidden="1" customHeight="1" x14ac:dyDescent="0.2">
      <c r="A165" s="92"/>
      <c r="B165" s="94" t="s">
        <v>13</v>
      </c>
      <c r="C165" s="18" t="s">
        <v>47</v>
      </c>
      <c r="D165" s="18" t="s">
        <v>41</v>
      </c>
      <c r="E165" s="18"/>
      <c r="F165" s="18" t="s">
        <v>180</v>
      </c>
      <c r="G165" s="18" t="s">
        <v>53</v>
      </c>
      <c r="H165" s="22">
        <f>J165+L165+N165+P165</f>
        <v>0</v>
      </c>
      <c r="I165" s="24">
        <f>K165+M165+O165+Q165</f>
        <v>0</v>
      </c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93"/>
      <c r="U165" s="103"/>
    </row>
    <row r="166" spans="1:21" ht="12.75" hidden="1" customHeight="1" x14ac:dyDescent="0.2">
      <c r="A166" s="92"/>
      <c r="B166" s="95"/>
      <c r="C166" s="18" t="s">
        <v>47</v>
      </c>
      <c r="D166" s="18" t="s">
        <v>41</v>
      </c>
      <c r="E166" s="18"/>
      <c r="F166" s="18" t="s">
        <v>180</v>
      </c>
      <c r="G166" s="18" t="s">
        <v>52</v>
      </c>
      <c r="H166" s="22">
        <f t="shared" ref="H166:H171" si="136">J166+L166+N166+P166</f>
        <v>0</v>
      </c>
      <c r="I166" s="22">
        <f>K166+M166+O166+Q166</f>
        <v>0</v>
      </c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93"/>
      <c r="U166" s="103"/>
    </row>
    <row r="167" spans="1:21" ht="12.75" hidden="1" customHeight="1" x14ac:dyDescent="0.2">
      <c r="A167" s="92"/>
      <c r="B167" s="95"/>
      <c r="C167" s="18" t="s">
        <v>47</v>
      </c>
      <c r="D167" s="18" t="s">
        <v>41</v>
      </c>
      <c r="E167" s="18"/>
      <c r="F167" s="18" t="s">
        <v>180</v>
      </c>
      <c r="G167" s="18" t="s">
        <v>51</v>
      </c>
      <c r="H167" s="22">
        <f t="shared" si="136"/>
        <v>0</v>
      </c>
      <c r="I167" s="22">
        <f t="shared" ref="I167:I169" si="137">K167+M167+O167+Q167</f>
        <v>0</v>
      </c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93"/>
      <c r="U167" s="103"/>
    </row>
    <row r="168" spans="1:21" ht="13.15" hidden="1" customHeight="1" x14ac:dyDescent="0.2">
      <c r="A168" s="92"/>
      <c r="B168" s="96"/>
      <c r="C168" s="18" t="s">
        <v>47</v>
      </c>
      <c r="D168" s="18" t="s">
        <v>41</v>
      </c>
      <c r="E168" s="18"/>
      <c r="F168" s="18" t="s">
        <v>192</v>
      </c>
      <c r="G168" s="18" t="s">
        <v>54</v>
      </c>
      <c r="H168" s="22">
        <f t="shared" si="136"/>
        <v>0</v>
      </c>
      <c r="I168" s="22">
        <f t="shared" si="137"/>
        <v>0</v>
      </c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93"/>
      <c r="U168" s="103"/>
    </row>
    <row r="169" spans="1:21" ht="24" hidden="1" customHeight="1" x14ac:dyDescent="0.2">
      <c r="A169" s="92"/>
      <c r="B169" s="80" t="s">
        <v>14</v>
      </c>
      <c r="C169" s="19"/>
      <c r="D169" s="20"/>
      <c r="E169" s="20"/>
      <c r="F169" s="20"/>
      <c r="G169" s="19"/>
      <c r="H169" s="22">
        <f t="shared" si="136"/>
        <v>0</v>
      </c>
      <c r="I169" s="24">
        <f t="shared" si="137"/>
        <v>0</v>
      </c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93"/>
      <c r="U169" s="103"/>
    </row>
    <row r="170" spans="1:21" ht="21" hidden="1" customHeight="1" x14ac:dyDescent="0.2">
      <c r="A170" s="92"/>
      <c r="B170" s="80" t="s">
        <v>15</v>
      </c>
      <c r="C170" s="19"/>
      <c r="D170" s="20"/>
      <c r="E170" s="20"/>
      <c r="F170" s="20"/>
      <c r="G170" s="19"/>
      <c r="H170" s="22">
        <f t="shared" si="136"/>
        <v>0</v>
      </c>
      <c r="I170" s="24">
        <f>K170+M170+O170+Q170</f>
        <v>0</v>
      </c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93"/>
      <c r="U170" s="103"/>
    </row>
    <row r="171" spans="1:21" ht="27" hidden="1" customHeight="1" x14ac:dyDescent="0.2">
      <c r="A171" s="92"/>
      <c r="B171" s="80" t="s">
        <v>12</v>
      </c>
      <c r="C171" s="19"/>
      <c r="D171" s="20"/>
      <c r="E171" s="20"/>
      <c r="F171" s="20"/>
      <c r="G171" s="19"/>
      <c r="H171" s="22">
        <f t="shared" si="136"/>
        <v>0</v>
      </c>
      <c r="I171" s="24">
        <f t="shared" ref="I171" si="138">K171+M171+O171+Q171</f>
        <v>0</v>
      </c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93"/>
      <c r="U171" s="103"/>
    </row>
    <row r="172" spans="1:21" ht="26.45" hidden="1" customHeight="1" x14ac:dyDescent="0.2">
      <c r="A172" s="92" t="s">
        <v>367</v>
      </c>
      <c r="B172" s="80" t="s">
        <v>132</v>
      </c>
      <c r="C172" s="19"/>
      <c r="D172" s="20"/>
      <c r="E172" s="20"/>
      <c r="F172" s="20"/>
      <c r="G172" s="19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93" t="s">
        <v>354</v>
      </c>
      <c r="U172" s="102" t="s">
        <v>350</v>
      </c>
    </row>
    <row r="173" spans="1:21" ht="26.45" hidden="1" customHeight="1" x14ac:dyDescent="0.2">
      <c r="A173" s="92"/>
      <c r="B173" s="80" t="s">
        <v>6</v>
      </c>
      <c r="C173" s="19"/>
      <c r="D173" s="20"/>
      <c r="E173" s="20"/>
      <c r="F173" s="20"/>
      <c r="G173" s="19"/>
      <c r="H173" s="22" t="e">
        <f t="shared" ref="H173:S173" si="139">ROUND(H174/H172,1)</f>
        <v>#DIV/0!</v>
      </c>
      <c r="I173" s="22" t="e">
        <f t="shared" si="139"/>
        <v>#DIV/0!</v>
      </c>
      <c r="J173" s="22" t="e">
        <f t="shared" si="139"/>
        <v>#DIV/0!</v>
      </c>
      <c r="K173" s="22" t="e">
        <f t="shared" si="139"/>
        <v>#DIV/0!</v>
      </c>
      <c r="L173" s="22"/>
      <c r="M173" s="22" t="e">
        <f t="shared" si="139"/>
        <v>#DIV/0!</v>
      </c>
      <c r="N173" s="22" t="e">
        <f t="shared" si="139"/>
        <v>#DIV/0!</v>
      </c>
      <c r="O173" s="22" t="e">
        <f t="shared" si="139"/>
        <v>#DIV/0!</v>
      </c>
      <c r="P173" s="22" t="e">
        <f t="shared" si="139"/>
        <v>#DIV/0!</v>
      </c>
      <c r="Q173" s="22" t="e">
        <f t="shared" si="139"/>
        <v>#DIV/0!</v>
      </c>
      <c r="R173" s="22" t="e">
        <f t="shared" si="139"/>
        <v>#DIV/0!</v>
      </c>
      <c r="S173" s="22" t="e">
        <f t="shared" si="139"/>
        <v>#DIV/0!</v>
      </c>
      <c r="T173" s="93"/>
      <c r="U173" s="103"/>
    </row>
    <row r="174" spans="1:21" ht="13.15" hidden="1" customHeight="1" x14ac:dyDescent="0.2">
      <c r="A174" s="92"/>
      <c r="B174" s="80" t="s">
        <v>94</v>
      </c>
      <c r="C174" s="19"/>
      <c r="D174" s="20"/>
      <c r="E174" s="20"/>
      <c r="F174" s="20"/>
      <c r="G174" s="19"/>
      <c r="H174" s="22">
        <f t="shared" ref="H174:S174" si="140">SUM(H175:H181)</f>
        <v>0</v>
      </c>
      <c r="I174" s="22">
        <f t="shared" si="140"/>
        <v>0</v>
      </c>
      <c r="J174" s="22">
        <f t="shared" si="140"/>
        <v>0</v>
      </c>
      <c r="K174" s="22">
        <f t="shared" si="140"/>
        <v>0</v>
      </c>
      <c r="L174" s="22">
        <f t="shared" si="140"/>
        <v>0</v>
      </c>
      <c r="M174" s="22">
        <f t="shared" si="140"/>
        <v>0</v>
      </c>
      <c r="N174" s="22">
        <f t="shared" si="140"/>
        <v>0</v>
      </c>
      <c r="O174" s="22">
        <f t="shared" si="140"/>
        <v>0</v>
      </c>
      <c r="P174" s="22">
        <f t="shared" si="140"/>
        <v>0</v>
      </c>
      <c r="Q174" s="22">
        <f t="shared" si="140"/>
        <v>0</v>
      </c>
      <c r="R174" s="22">
        <f t="shared" si="140"/>
        <v>0</v>
      </c>
      <c r="S174" s="22">
        <f t="shared" si="140"/>
        <v>0</v>
      </c>
      <c r="T174" s="93"/>
      <c r="U174" s="103"/>
    </row>
    <row r="175" spans="1:21" ht="12.75" hidden="1" customHeight="1" x14ac:dyDescent="0.2">
      <c r="A175" s="92"/>
      <c r="B175" s="94" t="s">
        <v>7</v>
      </c>
      <c r="C175" s="18" t="s">
        <v>47</v>
      </c>
      <c r="D175" s="18" t="s">
        <v>41</v>
      </c>
      <c r="E175" s="18"/>
      <c r="F175" s="18" t="s">
        <v>180</v>
      </c>
      <c r="G175" s="18" t="s">
        <v>53</v>
      </c>
      <c r="H175" s="22">
        <f>J175+L175+N175+P175</f>
        <v>0</v>
      </c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93"/>
      <c r="U175" s="103"/>
    </row>
    <row r="176" spans="1:21" ht="12.75" hidden="1" customHeight="1" x14ac:dyDescent="0.2">
      <c r="A176" s="92"/>
      <c r="B176" s="95"/>
      <c r="C176" s="18" t="s">
        <v>47</v>
      </c>
      <c r="D176" s="18" t="s">
        <v>41</v>
      </c>
      <c r="E176" s="18"/>
      <c r="F176" s="18" t="s">
        <v>180</v>
      </c>
      <c r="G176" s="18" t="s">
        <v>52</v>
      </c>
      <c r="H176" s="22">
        <f t="shared" ref="H176:H181" si="141">J176+L176+N176+P176</f>
        <v>0</v>
      </c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93"/>
      <c r="U176" s="103"/>
    </row>
    <row r="177" spans="1:21" ht="37.5" hidden="1" customHeight="1" x14ac:dyDescent="0.2">
      <c r="A177" s="92"/>
      <c r="B177" s="95"/>
      <c r="C177" s="18" t="s">
        <v>47</v>
      </c>
      <c r="D177" s="18" t="s">
        <v>41</v>
      </c>
      <c r="E177" s="18"/>
      <c r="F177" s="18" t="s">
        <v>180</v>
      </c>
      <c r="G177" s="18" t="s">
        <v>51</v>
      </c>
      <c r="H177" s="22">
        <f t="shared" si="141"/>
        <v>0</v>
      </c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93"/>
      <c r="U177" s="103"/>
    </row>
    <row r="178" spans="1:21" ht="13.15" hidden="1" customHeight="1" x14ac:dyDescent="0.2">
      <c r="A178" s="92"/>
      <c r="B178" s="96"/>
      <c r="C178" s="18" t="s">
        <v>47</v>
      </c>
      <c r="D178" s="18" t="s">
        <v>41</v>
      </c>
      <c r="E178" s="18"/>
      <c r="F178" s="18" t="s">
        <v>192</v>
      </c>
      <c r="G178" s="18" t="s">
        <v>54</v>
      </c>
      <c r="H178" s="22">
        <f t="shared" si="141"/>
        <v>0</v>
      </c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93"/>
      <c r="U178" s="103"/>
    </row>
    <row r="179" spans="1:21" ht="13.15" hidden="1" customHeight="1" x14ac:dyDescent="0.2">
      <c r="A179" s="92"/>
      <c r="B179" s="80" t="s">
        <v>8</v>
      </c>
      <c r="C179" s="19"/>
      <c r="D179" s="20"/>
      <c r="E179" s="20"/>
      <c r="F179" s="20"/>
      <c r="G179" s="19"/>
      <c r="H179" s="22">
        <f t="shared" si="141"/>
        <v>0</v>
      </c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93"/>
      <c r="U179" s="103"/>
    </row>
    <row r="180" spans="1:21" ht="13.15" hidden="1" customHeight="1" x14ac:dyDescent="0.2">
      <c r="A180" s="92"/>
      <c r="B180" s="80" t="s">
        <v>9</v>
      </c>
      <c r="C180" s="19"/>
      <c r="D180" s="20"/>
      <c r="E180" s="20"/>
      <c r="F180" s="20"/>
      <c r="G180" s="19"/>
      <c r="H180" s="22">
        <f t="shared" si="141"/>
        <v>0</v>
      </c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93"/>
      <c r="U180" s="103"/>
    </row>
    <row r="181" spans="1:21" ht="13.15" hidden="1" customHeight="1" x14ac:dyDescent="0.2">
      <c r="A181" s="92"/>
      <c r="B181" s="80" t="s">
        <v>10</v>
      </c>
      <c r="C181" s="19"/>
      <c r="D181" s="20"/>
      <c r="E181" s="20"/>
      <c r="F181" s="20"/>
      <c r="G181" s="19"/>
      <c r="H181" s="22">
        <f t="shared" si="141"/>
        <v>0</v>
      </c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93"/>
      <c r="U181" s="103"/>
    </row>
    <row r="182" spans="1:21" ht="13.15" customHeight="1" x14ac:dyDescent="0.2">
      <c r="A182" s="102" t="s">
        <v>19</v>
      </c>
      <c r="B182" s="80" t="s">
        <v>600</v>
      </c>
      <c r="C182" s="19"/>
      <c r="D182" s="20"/>
      <c r="E182" s="20"/>
      <c r="F182" s="20"/>
      <c r="G182" s="19"/>
      <c r="H182" s="22">
        <f>H183+H184+H185+H186</f>
        <v>0</v>
      </c>
      <c r="I182" s="22">
        <f t="shared" ref="I182:S182" si="142">I183+I184+I185+I186</f>
        <v>0</v>
      </c>
      <c r="J182" s="22">
        <f t="shared" si="142"/>
        <v>0</v>
      </c>
      <c r="K182" s="22">
        <f t="shared" si="142"/>
        <v>0</v>
      </c>
      <c r="L182" s="22">
        <f t="shared" si="142"/>
        <v>0</v>
      </c>
      <c r="M182" s="22">
        <f t="shared" si="142"/>
        <v>0</v>
      </c>
      <c r="N182" s="22">
        <f t="shared" si="142"/>
        <v>0</v>
      </c>
      <c r="O182" s="22">
        <f t="shared" si="142"/>
        <v>0</v>
      </c>
      <c r="P182" s="22">
        <f t="shared" si="142"/>
        <v>0</v>
      </c>
      <c r="Q182" s="22">
        <f t="shared" si="142"/>
        <v>0</v>
      </c>
      <c r="R182" s="22">
        <f t="shared" si="142"/>
        <v>0</v>
      </c>
      <c r="S182" s="22">
        <f t="shared" si="142"/>
        <v>0</v>
      </c>
      <c r="T182" s="76"/>
      <c r="U182" s="78"/>
    </row>
    <row r="183" spans="1:21" ht="13.15" customHeight="1" x14ac:dyDescent="0.2">
      <c r="A183" s="103"/>
      <c r="B183" s="80" t="s">
        <v>7</v>
      </c>
      <c r="C183" s="19"/>
      <c r="D183" s="20"/>
      <c r="E183" s="20"/>
      <c r="F183" s="20"/>
      <c r="G183" s="19"/>
      <c r="H183" s="22">
        <f>H155+H156+H157+H158</f>
        <v>0</v>
      </c>
      <c r="I183" s="22">
        <f t="shared" ref="I183:S183" si="143">I155+I156+I157+I158</f>
        <v>0</v>
      </c>
      <c r="J183" s="22">
        <f t="shared" si="143"/>
        <v>0</v>
      </c>
      <c r="K183" s="22">
        <f t="shared" si="143"/>
        <v>0</v>
      </c>
      <c r="L183" s="22">
        <f t="shared" si="143"/>
        <v>0</v>
      </c>
      <c r="M183" s="22">
        <f t="shared" si="143"/>
        <v>0</v>
      </c>
      <c r="N183" s="22">
        <f t="shared" si="143"/>
        <v>0</v>
      </c>
      <c r="O183" s="22">
        <f t="shared" si="143"/>
        <v>0</v>
      </c>
      <c r="P183" s="22">
        <f t="shared" si="143"/>
        <v>0</v>
      </c>
      <c r="Q183" s="22">
        <f t="shared" si="143"/>
        <v>0</v>
      </c>
      <c r="R183" s="22">
        <f t="shared" si="143"/>
        <v>0</v>
      </c>
      <c r="S183" s="22">
        <f t="shared" si="143"/>
        <v>0</v>
      </c>
      <c r="T183" s="25"/>
      <c r="U183" s="76"/>
    </row>
    <row r="184" spans="1:21" ht="13.15" customHeight="1" x14ac:dyDescent="0.2">
      <c r="A184" s="103"/>
      <c r="B184" s="80" t="s">
        <v>14</v>
      </c>
      <c r="C184" s="19"/>
      <c r="D184" s="20"/>
      <c r="E184" s="20"/>
      <c r="F184" s="20"/>
      <c r="G184" s="19"/>
      <c r="H184" s="22">
        <f t="shared" ref="H184:S184" si="144">H159</f>
        <v>0</v>
      </c>
      <c r="I184" s="22">
        <f t="shared" si="144"/>
        <v>0</v>
      </c>
      <c r="J184" s="22">
        <f t="shared" si="144"/>
        <v>0</v>
      </c>
      <c r="K184" s="22">
        <f t="shared" si="144"/>
        <v>0</v>
      </c>
      <c r="L184" s="22">
        <f t="shared" si="144"/>
        <v>0</v>
      </c>
      <c r="M184" s="22">
        <f t="shared" si="144"/>
        <v>0</v>
      </c>
      <c r="N184" s="22">
        <f t="shared" si="144"/>
        <v>0</v>
      </c>
      <c r="O184" s="22">
        <f t="shared" si="144"/>
        <v>0</v>
      </c>
      <c r="P184" s="22">
        <f t="shared" si="144"/>
        <v>0</v>
      </c>
      <c r="Q184" s="22">
        <f t="shared" si="144"/>
        <v>0</v>
      </c>
      <c r="R184" s="22">
        <f t="shared" si="144"/>
        <v>0</v>
      </c>
      <c r="S184" s="22">
        <f t="shared" si="144"/>
        <v>0</v>
      </c>
      <c r="T184" s="25"/>
      <c r="U184" s="76"/>
    </row>
    <row r="185" spans="1:21" ht="13.15" customHeight="1" x14ac:dyDescent="0.2">
      <c r="A185" s="103"/>
      <c r="B185" s="80" t="s">
        <v>15</v>
      </c>
      <c r="C185" s="19"/>
      <c r="D185" s="20"/>
      <c r="E185" s="20"/>
      <c r="F185" s="20"/>
      <c r="G185" s="19"/>
      <c r="H185" s="22">
        <f t="shared" ref="H185:S185" si="145">H160</f>
        <v>0</v>
      </c>
      <c r="I185" s="22">
        <f t="shared" si="145"/>
        <v>0</v>
      </c>
      <c r="J185" s="22">
        <f t="shared" si="145"/>
        <v>0</v>
      </c>
      <c r="K185" s="22">
        <f t="shared" si="145"/>
        <v>0</v>
      </c>
      <c r="L185" s="22">
        <f t="shared" si="145"/>
        <v>0</v>
      </c>
      <c r="M185" s="22">
        <f t="shared" si="145"/>
        <v>0</v>
      </c>
      <c r="N185" s="22">
        <f t="shared" si="145"/>
        <v>0</v>
      </c>
      <c r="O185" s="22">
        <f t="shared" si="145"/>
        <v>0</v>
      </c>
      <c r="P185" s="22">
        <f t="shared" si="145"/>
        <v>0</v>
      </c>
      <c r="Q185" s="22">
        <f t="shared" si="145"/>
        <v>0</v>
      </c>
      <c r="R185" s="22">
        <f t="shared" si="145"/>
        <v>0</v>
      </c>
      <c r="S185" s="22">
        <f t="shared" si="145"/>
        <v>0</v>
      </c>
      <c r="T185" s="25"/>
      <c r="U185" s="76"/>
    </row>
    <row r="186" spans="1:21" ht="13.15" customHeight="1" x14ac:dyDescent="0.2">
      <c r="A186" s="104"/>
      <c r="B186" s="80" t="s">
        <v>10</v>
      </c>
      <c r="C186" s="19"/>
      <c r="D186" s="20"/>
      <c r="E186" s="20"/>
      <c r="F186" s="20"/>
      <c r="G186" s="19"/>
      <c r="H186" s="22">
        <f t="shared" ref="H186:S186" si="146">H161</f>
        <v>0</v>
      </c>
      <c r="I186" s="22">
        <f t="shared" si="146"/>
        <v>0</v>
      </c>
      <c r="J186" s="22">
        <f t="shared" si="146"/>
        <v>0</v>
      </c>
      <c r="K186" s="22">
        <f t="shared" si="146"/>
        <v>0</v>
      </c>
      <c r="L186" s="22">
        <f t="shared" si="146"/>
        <v>0</v>
      </c>
      <c r="M186" s="22">
        <f t="shared" si="146"/>
        <v>0</v>
      </c>
      <c r="N186" s="22">
        <f t="shared" si="146"/>
        <v>0</v>
      </c>
      <c r="O186" s="22">
        <f t="shared" si="146"/>
        <v>0</v>
      </c>
      <c r="P186" s="22">
        <f t="shared" si="146"/>
        <v>0</v>
      </c>
      <c r="Q186" s="22">
        <f t="shared" si="146"/>
        <v>0</v>
      </c>
      <c r="R186" s="22">
        <f t="shared" si="146"/>
        <v>0</v>
      </c>
      <c r="S186" s="22">
        <f t="shared" si="146"/>
        <v>0</v>
      </c>
      <c r="T186" s="25"/>
      <c r="U186" s="76"/>
    </row>
    <row r="187" spans="1:21" ht="19.899999999999999" customHeight="1" x14ac:dyDescent="0.2">
      <c r="A187" s="106" t="s">
        <v>204</v>
      </c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8"/>
    </row>
    <row r="188" spans="1:21" ht="38.450000000000003" customHeight="1" x14ac:dyDescent="0.2">
      <c r="A188" s="106" t="s">
        <v>205</v>
      </c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8"/>
    </row>
    <row r="189" spans="1:21" ht="39.6" customHeight="1" x14ac:dyDescent="0.2">
      <c r="A189" s="92" t="s">
        <v>206</v>
      </c>
      <c r="B189" s="80" t="s">
        <v>155</v>
      </c>
      <c r="C189" s="19"/>
      <c r="D189" s="20"/>
      <c r="E189" s="20"/>
      <c r="F189" s="20"/>
      <c r="G189" s="19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93" t="s">
        <v>524</v>
      </c>
      <c r="U189" s="93" t="s">
        <v>582</v>
      </c>
    </row>
    <row r="190" spans="1:21" ht="26.45" customHeight="1" x14ac:dyDescent="0.2">
      <c r="A190" s="92"/>
      <c r="B190" s="80" t="s">
        <v>121</v>
      </c>
      <c r="C190" s="19"/>
      <c r="D190" s="20"/>
      <c r="E190" s="20"/>
      <c r="F190" s="20"/>
      <c r="G190" s="19"/>
      <c r="H190" s="22"/>
      <c r="I190" s="22"/>
      <c r="J190" s="68" t="s">
        <v>585</v>
      </c>
      <c r="K190" s="68"/>
      <c r="L190" s="68" t="s">
        <v>585</v>
      </c>
      <c r="M190" s="68"/>
      <c r="N190" s="68" t="s">
        <v>585</v>
      </c>
      <c r="O190" s="68"/>
      <c r="P190" s="68" t="s">
        <v>585</v>
      </c>
      <c r="Q190" s="22"/>
      <c r="R190" s="22"/>
      <c r="S190" s="22"/>
      <c r="T190" s="93"/>
      <c r="U190" s="93"/>
    </row>
    <row r="191" spans="1:21" ht="38.450000000000003" customHeight="1" x14ac:dyDescent="0.2">
      <c r="A191" s="92"/>
      <c r="B191" s="80" t="s">
        <v>94</v>
      </c>
      <c r="C191" s="19"/>
      <c r="D191" s="20"/>
      <c r="E191" s="20"/>
      <c r="F191" s="20"/>
      <c r="G191" s="19"/>
      <c r="H191" s="22">
        <f t="shared" ref="H191:S191" si="147">SUM(H192:H195)</f>
        <v>0</v>
      </c>
      <c r="I191" s="22">
        <f t="shared" si="147"/>
        <v>0</v>
      </c>
      <c r="J191" s="22">
        <f t="shared" si="147"/>
        <v>0</v>
      </c>
      <c r="K191" s="22">
        <f t="shared" si="147"/>
        <v>0</v>
      </c>
      <c r="L191" s="22">
        <f t="shared" si="147"/>
        <v>0</v>
      </c>
      <c r="M191" s="22">
        <f t="shared" si="147"/>
        <v>0</v>
      </c>
      <c r="N191" s="22">
        <f t="shared" si="147"/>
        <v>0</v>
      </c>
      <c r="O191" s="22">
        <f t="shared" si="147"/>
        <v>0</v>
      </c>
      <c r="P191" s="22">
        <f t="shared" si="147"/>
        <v>0</v>
      </c>
      <c r="Q191" s="22">
        <f t="shared" si="147"/>
        <v>0</v>
      </c>
      <c r="R191" s="22">
        <f t="shared" si="147"/>
        <v>0</v>
      </c>
      <c r="S191" s="22">
        <f t="shared" si="147"/>
        <v>0</v>
      </c>
      <c r="T191" s="93"/>
      <c r="U191" s="93"/>
    </row>
    <row r="192" spans="1:21" ht="11.45" customHeight="1" x14ac:dyDescent="0.2">
      <c r="A192" s="92"/>
      <c r="B192" s="80" t="s">
        <v>17</v>
      </c>
      <c r="C192" s="19"/>
      <c r="D192" s="19"/>
      <c r="E192" s="19"/>
      <c r="F192" s="19"/>
      <c r="G192" s="19"/>
      <c r="H192" s="22">
        <f t="shared" ref="H192:S194" si="148">H199</f>
        <v>0</v>
      </c>
      <c r="I192" s="22">
        <f t="shared" si="148"/>
        <v>0</v>
      </c>
      <c r="J192" s="22">
        <f t="shared" si="148"/>
        <v>0</v>
      </c>
      <c r="K192" s="22">
        <f t="shared" si="148"/>
        <v>0</v>
      </c>
      <c r="L192" s="22">
        <f t="shared" si="148"/>
        <v>0</v>
      </c>
      <c r="M192" s="22">
        <f t="shared" si="148"/>
        <v>0</v>
      </c>
      <c r="N192" s="22">
        <f t="shared" si="148"/>
        <v>0</v>
      </c>
      <c r="O192" s="22">
        <f t="shared" si="148"/>
        <v>0</v>
      </c>
      <c r="P192" s="22">
        <f t="shared" si="148"/>
        <v>0</v>
      </c>
      <c r="Q192" s="22">
        <f t="shared" si="148"/>
        <v>0</v>
      </c>
      <c r="R192" s="22">
        <f t="shared" si="148"/>
        <v>0</v>
      </c>
      <c r="S192" s="22">
        <f t="shared" si="148"/>
        <v>0</v>
      </c>
      <c r="T192" s="93"/>
      <c r="U192" s="93"/>
    </row>
    <row r="193" spans="1:21" ht="13.15" customHeight="1" x14ac:dyDescent="0.2">
      <c r="A193" s="92"/>
      <c r="B193" s="80" t="s">
        <v>14</v>
      </c>
      <c r="C193" s="19"/>
      <c r="D193" s="20"/>
      <c r="E193" s="20"/>
      <c r="F193" s="20"/>
      <c r="G193" s="19"/>
      <c r="H193" s="22">
        <f t="shared" ref="H193:M193" si="149">H200</f>
        <v>0</v>
      </c>
      <c r="I193" s="22">
        <f t="shared" si="149"/>
        <v>0</v>
      </c>
      <c r="J193" s="22">
        <f t="shared" si="149"/>
        <v>0</v>
      </c>
      <c r="K193" s="22">
        <f t="shared" si="149"/>
        <v>0</v>
      </c>
      <c r="L193" s="22">
        <f t="shared" si="149"/>
        <v>0</v>
      </c>
      <c r="M193" s="22">
        <f t="shared" si="149"/>
        <v>0</v>
      </c>
      <c r="N193" s="22">
        <f t="shared" si="148"/>
        <v>0</v>
      </c>
      <c r="O193" s="22">
        <f t="shared" si="148"/>
        <v>0</v>
      </c>
      <c r="P193" s="22">
        <f t="shared" si="148"/>
        <v>0</v>
      </c>
      <c r="Q193" s="22">
        <f t="shared" si="148"/>
        <v>0</v>
      </c>
      <c r="R193" s="22">
        <f t="shared" si="148"/>
        <v>0</v>
      </c>
      <c r="S193" s="22">
        <f t="shared" si="148"/>
        <v>0</v>
      </c>
      <c r="T193" s="93"/>
      <c r="U193" s="93"/>
    </row>
    <row r="194" spans="1:21" ht="13.15" customHeight="1" x14ac:dyDescent="0.2">
      <c r="A194" s="92"/>
      <c r="B194" s="80" t="s">
        <v>15</v>
      </c>
      <c r="C194" s="19"/>
      <c r="D194" s="20"/>
      <c r="E194" s="20"/>
      <c r="F194" s="20"/>
      <c r="G194" s="19"/>
      <c r="H194" s="22">
        <f t="shared" si="148"/>
        <v>0</v>
      </c>
      <c r="I194" s="22">
        <f t="shared" si="148"/>
        <v>0</v>
      </c>
      <c r="J194" s="22">
        <f t="shared" si="148"/>
        <v>0</v>
      </c>
      <c r="K194" s="22">
        <f t="shared" si="148"/>
        <v>0</v>
      </c>
      <c r="L194" s="22">
        <f t="shared" si="148"/>
        <v>0</v>
      </c>
      <c r="M194" s="22">
        <f t="shared" si="148"/>
        <v>0</v>
      </c>
      <c r="N194" s="22">
        <f t="shared" si="148"/>
        <v>0</v>
      </c>
      <c r="O194" s="22">
        <f t="shared" si="148"/>
        <v>0</v>
      </c>
      <c r="P194" s="22">
        <f t="shared" si="148"/>
        <v>0</v>
      </c>
      <c r="Q194" s="22">
        <f t="shared" si="148"/>
        <v>0</v>
      </c>
      <c r="R194" s="22">
        <f t="shared" si="148"/>
        <v>0</v>
      </c>
      <c r="S194" s="22">
        <f t="shared" si="148"/>
        <v>0</v>
      </c>
      <c r="T194" s="93"/>
      <c r="U194" s="93"/>
    </row>
    <row r="195" spans="1:21" ht="69.75" customHeight="1" x14ac:dyDescent="0.2">
      <c r="A195" s="92"/>
      <c r="B195" s="80" t="s">
        <v>12</v>
      </c>
      <c r="C195" s="19"/>
      <c r="D195" s="20"/>
      <c r="E195" s="20"/>
      <c r="F195" s="20"/>
      <c r="G195" s="19"/>
      <c r="H195" s="22">
        <f t="shared" ref="H195:S195" si="150">H202</f>
        <v>0</v>
      </c>
      <c r="I195" s="22">
        <f t="shared" si="150"/>
        <v>0</v>
      </c>
      <c r="J195" s="22">
        <f t="shared" si="150"/>
        <v>0</v>
      </c>
      <c r="K195" s="22">
        <f t="shared" si="150"/>
        <v>0</v>
      </c>
      <c r="L195" s="22">
        <f t="shared" si="150"/>
        <v>0</v>
      </c>
      <c r="M195" s="22">
        <f t="shared" si="150"/>
        <v>0</v>
      </c>
      <c r="N195" s="22">
        <f t="shared" si="150"/>
        <v>0</v>
      </c>
      <c r="O195" s="22">
        <f t="shared" si="150"/>
        <v>0</v>
      </c>
      <c r="P195" s="22">
        <f t="shared" si="150"/>
        <v>0</v>
      </c>
      <c r="Q195" s="22">
        <f t="shared" si="150"/>
        <v>0</v>
      </c>
      <c r="R195" s="22">
        <f t="shared" si="150"/>
        <v>0</v>
      </c>
      <c r="S195" s="22">
        <f t="shared" si="150"/>
        <v>0</v>
      </c>
      <c r="T195" s="93"/>
      <c r="U195" s="93"/>
    </row>
    <row r="196" spans="1:21" ht="39.6" hidden="1" customHeight="1" x14ac:dyDescent="0.2">
      <c r="A196" s="92" t="s">
        <v>76</v>
      </c>
      <c r="B196" s="80" t="s">
        <v>156</v>
      </c>
      <c r="C196" s="19"/>
      <c r="D196" s="20"/>
      <c r="E196" s="20"/>
      <c r="F196" s="20"/>
      <c r="G196" s="19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93" t="s">
        <v>45</v>
      </c>
      <c r="U196" s="93" t="s">
        <v>85</v>
      </c>
    </row>
    <row r="197" spans="1:21" ht="26.45" hidden="1" customHeight="1" x14ac:dyDescent="0.2">
      <c r="A197" s="92"/>
      <c r="B197" s="80" t="s">
        <v>122</v>
      </c>
      <c r="C197" s="19"/>
      <c r="D197" s="20"/>
      <c r="E197" s="20"/>
      <c r="F197" s="20"/>
      <c r="G197" s="19"/>
      <c r="H197" s="22" t="e">
        <f t="shared" ref="H197:S197" si="151">ROUND(H198/H196,1)</f>
        <v>#DIV/0!</v>
      </c>
      <c r="I197" s="22" t="e">
        <f t="shared" si="151"/>
        <v>#DIV/0!</v>
      </c>
      <c r="J197" s="22" t="e">
        <f t="shared" si="151"/>
        <v>#DIV/0!</v>
      </c>
      <c r="K197" s="22" t="e">
        <f t="shared" si="151"/>
        <v>#DIV/0!</v>
      </c>
      <c r="L197" s="22" t="e">
        <f t="shared" si="151"/>
        <v>#DIV/0!</v>
      </c>
      <c r="M197" s="22" t="e">
        <f t="shared" si="151"/>
        <v>#DIV/0!</v>
      </c>
      <c r="N197" s="22" t="e">
        <f t="shared" si="151"/>
        <v>#DIV/0!</v>
      </c>
      <c r="O197" s="22" t="e">
        <f t="shared" si="151"/>
        <v>#DIV/0!</v>
      </c>
      <c r="P197" s="22" t="e">
        <f t="shared" si="151"/>
        <v>#DIV/0!</v>
      </c>
      <c r="Q197" s="22" t="e">
        <f t="shared" si="151"/>
        <v>#DIV/0!</v>
      </c>
      <c r="R197" s="22" t="e">
        <f t="shared" si="151"/>
        <v>#DIV/0!</v>
      </c>
      <c r="S197" s="22" t="e">
        <f t="shared" si="151"/>
        <v>#DIV/0!</v>
      </c>
      <c r="T197" s="93"/>
      <c r="U197" s="93"/>
    </row>
    <row r="198" spans="1:21" ht="13.15" hidden="1" customHeight="1" x14ac:dyDescent="0.2">
      <c r="A198" s="92"/>
      <c r="B198" s="80" t="s">
        <v>94</v>
      </c>
      <c r="C198" s="19"/>
      <c r="D198" s="20"/>
      <c r="E198" s="20"/>
      <c r="F198" s="20"/>
      <c r="G198" s="19"/>
      <c r="H198" s="22">
        <f t="shared" ref="H198:S198" si="152">SUM(H199:H202)</f>
        <v>0</v>
      </c>
      <c r="I198" s="22">
        <f t="shared" si="152"/>
        <v>0</v>
      </c>
      <c r="J198" s="22">
        <f t="shared" si="152"/>
        <v>0</v>
      </c>
      <c r="K198" s="22">
        <f t="shared" si="152"/>
        <v>0</v>
      </c>
      <c r="L198" s="22">
        <f t="shared" si="152"/>
        <v>0</v>
      </c>
      <c r="M198" s="22">
        <f t="shared" si="152"/>
        <v>0</v>
      </c>
      <c r="N198" s="22">
        <f t="shared" si="152"/>
        <v>0</v>
      </c>
      <c r="O198" s="22">
        <f t="shared" si="152"/>
        <v>0</v>
      </c>
      <c r="P198" s="22">
        <f t="shared" si="152"/>
        <v>0</v>
      </c>
      <c r="Q198" s="22">
        <f t="shared" si="152"/>
        <v>0</v>
      </c>
      <c r="R198" s="22">
        <f t="shared" si="152"/>
        <v>0</v>
      </c>
      <c r="S198" s="22">
        <f t="shared" si="152"/>
        <v>0</v>
      </c>
      <c r="T198" s="93"/>
      <c r="U198" s="93"/>
    </row>
    <row r="199" spans="1:21" ht="13.15" hidden="1" customHeight="1" x14ac:dyDescent="0.2">
      <c r="A199" s="92"/>
      <c r="B199" s="80" t="s">
        <v>17</v>
      </c>
      <c r="C199" s="19"/>
      <c r="D199" s="20"/>
      <c r="E199" s="20"/>
      <c r="F199" s="20"/>
      <c r="G199" s="19"/>
      <c r="H199" s="22">
        <f>J199+L199+N199+P199</f>
        <v>0</v>
      </c>
      <c r="I199" s="22">
        <f>K199+M199+O199+Q199</f>
        <v>0</v>
      </c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93"/>
      <c r="U199" s="93"/>
    </row>
    <row r="200" spans="1:21" ht="13.15" hidden="1" customHeight="1" x14ac:dyDescent="0.2">
      <c r="A200" s="92"/>
      <c r="B200" s="80" t="s">
        <v>14</v>
      </c>
      <c r="C200" s="19"/>
      <c r="D200" s="20"/>
      <c r="E200" s="20"/>
      <c r="F200" s="20"/>
      <c r="G200" s="19"/>
      <c r="H200" s="22">
        <f t="shared" ref="H200:H202" si="153">J200+L200+N200+P200</f>
        <v>0</v>
      </c>
      <c r="I200" s="22">
        <f t="shared" ref="I200:I202" si="154">K200+M200+O200+Q200</f>
        <v>0</v>
      </c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93"/>
      <c r="U200" s="93"/>
    </row>
    <row r="201" spans="1:21" ht="13.15" hidden="1" customHeight="1" x14ac:dyDescent="0.2">
      <c r="A201" s="92"/>
      <c r="B201" s="80" t="s">
        <v>15</v>
      </c>
      <c r="C201" s="19"/>
      <c r="D201" s="20"/>
      <c r="E201" s="20"/>
      <c r="F201" s="20"/>
      <c r="G201" s="19"/>
      <c r="H201" s="22">
        <f t="shared" si="153"/>
        <v>0</v>
      </c>
      <c r="I201" s="22">
        <f t="shared" si="154"/>
        <v>0</v>
      </c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93"/>
      <c r="U201" s="93"/>
    </row>
    <row r="202" spans="1:21" ht="13.15" hidden="1" customHeight="1" x14ac:dyDescent="0.2">
      <c r="A202" s="92"/>
      <c r="B202" s="87" t="s">
        <v>12</v>
      </c>
      <c r="C202" s="84"/>
      <c r="D202" s="85"/>
      <c r="E202" s="85"/>
      <c r="F202" s="85"/>
      <c r="G202" s="29"/>
      <c r="H202" s="22">
        <f t="shared" si="153"/>
        <v>0</v>
      </c>
      <c r="I202" s="22">
        <f t="shared" si="154"/>
        <v>0</v>
      </c>
      <c r="J202" s="62"/>
      <c r="K202" s="62"/>
      <c r="L202" s="62"/>
      <c r="M202" s="62"/>
      <c r="N202" s="62"/>
      <c r="O202" s="62"/>
      <c r="P202" s="62"/>
      <c r="Q202" s="62"/>
      <c r="R202" s="62"/>
      <c r="S202" s="75"/>
      <c r="T202" s="93"/>
      <c r="U202" s="93"/>
    </row>
    <row r="203" spans="1:21" ht="26.45" customHeight="1" x14ac:dyDescent="0.2">
      <c r="A203" s="106" t="s">
        <v>267</v>
      </c>
      <c r="B203" s="80" t="s">
        <v>397</v>
      </c>
      <c r="C203" s="19"/>
      <c r="D203" s="20"/>
      <c r="E203" s="20"/>
      <c r="F203" s="20"/>
      <c r="G203" s="19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93" t="s">
        <v>525</v>
      </c>
      <c r="U203" s="93" t="s">
        <v>583</v>
      </c>
    </row>
    <row r="204" spans="1:21" ht="26.45" customHeight="1" x14ac:dyDescent="0.2">
      <c r="A204" s="92"/>
      <c r="B204" s="80" t="s">
        <v>122</v>
      </c>
      <c r="C204" s="19"/>
      <c r="D204" s="20"/>
      <c r="E204" s="20"/>
      <c r="F204" s="20"/>
      <c r="G204" s="19"/>
      <c r="H204" s="22"/>
      <c r="I204" s="22"/>
      <c r="J204" s="68" t="s">
        <v>585</v>
      </c>
      <c r="K204" s="68"/>
      <c r="L204" s="68" t="s">
        <v>585</v>
      </c>
      <c r="M204" s="68"/>
      <c r="N204" s="68" t="s">
        <v>585</v>
      </c>
      <c r="O204" s="68"/>
      <c r="P204" s="68" t="s">
        <v>585</v>
      </c>
      <c r="Q204" s="22"/>
      <c r="R204" s="22"/>
      <c r="S204" s="22"/>
      <c r="T204" s="93"/>
      <c r="U204" s="93"/>
    </row>
    <row r="205" spans="1:21" ht="38.450000000000003" customHeight="1" x14ac:dyDescent="0.2">
      <c r="A205" s="92"/>
      <c r="B205" s="80" t="s">
        <v>94</v>
      </c>
      <c r="C205" s="19"/>
      <c r="D205" s="20"/>
      <c r="E205" s="20"/>
      <c r="F205" s="20"/>
      <c r="G205" s="19"/>
      <c r="H205" s="22">
        <f t="shared" ref="H205:S205" si="155">SUM(H206:H210)</f>
        <v>0</v>
      </c>
      <c r="I205" s="22">
        <f t="shared" si="155"/>
        <v>0</v>
      </c>
      <c r="J205" s="22">
        <f t="shared" si="155"/>
        <v>0</v>
      </c>
      <c r="K205" s="22">
        <f t="shared" si="155"/>
        <v>0</v>
      </c>
      <c r="L205" s="22">
        <f t="shared" si="155"/>
        <v>0</v>
      </c>
      <c r="M205" s="22">
        <f t="shared" si="155"/>
        <v>0</v>
      </c>
      <c r="N205" s="22">
        <f t="shared" si="155"/>
        <v>0</v>
      </c>
      <c r="O205" s="22">
        <f t="shared" si="155"/>
        <v>0</v>
      </c>
      <c r="P205" s="22">
        <f t="shared" si="155"/>
        <v>0</v>
      </c>
      <c r="Q205" s="22">
        <f t="shared" si="155"/>
        <v>0</v>
      </c>
      <c r="R205" s="22">
        <f t="shared" si="155"/>
        <v>0</v>
      </c>
      <c r="S205" s="22">
        <f t="shared" si="155"/>
        <v>0</v>
      </c>
      <c r="T205" s="93"/>
      <c r="U205" s="93"/>
    </row>
    <row r="206" spans="1:21" ht="13.15" customHeight="1" x14ac:dyDescent="0.2">
      <c r="A206" s="92"/>
      <c r="B206" s="94" t="s">
        <v>17</v>
      </c>
      <c r="C206" s="19"/>
      <c r="D206" s="19"/>
      <c r="E206" s="19"/>
      <c r="F206" s="19"/>
      <c r="G206" s="19"/>
      <c r="H206" s="22">
        <f>H214</f>
        <v>0</v>
      </c>
      <c r="I206" s="22">
        <f t="shared" ref="I206:S206" si="156">I214</f>
        <v>0</v>
      </c>
      <c r="J206" s="22">
        <f t="shared" si="156"/>
        <v>0</v>
      </c>
      <c r="K206" s="22">
        <f t="shared" si="156"/>
        <v>0</v>
      </c>
      <c r="L206" s="22">
        <f t="shared" si="156"/>
        <v>0</v>
      </c>
      <c r="M206" s="22">
        <f t="shared" si="156"/>
        <v>0</v>
      </c>
      <c r="N206" s="22">
        <f t="shared" si="156"/>
        <v>0</v>
      </c>
      <c r="O206" s="22">
        <f t="shared" si="156"/>
        <v>0</v>
      </c>
      <c r="P206" s="22">
        <f t="shared" si="156"/>
        <v>0</v>
      </c>
      <c r="Q206" s="22">
        <f t="shared" si="156"/>
        <v>0</v>
      </c>
      <c r="R206" s="22">
        <f t="shared" si="156"/>
        <v>0</v>
      </c>
      <c r="S206" s="22">
        <f t="shared" si="156"/>
        <v>0</v>
      </c>
      <c r="T206" s="93"/>
      <c r="U206" s="93"/>
    </row>
    <row r="207" spans="1:21" ht="13.15" customHeight="1" x14ac:dyDescent="0.2">
      <c r="A207" s="92"/>
      <c r="B207" s="96"/>
      <c r="C207" s="19"/>
      <c r="D207" s="19"/>
      <c r="E207" s="19"/>
      <c r="F207" s="19"/>
      <c r="G207" s="19"/>
      <c r="H207" s="22">
        <f>H221</f>
        <v>0</v>
      </c>
      <c r="I207" s="22">
        <f t="shared" ref="I207:S207" si="157">I221</f>
        <v>0</v>
      </c>
      <c r="J207" s="22">
        <f t="shared" si="157"/>
        <v>0</v>
      </c>
      <c r="K207" s="22">
        <f t="shared" si="157"/>
        <v>0</v>
      </c>
      <c r="L207" s="22">
        <f t="shared" si="157"/>
        <v>0</v>
      </c>
      <c r="M207" s="22">
        <f t="shared" si="157"/>
        <v>0</v>
      </c>
      <c r="N207" s="22">
        <f t="shared" si="157"/>
        <v>0</v>
      </c>
      <c r="O207" s="22">
        <f t="shared" si="157"/>
        <v>0</v>
      </c>
      <c r="P207" s="22">
        <f t="shared" si="157"/>
        <v>0</v>
      </c>
      <c r="Q207" s="22">
        <f t="shared" si="157"/>
        <v>0</v>
      </c>
      <c r="R207" s="22">
        <f t="shared" si="157"/>
        <v>0</v>
      </c>
      <c r="S207" s="22">
        <f t="shared" si="157"/>
        <v>0</v>
      </c>
      <c r="T207" s="93"/>
      <c r="U207" s="93"/>
    </row>
    <row r="208" spans="1:21" x14ac:dyDescent="0.2">
      <c r="A208" s="92"/>
      <c r="B208" s="80" t="s">
        <v>14</v>
      </c>
      <c r="C208" s="19"/>
      <c r="D208" s="20"/>
      <c r="E208" s="20"/>
      <c r="F208" s="20"/>
      <c r="G208" s="19"/>
      <c r="H208" s="22">
        <f t="shared" ref="H208:S208" si="158">H215+H222</f>
        <v>0</v>
      </c>
      <c r="I208" s="22">
        <f t="shared" si="158"/>
        <v>0</v>
      </c>
      <c r="J208" s="22">
        <f t="shared" si="158"/>
        <v>0</v>
      </c>
      <c r="K208" s="22">
        <f t="shared" si="158"/>
        <v>0</v>
      </c>
      <c r="L208" s="22">
        <f t="shared" si="158"/>
        <v>0</v>
      </c>
      <c r="M208" s="22">
        <f t="shared" si="158"/>
        <v>0</v>
      </c>
      <c r="N208" s="22">
        <f t="shared" si="158"/>
        <v>0</v>
      </c>
      <c r="O208" s="22">
        <f t="shared" si="158"/>
        <v>0</v>
      </c>
      <c r="P208" s="22">
        <f t="shared" si="158"/>
        <v>0</v>
      </c>
      <c r="Q208" s="22">
        <f t="shared" si="158"/>
        <v>0</v>
      </c>
      <c r="R208" s="22">
        <f t="shared" si="158"/>
        <v>0</v>
      </c>
      <c r="S208" s="22">
        <f t="shared" si="158"/>
        <v>0</v>
      </c>
      <c r="T208" s="93"/>
      <c r="U208" s="93"/>
    </row>
    <row r="209" spans="1:21" x14ac:dyDescent="0.2">
      <c r="A209" s="92"/>
      <c r="B209" s="80" t="s">
        <v>15</v>
      </c>
      <c r="C209" s="19"/>
      <c r="D209" s="20"/>
      <c r="E209" s="20"/>
      <c r="F209" s="20"/>
      <c r="G209" s="19"/>
      <c r="H209" s="22">
        <f t="shared" ref="H209:S209" si="159">H216+H223</f>
        <v>0</v>
      </c>
      <c r="I209" s="22">
        <f t="shared" si="159"/>
        <v>0</v>
      </c>
      <c r="J209" s="22">
        <f t="shared" si="159"/>
        <v>0</v>
      </c>
      <c r="K209" s="22">
        <f t="shared" si="159"/>
        <v>0</v>
      </c>
      <c r="L209" s="22">
        <f t="shared" si="159"/>
        <v>0</v>
      </c>
      <c r="M209" s="22">
        <f t="shared" si="159"/>
        <v>0</v>
      </c>
      <c r="N209" s="22">
        <f t="shared" si="159"/>
        <v>0</v>
      </c>
      <c r="O209" s="22">
        <f t="shared" si="159"/>
        <v>0</v>
      </c>
      <c r="P209" s="22">
        <f t="shared" si="159"/>
        <v>0</v>
      </c>
      <c r="Q209" s="22">
        <f t="shared" si="159"/>
        <v>0</v>
      </c>
      <c r="R209" s="22">
        <f t="shared" si="159"/>
        <v>0</v>
      </c>
      <c r="S209" s="22">
        <f t="shared" si="159"/>
        <v>0</v>
      </c>
      <c r="T209" s="93"/>
      <c r="U209" s="93"/>
    </row>
    <row r="210" spans="1:21" ht="50.45" customHeight="1" x14ac:dyDescent="0.2">
      <c r="A210" s="92"/>
      <c r="B210" s="80" t="s">
        <v>12</v>
      </c>
      <c r="C210" s="19"/>
      <c r="D210" s="20"/>
      <c r="E210" s="20"/>
      <c r="F210" s="20"/>
      <c r="G210" s="19"/>
      <c r="H210" s="22">
        <f t="shared" ref="H210:S210" si="160">H217+H224</f>
        <v>0</v>
      </c>
      <c r="I210" s="22">
        <f t="shared" si="160"/>
        <v>0</v>
      </c>
      <c r="J210" s="22">
        <f t="shared" si="160"/>
        <v>0</v>
      </c>
      <c r="K210" s="22">
        <f t="shared" si="160"/>
        <v>0</v>
      </c>
      <c r="L210" s="22">
        <f t="shared" si="160"/>
        <v>0</v>
      </c>
      <c r="M210" s="22">
        <f t="shared" si="160"/>
        <v>0</v>
      </c>
      <c r="N210" s="22">
        <f t="shared" si="160"/>
        <v>0</v>
      </c>
      <c r="O210" s="22">
        <f t="shared" si="160"/>
        <v>0</v>
      </c>
      <c r="P210" s="22">
        <f t="shared" si="160"/>
        <v>0</v>
      </c>
      <c r="Q210" s="22">
        <f t="shared" si="160"/>
        <v>0</v>
      </c>
      <c r="R210" s="22">
        <f t="shared" si="160"/>
        <v>0</v>
      </c>
      <c r="S210" s="22">
        <f t="shared" si="160"/>
        <v>0</v>
      </c>
      <c r="T210" s="93"/>
      <c r="U210" s="93"/>
    </row>
    <row r="211" spans="1:21" ht="12.75" hidden="1" customHeight="1" x14ac:dyDescent="0.2">
      <c r="A211" s="94" t="s">
        <v>77</v>
      </c>
      <c r="B211" s="80" t="s">
        <v>134</v>
      </c>
      <c r="C211" s="19"/>
      <c r="D211" s="20"/>
      <c r="E211" s="20"/>
      <c r="F211" s="20"/>
      <c r="G211" s="19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102" t="s">
        <v>72</v>
      </c>
      <c r="U211" s="102" t="s">
        <v>85</v>
      </c>
    </row>
    <row r="212" spans="1:21" ht="25.5" hidden="1" customHeight="1" x14ac:dyDescent="0.2">
      <c r="A212" s="95"/>
      <c r="B212" s="80" t="s">
        <v>123</v>
      </c>
      <c r="C212" s="19"/>
      <c r="D212" s="20"/>
      <c r="E212" s="20"/>
      <c r="F212" s="20"/>
      <c r="G212" s="19"/>
      <c r="H212" s="22" t="e">
        <f t="shared" ref="H212:S212" si="161">ROUND(H213/H211,1)</f>
        <v>#DIV/0!</v>
      </c>
      <c r="I212" s="22" t="e">
        <f t="shared" si="161"/>
        <v>#DIV/0!</v>
      </c>
      <c r="J212" s="22" t="e">
        <f t="shared" si="161"/>
        <v>#DIV/0!</v>
      </c>
      <c r="K212" s="22" t="e">
        <f t="shared" si="161"/>
        <v>#DIV/0!</v>
      </c>
      <c r="L212" s="22" t="e">
        <f t="shared" si="161"/>
        <v>#DIV/0!</v>
      </c>
      <c r="M212" s="22" t="e">
        <f t="shared" si="161"/>
        <v>#DIV/0!</v>
      </c>
      <c r="N212" s="22" t="e">
        <f t="shared" si="161"/>
        <v>#DIV/0!</v>
      </c>
      <c r="O212" s="22" t="e">
        <f t="shared" si="161"/>
        <v>#DIV/0!</v>
      </c>
      <c r="P212" s="22" t="e">
        <f t="shared" si="161"/>
        <v>#DIV/0!</v>
      </c>
      <c r="Q212" s="22" t="e">
        <f t="shared" si="161"/>
        <v>#DIV/0!</v>
      </c>
      <c r="R212" s="22" t="e">
        <f t="shared" si="161"/>
        <v>#DIV/0!</v>
      </c>
      <c r="S212" s="22" t="e">
        <f t="shared" si="161"/>
        <v>#DIV/0!</v>
      </c>
      <c r="T212" s="103"/>
      <c r="U212" s="103"/>
    </row>
    <row r="213" spans="1:21" ht="25.5" hidden="1" customHeight="1" x14ac:dyDescent="0.2">
      <c r="A213" s="95"/>
      <c r="B213" s="80" t="s">
        <v>116</v>
      </c>
      <c r="C213" s="19"/>
      <c r="D213" s="20"/>
      <c r="E213" s="20"/>
      <c r="F213" s="20"/>
      <c r="G213" s="19"/>
      <c r="H213" s="22">
        <f t="shared" ref="H213:S213" si="162">SUM(H214:H217)</f>
        <v>0</v>
      </c>
      <c r="I213" s="22">
        <f t="shared" si="162"/>
        <v>0</v>
      </c>
      <c r="J213" s="22">
        <f t="shared" si="162"/>
        <v>0</v>
      </c>
      <c r="K213" s="22">
        <f t="shared" si="162"/>
        <v>0</v>
      </c>
      <c r="L213" s="22">
        <f t="shared" si="162"/>
        <v>0</v>
      </c>
      <c r="M213" s="22">
        <f t="shared" si="162"/>
        <v>0</v>
      </c>
      <c r="N213" s="22">
        <f t="shared" si="162"/>
        <v>0</v>
      </c>
      <c r="O213" s="22">
        <f t="shared" si="162"/>
        <v>0</v>
      </c>
      <c r="P213" s="22">
        <f t="shared" si="162"/>
        <v>0</v>
      </c>
      <c r="Q213" s="22">
        <f t="shared" si="162"/>
        <v>0</v>
      </c>
      <c r="R213" s="22">
        <f t="shared" si="162"/>
        <v>0</v>
      </c>
      <c r="S213" s="22">
        <f t="shared" si="162"/>
        <v>0</v>
      </c>
      <c r="T213" s="103"/>
      <c r="U213" s="103"/>
    </row>
    <row r="214" spans="1:21" ht="12.75" hidden="1" customHeight="1" x14ac:dyDescent="0.2">
      <c r="A214" s="95"/>
      <c r="B214" s="80" t="s">
        <v>17</v>
      </c>
      <c r="C214" s="19"/>
      <c r="D214" s="20"/>
      <c r="E214" s="20"/>
      <c r="F214" s="20"/>
      <c r="G214" s="19"/>
      <c r="H214" s="22">
        <f>J214+L214+N214+P214</f>
        <v>0</v>
      </c>
      <c r="I214" s="22">
        <f>K214+M214+O214+Q214</f>
        <v>0</v>
      </c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103"/>
      <c r="U214" s="103"/>
    </row>
    <row r="215" spans="1:21" ht="12.75" hidden="1" customHeight="1" x14ac:dyDescent="0.2">
      <c r="A215" s="95"/>
      <c r="B215" s="80" t="s">
        <v>14</v>
      </c>
      <c r="C215" s="19"/>
      <c r="D215" s="20"/>
      <c r="E215" s="20"/>
      <c r="F215" s="20"/>
      <c r="G215" s="19"/>
      <c r="H215" s="22">
        <f t="shared" ref="H215:H217" si="163">J215+L215+N215+P215</f>
        <v>0</v>
      </c>
      <c r="I215" s="22">
        <f t="shared" ref="I215:I217" si="164">K215+M215+O215+Q215</f>
        <v>0</v>
      </c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103"/>
      <c r="U215" s="103"/>
    </row>
    <row r="216" spans="1:21" ht="12.75" hidden="1" customHeight="1" x14ac:dyDescent="0.2">
      <c r="A216" s="95"/>
      <c r="B216" s="80" t="s">
        <v>15</v>
      </c>
      <c r="C216" s="19"/>
      <c r="D216" s="20"/>
      <c r="E216" s="20"/>
      <c r="F216" s="20"/>
      <c r="G216" s="19"/>
      <c r="H216" s="22">
        <f t="shared" si="163"/>
        <v>0</v>
      </c>
      <c r="I216" s="22">
        <f t="shared" si="164"/>
        <v>0</v>
      </c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103"/>
      <c r="U216" s="103"/>
    </row>
    <row r="217" spans="1:21" ht="12.75" hidden="1" customHeight="1" x14ac:dyDescent="0.2">
      <c r="A217" s="96"/>
      <c r="B217" s="87" t="s">
        <v>12</v>
      </c>
      <c r="C217" s="19"/>
      <c r="D217" s="20"/>
      <c r="E217" s="20"/>
      <c r="F217" s="20"/>
      <c r="G217" s="19"/>
      <c r="H217" s="22">
        <f t="shared" si="163"/>
        <v>0</v>
      </c>
      <c r="I217" s="22">
        <f t="shared" si="164"/>
        <v>0</v>
      </c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104"/>
      <c r="U217" s="104"/>
    </row>
    <row r="218" spans="1:21" ht="12.75" hidden="1" customHeight="1" x14ac:dyDescent="0.2">
      <c r="A218" s="94" t="s">
        <v>78</v>
      </c>
      <c r="B218" s="87" t="s">
        <v>133</v>
      </c>
      <c r="C218" s="21"/>
      <c r="D218" s="20"/>
      <c r="E218" s="20"/>
      <c r="F218" s="20"/>
      <c r="G218" s="19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102" t="s">
        <v>44</v>
      </c>
      <c r="U218" s="102" t="s">
        <v>85</v>
      </c>
    </row>
    <row r="219" spans="1:21" ht="25.5" hidden="1" customHeight="1" x14ac:dyDescent="0.2">
      <c r="A219" s="95"/>
      <c r="B219" s="80" t="s">
        <v>122</v>
      </c>
      <c r="C219" s="19"/>
      <c r="D219" s="20"/>
      <c r="E219" s="20"/>
      <c r="F219" s="20"/>
      <c r="G219" s="19"/>
      <c r="H219" s="22" t="e">
        <f t="shared" ref="H219:S219" si="165">ROUND(H220/H218,1)</f>
        <v>#DIV/0!</v>
      </c>
      <c r="I219" s="22" t="e">
        <f t="shared" si="165"/>
        <v>#DIV/0!</v>
      </c>
      <c r="J219" s="22" t="e">
        <f t="shared" si="165"/>
        <v>#DIV/0!</v>
      </c>
      <c r="K219" s="22" t="e">
        <f t="shared" si="165"/>
        <v>#DIV/0!</v>
      </c>
      <c r="L219" s="22" t="e">
        <f t="shared" si="165"/>
        <v>#DIV/0!</v>
      </c>
      <c r="M219" s="22" t="e">
        <f t="shared" si="165"/>
        <v>#DIV/0!</v>
      </c>
      <c r="N219" s="22" t="e">
        <f t="shared" si="165"/>
        <v>#DIV/0!</v>
      </c>
      <c r="O219" s="22" t="e">
        <f t="shared" si="165"/>
        <v>#DIV/0!</v>
      </c>
      <c r="P219" s="22" t="e">
        <f t="shared" si="165"/>
        <v>#DIV/0!</v>
      </c>
      <c r="Q219" s="22" t="e">
        <f t="shared" si="165"/>
        <v>#DIV/0!</v>
      </c>
      <c r="R219" s="22" t="e">
        <f t="shared" si="165"/>
        <v>#DIV/0!</v>
      </c>
      <c r="S219" s="22" t="e">
        <f t="shared" si="165"/>
        <v>#DIV/0!</v>
      </c>
      <c r="T219" s="103"/>
      <c r="U219" s="103"/>
    </row>
    <row r="220" spans="1:21" ht="25.5" hidden="1" customHeight="1" x14ac:dyDescent="0.2">
      <c r="A220" s="95"/>
      <c r="B220" s="80" t="s">
        <v>116</v>
      </c>
      <c r="C220" s="19"/>
      <c r="D220" s="20"/>
      <c r="E220" s="20"/>
      <c r="F220" s="20"/>
      <c r="G220" s="19"/>
      <c r="H220" s="22">
        <f t="shared" ref="H220:S220" si="166">SUM(H221:H224)</f>
        <v>0</v>
      </c>
      <c r="I220" s="22">
        <f t="shared" si="166"/>
        <v>0</v>
      </c>
      <c r="J220" s="22">
        <f t="shared" si="166"/>
        <v>0</v>
      </c>
      <c r="K220" s="22">
        <f t="shared" si="166"/>
        <v>0</v>
      </c>
      <c r="L220" s="22">
        <f t="shared" si="166"/>
        <v>0</v>
      </c>
      <c r="M220" s="22">
        <f t="shared" si="166"/>
        <v>0</v>
      </c>
      <c r="N220" s="22">
        <f t="shared" si="166"/>
        <v>0</v>
      </c>
      <c r="O220" s="22">
        <f t="shared" si="166"/>
        <v>0</v>
      </c>
      <c r="P220" s="22">
        <f t="shared" si="166"/>
        <v>0</v>
      </c>
      <c r="Q220" s="22">
        <f t="shared" si="166"/>
        <v>0</v>
      </c>
      <c r="R220" s="22">
        <f t="shared" si="166"/>
        <v>0</v>
      </c>
      <c r="S220" s="22">
        <f t="shared" si="166"/>
        <v>0</v>
      </c>
      <c r="T220" s="103"/>
      <c r="U220" s="103"/>
    </row>
    <row r="221" spans="1:21" ht="12.75" hidden="1" customHeight="1" x14ac:dyDescent="0.2">
      <c r="A221" s="95"/>
      <c r="B221" s="80" t="s">
        <v>17</v>
      </c>
      <c r="C221" s="19"/>
      <c r="D221" s="20"/>
      <c r="E221" s="20"/>
      <c r="F221" s="20"/>
      <c r="G221" s="19"/>
      <c r="H221" s="22">
        <f>J221+L221+N221+P221</f>
        <v>0</v>
      </c>
      <c r="I221" s="22">
        <f>K221+M221+O221+Q221</f>
        <v>0</v>
      </c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103"/>
      <c r="U221" s="103"/>
    </row>
    <row r="222" spans="1:21" ht="12.75" hidden="1" customHeight="1" x14ac:dyDescent="0.2">
      <c r="A222" s="95"/>
      <c r="B222" s="80" t="s">
        <v>14</v>
      </c>
      <c r="C222" s="19"/>
      <c r="D222" s="20"/>
      <c r="E222" s="20"/>
      <c r="F222" s="20"/>
      <c r="G222" s="19"/>
      <c r="H222" s="22">
        <f>J222+L222+N222+P222</f>
        <v>0</v>
      </c>
      <c r="I222" s="22">
        <f t="shared" ref="I222:I224" si="167">K222+M222+O222+Q222</f>
        <v>0</v>
      </c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103"/>
      <c r="U222" s="103"/>
    </row>
    <row r="223" spans="1:21" ht="12.75" hidden="1" customHeight="1" x14ac:dyDescent="0.2">
      <c r="A223" s="95"/>
      <c r="B223" s="80" t="s">
        <v>15</v>
      </c>
      <c r="C223" s="19"/>
      <c r="D223" s="20"/>
      <c r="E223" s="20"/>
      <c r="F223" s="20"/>
      <c r="G223" s="19"/>
      <c r="H223" s="22">
        <f t="shared" ref="H223:H224" si="168">J223+L223+N223+P223</f>
        <v>0</v>
      </c>
      <c r="I223" s="22">
        <f t="shared" si="167"/>
        <v>0</v>
      </c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103"/>
      <c r="U223" s="103"/>
    </row>
    <row r="224" spans="1:21" ht="12.75" hidden="1" customHeight="1" x14ac:dyDescent="0.2">
      <c r="A224" s="96"/>
      <c r="B224" s="80" t="s">
        <v>12</v>
      </c>
      <c r="C224" s="19"/>
      <c r="D224" s="20"/>
      <c r="E224" s="20"/>
      <c r="F224" s="20"/>
      <c r="G224" s="19"/>
      <c r="H224" s="22">
        <f t="shared" si="168"/>
        <v>0</v>
      </c>
      <c r="I224" s="22">
        <f t="shared" si="167"/>
        <v>0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75"/>
      <c r="T224" s="104"/>
      <c r="U224" s="104"/>
    </row>
    <row r="225" spans="1:21" ht="24" customHeight="1" x14ac:dyDescent="0.2">
      <c r="A225" s="94" t="s">
        <v>377</v>
      </c>
      <c r="B225" s="80" t="s">
        <v>410</v>
      </c>
      <c r="C225" s="19"/>
      <c r="D225" s="20"/>
      <c r="E225" s="20"/>
      <c r="F225" s="20"/>
      <c r="G225" s="19"/>
      <c r="H225" s="22">
        <v>2</v>
      </c>
      <c r="I225" s="22"/>
      <c r="J225" s="22"/>
      <c r="K225" s="22"/>
      <c r="L225" s="22">
        <v>2</v>
      </c>
      <c r="M225" s="22"/>
      <c r="N225" s="22"/>
      <c r="O225" s="22"/>
      <c r="P225" s="22"/>
      <c r="Q225" s="22"/>
      <c r="R225" s="22">
        <v>2</v>
      </c>
      <c r="S225" s="22">
        <v>2</v>
      </c>
      <c r="T225" s="93" t="s">
        <v>526</v>
      </c>
      <c r="U225" s="93" t="s">
        <v>375</v>
      </c>
    </row>
    <row r="226" spans="1:21" ht="26.45" customHeight="1" x14ac:dyDescent="0.2">
      <c r="A226" s="95"/>
      <c r="B226" s="80" t="s">
        <v>124</v>
      </c>
      <c r="C226" s="19"/>
      <c r="D226" s="20"/>
      <c r="E226" s="20"/>
      <c r="F226" s="20"/>
      <c r="G226" s="19"/>
      <c r="H226" s="22">
        <f t="shared" ref="H226" si="169">ROUND(H227/H225,1)</f>
        <v>40</v>
      </c>
      <c r="I226" s="22"/>
      <c r="J226" s="68" t="s">
        <v>585</v>
      </c>
      <c r="K226" s="68"/>
      <c r="L226" s="68" t="s">
        <v>585</v>
      </c>
      <c r="M226" s="68"/>
      <c r="N226" s="68" t="s">
        <v>585</v>
      </c>
      <c r="O226" s="68"/>
      <c r="P226" s="68" t="s">
        <v>585</v>
      </c>
      <c r="Q226" s="22"/>
      <c r="R226" s="22">
        <f t="shared" ref="R226:S226" si="170">ROUND(R227/R225,1)</f>
        <v>190</v>
      </c>
      <c r="S226" s="22">
        <f t="shared" si="170"/>
        <v>190</v>
      </c>
      <c r="T226" s="93"/>
      <c r="U226" s="93"/>
    </row>
    <row r="227" spans="1:21" ht="45" customHeight="1" x14ac:dyDescent="0.2">
      <c r="A227" s="95"/>
      <c r="B227" s="80" t="s">
        <v>94</v>
      </c>
      <c r="C227" s="19"/>
      <c r="D227" s="20"/>
      <c r="E227" s="20"/>
      <c r="F227" s="20"/>
      <c r="G227" s="19"/>
      <c r="H227" s="22">
        <f>SUM(H228:H234)</f>
        <v>80</v>
      </c>
      <c r="I227" s="22">
        <f t="shared" ref="I227:S227" si="171">SUM(I228:I234)</f>
        <v>0</v>
      </c>
      <c r="J227" s="22">
        <f t="shared" si="171"/>
        <v>0</v>
      </c>
      <c r="K227" s="22">
        <f t="shared" si="171"/>
        <v>0</v>
      </c>
      <c r="L227" s="22">
        <f t="shared" si="171"/>
        <v>80</v>
      </c>
      <c r="M227" s="22">
        <f t="shared" si="171"/>
        <v>0</v>
      </c>
      <c r="N227" s="22">
        <f t="shared" si="171"/>
        <v>0</v>
      </c>
      <c r="O227" s="22">
        <f t="shared" si="171"/>
        <v>0</v>
      </c>
      <c r="P227" s="22">
        <f t="shared" si="171"/>
        <v>0</v>
      </c>
      <c r="Q227" s="22">
        <f t="shared" si="171"/>
        <v>0</v>
      </c>
      <c r="R227" s="22">
        <f t="shared" si="171"/>
        <v>380</v>
      </c>
      <c r="S227" s="22">
        <f t="shared" si="171"/>
        <v>380</v>
      </c>
      <c r="T227" s="93"/>
      <c r="U227" s="93"/>
    </row>
    <row r="228" spans="1:21" ht="26.25" customHeight="1" x14ac:dyDescent="0.2">
      <c r="A228" s="95"/>
      <c r="B228" s="94" t="s">
        <v>17</v>
      </c>
      <c r="C228" s="28" t="str">
        <f>C238</f>
        <v>136</v>
      </c>
      <c r="D228" s="28" t="str">
        <f t="shared" ref="D228:G228" si="172">D238</f>
        <v>07</v>
      </c>
      <c r="E228" s="28" t="str">
        <f t="shared" si="172"/>
        <v>09</v>
      </c>
      <c r="F228" s="28" t="str">
        <f t="shared" si="172"/>
        <v>0710003470</v>
      </c>
      <c r="G228" s="28" t="str">
        <f t="shared" si="172"/>
        <v>244</v>
      </c>
      <c r="H228" s="22">
        <f>H238</f>
        <v>80</v>
      </c>
      <c r="I228" s="22">
        <f t="shared" ref="I228:S228" si="173">I238</f>
        <v>0</v>
      </c>
      <c r="J228" s="22">
        <f t="shared" si="173"/>
        <v>0</v>
      </c>
      <c r="K228" s="22">
        <f t="shared" si="173"/>
        <v>0</v>
      </c>
      <c r="L228" s="22">
        <f t="shared" si="173"/>
        <v>80</v>
      </c>
      <c r="M228" s="22">
        <f t="shared" si="173"/>
        <v>0</v>
      </c>
      <c r="N228" s="22">
        <f t="shared" si="173"/>
        <v>0</v>
      </c>
      <c r="O228" s="22">
        <f t="shared" si="173"/>
        <v>0</v>
      </c>
      <c r="P228" s="22">
        <f t="shared" si="173"/>
        <v>0</v>
      </c>
      <c r="Q228" s="22">
        <f t="shared" si="173"/>
        <v>0</v>
      </c>
      <c r="R228" s="22">
        <f t="shared" si="173"/>
        <v>380</v>
      </c>
      <c r="S228" s="22">
        <f t="shared" si="173"/>
        <v>380</v>
      </c>
      <c r="T228" s="93"/>
      <c r="U228" s="93"/>
    </row>
    <row r="229" spans="1:21" ht="26.25" customHeight="1" x14ac:dyDescent="0.2">
      <c r="A229" s="95"/>
      <c r="B229" s="95"/>
      <c r="C229" s="28" t="str">
        <f>C267</f>
        <v>136</v>
      </c>
      <c r="D229" s="28" t="s">
        <v>590</v>
      </c>
      <c r="E229" s="28" t="s">
        <v>592</v>
      </c>
      <c r="F229" s="28" t="str">
        <f t="shared" ref="F229:G229" si="174">F267</f>
        <v>7100R4983</v>
      </c>
      <c r="G229" s="28" t="str">
        <f t="shared" si="174"/>
        <v>242</v>
      </c>
      <c r="H229" s="22">
        <f>H267+H245</f>
        <v>0</v>
      </c>
      <c r="I229" s="22">
        <f t="shared" ref="I229:S229" si="175">I267+I245</f>
        <v>0</v>
      </c>
      <c r="J229" s="22">
        <f t="shared" si="175"/>
        <v>0</v>
      </c>
      <c r="K229" s="22">
        <f t="shared" si="175"/>
        <v>0</v>
      </c>
      <c r="L229" s="22">
        <f t="shared" si="175"/>
        <v>0</v>
      </c>
      <c r="M229" s="22">
        <f t="shared" si="175"/>
        <v>0</v>
      </c>
      <c r="N229" s="22">
        <f t="shared" si="175"/>
        <v>0</v>
      </c>
      <c r="O229" s="22">
        <f t="shared" si="175"/>
        <v>0</v>
      </c>
      <c r="P229" s="22">
        <f t="shared" si="175"/>
        <v>0</v>
      </c>
      <c r="Q229" s="22">
        <f t="shared" si="175"/>
        <v>0</v>
      </c>
      <c r="R229" s="22">
        <f t="shared" si="175"/>
        <v>0</v>
      </c>
      <c r="S229" s="22">
        <f t="shared" si="175"/>
        <v>0</v>
      </c>
      <c r="T229" s="93"/>
      <c r="U229" s="93"/>
    </row>
    <row r="230" spans="1:21" ht="26.25" customHeight="1" x14ac:dyDescent="0.2">
      <c r="A230" s="95"/>
      <c r="B230" s="96"/>
      <c r="C230" s="28" t="str">
        <f>C268</f>
        <v>136</v>
      </c>
      <c r="D230" s="28" t="s">
        <v>590</v>
      </c>
      <c r="E230" s="28" t="s">
        <v>592</v>
      </c>
      <c r="F230" s="28" t="str">
        <f t="shared" ref="F230:G232" si="176">F268</f>
        <v>7100R4983</v>
      </c>
      <c r="G230" s="28" t="str">
        <f t="shared" si="176"/>
        <v>244</v>
      </c>
      <c r="H230" s="22">
        <f>H268+H253+H260</f>
        <v>0</v>
      </c>
      <c r="I230" s="22">
        <f t="shared" ref="I230:S230" si="177">I268+I253+I260</f>
        <v>0</v>
      </c>
      <c r="J230" s="22">
        <f t="shared" si="177"/>
        <v>0</v>
      </c>
      <c r="K230" s="22">
        <f t="shared" si="177"/>
        <v>0</v>
      </c>
      <c r="L230" s="22">
        <f t="shared" si="177"/>
        <v>0</v>
      </c>
      <c r="M230" s="22">
        <f t="shared" si="177"/>
        <v>0</v>
      </c>
      <c r="N230" s="22">
        <f t="shared" si="177"/>
        <v>0</v>
      </c>
      <c r="O230" s="22">
        <f t="shared" si="177"/>
        <v>0</v>
      </c>
      <c r="P230" s="22">
        <f t="shared" si="177"/>
        <v>0</v>
      </c>
      <c r="Q230" s="22">
        <f t="shared" si="177"/>
        <v>0</v>
      </c>
      <c r="R230" s="22">
        <f t="shared" si="177"/>
        <v>0</v>
      </c>
      <c r="S230" s="22">
        <f t="shared" si="177"/>
        <v>0</v>
      </c>
      <c r="T230" s="93"/>
      <c r="U230" s="93"/>
    </row>
    <row r="231" spans="1:21" ht="26.25" customHeight="1" x14ac:dyDescent="0.2">
      <c r="A231" s="95"/>
      <c r="B231" s="102" t="s">
        <v>14</v>
      </c>
      <c r="C231" s="28">
        <v>136</v>
      </c>
      <c r="D231" s="28" t="s">
        <v>590</v>
      </c>
      <c r="E231" s="28" t="s">
        <v>592</v>
      </c>
      <c r="F231" s="28" t="str">
        <f t="shared" si="176"/>
        <v>07100R4983</v>
      </c>
      <c r="G231" s="28">
        <v>244</v>
      </c>
      <c r="H231" s="22">
        <f>H269+H247+H254+H261</f>
        <v>0</v>
      </c>
      <c r="I231" s="22">
        <f t="shared" ref="I231:S231" si="178">I269+I247+I254+I261</f>
        <v>0</v>
      </c>
      <c r="J231" s="22">
        <f t="shared" si="178"/>
        <v>0</v>
      </c>
      <c r="K231" s="22">
        <f t="shared" si="178"/>
        <v>0</v>
      </c>
      <c r="L231" s="22">
        <f t="shared" si="178"/>
        <v>0</v>
      </c>
      <c r="M231" s="22">
        <f t="shared" si="178"/>
        <v>0</v>
      </c>
      <c r="N231" s="22">
        <f t="shared" si="178"/>
        <v>0</v>
      </c>
      <c r="O231" s="22">
        <f t="shared" si="178"/>
        <v>0</v>
      </c>
      <c r="P231" s="22">
        <f t="shared" si="178"/>
        <v>0</v>
      </c>
      <c r="Q231" s="22">
        <f t="shared" si="178"/>
        <v>0</v>
      </c>
      <c r="R231" s="22">
        <f t="shared" si="178"/>
        <v>0</v>
      </c>
      <c r="S231" s="22">
        <f t="shared" si="178"/>
        <v>0</v>
      </c>
      <c r="T231" s="93"/>
      <c r="U231" s="93"/>
    </row>
    <row r="232" spans="1:21" x14ac:dyDescent="0.2">
      <c r="A232" s="95"/>
      <c r="B232" s="104"/>
      <c r="C232" s="19">
        <v>136</v>
      </c>
      <c r="D232" s="28" t="s">
        <v>590</v>
      </c>
      <c r="E232" s="28" t="s">
        <v>592</v>
      </c>
      <c r="F232" s="28" t="str">
        <f t="shared" si="176"/>
        <v>07100R4983</v>
      </c>
      <c r="G232" s="19">
        <v>242</v>
      </c>
      <c r="H232" s="22">
        <f>H270+H246</f>
        <v>0</v>
      </c>
      <c r="I232" s="22">
        <f t="shared" ref="I232:S232" si="179">I270+I246</f>
        <v>0</v>
      </c>
      <c r="J232" s="22">
        <f t="shared" si="179"/>
        <v>0</v>
      </c>
      <c r="K232" s="22">
        <f t="shared" si="179"/>
        <v>0</v>
      </c>
      <c r="L232" s="22">
        <f t="shared" si="179"/>
        <v>0</v>
      </c>
      <c r="M232" s="22">
        <f t="shared" si="179"/>
        <v>0</v>
      </c>
      <c r="N232" s="22">
        <f t="shared" si="179"/>
        <v>0</v>
      </c>
      <c r="O232" s="22">
        <f t="shared" si="179"/>
        <v>0</v>
      </c>
      <c r="P232" s="22">
        <f t="shared" si="179"/>
        <v>0</v>
      </c>
      <c r="Q232" s="22">
        <f t="shared" si="179"/>
        <v>0</v>
      </c>
      <c r="R232" s="22">
        <f t="shared" si="179"/>
        <v>0</v>
      </c>
      <c r="S232" s="22">
        <f t="shared" si="179"/>
        <v>0</v>
      </c>
      <c r="T232" s="93"/>
      <c r="U232" s="93"/>
    </row>
    <row r="233" spans="1:21" x14ac:dyDescent="0.2">
      <c r="A233" s="95"/>
      <c r="B233" s="80" t="s">
        <v>15</v>
      </c>
      <c r="C233" s="19"/>
      <c r="D233" s="20"/>
      <c r="E233" s="20"/>
      <c r="F233" s="20"/>
      <c r="G233" s="19"/>
      <c r="H233" s="22">
        <f t="shared" ref="H233:S233" si="180">H240</f>
        <v>0</v>
      </c>
      <c r="I233" s="22">
        <f t="shared" si="180"/>
        <v>0</v>
      </c>
      <c r="J233" s="22">
        <f t="shared" si="180"/>
        <v>0</v>
      </c>
      <c r="K233" s="22">
        <f t="shared" si="180"/>
        <v>0</v>
      </c>
      <c r="L233" s="22">
        <f t="shared" si="180"/>
        <v>0</v>
      </c>
      <c r="M233" s="22">
        <f t="shared" si="180"/>
        <v>0</v>
      </c>
      <c r="N233" s="22">
        <f t="shared" si="180"/>
        <v>0</v>
      </c>
      <c r="O233" s="22">
        <f t="shared" si="180"/>
        <v>0</v>
      </c>
      <c r="P233" s="22">
        <f t="shared" si="180"/>
        <v>0</v>
      </c>
      <c r="Q233" s="22">
        <f t="shared" si="180"/>
        <v>0</v>
      </c>
      <c r="R233" s="22">
        <f t="shared" si="180"/>
        <v>0</v>
      </c>
      <c r="S233" s="22">
        <f t="shared" si="180"/>
        <v>0</v>
      </c>
      <c r="T233" s="93"/>
      <c r="U233" s="93"/>
    </row>
    <row r="234" spans="1:21" x14ac:dyDescent="0.2">
      <c r="A234" s="96"/>
      <c r="B234" s="80" t="s">
        <v>12</v>
      </c>
      <c r="C234" s="19"/>
      <c r="D234" s="20"/>
      <c r="E234" s="20"/>
      <c r="F234" s="20"/>
      <c r="G234" s="19"/>
      <c r="H234" s="22">
        <f t="shared" ref="H234" si="181">H241</f>
        <v>0</v>
      </c>
      <c r="I234" s="22">
        <f t="shared" ref="I234:S234" si="182">I241</f>
        <v>0</v>
      </c>
      <c r="J234" s="22">
        <f t="shared" si="182"/>
        <v>0</v>
      </c>
      <c r="K234" s="22">
        <f t="shared" si="182"/>
        <v>0</v>
      </c>
      <c r="L234" s="22">
        <f t="shared" si="182"/>
        <v>0</v>
      </c>
      <c r="M234" s="22">
        <f t="shared" si="182"/>
        <v>0</v>
      </c>
      <c r="N234" s="22">
        <f t="shared" si="182"/>
        <v>0</v>
      </c>
      <c r="O234" s="22">
        <f t="shared" si="182"/>
        <v>0</v>
      </c>
      <c r="P234" s="22">
        <f t="shared" si="182"/>
        <v>0</v>
      </c>
      <c r="Q234" s="22">
        <f t="shared" si="182"/>
        <v>0</v>
      </c>
      <c r="R234" s="22">
        <f t="shared" si="182"/>
        <v>0</v>
      </c>
      <c r="S234" s="22">
        <f t="shared" si="182"/>
        <v>0</v>
      </c>
      <c r="T234" s="93"/>
      <c r="U234" s="93"/>
    </row>
    <row r="235" spans="1:21" ht="30.6" customHeight="1" x14ac:dyDescent="0.2">
      <c r="A235" s="105" t="s">
        <v>207</v>
      </c>
      <c r="B235" s="80" t="s">
        <v>410</v>
      </c>
      <c r="C235" s="19"/>
      <c r="D235" s="20"/>
      <c r="E235" s="20"/>
      <c r="F235" s="20"/>
      <c r="G235" s="19"/>
      <c r="H235" s="22">
        <v>2</v>
      </c>
      <c r="I235" s="22"/>
      <c r="J235" s="22"/>
      <c r="K235" s="22"/>
      <c r="L235" s="22">
        <v>2</v>
      </c>
      <c r="M235" s="22"/>
      <c r="N235" s="22"/>
      <c r="O235" s="22"/>
      <c r="P235" s="22"/>
      <c r="Q235" s="22"/>
      <c r="R235" s="22">
        <v>2</v>
      </c>
      <c r="S235" s="22">
        <v>2</v>
      </c>
      <c r="T235" s="93" t="s">
        <v>44</v>
      </c>
      <c r="U235" s="102" t="s">
        <v>288</v>
      </c>
    </row>
    <row r="236" spans="1:21" ht="26.45" customHeight="1" x14ac:dyDescent="0.2">
      <c r="A236" s="105"/>
      <c r="B236" s="80" t="s">
        <v>125</v>
      </c>
      <c r="C236" s="19"/>
      <c r="D236" s="20"/>
      <c r="E236" s="20"/>
      <c r="F236" s="20"/>
      <c r="G236" s="19"/>
      <c r="H236" s="22">
        <f t="shared" ref="H236:S236" si="183">ROUND(H237/H235,1)</f>
        <v>40</v>
      </c>
      <c r="I236" s="22" t="e">
        <f t="shared" si="183"/>
        <v>#DIV/0!</v>
      </c>
      <c r="J236" s="68" t="s">
        <v>585</v>
      </c>
      <c r="K236" s="68"/>
      <c r="L236" s="68" t="s">
        <v>585</v>
      </c>
      <c r="M236" s="68"/>
      <c r="N236" s="68" t="s">
        <v>585</v>
      </c>
      <c r="O236" s="68"/>
      <c r="P236" s="68" t="s">
        <v>585</v>
      </c>
      <c r="Q236" s="22" t="e">
        <f t="shared" si="183"/>
        <v>#DIV/0!</v>
      </c>
      <c r="R236" s="22">
        <f t="shared" si="183"/>
        <v>190</v>
      </c>
      <c r="S236" s="22">
        <f t="shared" si="183"/>
        <v>190</v>
      </c>
      <c r="T236" s="93"/>
      <c r="U236" s="103"/>
    </row>
    <row r="237" spans="1:21" ht="36" customHeight="1" x14ac:dyDescent="0.2">
      <c r="A237" s="105"/>
      <c r="B237" s="80" t="s">
        <v>98</v>
      </c>
      <c r="C237" s="19"/>
      <c r="D237" s="20"/>
      <c r="E237" s="20"/>
      <c r="F237" s="20"/>
      <c r="G237" s="19"/>
      <c r="H237" s="22">
        <f>SUM(H238:H241)</f>
        <v>80</v>
      </c>
      <c r="I237" s="22">
        <f t="shared" ref="I237:S237" si="184">SUM(I238:I241)</f>
        <v>0</v>
      </c>
      <c r="J237" s="22">
        <f t="shared" si="184"/>
        <v>0</v>
      </c>
      <c r="K237" s="22">
        <f t="shared" si="184"/>
        <v>0</v>
      </c>
      <c r="L237" s="22">
        <f t="shared" si="184"/>
        <v>80</v>
      </c>
      <c r="M237" s="22">
        <f t="shared" si="184"/>
        <v>0</v>
      </c>
      <c r="N237" s="22">
        <f t="shared" si="184"/>
        <v>0</v>
      </c>
      <c r="O237" s="22">
        <f t="shared" si="184"/>
        <v>0</v>
      </c>
      <c r="P237" s="22">
        <f t="shared" ref="P237" si="185">SUM(P238:P241)</f>
        <v>0</v>
      </c>
      <c r="Q237" s="22">
        <f t="shared" si="184"/>
        <v>0</v>
      </c>
      <c r="R237" s="22">
        <f t="shared" si="184"/>
        <v>380</v>
      </c>
      <c r="S237" s="22">
        <f t="shared" si="184"/>
        <v>380</v>
      </c>
      <c r="T237" s="93"/>
      <c r="U237" s="103"/>
    </row>
    <row r="238" spans="1:21" x14ac:dyDescent="0.2">
      <c r="A238" s="105"/>
      <c r="B238" s="80" t="s">
        <v>17</v>
      </c>
      <c r="C238" s="18" t="s">
        <v>47</v>
      </c>
      <c r="D238" s="28" t="s">
        <v>590</v>
      </c>
      <c r="E238" s="28" t="s">
        <v>592</v>
      </c>
      <c r="F238" s="18" t="s">
        <v>180</v>
      </c>
      <c r="G238" s="18" t="s">
        <v>53</v>
      </c>
      <c r="H238" s="22">
        <f>J238+L238+N238+P238</f>
        <v>80</v>
      </c>
      <c r="I238" s="24">
        <f>K238+M238+O238+Q238</f>
        <v>0</v>
      </c>
      <c r="J238" s="22"/>
      <c r="K238" s="22"/>
      <c r="L238" s="22">
        <v>80</v>
      </c>
      <c r="M238" s="22"/>
      <c r="N238" s="22"/>
      <c r="O238" s="22"/>
      <c r="P238" s="22"/>
      <c r="Q238" s="22"/>
      <c r="R238" s="22">
        <v>380</v>
      </c>
      <c r="S238" s="22">
        <v>380</v>
      </c>
      <c r="T238" s="93"/>
      <c r="U238" s="103"/>
    </row>
    <row r="239" spans="1:21" ht="13.15" customHeight="1" x14ac:dyDescent="0.2">
      <c r="A239" s="105"/>
      <c r="B239" s="80" t="s">
        <v>14</v>
      </c>
      <c r="C239" s="19"/>
      <c r="D239" s="20"/>
      <c r="E239" s="20"/>
      <c r="F239" s="20"/>
      <c r="G239" s="19"/>
      <c r="H239" s="22">
        <f t="shared" ref="H239:H241" si="186">J239+L239+N239+P239</f>
        <v>0</v>
      </c>
      <c r="I239" s="24">
        <f t="shared" ref="I239:I241" si="187">K239+M239+O239+Q239</f>
        <v>0</v>
      </c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93"/>
      <c r="U239" s="103"/>
    </row>
    <row r="240" spans="1:21" ht="13.15" customHeight="1" x14ac:dyDescent="0.2">
      <c r="A240" s="105"/>
      <c r="B240" s="80" t="s">
        <v>15</v>
      </c>
      <c r="C240" s="19"/>
      <c r="D240" s="20"/>
      <c r="E240" s="20"/>
      <c r="F240" s="20"/>
      <c r="G240" s="19"/>
      <c r="H240" s="22">
        <f t="shared" si="186"/>
        <v>0</v>
      </c>
      <c r="I240" s="24">
        <f t="shared" si="187"/>
        <v>0</v>
      </c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93"/>
      <c r="U240" s="103"/>
    </row>
    <row r="241" spans="1:21" ht="13.15" customHeight="1" x14ac:dyDescent="0.2">
      <c r="A241" s="105"/>
      <c r="B241" s="80" t="s">
        <v>12</v>
      </c>
      <c r="C241" s="19"/>
      <c r="D241" s="20"/>
      <c r="E241" s="20"/>
      <c r="F241" s="20"/>
      <c r="G241" s="19"/>
      <c r="H241" s="22">
        <f t="shared" si="186"/>
        <v>0</v>
      </c>
      <c r="I241" s="24">
        <f t="shared" si="187"/>
        <v>0</v>
      </c>
      <c r="J241" s="22"/>
      <c r="K241" s="22"/>
      <c r="L241" s="22"/>
      <c r="M241" s="22"/>
      <c r="N241" s="22"/>
      <c r="O241" s="22"/>
      <c r="P241" s="22"/>
      <c r="Q241" s="22"/>
      <c r="R241" s="22"/>
      <c r="S241" s="75"/>
      <c r="T241" s="93"/>
      <c r="U241" s="104"/>
    </row>
    <row r="242" spans="1:21" ht="30.6" hidden="1" customHeight="1" x14ac:dyDescent="0.2">
      <c r="A242" s="105" t="s">
        <v>444</v>
      </c>
      <c r="B242" s="80" t="s">
        <v>409</v>
      </c>
      <c r="C242" s="19"/>
      <c r="D242" s="20"/>
      <c r="E242" s="20"/>
      <c r="F242" s="20"/>
      <c r="G242" s="19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93" t="s">
        <v>411</v>
      </c>
      <c r="U242" s="102" t="s">
        <v>487</v>
      </c>
    </row>
    <row r="243" spans="1:21" ht="26.45" hidden="1" customHeight="1" x14ac:dyDescent="0.2">
      <c r="A243" s="105"/>
      <c r="B243" s="80" t="s">
        <v>125</v>
      </c>
      <c r="C243" s="19"/>
      <c r="D243" s="20"/>
      <c r="E243" s="20"/>
      <c r="F243" s="20"/>
      <c r="G243" s="19"/>
      <c r="H243" s="22" t="e">
        <f t="shared" ref="H243:S243" si="188">ROUND(H244/H242,1)</f>
        <v>#DIV/0!</v>
      </c>
      <c r="I243" s="22" t="e">
        <f t="shared" si="188"/>
        <v>#DIV/0!</v>
      </c>
      <c r="J243" s="22" t="e">
        <f t="shared" si="188"/>
        <v>#DIV/0!</v>
      </c>
      <c r="K243" s="22" t="e">
        <f t="shared" si="188"/>
        <v>#DIV/0!</v>
      </c>
      <c r="L243" s="22" t="e">
        <f t="shared" si="188"/>
        <v>#DIV/0!</v>
      </c>
      <c r="M243" s="22" t="e">
        <f t="shared" si="188"/>
        <v>#DIV/0!</v>
      </c>
      <c r="N243" s="22" t="e">
        <f t="shared" si="188"/>
        <v>#DIV/0!</v>
      </c>
      <c r="O243" s="22" t="e">
        <f t="shared" si="188"/>
        <v>#DIV/0!</v>
      </c>
      <c r="P243" s="22" t="e">
        <f t="shared" si="188"/>
        <v>#DIV/0!</v>
      </c>
      <c r="Q243" s="22" t="e">
        <f t="shared" si="188"/>
        <v>#DIV/0!</v>
      </c>
      <c r="R243" s="22" t="e">
        <f t="shared" si="188"/>
        <v>#DIV/0!</v>
      </c>
      <c r="S243" s="22" t="e">
        <f t="shared" si="188"/>
        <v>#DIV/0!</v>
      </c>
      <c r="T243" s="93"/>
      <c r="U243" s="103"/>
    </row>
    <row r="244" spans="1:21" ht="13.15" hidden="1" customHeight="1" x14ac:dyDescent="0.2">
      <c r="A244" s="105"/>
      <c r="B244" s="80" t="s">
        <v>98</v>
      </c>
      <c r="C244" s="19"/>
      <c r="D244" s="20"/>
      <c r="E244" s="20"/>
      <c r="F244" s="20"/>
      <c r="G244" s="19"/>
      <c r="H244" s="22">
        <f>SUM(H245:H249)</f>
        <v>0</v>
      </c>
      <c r="I244" s="22">
        <f t="shared" ref="I244:S244" si="189">SUM(I245:I249)</f>
        <v>0</v>
      </c>
      <c r="J244" s="22">
        <f t="shared" si="189"/>
        <v>0</v>
      </c>
      <c r="K244" s="22">
        <f t="shared" si="189"/>
        <v>0</v>
      </c>
      <c r="L244" s="22">
        <f t="shared" si="189"/>
        <v>0</v>
      </c>
      <c r="M244" s="22">
        <f t="shared" si="189"/>
        <v>0</v>
      </c>
      <c r="N244" s="22">
        <f>SUM(N245:N249)</f>
        <v>0</v>
      </c>
      <c r="O244" s="22">
        <f t="shared" si="189"/>
        <v>0</v>
      </c>
      <c r="P244" s="22">
        <f t="shared" si="189"/>
        <v>0</v>
      </c>
      <c r="Q244" s="22">
        <f t="shared" si="189"/>
        <v>0</v>
      </c>
      <c r="R244" s="22">
        <f t="shared" si="189"/>
        <v>0</v>
      </c>
      <c r="S244" s="22">
        <f t="shared" si="189"/>
        <v>0</v>
      </c>
      <c r="T244" s="93"/>
      <c r="U244" s="103"/>
    </row>
    <row r="245" spans="1:21" hidden="1" x14ac:dyDescent="0.2">
      <c r="A245" s="105"/>
      <c r="B245" s="80" t="s">
        <v>17</v>
      </c>
      <c r="C245" s="18" t="s">
        <v>47</v>
      </c>
      <c r="D245" s="18" t="s">
        <v>41</v>
      </c>
      <c r="E245" s="18"/>
      <c r="F245" s="18" t="s">
        <v>407</v>
      </c>
      <c r="G245" s="18" t="s">
        <v>70</v>
      </c>
      <c r="H245" s="22">
        <f>J245+L245+N245+P245</f>
        <v>0</v>
      </c>
      <c r="I245" s="24">
        <f>K245+M245+O245+Q245</f>
        <v>0</v>
      </c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93"/>
      <c r="U245" s="103"/>
    </row>
    <row r="246" spans="1:21" ht="13.15" hidden="1" customHeight="1" x14ac:dyDescent="0.2">
      <c r="A246" s="105"/>
      <c r="B246" s="94" t="s">
        <v>14</v>
      </c>
      <c r="C246" s="110">
        <v>136</v>
      </c>
      <c r="D246" s="112" t="s">
        <v>41</v>
      </c>
      <c r="E246" s="85"/>
      <c r="F246" s="114" t="s">
        <v>407</v>
      </c>
      <c r="G246" s="19">
        <v>242</v>
      </c>
      <c r="H246" s="22">
        <f t="shared" ref="H246:H249" si="190">J246+L246+N246+P246</f>
        <v>0</v>
      </c>
      <c r="I246" s="24">
        <f t="shared" ref="I246:I249" si="191">K246+M246+O246+Q246</f>
        <v>0</v>
      </c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93"/>
      <c r="U246" s="103"/>
    </row>
    <row r="247" spans="1:21" ht="13.15" hidden="1" customHeight="1" x14ac:dyDescent="0.2">
      <c r="A247" s="105"/>
      <c r="B247" s="96"/>
      <c r="C247" s="111"/>
      <c r="D247" s="113"/>
      <c r="E247" s="86"/>
      <c r="F247" s="115"/>
      <c r="G247" s="19">
        <v>244</v>
      </c>
      <c r="H247" s="22">
        <f t="shared" si="190"/>
        <v>0</v>
      </c>
      <c r="I247" s="24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93"/>
      <c r="U247" s="103"/>
    </row>
    <row r="248" spans="1:21" ht="13.15" hidden="1" customHeight="1" x14ac:dyDescent="0.2">
      <c r="A248" s="105"/>
      <c r="B248" s="80" t="s">
        <v>15</v>
      </c>
      <c r="C248" s="19"/>
      <c r="D248" s="20"/>
      <c r="E248" s="20"/>
      <c r="F248" s="20"/>
      <c r="G248" s="19"/>
      <c r="H248" s="22">
        <f t="shared" si="190"/>
        <v>0</v>
      </c>
      <c r="I248" s="24">
        <f t="shared" si="191"/>
        <v>0</v>
      </c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93"/>
      <c r="U248" s="103"/>
    </row>
    <row r="249" spans="1:21" ht="98.25" hidden="1" customHeight="1" x14ac:dyDescent="0.2">
      <c r="A249" s="105"/>
      <c r="B249" s="80" t="s">
        <v>12</v>
      </c>
      <c r="C249" s="19"/>
      <c r="D249" s="20"/>
      <c r="E249" s="20"/>
      <c r="F249" s="20"/>
      <c r="G249" s="19"/>
      <c r="H249" s="22">
        <f t="shared" si="190"/>
        <v>0</v>
      </c>
      <c r="I249" s="24">
        <f t="shared" si="191"/>
        <v>0</v>
      </c>
      <c r="J249" s="22"/>
      <c r="K249" s="22"/>
      <c r="L249" s="22"/>
      <c r="M249" s="22"/>
      <c r="N249" s="22"/>
      <c r="O249" s="22"/>
      <c r="P249" s="22"/>
      <c r="Q249" s="22"/>
      <c r="R249" s="22"/>
      <c r="S249" s="75"/>
      <c r="T249" s="93"/>
      <c r="U249" s="104"/>
    </row>
    <row r="250" spans="1:21" ht="30.6" hidden="1" customHeight="1" x14ac:dyDescent="0.2">
      <c r="A250" s="105" t="s">
        <v>449</v>
      </c>
      <c r="B250" s="80" t="s">
        <v>151</v>
      </c>
      <c r="C250" s="19"/>
      <c r="D250" s="20"/>
      <c r="E250" s="20"/>
      <c r="F250" s="20"/>
      <c r="G250" s="19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93" t="s">
        <v>376</v>
      </c>
      <c r="U250" s="102" t="s">
        <v>448</v>
      </c>
    </row>
    <row r="251" spans="1:21" ht="26.45" hidden="1" customHeight="1" x14ac:dyDescent="0.2">
      <c r="A251" s="105"/>
      <c r="B251" s="80" t="s">
        <v>125</v>
      </c>
      <c r="C251" s="19"/>
      <c r="D251" s="20"/>
      <c r="E251" s="20"/>
      <c r="F251" s="20"/>
      <c r="G251" s="19"/>
      <c r="H251" s="22" t="e">
        <f t="shared" ref="H251:S251" si="192">ROUND(H252/H250,1)</f>
        <v>#DIV/0!</v>
      </c>
      <c r="I251" s="22" t="e">
        <f t="shared" si="192"/>
        <v>#DIV/0!</v>
      </c>
      <c r="J251" s="22" t="e">
        <f t="shared" si="192"/>
        <v>#DIV/0!</v>
      </c>
      <c r="K251" s="22" t="e">
        <f t="shared" si="192"/>
        <v>#DIV/0!</v>
      </c>
      <c r="L251" s="22" t="e">
        <f t="shared" si="192"/>
        <v>#DIV/0!</v>
      </c>
      <c r="M251" s="22" t="e">
        <f t="shared" si="192"/>
        <v>#DIV/0!</v>
      </c>
      <c r="N251" s="22" t="e">
        <f t="shared" ref="N251" si="193">ROUND(N252/N250,1)</f>
        <v>#DIV/0!</v>
      </c>
      <c r="O251" s="22" t="e">
        <f t="shared" si="192"/>
        <v>#DIV/0!</v>
      </c>
      <c r="P251" s="22" t="e">
        <f t="shared" si="192"/>
        <v>#DIV/0!</v>
      </c>
      <c r="Q251" s="22" t="e">
        <f t="shared" si="192"/>
        <v>#DIV/0!</v>
      </c>
      <c r="R251" s="22" t="e">
        <f t="shared" si="192"/>
        <v>#DIV/0!</v>
      </c>
      <c r="S251" s="22" t="e">
        <f t="shared" si="192"/>
        <v>#DIV/0!</v>
      </c>
      <c r="T251" s="93"/>
      <c r="U251" s="103"/>
    </row>
    <row r="252" spans="1:21" ht="43.9" hidden="1" customHeight="1" x14ac:dyDescent="0.2">
      <c r="A252" s="105"/>
      <c r="B252" s="80" t="s">
        <v>98</v>
      </c>
      <c r="C252" s="19"/>
      <c r="D252" s="20"/>
      <c r="E252" s="20"/>
      <c r="F252" s="20"/>
      <c r="G252" s="19"/>
      <c r="H252" s="22">
        <f t="shared" ref="H252:S252" si="194">SUM(H253:H256)</f>
        <v>0</v>
      </c>
      <c r="I252" s="22">
        <f t="shared" si="194"/>
        <v>0</v>
      </c>
      <c r="J252" s="22">
        <f t="shared" si="194"/>
        <v>0</v>
      </c>
      <c r="K252" s="22">
        <f t="shared" si="194"/>
        <v>0</v>
      </c>
      <c r="L252" s="22">
        <f t="shared" si="194"/>
        <v>0</v>
      </c>
      <c r="M252" s="22">
        <f t="shared" si="194"/>
        <v>0</v>
      </c>
      <c r="N252" s="22">
        <f t="shared" si="194"/>
        <v>0</v>
      </c>
      <c r="O252" s="22">
        <f t="shared" si="194"/>
        <v>0</v>
      </c>
      <c r="P252" s="22">
        <f t="shared" si="194"/>
        <v>0</v>
      </c>
      <c r="Q252" s="22">
        <f t="shared" si="194"/>
        <v>0</v>
      </c>
      <c r="R252" s="22">
        <f t="shared" si="194"/>
        <v>0</v>
      </c>
      <c r="S252" s="22">
        <f t="shared" si="194"/>
        <v>0</v>
      </c>
      <c r="T252" s="93"/>
      <c r="U252" s="103"/>
    </row>
    <row r="253" spans="1:21" hidden="1" x14ac:dyDescent="0.2">
      <c r="A253" s="105"/>
      <c r="B253" s="80" t="s">
        <v>17</v>
      </c>
      <c r="C253" s="18" t="s">
        <v>47</v>
      </c>
      <c r="D253" s="18" t="s">
        <v>41</v>
      </c>
      <c r="E253" s="18"/>
      <c r="F253" s="18" t="s">
        <v>407</v>
      </c>
      <c r="G253" s="18" t="s">
        <v>53</v>
      </c>
      <c r="H253" s="22">
        <f>J253+L253+N253+P253</f>
        <v>0</v>
      </c>
      <c r="I253" s="24">
        <f>K253+M253+O253+Q253</f>
        <v>0</v>
      </c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93"/>
      <c r="U253" s="103"/>
    </row>
    <row r="254" spans="1:21" ht="13.15" hidden="1" customHeight="1" x14ac:dyDescent="0.2">
      <c r="A254" s="105"/>
      <c r="B254" s="80" t="s">
        <v>14</v>
      </c>
      <c r="C254" s="19" t="s">
        <v>47</v>
      </c>
      <c r="D254" s="20" t="s">
        <v>41</v>
      </c>
      <c r="E254" s="20"/>
      <c r="F254" s="20" t="s">
        <v>407</v>
      </c>
      <c r="G254" s="19">
        <v>244</v>
      </c>
      <c r="H254" s="22">
        <f t="shared" ref="H254:H256" si="195">J254+L254+N254+P254</f>
        <v>0</v>
      </c>
      <c r="I254" s="24">
        <f t="shared" ref="I254:I256" si="196">K254+M254+O254+Q254</f>
        <v>0</v>
      </c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93"/>
      <c r="U254" s="103"/>
    </row>
    <row r="255" spans="1:21" ht="13.15" hidden="1" customHeight="1" x14ac:dyDescent="0.2">
      <c r="A255" s="105"/>
      <c r="B255" s="80" t="s">
        <v>15</v>
      </c>
      <c r="C255" s="19"/>
      <c r="D255" s="20"/>
      <c r="E255" s="20"/>
      <c r="F255" s="20"/>
      <c r="G255" s="19"/>
      <c r="H255" s="22">
        <f t="shared" si="195"/>
        <v>0</v>
      </c>
      <c r="I255" s="24">
        <f t="shared" si="196"/>
        <v>0</v>
      </c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93"/>
      <c r="U255" s="103"/>
    </row>
    <row r="256" spans="1:21" ht="136.15" hidden="1" customHeight="1" x14ac:dyDescent="0.2">
      <c r="A256" s="105"/>
      <c r="B256" s="80" t="s">
        <v>12</v>
      </c>
      <c r="C256" s="19"/>
      <c r="D256" s="20"/>
      <c r="E256" s="20"/>
      <c r="F256" s="20"/>
      <c r="G256" s="19"/>
      <c r="H256" s="22">
        <f t="shared" si="195"/>
        <v>0</v>
      </c>
      <c r="I256" s="24">
        <f t="shared" si="196"/>
        <v>0</v>
      </c>
      <c r="J256" s="22"/>
      <c r="K256" s="22"/>
      <c r="L256" s="22"/>
      <c r="M256" s="22"/>
      <c r="N256" s="22"/>
      <c r="O256" s="22"/>
      <c r="P256" s="22"/>
      <c r="Q256" s="22"/>
      <c r="R256" s="22"/>
      <c r="S256" s="75"/>
      <c r="T256" s="93"/>
      <c r="U256" s="104"/>
    </row>
    <row r="257" spans="1:21" ht="30.6" hidden="1" customHeight="1" x14ac:dyDescent="0.2">
      <c r="A257" s="105" t="s">
        <v>482</v>
      </c>
      <c r="B257" s="80" t="s">
        <v>486</v>
      </c>
      <c r="C257" s="19"/>
      <c r="D257" s="20"/>
      <c r="E257" s="20"/>
      <c r="F257" s="20"/>
      <c r="G257" s="19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93" t="s">
        <v>411</v>
      </c>
      <c r="U257" s="102" t="s">
        <v>483</v>
      </c>
    </row>
    <row r="258" spans="1:21" ht="26.45" hidden="1" customHeight="1" x14ac:dyDescent="0.2">
      <c r="A258" s="105"/>
      <c r="B258" s="80" t="s">
        <v>125</v>
      </c>
      <c r="C258" s="19"/>
      <c r="D258" s="20"/>
      <c r="E258" s="20"/>
      <c r="F258" s="20"/>
      <c r="G258" s="19"/>
      <c r="H258" s="22" t="e">
        <f t="shared" ref="H258:S258" si="197">ROUND(H259/H257,1)</f>
        <v>#DIV/0!</v>
      </c>
      <c r="I258" s="22" t="e">
        <f t="shared" si="197"/>
        <v>#DIV/0!</v>
      </c>
      <c r="J258" s="22" t="e">
        <f t="shared" si="197"/>
        <v>#DIV/0!</v>
      </c>
      <c r="K258" s="22" t="e">
        <f t="shared" si="197"/>
        <v>#DIV/0!</v>
      </c>
      <c r="L258" s="22" t="e">
        <f t="shared" si="197"/>
        <v>#DIV/0!</v>
      </c>
      <c r="M258" s="22" t="e">
        <f t="shared" si="197"/>
        <v>#DIV/0!</v>
      </c>
      <c r="N258" s="22" t="e">
        <f t="shared" si="197"/>
        <v>#DIV/0!</v>
      </c>
      <c r="O258" s="22" t="e">
        <f t="shared" si="197"/>
        <v>#DIV/0!</v>
      </c>
      <c r="P258" s="22" t="e">
        <f t="shared" si="197"/>
        <v>#DIV/0!</v>
      </c>
      <c r="Q258" s="22" t="e">
        <f t="shared" si="197"/>
        <v>#DIV/0!</v>
      </c>
      <c r="R258" s="22" t="e">
        <f t="shared" si="197"/>
        <v>#DIV/0!</v>
      </c>
      <c r="S258" s="22" t="e">
        <f t="shared" si="197"/>
        <v>#DIV/0!</v>
      </c>
      <c r="T258" s="93"/>
      <c r="U258" s="103"/>
    </row>
    <row r="259" spans="1:21" ht="13.15" hidden="1" customHeight="1" x14ac:dyDescent="0.2">
      <c r="A259" s="105"/>
      <c r="B259" s="80" t="s">
        <v>98</v>
      </c>
      <c r="C259" s="19"/>
      <c r="D259" s="20"/>
      <c r="E259" s="20"/>
      <c r="F259" s="20"/>
      <c r="G259" s="19"/>
      <c r="H259" s="22">
        <f>SUM(H260:H263)</f>
        <v>0</v>
      </c>
      <c r="I259" s="22">
        <f t="shared" ref="I259:S259" si="198">SUM(I260:I263)</f>
        <v>0</v>
      </c>
      <c r="J259" s="22">
        <f t="shared" si="198"/>
        <v>0</v>
      </c>
      <c r="K259" s="22">
        <f t="shared" si="198"/>
        <v>0</v>
      </c>
      <c r="L259" s="22">
        <f t="shared" si="198"/>
        <v>0</v>
      </c>
      <c r="M259" s="22">
        <f t="shared" si="198"/>
        <v>0</v>
      </c>
      <c r="N259" s="22">
        <f t="shared" si="198"/>
        <v>0</v>
      </c>
      <c r="O259" s="22">
        <f t="shared" si="198"/>
        <v>0</v>
      </c>
      <c r="P259" s="22">
        <f t="shared" si="198"/>
        <v>0</v>
      </c>
      <c r="Q259" s="22">
        <f t="shared" si="198"/>
        <v>0</v>
      </c>
      <c r="R259" s="22">
        <f t="shared" si="198"/>
        <v>0</v>
      </c>
      <c r="S259" s="22">
        <f t="shared" si="198"/>
        <v>0</v>
      </c>
      <c r="T259" s="93"/>
      <c r="U259" s="103"/>
    </row>
    <row r="260" spans="1:21" ht="12.75" hidden="1" customHeight="1" x14ac:dyDescent="0.2">
      <c r="A260" s="105"/>
      <c r="B260" s="80" t="s">
        <v>17</v>
      </c>
      <c r="C260" s="18" t="s">
        <v>47</v>
      </c>
      <c r="D260" s="18" t="s">
        <v>41</v>
      </c>
      <c r="E260" s="18"/>
      <c r="F260" s="18" t="s">
        <v>407</v>
      </c>
      <c r="G260" s="18" t="s">
        <v>53</v>
      </c>
      <c r="H260" s="22">
        <f>J260+L260+N260+P260</f>
        <v>0</v>
      </c>
      <c r="I260" s="24">
        <f>K260+M260+O260+Q260</f>
        <v>0</v>
      </c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93"/>
      <c r="U260" s="103"/>
    </row>
    <row r="261" spans="1:21" ht="13.15" hidden="1" customHeight="1" x14ac:dyDescent="0.2">
      <c r="A261" s="105"/>
      <c r="B261" s="80" t="s">
        <v>14</v>
      </c>
      <c r="C261" s="18" t="s">
        <v>47</v>
      </c>
      <c r="D261" s="18" t="s">
        <v>41</v>
      </c>
      <c r="E261" s="18"/>
      <c r="F261" s="18" t="s">
        <v>407</v>
      </c>
      <c r="G261" s="18" t="s">
        <v>53</v>
      </c>
      <c r="H261" s="22">
        <f t="shared" ref="H261:H263" si="199">J261+L261+N261+P261</f>
        <v>0</v>
      </c>
      <c r="I261" s="24">
        <f t="shared" ref="I261:I263" si="200">K261+M261+O261+Q261</f>
        <v>0</v>
      </c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93"/>
      <c r="U261" s="103"/>
    </row>
    <row r="262" spans="1:21" ht="13.15" hidden="1" customHeight="1" x14ac:dyDescent="0.2">
      <c r="A262" s="105"/>
      <c r="B262" s="80" t="s">
        <v>15</v>
      </c>
      <c r="C262" s="19"/>
      <c r="D262" s="20"/>
      <c r="E262" s="20"/>
      <c r="F262" s="20"/>
      <c r="G262" s="19"/>
      <c r="H262" s="22">
        <f t="shared" si="199"/>
        <v>0</v>
      </c>
      <c r="I262" s="24">
        <f t="shared" si="200"/>
        <v>0</v>
      </c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93"/>
      <c r="U262" s="103"/>
    </row>
    <row r="263" spans="1:21" ht="38.450000000000003" hidden="1" customHeight="1" x14ac:dyDescent="0.2">
      <c r="A263" s="105"/>
      <c r="B263" s="80" t="s">
        <v>12</v>
      </c>
      <c r="C263" s="19"/>
      <c r="D263" s="20"/>
      <c r="E263" s="20"/>
      <c r="F263" s="20"/>
      <c r="G263" s="19"/>
      <c r="H263" s="22">
        <f t="shared" si="199"/>
        <v>0</v>
      </c>
      <c r="I263" s="24">
        <f t="shared" si="200"/>
        <v>0</v>
      </c>
      <c r="J263" s="22"/>
      <c r="K263" s="22"/>
      <c r="L263" s="22"/>
      <c r="M263" s="22"/>
      <c r="N263" s="22"/>
      <c r="O263" s="22"/>
      <c r="P263" s="22"/>
      <c r="Q263" s="22"/>
      <c r="R263" s="22"/>
      <c r="S263" s="75"/>
      <c r="T263" s="93"/>
      <c r="U263" s="104"/>
    </row>
    <row r="264" spans="1:21" ht="25.15" hidden="1" customHeight="1" x14ac:dyDescent="0.2">
      <c r="A264" s="94" t="s">
        <v>484</v>
      </c>
      <c r="B264" s="80" t="s">
        <v>73</v>
      </c>
      <c r="C264" s="19"/>
      <c r="D264" s="20"/>
      <c r="E264" s="20"/>
      <c r="F264" s="20"/>
      <c r="G264" s="19"/>
      <c r="H264" s="23"/>
      <c r="I264" s="23"/>
      <c r="J264" s="23"/>
      <c r="K264" s="23"/>
      <c r="L264" s="23"/>
      <c r="M264" s="23"/>
      <c r="N264" s="23"/>
      <c r="O264" s="23"/>
      <c r="P264" s="23"/>
      <c r="Q264" s="22"/>
      <c r="R264" s="23"/>
      <c r="S264" s="22"/>
      <c r="T264" s="102" t="s">
        <v>485</v>
      </c>
      <c r="U264" s="102" t="s">
        <v>488</v>
      </c>
    </row>
    <row r="265" spans="1:21" ht="26.45" hidden="1" customHeight="1" x14ac:dyDescent="0.2">
      <c r="A265" s="95"/>
      <c r="B265" s="80" t="s">
        <v>125</v>
      </c>
      <c r="C265" s="19"/>
      <c r="D265" s="20"/>
      <c r="E265" s="20"/>
      <c r="F265" s="20"/>
      <c r="G265" s="19"/>
      <c r="H265" s="22" t="e">
        <f t="shared" ref="H265:P265" si="201">ROUND(H266/H264,1)</f>
        <v>#DIV/0!</v>
      </c>
      <c r="I265" s="22" t="e">
        <f t="shared" si="201"/>
        <v>#DIV/0!</v>
      </c>
      <c r="J265" s="22" t="e">
        <f t="shared" si="201"/>
        <v>#DIV/0!</v>
      </c>
      <c r="K265" s="22" t="e">
        <f t="shared" si="201"/>
        <v>#DIV/0!</v>
      </c>
      <c r="L265" s="22" t="e">
        <f t="shared" si="201"/>
        <v>#DIV/0!</v>
      </c>
      <c r="M265" s="22" t="e">
        <f t="shared" si="201"/>
        <v>#DIV/0!</v>
      </c>
      <c r="N265" s="22" t="e">
        <f t="shared" si="201"/>
        <v>#DIV/0!</v>
      </c>
      <c r="O265" s="22" t="e">
        <f t="shared" si="201"/>
        <v>#DIV/0!</v>
      </c>
      <c r="P265" s="22" t="e">
        <f t="shared" si="201"/>
        <v>#DIV/0!</v>
      </c>
      <c r="Q265" s="22"/>
      <c r="R265" s="22" t="e">
        <f t="shared" ref="R265:S265" si="202">ROUND(R266/R264,1)</f>
        <v>#DIV/0!</v>
      </c>
      <c r="S265" s="22" t="e">
        <f t="shared" si="202"/>
        <v>#DIV/0!</v>
      </c>
      <c r="T265" s="103"/>
      <c r="U265" s="103"/>
    </row>
    <row r="266" spans="1:21" ht="30.6" hidden="1" customHeight="1" x14ac:dyDescent="0.2">
      <c r="A266" s="95"/>
      <c r="B266" s="80" t="s">
        <v>94</v>
      </c>
      <c r="C266" s="19"/>
      <c r="D266" s="20"/>
      <c r="E266" s="20"/>
      <c r="F266" s="20"/>
      <c r="G266" s="19"/>
      <c r="H266" s="22">
        <f t="shared" ref="H266:P266" si="203">SUM(H267:H272)</f>
        <v>0</v>
      </c>
      <c r="I266" s="22">
        <f t="shared" si="203"/>
        <v>0</v>
      </c>
      <c r="J266" s="22">
        <f t="shared" si="203"/>
        <v>0</v>
      </c>
      <c r="K266" s="22">
        <f t="shared" si="203"/>
        <v>0</v>
      </c>
      <c r="L266" s="22">
        <f t="shared" si="203"/>
        <v>0</v>
      </c>
      <c r="M266" s="22">
        <f t="shared" si="203"/>
        <v>0</v>
      </c>
      <c r="N266" s="22">
        <f t="shared" si="203"/>
        <v>0</v>
      </c>
      <c r="O266" s="22">
        <f t="shared" si="203"/>
        <v>0</v>
      </c>
      <c r="P266" s="22">
        <f t="shared" si="203"/>
        <v>0</v>
      </c>
      <c r="Q266" s="22"/>
      <c r="R266" s="22">
        <f t="shared" ref="R266:S266" si="204">SUM(R267:R272)</f>
        <v>0</v>
      </c>
      <c r="S266" s="22">
        <f t="shared" si="204"/>
        <v>0</v>
      </c>
      <c r="T266" s="103"/>
      <c r="U266" s="103"/>
    </row>
    <row r="267" spans="1:21" ht="13.15" hidden="1" customHeight="1" x14ac:dyDescent="0.2">
      <c r="A267" s="95"/>
      <c r="B267" s="94" t="s">
        <v>17</v>
      </c>
      <c r="C267" s="18" t="s">
        <v>47</v>
      </c>
      <c r="D267" s="18" t="s">
        <v>41</v>
      </c>
      <c r="E267" s="18"/>
      <c r="F267" s="18" t="s">
        <v>403</v>
      </c>
      <c r="G267" s="18" t="s">
        <v>70</v>
      </c>
      <c r="H267" s="22">
        <f>J267+L267+N267+P267</f>
        <v>0</v>
      </c>
      <c r="I267" s="24">
        <f>K267+M267+O267+Q267</f>
        <v>0</v>
      </c>
      <c r="J267" s="22"/>
      <c r="K267" s="22"/>
      <c r="L267" s="22"/>
      <c r="M267" s="22"/>
      <c r="N267" s="22"/>
      <c r="O267" s="22"/>
      <c r="P267" s="22"/>
      <c r="Q267" s="22"/>
      <c r="R267" s="22"/>
      <c r="S267" s="75"/>
      <c r="T267" s="103"/>
      <c r="U267" s="103"/>
    </row>
    <row r="268" spans="1:21" ht="13.15" hidden="1" customHeight="1" x14ac:dyDescent="0.2">
      <c r="A268" s="95"/>
      <c r="B268" s="96"/>
      <c r="C268" s="18" t="s">
        <v>47</v>
      </c>
      <c r="D268" s="18" t="s">
        <v>41</v>
      </c>
      <c r="E268" s="18"/>
      <c r="F268" s="18" t="s">
        <v>403</v>
      </c>
      <c r="G268" s="18" t="s">
        <v>53</v>
      </c>
      <c r="H268" s="24">
        <f>J268+L268+N268+P268</f>
        <v>0</v>
      </c>
      <c r="I268" s="24">
        <f>K268+M268+O268+Q268</f>
        <v>0</v>
      </c>
      <c r="J268" s="22"/>
      <c r="K268" s="22"/>
      <c r="L268" s="22"/>
      <c r="M268" s="22"/>
      <c r="N268" s="22"/>
      <c r="O268" s="22"/>
      <c r="P268" s="22"/>
      <c r="Q268" s="22"/>
      <c r="R268" s="22"/>
      <c r="S268" s="75"/>
      <c r="T268" s="103"/>
      <c r="U268" s="103"/>
    </row>
    <row r="269" spans="1:21" ht="13.15" hidden="1" customHeight="1" x14ac:dyDescent="0.2">
      <c r="A269" s="95"/>
      <c r="B269" s="94" t="s">
        <v>14</v>
      </c>
      <c r="C269" s="19">
        <v>136</v>
      </c>
      <c r="D269" s="20" t="s">
        <v>41</v>
      </c>
      <c r="E269" s="20"/>
      <c r="F269" s="20" t="s">
        <v>407</v>
      </c>
      <c r="G269" s="19">
        <v>244</v>
      </c>
      <c r="H269" s="22">
        <f t="shared" ref="H269:H271" si="205">J269+L269+N269+P269</f>
        <v>0</v>
      </c>
      <c r="I269" s="24">
        <f t="shared" ref="I269:I271" si="206">K269+M269+O269+Q269</f>
        <v>0</v>
      </c>
      <c r="J269" s="22"/>
      <c r="K269" s="22"/>
      <c r="L269" s="22"/>
      <c r="M269" s="22"/>
      <c r="N269" s="22"/>
      <c r="O269" s="22"/>
      <c r="P269" s="22"/>
      <c r="Q269" s="22"/>
      <c r="R269" s="22"/>
      <c r="S269" s="75"/>
      <c r="T269" s="103"/>
      <c r="U269" s="103"/>
    </row>
    <row r="270" spans="1:21" ht="13.15" hidden="1" customHeight="1" x14ac:dyDescent="0.2">
      <c r="A270" s="95"/>
      <c r="B270" s="96"/>
      <c r="C270" s="19">
        <v>136</v>
      </c>
      <c r="D270" s="20" t="s">
        <v>41</v>
      </c>
      <c r="E270" s="20"/>
      <c r="F270" s="20" t="s">
        <v>407</v>
      </c>
      <c r="G270" s="19">
        <v>242</v>
      </c>
      <c r="H270" s="22">
        <f t="shared" si="205"/>
        <v>0</v>
      </c>
      <c r="I270" s="24"/>
      <c r="J270" s="22"/>
      <c r="K270" s="22"/>
      <c r="L270" s="22"/>
      <c r="M270" s="22"/>
      <c r="N270" s="22"/>
      <c r="O270" s="22"/>
      <c r="P270" s="22"/>
      <c r="Q270" s="22"/>
      <c r="R270" s="22"/>
      <c r="S270" s="75"/>
      <c r="T270" s="103"/>
      <c r="U270" s="103"/>
    </row>
    <row r="271" spans="1:21" ht="13.15" hidden="1" customHeight="1" x14ac:dyDescent="0.2">
      <c r="A271" s="95"/>
      <c r="B271" s="80" t="s">
        <v>15</v>
      </c>
      <c r="C271" s="19"/>
      <c r="D271" s="20"/>
      <c r="E271" s="20"/>
      <c r="F271" s="20"/>
      <c r="G271" s="19"/>
      <c r="H271" s="22">
        <f t="shared" si="205"/>
        <v>0</v>
      </c>
      <c r="I271" s="24">
        <f t="shared" si="206"/>
        <v>0</v>
      </c>
      <c r="J271" s="22"/>
      <c r="K271" s="22"/>
      <c r="L271" s="22"/>
      <c r="M271" s="22"/>
      <c r="N271" s="22"/>
      <c r="O271" s="22"/>
      <c r="P271" s="22"/>
      <c r="Q271" s="22"/>
      <c r="R271" s="22"/>
      <c r="S271" s="75"/>
      <c r="T271" s="103"/>
      <c r="U271" s="103"/>
    </row>
    <row r="272" spans="1:21" ht="66.599999999999994" hidden="1" customHeight="1" x14ac:dyDescent="0.2">
      <c r="A272" s="96"/>
      <c r="B272" s="80" t="s">
        <v>12</v>
      </c>
      <c r="C272" s="19"/>
      <c r="D272" s="20"/>
      <c r="E272" s="20"/>
      <c r="F272" s="20"/>
      <c r="G272" s="19"/>
      <c r="H272" s="22"/>
      <c r="I272" s="24"/>
      <c r="J272" s="22"/>
      <c r="K272" s="22"/>
      <c r="L272" s="22"/>
      <c r="M272" s="22"/>
      <c r="N272" s="22"/>
      <c r="O272" s="22"/>
      <c r="P272" s="22"/>
      <c r="Q272" s="22"/>
      <c r="R272" s="22"/>
      <c r="S272" s="75"/>
      <c r="T272" s="104"/>
      <c r="U272" s="104"/>
    </row>
    <row r="273" spans="1:21" ht="36.75" customHeight="1" x14ac:dyDescent="0.2">
      <c r="A273" s="92" t="s">
        <v>208</v>
      </c>
      <c r="B273" s="80" t="s">
        <v>135</v>
      </c>
      <c r="C273" s="19"/>
      <c r="D273" s="20"/>
      <c r="E273" s="20"/>
      <c r="F273" s="20"/>
      <c r="G273" s="19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93" t="s">
        <v>527</v>
      </c>
      <c r="U273" s="93" t="s">
        <v>582</v>
      </c>
    </row>
    <row r="274" spans="1:21" ht="26.25" customHeight="1" x14ac:dyDescent="0.2">
      <c r="A274" s="92"/>
      <c r="B274" s="80" t="s">
        <v>126</v>
      </c>
      <c r="C274" s="19"/>
      <c r="D274" s="20"/>
      <c r="E274" s="20"/>
      <c r="F274" s="20"/>
      <c r="G274" s="19"/>
      <c r="H274" s="22"/>
      <c r="I274" s="22"/>
      <c r="J274" s="68" t="s">
        <v>585</v>
      </c>
      <c r="K274" s="68"/>
      <c r="L274" s="68" t="s">
        <v>585</v>
      </c>
      <c r="M274" s="68"/>
      <c r="N274" s="68" t="s">
        <v>585</v>
      </c>
      <c r="O274" s="68"/>
      <c r="P274" s="68" t="s">
        <v>585</v>
      </c>
      <c r="Q274" s="22"/>
      <c r="R274" s="22"/>
      <c r="S274" s="22"/>
      <c r="T274" s="93"/>
      <c r="U274" s="93"/>
    </row>
    <row r="275" spans="1:21" ht="28.5" customHeight="1" x14ac:dyDescent="0.2">
      <c r="A275" s="92"/>
      <c r="B275" s="80" t="s">
        <v>94</v>
      </c>
      <c r="C275" s="19"/>
      <c r="D275" s="20"/>
      <c r="E275" s="20"/>
      <c r="F275" s="20"/>
      <c r="G275" s="19"/>
      <c r="H275" s="22">
        <f t="shared" ref="H275:S275" si="207">SUM(H276:H279)</f>
        <v>0</v>
      </c>
      <c r="I275" s="22">
        <f t="shared" si="207"/>
        <v>0</v>
      </c>
      <c r="J275" s="22">
        <f t="shared" si="207"/>
        <v>0</v>
      </c>
      <c r="K275" s="22">
        <f t="shared" si="207"/>
        <v>0</v>
      </c>
      <c r="L275" s="22">
        <f t="shared" si="207"/>
        <v>0</v>
      </c>
      <c r="M275" s="22">
        <f t="shared" si="207"/>
        <v>0</v>
      </c>
      <c r="N275" s="22">
        <f t="shared" si="207"/>
        <v>0</v>
      </c>
      <c r="O275" s="22">
        <f t="shared" si="207"/>
        <v>0</v>
      </c>
      <c r="P275" s="22">
        <f t="shared" si="207"/>
        <v>0</v>
      </c>
      <c r="Q275" s="22">
        <f t="shared" si="207"/>
        <v>0</v>
      </c>
      <c r="R275" s="22">
        <f t="shared" si="207"/>
        <v>0</v>
      </c>
      <c r="S275" s="22">
        <f t="shared" si="207"/>
        <v>0</v>
      </c>
      <c r="T275" s="93"/>
      <c r="U275" s="93"/>
    </row>
    <row r="276" spans="1:21" x14ac:dyDescent="0.2">
      <c r="A276" s="92"/>
      <c r="B276" s="80" t="s">
        <v>17</v>
      </c>
      <c r="C276" s="19"/>
      <c r="D276" s="19"/>
      <c r="E276" s="19"/>
      <c r="F276" s="19"/>
      <c r="G276" s="19"/>
      <c r="H276" s="22">
        <f>H283</f>
        <v>0</v>
      </c>
      <c r="I276" s="22">
        <f t="shared" ref="I276:S276" si="208">I283</f>
        <v>0</v>
      </c>
      <c r="J276" s="22">
        <f t="shared" si="208"/>
        <v>0</v>
      </c>
      <c r="K276" s="22">
        <f t="shared" si="208"/>
        <v>0</v>
      </c>
      <c r="L276" s="22">
        <f t="shared" si="208"/>
        <v>0</v>
      </c>
      <c r="M276" s="22">
        <f t="shared" si="208"/>
        <v>0</v>
      </c>
      <c r="N276" s="22">
        <f t="shared" si="208"/>
        <v>0</v>
      </c>
      <c r="O276" s="22">
        <f t="shared" si="208"/>
        <v>0</v>
      </c>
      <c r="P276" s="22">
        <f t="shared" si="208"/>
        <v>0</v>
      </c>
      <c r="Q276" s="22">
        <f t="shared" si="208"/>
        <v>0</v>
      </c>
      <c r="R276" s="22">
        <f t="shared" si="208"/>
        <v>0</v>
      </c>
      <c r="S276" s="22">
        <f t="shared" si="208"/>
        <v>0</v>
      </c>
      <c r="T276" s="93"/>
      <c r="U276" s="93"/>
    </row>
    <row r="277" spans="1:21" x14ac:dyDescent="0.2">
      <c r="A277" s="92"/>
      <c r="B277" s="80" t="s">
        <v>14</v>
      </c>
      <c r="C277" s="19"/>
      <c r="D277" s="20"/>
      <c r="E277" s="20"/>
      <c r="F277" s="20"/>
      <c r="G277" s="19"/>
      <c r="H277" s="22">
        <f t="shared" ref="H277:S277" si="209">H284</f>
        <v>0</v>
      </c>
      <c r="I277" s="22">
        <f t="shared" si="209"/>
        <v>0</v>
      </c>
      <c r="J277" s="22">
        <f t="shared" si="209"/>
        <v>0</v>
      </c>
      <c r="K277" s="22">
        <f t="shared" si="209"/>
        <v>0</v>
      </c>
      <c r="L277" s="22">
        <f t="shared" si="209"/>
        <v>0</v>
      </c>
      <c r="M277" s="22">
        <f t="shared" si="209"/>
        <v>0</v>
      </c>
      <c r="N277" s="22">
        <f t="shared" si="209"/>
        <v>0</v>
      </c>
      <c r="O277" s="22">
        <f t="shared" si="209"/>
        <v>0</v>
      </c>
      <c r="P277" s="22">
        <f t="shared" si="209"/>
        <v>0</v>
      </c>
      <c r="Q277" s="22">
        <f t="shared" si="209"/>
        <v>0</v>
      </c>
      <c r="R277" s="22">
        <f t="shared" si="209"/>
        <v>0</v>
      </c>
      <c r="S277" s="22">
        <f t="shared" si="209"/>
        <v>0</v>
      </c>
      <c r="T277" s="93"/>
      <c r="U277" s="93"/>
    </row>
    <row r="278" spans="1:21" x14ac:dyDescent="0.2">
      <c r="A278" s="92"/>
      <c r="B278" s="80" t="s">
        <v>15</v>
      </c>
      <c r="C278" s="19"/>
      <c r="D278" s="20"/>
      <c r="E278" s="20"/>
      <c r="F278" s="20"/>
      <c r="G278" s="19"/>
      <c r="H278" s="22">
        <f t="shared" ref="H278:S278" si="210">H285</f>
        <v>0</v>
      </c>
      <c r="I278" s="22">
        <f t="shared" si="210"/>
        <v>0</v>
      </c>
      <c r="J278" s="22">
        <f t="shared" si="210"/>
        <v>0</v>
      </c>
      <c r="K278" s="22">
        <f t="shared" si="210"/>
        <v>0</v>
      </c>
      <c r="L278" s="22">
        <f t="shared" si="210"/>
        <v>0</v>
      </c>
      <c r="M278" s="22">
        <f t="shared" si="210"/>
        <v>0</v>
      </c>
      <c r="N278" s="22">
        <f t="shared" si="210"/>
        <v>0</v>
      </c>
      <c r="O278" s="22">
        <f t="shared" si="210"/>
        <v>0</v>
      </c>
      <c r="P278" s="22">
        <f t="shared" si="210"/>
        <v>0</v>
      </c>
      <c r="Q278" s="22">
        <f t="shared" si="210"/>
        <v>0</v>
      </c>
      <c r="R278" s="22">
        <f t="shared" si="210"/>
        <v>0</v>
      </c>
      <c r="S278" s="22">
        <f t="shared" si="210"/>
        <v>0</v>
      </c>
      <c r="T278" s="93"/>
      <c r="U278" s="93"/>
    </row>
    <row r="279" spans="1:21" ht="48" customHeight="1" x14ac:dyDescent="0.2">
      <c r="A279" s="92"/>
      <c r="B279" s="80" t="s">
        <v>12</v>
      </c>
      <c r="C279" s="19"/>
      <c r="D279" s="20"/>
      <c r="E279" s="20"/>
      <c r="F279" s="20"/>
      <c r="G279" s="19"/>
      <c r="H279" s="22">
        <f t="shared" ref="H279:S279" si="211">H286</f>
        <v>0</v>
      </c>
      <c r="I279" s="22">
        <f t="shared" si="211"/>
        <v>0</v>
      </c>
      <c r="J279" s="22">
        <f t="shared" si="211"/>
        <v>0</v>
      </c>
      <c r="K279" s="22">
        <f t="shared" si="211"/>
        <v>0</v>
      </c>
      <c r="L279" s="22">
        <f t="shared" si="211"/>
        <v>0</v>
      </c>
      <c r="M279" s="22">
        <f t="shared" si="211"/>
        <v>0</v>
      </c>
      <c r="N279" s="22">
        <f t="shared" si="211"/>
        <v>0</v>
      </c>
      <c r="O279" s="22">
        <f t="shared" si="211"/>
        <v>0</v>
      </c>
      <c r="P279" s="22">
        <f t="shared" si="211"/>
        <v>0</v>
      </c>
      <c r="Q279" s="22">
        <f t="shared" si="211"/>
        <v>0</v>
      </c>
      <c r="R279" s="22">
        <f t="shared" si="211"/>
        <v>0</v>
      </c>
      <c r="S279" s="22">
        <f t="shared" si="211"/>
        <v>0</v>
      </c>
      <c r="T279" s="93"/>
      <c r="U279" s="93"/>
    </row>
    <row r="280" spans="1:21" ht="13.15" hidden="1" customHeight="1" x14ac:dyDescent="0.2">
      <c r="A280" s="92" t="s">
        <v>79</v>
      </c>
      <c r="B280" s="80" t="s">
        <v>135</v>
      </c>
      <c r="C280" s="19"/>
      <c r="D280" s="20"/>
      <c r="E280" s="20"/>
      <c r="F280" s="20"/>
      <c r="G280" s="19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93" t="s">
        <v>44</v>
      </c>
      <c r="U280" s="93" t="s">
        <v>85</v>
      </c>
    </row>
    <row r="281" spans="1:21" ht="26.45" hidden="1" customHeight="1" x14ac:dyDescent="0.2">
      <c r="A281" s="92"/>
      <c r="B281" s="80" t="s">
        <v>122</v>
      </c>
      <c r="C281" s="19"/>
      <c r="D281" s="20"/>
      <c r="E281" s="20"/>
      <c r="F281" s="20"/>
      <c r="G281" s="19"/>
      <c r="H281" s="22" t="e">
        <f t="shared" ref="H281:S281" si="212">ROUND(H282/H280,1)</f>
        <v>#DIV/0!</v>
      </c>
      <c r="I281" s="22" t="e">
        <f t="shared" si="212"/>
        <v>#DIV/0!</v>
      </c>
      <c r="J281" s="22" t="e">
        <f t="shared" si="212"/>
        <v>#DIV/0!</v>
      </c>
      <c r="K281" s="22" t="e">
        <f t="shared" si="212"/>
        <v>#DIV/0!</v>
      </c>
      <c r="L281" s="22" t="e">
        <f t="shared" si="212"/>
        <v>#DIV/0!</v>
      </c>
      <c r="M281" s="22" t="e">
        <f t="shared" si="212"/>
        <v>#DIV/0!</v>
      </c>
      <c r="N281" s="22" t="e">
        <f t="shared" si="212"/>
        <v>#DIV/0!</v>
      </c>
      <c r="O281" s="22" t="e">
        <f t="shared" si="212"/>
        <v>#DIV/0!</v>
      </c>
      <c r="P281" s="22" t="e">
        <f t="shared" si="212"/>
        <v>#DIV/0!</v>
      </c>
      <c r="Q281" s="22" t="e">
        <f t="shared" si="212"/>
        <v>#DIV/0!</v>
      </c>
      <c r="R281" s="22" t="e">
        <f t="shared" si="212"/>
        <v>#DIV/0!</v>
      </c>
      <c r="S281" s="22" t="e">
        <f t="shared" si="212"/>
        <v>#DIV/0!</v>
      </c>
      <c r="T281" s="93"/>
      <c r="U281" s="93"/>
    </row>
    <row r="282" spans="1:21" ht="13.15" hidden="1" customHeight="1" x14ac:dyDescent="0.2">
      <c r="A282" s="92"/>
      <c r="B282" s="80" t="s">
        <v>94</v>
      </c>
      <c r="C282" s="19"/>
      <c r="D282" s="20"/>
      <c r="E282" s="20"/>
      <c r="F282" s="20"/>
      <c r="G282" s="19"/>
      <c r="H282" s="22">
        <f t="shared" ref="H282:S282" si="213">SUM(H283:H286)</f>
        <v>0</v>
      </c>
      <c r="I282" s="22">
        <f t="shared" si="213"/>
        <v>0</v>
      </c>
      <c r="J282" s="22">
        <f t="shared" si="213"/>
        <v>0</v>
      </c>
      <c r="K282" s="22">
        <f t="shared" si="213"/>
        <v>0</v>
      </c>
      <c r="L282" s="22">
        <f t="shared" si="213"/>
        <v>0</v>
      </c>
      <c r="M282" s="22">
        <f t="shared" si="213"/>
        <v>0</v>
      </c>
      <c r="N282" s="22">
        <f t="shared" si="213"/>
        <v>0</v>
      </c>
      <c r="O282" s="22">
        <f t="shared" si="213"/>
        <v>0</v>
      </c>
      <c r="P282" s="22">
        <f t="shared" si="213"/>
        <v>0</v>
      </c>
      <c r="Q282" s="22">
        <f t="shared" si="213"/>
        <v>0</v>
      </c>
      <c r="R282" s="22">
        <f t="shared" si="213"/>
        <v>0</v>
      </c>
      <c r="S282" s="22">
        <f t="shared" si="213"/>
        <v>0</v>
      </c>
      <c r="T282" s="93"/>
      <c r="U282" s="93"/>
    </row>
    <row r="283" spans="1:21" ht="13.15" hidden="1" customHeight="1" x14ac:dyDescent="0.2">
      <c r="A283" s="92"/>
      <c r="B283" s="80" t="s">
        <v>17</v>
      </c>
      <c r="C283" s="19"/>
      <c r="D283" s="20"/>
      <c r="E283" s="20"/>
      <c r="F283" s="20"/>
      <c r="G283" s="19"/>
      <c r="H283" s="22">
        <f>J283+L283+N283+P283</f>
        <v>0</v>
      </c>
      <c r="I283" s="24">
        <f>K283+M283+O283+Q283</f>
        <v>0</v>
      </c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93"/>
      <c r="U283" s="93"/>
    </row>
    <row r="284" spans="1:21" ht="13.15" hidden="1" customHeight="1" x14ac:dyDescent="0.2">
      <c r="A284" s="92"/>
      <c r="B284" s="80" t="s">
        <v>14</v>
      </c>
      <c r="C284" s="19"/>
      <c r="D284" s="20"/>
      <c r="E284" s="20"/>
      <c r="F284" s="20"/>
      <c r="G284" s="19"/>
      <c r="H284" s="22">
        <f t="shared" ref="H284:H286" si="214">J284+L284+N284+P284</f>
        <v>0</v>
      </c>
      <c r="I284" s="24">
        <f t="shared" ref="I284:I286" si="215">K284+M284+O284+Q284</f>
        <v>0</v>
      </c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93"/>
      <c r="U284" s="93"/>
    </row>
    <row r="285" spans="1:21" ht="13.15" hidden="1" customHeight="1" x14ac:dyDescent="0.2">
      <c r="A285" s="92"/>
      <c r="B285" s="80" t="s">
        <v>15</v>
      </c>
      <c r="C285" s="19"/>
      <c r="D285" s="20"/>
      <c r="E285" s="20"/>
      <c r="F285" s="20"/>
      <c r="G285" s="19"/>
      <c r="H285" s="22">
        <f t="shared" si="214"/>
        <v>0</v>
      </c>
      <c r="I285" s="24">
        <f t="shared" si="215"/>
        <v>0</v>
      </c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93"/>
      <c r="U285" s="93"/>
    </row>
    <row r="286" spans="1:21" ht="9.75" hidden="1" customHeight="1" x14ac:dyDescent="0.2">
      <c r="A286" s="92"/>
      <c r="B286" s="80" t="s">
        <v>12</v>
      </c>
      <c r="C286" s="19"/>
      <c r="D286" s="20"/>
      <c r="E286" s="20"/>
      <c r="F286" s="20"/>
      <c r="G286" s="19"/>
      <c r="H286" s="22">
        <f t="shared" si="214"/>
        <v>0</v>
      </c>
      <c r="I286" s="24">
        <f t="shared" si="215"/>
        <v>0</v>
      </c>
      <c r="J286" s="22"/>
      <c r="K286" s="22"/>
      <c r="L286" s="22"/>
      <c r="M286" s="22"/>
      <c r="N286" s="22"/>
      <c r="O286" s="22"/>
      <c r="P286" s="22"/>
      <c r="Q286" s="22"/>
      <c r="R286" s="22"/>
      <c r="S286" s="75"/>
      <c r="T286" s="93"/>
      <c r="U286" s="93"/>
    </row>
    <row r="287" spans="1:21" ht="13.15" customHeight="1" x14ac:dyDescent="0.2">
      <c r="A287" s="92" t="s">
        <v>209</v>
      </c>
      <c r="B287" s="80" t="s">
        <v>135</v>
      </c>
      <c r="C287" s="19"/>
      <c r="D287" s="20"/>
      <c r="E287" s="20"/>
      <c r="F287" s="20"/>
      <c r="G287" s="19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93" t="s">
        <v>527</v>
      </c>
      <c r="U287" s="93" t="s">
        <v>582</v>
      </c>
    </row>
    <row r="288" spans="1:21" ht="26.45" customHeight="1" x14ac:dyDescent="0.2">
      <c r="A288" s="92"/>
      <c r="B288" s="80" t="s">
        <v>122</v>
      </c>
      <c r="C288" s="19"/>
      <c r="D288" s="20"/>
      <c r="E288" s="20"/>
      <c r="F288" s="20"/>
      <c r="G288" s="19"/>
      <c r="H288" s="22"/>
      <c r="I288" s="22"/>
      <c r="J288" s="68" t="s">
        <v>585</v>
      </c>
      <c r="K288" s="68"/>
      <c r="L288" s="68" t="s">
        <v>585</v>
      </c>
      <c r="M288" s="68"/>
      <c r="N288" s="68" t="s">
        <v>585</v>
      </c>
      <c r="O288" s="68"/>
      <c r="P288" s="68" t="s">
        <v>585</v>
      </c>
      <c r="Q288" s="22"/>
      <c r="R288" s="22"/>
      <c r="S288" s="22"/>
      <c r="T288" s="93"/>
      <c r="U288" s="93"/>
    </row>
    <row r="289" spans="1:21" ht="24.75" customHeight="1" x14ac:dyDescent="0.2">
      <c r="A289" s="92"/>
      <c r="B289" s="80" t="s">
        <v>94</v>
      </c>
      <c r="C289" s="19"/>
      <c r="D289" s="20"/>
      <c r="E289" s="20"/>
      <c r="F289" s="20"/>
      <c r="G289" s="19"/>
      <c r="H289" s="22">
        <f t="shared" ref="H289:S289" si="216">SUM(H290:H293)</f>
        <v>0</v>
      </c>
      <c r="I289" s="22">
        <f t="shared" si="216"/>
        <v>0</v>
      </c>
      <c r="J289" s="22">
        <f t="shared" si="216"/>
        <v>0</v>
      </c>
      <c r="K289" s="22">
        <f t="shared" si="216"/>
        <v>0</v>
      </c>
      <c r="L289" s="22">
        <f t="shared" si="216"/>
        <v>0</v>
      </c>
      <c r="M289" s="22">
        <f t="shared" si="216"/>
        <v>0</v>
      </c>
      <c r="N289" s="22">
        <f t="shared" si="216"/>
        <v>0</v>
      </c>
      <c r="O289" s="22">
        <f t="shared" si="216"/>
        <v>0</v>
      </c>
      <c r="P289" s="22">
        <f t="shared" si="216"/>
        <v>0</v>
      </c>
      <c r="Q289" s="22">
        <f t="shared" si="216"/>
        <v>0</v>
      </c>
      <c r="R289" s="22">
        <f t="shared" si="216"/>
        <v>0</v>
      </c>
      <c r="S289" s="22">
        <f t="shared" si="216"/>
        <v>0</v>
      </c>
      <c r="T289" s="93"/>
      <c r="U289" s="93"/>
    </row>
    <row r="290" spans="1:21" x14ac:dyDescent="0.2">
      <c r="A290" s="92"/>
      <c r="B290" s="80" t="s">
        <v>17</v>
      </c>
      <c r="C290" s="19"/>
      <c r="D290" s="19"/>
      <c r="E290" s="19"/>
      <c r="F290" s="19"/>
      <c r="G290" s="19"/>
      <c r="H290" s="22">
        <f t="shared" ref="H290:S290" si="217">H297</f>
        <v>0</v>
      </c>
      <c r="I290" s="22">
        <f t="shared" si="217"/>
        <v>0</v>
      </c>
      <c r="J290" s="22">
        <f t="shared" si="217"/>
        <v>0</v>
      </c>
      <c r="K290" s="22">
        <f t="shared" si="217"/>
        <v>0</v>
      </c>
      <c r="L290" s="22">
        <f t="shared" si="217"/>
        <v>0</v>
      </c>
      <c r="M290" s="22">
        <f t="shared" si="217"/>
        <v>0</v>
      </c>
      <c r="N290" s="22">
        <f t="shared" si="217"/>
        <v>0</v>
      </c>
      <c r="O290" s="22">
        <f t="shared" si="217"/>
        <v>0</v>
      </c>
      <c r="P290" s="22">
        <f t="shared" si="217"/>
        <v>0</v>
      </c>
      <c r="Q290" s="22">
        <f t="shared" si="217"/>
        <v>0</v>
      </c>
      <c r="R290" s="22">
        <f t="shared" si="217"/>
        <v>0</v>
      </c>
      <c r="S290" s="22">
        <f t="shared" si="217"/>
        <v>0</v>
      </c>
      <c r="T290" s="93"/>
      <c r="U290" s="93"/>
    </row>
    <row r="291" spans="1:21" x14ac:dyDescent="0.2">
      <c r="A291" s="92"/>
      <c r="B291" s="80" t="s">
        <v>14</v>
      </c>
      <c r="C291" s="19"/>
      <c r="D291" s="20"/>
      <c r="E291" s="20"/>
      <c r="F291" s="20"/>
      <c r="G291" s="19"/>
      <c r="H291" s="22">
        <f t="shared" ref="H291:S291" si="218">H298</f>
        <v>0</v>
      </c>
      <c r="I291" s="22">
        <f t="shared" si="218"/>
        <v>0</v>
      </c>
      <c r="J291" s="22">
        <f t="shared" si="218"/>
        <v>0</v>
      </c>
      <c r="K291" s="22">
        <f t="shared" si="218"/>
        <v>0</v>
      </c>
      <c r="L291" s="22">
        <f t="shared" si="218"/>
        <v>0</v>
      </c>
      <c r="M291" s="22">
        <f t="shared" si="218"/>
        <v>0</v>
      </c>
      <c r="N291" s="22">
        <f t="shared" si="218"/>
        <v>0</v>
      </c>
      <c r="O291" s="22">
        <f t="shared" si="218"/>
        <v>0</v>
      </c>
      <c r="P291" s="22">
        <f t="shared" si="218"/>
        <v>0</v>
      </c>
      <c r="Q291" s="22">
        <f t="shared" si="218"/>
        <v>0</v>
      </c>
      <c r="R291" s="22">
        <f t="shared" si="218"/>
        <v>0</v>
      </c>
      <c r="S291" s="22">
        <f t="shared" si="218"/>
        <v>0</v>
      </c>
      <c r="T291" s="93"/>
      <c r="U291" s="93"/>
    </row>
    <row r="292" spans="1:21" x14ac:dyDescent="0.2">
      <c r="A292" s="92"/>
      <c r="B292" s="80" t="s">
        <v>15</v>
      </c>
      <c r="C292" s="19"/>
      <c r="D292" s="20"/>
      <c r="E292" s="20"/>
      <c r="F292" s="20"/>
      <c r="G292" s="19"/>
      <c r="H292" s="22">
        <f t="shared" ref="H292:S292" si="219">H299</f>
        <v>0</v>
      </c>
      <c r="I292" s="22">
        <f t="shared" si="219"/>
        <v>0</v>
      </c>
      <c r="J292" s="22">
        <f t="shared" si="219"/>
        <v>0</v>
      </c>
      <c r="K292" s="22">
        <f t="shared" si="219"/>
        <v>0</v>
      </c>
      <c r="L292" s="22">
        <f t="shared" si="219"/>
        <v>0</v>
      </c>
      <c r="M292" s="22">
        <f t="shared" si="219"/>
        <v>0</v>
      </c>
      <c r="N292" s="22">
        <f t="shared" si="219"/>
        <v>0</v>
      </c>
      <c r="O292" s="22">
        <f t="shared" si="219"/>
        <v>0</v>
      </c>
      <c r="P292" s="22">
        <f t="shared" si="219"/>
        <v>0</v>
      </c>
      <c r="Q292" s="22">
        <f t="shared" si="219"/>
        <v>0</v>
      </c>
      <c r="R292" s="22">
        <f t="shared" si="219"/>
        <v>0</v>
      </c>
      <c r="S292" s="22">
        <f t="shared" si="219"/>
        <v>0</v>
      </c>
      <c r="T292" s="93"/>
      <c r="U292" s="93"/>
    </row>
    <row r="293" spans="1:21" ht="75" customHeight="1" x14ac:dyDescent="0.2">
      <c r="A293" s="92"/>
      <c r="B293" s="80" t="s">
        <v>12</v>
      </c>
      <c r="C293" s="19"/>
      <c r="D293" s="20"/>
      <c r="E293" s="20"/>
      <c r="F293" s="20"/>
      <c r="G293" s="19"/>
      <c r="H293" s="22">
        <f t="shared" ref="H293:S293" si="220">H300</f>
        <v>0</v>
      </c>
      <c r="I293" s="22">
        <f t="shared" si="220"/>
        <v>0</v>
      </c>
      <c r="J293" s="22">
        <f t="shared" si="220"/>
        <v>0</v>
      </c>
      <c r="K293" s="22">
        <f t="shared" si="220"/>
        <v>0</v>
      </c>
      <c r="L293" s="22">
        <f t="shared" si="220"/>
        <v>0</v>
      </c>
      <c r="M293" s="22">
        <f t="shared" si="220"/>
        <v>0</v>
      </c>
      <c r="N293" s="22">
        <f t="shared" si="220"/>
        <v>0</v>
      </c>
      <c r="O293" s="22">
        <f t="shared" si="220"/>
        <v>0</v>
      </c>
      <c r="P293" s="22">
        <f t="shared" si="220"/>
        <v>0</v>
      </c>
      <c r="Q293" s="22">
        <f t="shared" si="220"/>
        <v>0</v>
      </c>
      <c r="R293" s="22">
        <f t="shared" si="220"/>
        <v>0</v>
      </c>
      <c r="S293" s="22">
        <f t="shared" si="220"/>
        <v>0</v>
      </c>
      <c r="T293" s="93"/>
      <c r="U293" s="93"/>
    </row>
    <row r="294" spans="1:21" ht="13.15" hidden="1" customHeight="1" x14ac:dyDescent="0.2">
      <c r="A294" s="92" t="s">
        <v>80</v>
      </c>
      <c r="B294" s="80" t="s">
        <v>135</v>
      </c>
      <c r="C294" s="19"/>
      <c r="D294" s="20"/>
      <c r="E294" s="20"/>
      <c r="F294" s="20"/>
      <c r="G294" s="19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93" t="s">
        <v>99</v>
      </c>
      <c r="U294" s="93" t="s">
        <v>85</v>
      </c>
    </row>
    <row r="295" spans="1:21" ht="26.45" hidden="1" customHeight="1" x14ac:dyDescent="0.2">
      <c r="A295" s="92"/>
      <c r="B295" s="80" t="s">
        <v>122</v>
      </c>
      <c r="C295" s="19"/>
      <c r="D295" s="20"/>
      <c r="E295" s="20"/>
      <c r="F295" s="20"/>
      <c r="G295" s="19"/>
      <c r="H295" s="22" t="e">
        <f t="shared" ref="H295:S295" si="221">ROUND(H296/H294,1)</f>
        <v>#DIV/0!</v>
      </c>
      <c r="I295" s="22" t="e">
        <f t="shared" si="221"/>
        <v>#DIV/0!</v>
      </c>
      <c r="J295" s="22" t="e">
        <f t="shared" si="221"/>
        <v>#DIV/0!</v>
      </c>
      <c r="K295" s="22" t="e">
        <f t="shared" si="221"/>
        <v>#DIV/0!</v>
      </c>
      <c r="L295" s="22" t="e">
        <f t="shared" si="221"/>
        <v>#DIV/0!</v>
      </c>
      <c r="M295" s="22" t="e">
        <f t="shared" si="221"/>
        <v>#DIV/0!</v>
      </c>
      <c r="N295" s="22" t="e">
        <f t="shared" si="221"/>
        <v>#DIV/0!</v>
      </c>
      <c r="O295" s="22" t="e">
        <f t="shared" si="221"/>
        <v>#DIV/0!</v>
      </c>
      <c r="P295" s="22" t="e">
        <f t="shared" si="221"/>
        <v>#DIV/0!</v>
      </c>
      <c r="Q295" s="22" t="e">
        <f t="shared" si="221"/>
        <v>#DIV/0!</v>
      </c>
      <c r="R295" s="22" t="e">
        <f t="shared" si="221"/>
        <v>#DIV/0!</v>
      </c>
      <c r="S295" s="22" t="e">
        <f t="shared" si="221"/>
        <v>#DIV/0!</v>
      </c>
      <c r="T295" s="93"/>
      <c r="U295" s="93"/>
    </row>
    <row r="296" spans="1:21" ht="13.15" hidden="1" customHeight="1" x14ac:dyDescent="0.2">
      <c r="A296" s="92"/>
      <c r="B296" s="80" t="s">
        <v>94</v>
      </c>
      <c r="C296" s="19"/>
      <c r="D296" s="20"/>
      <c r="E296" s="20"/>
      <c r="F296" s="20"/>
      <c r="G296" s="19"/>
      <c r="H296" s="22">
        <f t="shared" ref="H296:S296" si="222">SUM(H297:H300)</f>
        <v>0</v>
      </c>
      <c r="I296" s="22">
        <f t="shared" si="222"/>
        <v>0</v>
      </c>
      <c r="J296" s="22">
        <f t="shared" si="222"/>
        <v>0</v>
      </c>
      <c r="K296" s="22">
        <f t="shared" si="222"/>
        <v>0</v>
      </c>
      <c r="L296" s="22">
        <f t="shared" si="222"/>
        <v>0</v>
      </c>
      <c r="M296" s="22">
        <f t="shared" si="222"/>
        <v>0</v>
      </c>
      <c r="N296" s="22">
        <f t="shared" si="222"/>
        <v>0</v>
      </c>
      <c r="O296" s="22">
        <f t="shared" si="222"/>
        <v>0</v>
      </c>
      <c r="P296" s="22">
        <f t="shared" si="222"/>
        <v>0</v>
      </c>
      <c r="Q296" s="22">
        <f t="shared" si="222"/>
        <v>0</v>
      </c>
      <c r="R296" s="22">
        <f t="shared" si="222"/>
        <v>0</v>
      </c>
      <c r="S296" s="22">
        <f t="shared" si="222"/>
        <v>0</v>
      </c>
      <c r="T296" s="93"/>
      <c r="U296" s="93"/>
    </row>
    <row r="297" spans="1:21" ht="13.15" hidden="1" customHeight="1" x14ac:dyDescent="0.2">
      <c r="A297" s="92"/>
      <c r="B297" s="80" t="s">
        <v>17</v>
      </c>
      <c r="C297" s="19"/>
      <c r="D297" s="20"/>
      <c r="E297" s="20"/>
      <c r="F297" s="20"/>
      <c r="G297" s="19"/>
      <c r="H297" s="22">
        <f>J297+L297+N297+P297</f>
        <v>0</v>
      </c>
      <c r="I297" s="24">
        <f>K297+M297+O297+Q297</f>
        <v>0</v>
      </c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93"/>
      <c r="U297" s="93"/>
    </row>
    <row r="298" spans="1:21" ht="13.15" hidden="1" customHeight="1" x14ac:dyDescent="0.2">
      <c r="A298" s="92"/>
      <c r="B298" s="80" t="s">
        <v>14</v>
      </c>
      <c r="C298" s="19"/>
      <c r="D298" s="20"/>
      <c r="E298" s="20"/>
      <c r="F298" s="20"/>
      <c r="G298" s="19"/>
      <c r="H298" s="22">
        <f t="shared" ref="H298:H300" si="223">J298+L298+N298+P298</f>
        <v>0</v>
      </c>
      <c r="I298" s="24">
        <f t="shared" ref="I298:I300" si="224">K298+M298+O298+Q298</f>
        <v>0</v>
      </c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93"/>
      <c r="U298" s="93"/>
    </row>
    <row r="299" spans="1:21" ht="13.15" hidden="1" customHeight="1" x14ac:dyDescent="0.2">
      <c r="A299" s="92"/>
      <c r="B299" s="80" t="s">
        <v>15</v>
      </c>
      <c r="C299" s="19"/>
      <c r="D299" s="20"/>
      <c r="E299" s="20"/>
      <c r="F299" s="20"/>
      <c r="G299" s="19"/>
      <c r="H299" s="22">
        <f t="shared" si="223"/>
        <v>0</v>
      </c>
      <c r="I299" s="24">
        <f t="shared" si="224"/>
        <v>0</v>
      </c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93"/>
      <c r="U299" s="93"/>
    </row>
    <row r="300" spans="1:21" ht="13.15" hidden="1" customHeight="1" x14ac:dyDescent="0.2">
      <c r="A300" s="92"/>
      <c r="B300" s="80" t="s">
        <v>12</v>
      </c>
      <c r="C300" s="19"/>
      <c r="D300" s="20"/>
      <c r="E300" s="20"/>
      <c r="F300" s="20"/>
      <c r="G300" s="19"/>
      <c r="H300" s="22">
        <f t="shared" si="223"/>
        <v>0</v>
      </c>
      <c r="I300" s="24">
        <f t="shared" si="224"/>
        <v>0</v>
      </c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93"/>
      <c r="U300" s="93"/>
    </row>
    <row r="301" spans="1:21" ht="13.15" customHeight="1" x14ac:dyDescent="0.2">
      <c r="A301" s="102" t="s">
        <v>20</v>
      </c>
      <c r="B301" s="80" t="s">
        <v>600</v>
      </c>
      <c r="C301" s="19"/>
      <c r="D301" s="20"/>
      <c r="E301" s="20"/>
      <c r="F301" s="20"/>
      <c r="G301" s="19"/>
      <c r="H301" s="22">
        <f>H302+H303+H304+H305</f>
        <v>80</v>
      </c>
      <c r="I301" s="22">
        <f t="shared" ref="I301:S301" si="225">I302+I303+I304+I305</f>
        <v>0</v>
      </c>
      <c r="J301" s="22">
        <f t="shared" si="225"/>
        <v>0</v>
      </c>
      <c r="K301" s="22">
        <f t="shared" si="225"/>
        <v>0</v>
      </c>
      <c r="L301" s="22">
        <f t="shared" si="225"/>
        <v>80</v>
      </c>
      <c r="M301" s="22">
        <f t="shared" si="225"/>
        <v>0</v>
      </c>
      <c r="N301" s="22">
        <f t="shared" si="225"/>
        <v>0</v>
      </c>
      <c r="O301" s="22">
        <f t="shared" si="225"/>
        <v>0</v>
      </c>
      <c r="P301" s="22">
        <f t="shared" si="225"/>
        <v>0</v>
      </c>
      <c r="Q301" s="22">
        <f t="shared" si="225"/>
        <v>0</v>
      </c>
      <c r="R301" s="22">
        <f t="shared" si="225"/>
        <v>380</v>
      </c>
      <c r="S301" s="22">
        <f t="shared" si="225"/>
        <v>380</v>
      </c>
      <c r="T301" s="76"/>
      <c r="U301" s="76"/>
    </row>
    <row r="302" spans="1:21" ht="13.15" customHeight="1" x14ac:dyDescent="0.2">
      <c r="A302" s="103"/>
      <c r="B302" s="80" t="s">
        <v>7</v>
      </c>
      <c r="C302" s="19"/>
      <c r="D302" s="20"/>
      <c r="E302" s="20"/>
      <c r="F302" s="20"/>
      <c r="G302" s="19"/>
      <c r="H302" s="22">
        <f>H290+H276+H228+H206+H207+H192+H229+H230</f>
        <v>80</v>
      </c>
      <c r="I302" s="22">
        <f t="shared" ref="I302:S302" si="226">I290+I276+I228+I206+I207+I192+I229+I230</f>
        <v>0</v>
      </c>
      <c r="J302" s="22">
        <f t="shared" si="226"/>
        <v>0</v>
      </c>
      <c r="K302" s="22">
        <f t="shared" si="226"/>
        <v>0</v>
      </c>
      <c r="L302" s="22">
        <f t="shared" si="226"/>
        <v>80</v>
      </c>
      <c r="M302" s="22">
        <f t="shared" si="226"/>
        <v>0</v>
      </c>
      <c r="N302" s="22">
        <f t="shared" si="226"/>
        <v>0</v>
      </c>
      <c r="O302" s="22">
        <f t="shared" si="226"/>
        <v>0</v>
      </c>
      <c r="P302" s="22">
        <f t="shared" si="226"/>
        <v>0</v>
      </c>
      <c r="Q302" s="22">
        <f t="shared" si="226"/>
        <v>0</v>
      </c>
      <c r="R302" s="22">
        <f t="shared" si="226"/>
        <v>380</v>
      </c>
      <c r="S302" s="22">
        <f t="shared" si="226"/>
        <v>380</v>
      </c>
      <c r="T302" s="25"/>
      <c r="U302" s="76"/>
    </row>
    <row r="303" spans="1:21" ht="13.15" customHeight="1" x14ac:dyDescent="0.2">
      <c r="A303" s="103"/>
      <c r="B303" s="80" t="s">
        <v>14</v>
      </c>
      <c r="C303" s="19"/>
      <c r="D303" s="20"/>
      <c r="E303" s="20"/>
      <c r="F303" s="20"/>
      <c r="G303" s="19"/>
      <c r="H303" s="22">
        <f t="shared" ref="H303" si="227">H291+H277+H232+H208+H193+H231</f>
        <v>0</v>
      </c>
      <c r="I303" s="22">
        <f t="shared" ref="I303:S303" si="228">I291+I277+I232+I208+I193+I231</f>
        <v>0</v>
      </c>
      <c r="J303" s="22">
        <f t="shared" si="228"/>
        <v>0</v>
      </c>
      <c r="K303" s="22">
        <f t="shared" si="228"/>
        <v>0</v>
      </c>
      <c r="L303" s="22">
        <f t="shared" si="228"/>
        <v>0</v>
      </c>
      <c r="M303" s="22">
        <f t="shared" si="228"/>
        <v>0</v>
      </c>
      <c r="N303" s="22">
        <f t="shared" si="228"/>
        <v>0</v>
      </c>
      <c r="O303" s="22">
        <f t="shared" si="228"/>
        <v>0</v>
      </c>
      <c r="P303" s="22">
        <f t="shared" si="228"/>
        <v>0</v>
      </c>
      <c r="Q303" s="22">
        <f t="shared" si="228"/>
        <v>0</v>
      </c>
      <c r="R303" s="22">
        <f t="shared" si="228"/>
        <v>0</v>
      </c>
      <c r="S303" s="22">
        <f t="shared" si="228"/>
        <v>0</v>
      </c>
      <c r="T303" s="25"/>
      <c r="U303" s="76"/>
    </row>
    <row r="304" spans="1:21" ht="13.15" customHeight="1" x14ac:dyDescent="0.2">
      <c r="A304" s="103"/>
      <c r="B304" s="80" t="s">
        <v>15</v>
      </c>
      <c r="C304" s="19"/>
      <c r="D304" s="20"/>
      <c r="E304" s="20"/>
      <c r="F304" s="20"/>
      <c r="G304" s="19"/>
      <c r="H304" s="22">
        <f t="shared" ref="H304" si="229">H292+H278+H233+H209+H194</f>
        <v>0</v>
      </c>
      <c r="I304" s="22">
        <f t="shared" ref="I304:S304" si="230">I292+I278+I233+I209+I194</f>
        <v>0</v>
      </c>
      <c r="J304" s="22">
        <f t="shared" si="230"/>
        <v>0</v>
      </c>
      <c r="K304" s="22">
        <f t="shared" si="230"/>
        <v>0</v>
      </c>
      <c r="L304" s="22">
        <f t="shared" si="230"/>
        <v>0</v>
      </c>
      <c r="M304" s="22">
        <f t="shared" si="230"/>
        <v>0</v>
      </c>
      <c r="N304" s="22">
        <f t="shared" si="230"/>
        <v>0</v>
      </c>
      <c r="O304" s="22">
        <f t="shared" si="230"/>
        <v>0</v>
      </c>
      <c r="P304" s="22">
        <f t="shared" si="230"/>
        <v>0</v>
      </c>
      <c r="Q304" s="22">
        <f t="shared" si="230"/>
        <v>0</v>
      </c>
      <c r="R304" s="22">
        <f t="shared" si="230"/>
        <v>0</v>
      </c>
      <c r="S304" s="22">
        <f t="shared" si="230"/>
        <v>0</v>
      </c>
      <c r="T304" s="25"/>
      <c r="U304" s="76"/>
    </row>
    <row r="305" spans="1:21" ht="13.15" customHeight="1" x14ac:dyDescent="0.2">
      <c r="A305" s="104"/>
      <c r="B305" s="80" t="s">
        <v>10</v>
      </c>
      <c r="C305" s="19"/>
      <c r="D305" s="20"/>
      <c r="E305" s="20"/>
      <c r="F305" s="20"/>
      <c r="G305" s="19"/>
      <c r="H305" s="22">
        <f t="shared" ref="H305" si="231">H293+H279+H234+H210+H195</f>
        <v>0</v>
      </c>
      <c r="I305" s="22">
        <f t="shared" ref="I305:S305" si="232">I293+I279+I234+I210+I195</f>
        <v>0</v>
      </c>
      <c r="J305" s="22">
        <f t="shared" si="232"/>
        <v>0</v>
      </c>
      <c r="K305" s="22">
        <f t="shared" si="232"/>
        <v>0</v>
      </c>
      <c r="L305" s="22">
        <f t="shared" si="232"/>
        <v>0</v>
      </c>
      <c r="M305" s="22">
        <f t="shared" si="232"/>
        <v>0</v>
      </c>
      <c r="N305" s="22">
        <f t="shared" si="232"/>
        <v>0</v>
      </c>
      <c r="O305" s="22">
        <f t="shared" si="232"/>
        <v>0</v>
      </c>
      <c r="P305" s="22">
        <f t="shared" si="232"/>
        <v>0</v>
      </c>
      <c r="Q305" s="22">
        <f t="shared" si="232"/>
        <v>0</v>
      </c>
      <c r="R305" s="22">
        <f t="shared" si="232"/>
        <v>0</v>
      </c>
      <c r="S305" s="22">
        <f t="shared" si="232"/>
        <v>0</v>
      </c>
      <c r="T305" s="25"/>
      <c r="U305" s="76"/>
    </row>
    <row r="306" spans="1:21" ht="21" customHeight="1" x14ac:dyDescent="0.2">
      <c r="A306" s="106" t="s">
        <v>210</v>
      </c>
      <c r="B306" s="107"/>
      <c r="C306" s="10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8"/>
    </row>
    <row r="307" spans="1:21" ht="27" customHeight="1" x14ac:dyDescent="0.2">
      <c r="A307" s="105" t="s">
        <v>211</v>
      </c>
      <c r="B307" s="80" t="s">
        <v>31</v>
      </c>
      <c r="C307" s="19"/>
      <c r="D307" s="20"/>
      <c r="E307" s="20"/>
      <c r="F307" s="20"/>
      <c r="G307" s="19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93" t="s">
        <v>528</v>
      </c>
      <c r="U307" s="93" t="s">
        <v>289</v>
      </c>
    </row>
    <row r="308" spans="1:21" ht="26.45" customHeight="1" x14ac:dyDescent="0.2">
      <c r="A308" s="105"/>
      <c r="B308" s="80" t="s">
        <v>122</v>
      </c>
      <c r="C308" s="19"/>
      <c r="D308" s="20"/>
      <c r="E308" s="20"/>
      <c r="F308" s="20"/>
      <c r="G308" s="19"/>
      <c r="H308" s="22"/>
      <c r="I308" s="22"/>
      <c r="J308" s="68" t="s">
        <v>585</v>
      </c>
      <c r="K308" s="68"/>
      <c r="L308" s="68" t="s">
        <v>585</v>
      </c>
      <c r="M308" s="68"/>
      <c r="N308" s="68" t="s">
        <v>585</v>
      </c>
      <c r="O308" s="68"/>
      <c r="P308" s="68" t="s">
        <v>585</v>
      </c>
      <c r="Q308" s="22"/>
      <c r="R308" s="22"/>
      <c r="S308" s="22"/>
      <c r="T308" s="93"/>
      <c r="U308" s="93"/>
    </row>
    <row r="309" spans="1:21" ht="25.5" x14ac:dyDescent="0.2">
      <c r="A309" s="105"/>
      <c r="B309" s="80" t="s">
        <v>94</v>
      </c>
      <c r="C309" s="19"/>
      <c r="D309" s="20"/>
      <c r="E309" s="20"/>
      <c r="F309" s="20"/>
      <c r="G309" s="19"/>
      <c r="H309" s="30">
        <f t="shared" ref="H309:S309" si="233">SUM(H310:H324)</f>
        <v>25114476.500000004</v>
      </c>
      <c r="I309" s="30">
        <f t="shared" si="233"/>
        <v>5949306.96</v>
      </c>
      <c r="J309" s="30">
        <f t="shared" si="233"/>
        <v>6082808.9399999995</v>
      </c>
      <c r="K309" s="30">
        <f t="shared" si="233"/>
        <v>5949306.96</v>
      </c>
      <c r="L309" s="30">
        <f t="shared" si="233"/>
        <v>8288023.8399999999</v>
      </c>
      <c r="M309" s="30">
        <f t="shared" si="233"/>
        <v>0</v>
      </c>
      <c r="N309" s="30">
        <f t="shared" si="233"/>
        <v>3954228.3850000002</v>
      </c>
      <c r="O309" s="30">
        <f t="shared" si="233"/>
        <v>0</v>
      </c>
      <c r="P309" s="30">
        <f t="shared" si="233"/>
        <v>6789415.3350000009</v>
      </c>
      <c r="Q309" s="30">
        <f t="shared" si="233"/>
        <v>0</v>
      </c>
      <c r="R309" s="30">
        <f t="shared" si="233"/>
        <v>25589576.800000001</v>
      </c>
      <c r="S309" s="30">
        <f t="shared" si="233"/>
        <v>27099310.399999999</v>
      </c>
      <c r="T309" s="93"/>
      <c r="U309" s="93"/>
    </row>
    <row r="310" spans="1:21" ht="13.15" customHeight="1" x14ac:dyDescent="0.2">
      <c r="A310" s="105"/>
      <c r="B310" s="102" t="s">
        <v>17</v>
      </c>
      <c r="C310" s="19">
        <f>C328</f>
        <v>136</v>
      </c>
      <c r="D310" s="19" t="str">
        <f t="shared" ref="D310:G310" si="234">D328</f>
        <v>07</v>
      </c>
      <c r="E310" s="19" t="str">
        <f t="shared" ref="E310" si="235">E328</f>
        <v>01</v>
      </c>
      <c r="F310" s="19" t="str">
        <f t="shared" si="234"/>
        <v>0710070110</v>
      </c>
      <c r="G310" s="19">
        <f t="shared" si="234"/>
        <v>530</v>
      </c>
      <c r="H310" s="30">
        <f>H328</f>
        <v>7945241.9000000004</v>
      </c>
      <c r="I310" s="30">
        <f t="shared" ref="I310:S310" si="236">I328</f>
        <v>1935302.9</v>
      </c>
      <c r="J310" s="30">
        <f t="shared" si="236"/>
        <v>1935302.9</v>
      </c>
      <c r="K310" s="30">
        <f t="shared" si="236"/>
        <v>1935302.9</v>
      </c>
      <c r="L310" s="30">
        <f t="shared" si="236"/>
        <v>2474077</v>
      </c>
      <c r="M310" s="30">
        <f t="shared" si="236"/>
        <v>0</v>
      </c>
      <c r="N310" s="30">
        <f t="shared" si="236"/>
        <v>1495353.3</v>
      </c>
      <c r="O310" s="30">
        <f t="shared" si="236"/>
        <v>0</v>
      </c>
      <c r="P310" s="30">
        <f t="shared" si="236"/>
        <v>2040508.7</v>
      </c>
      <c r="Q310" s="30">
        <f t="shared" si="236"/>
        <v>0</v>
      </c>
      <c r="R310" s="30">
        <f t="shared" si="236"/>
        <v>7889751.0999999996</v>
      </c>
      <c r="S310" s="30">
        <f t="shared" si="236"/>
        <v>8261196</v>
      </c>
      <c r="T310" s="93"/>
      <c r="U310" s="93"/>
    </row>
    <row r="311" spans="1:21" ht="13.15" customHeight="1" x14ac:dyDescent="0.2">
      <c r="A311" s="105"/>
      <c r="B311" s="103"/>
      <c r="C311" s="19">
        <f>C335</f>
        <v>136</v>
      </c>
      <c r="D311" s="19" t="str">
        <f t="shared" ref="D311:G311" si="237">D335</f>
        <v>07</v>
      </c>
      <c r="E311" s="19" t="str">
        <f t="shared" ref="E311" si="238">E335</f>
        <v>02</v>
      </c>
      <c r="F311" s="19" t="str">
        <f t="shared" si="237"/>
        <v>0710070140</v>
      </c>
      <c r="G311" s="19">
        <f t="shared" si="237"/>
        <v>530</v>
      </c>
      <c r="H311" s="30">
        <f>H335</f>
        <v>978420.2</v>
      </c>
      <c r="I311" s="30">
        <f t="shared" ref="I311:S311" si="239">I335</f>
        <v>236794.7</v>
      </c>
      <c r="J311" s="30">
        <f t="shared" si="239"/>
        <v>236794.7</v>
      </c>
      <c r="K311" s="30">
        <f t="shared" si="239"/>
        <v>236794.7</v>
      </c>
      <c r="L311" s="30">
        <f t="shared" si="239"/>
        <v>293618.30000000005</v>
      </c>
      <c r="M311" s="30">
        <f t="shared" si="239"/>
        <v>0</v>
      </c>
      <c r="N311" s="30">
        <f t="shared" si="239"/>
        <v>187815.2</v>
      </c>
      <c r="O311" s="30">
        <f t="shared" si="239"/>
        <v>0</v>
      </c>
      <c r="P311" s="30">
        <f t="shared" si="239"/>
        <v>260192</v>
      </c>
      <c r="Q311" s="30">
        <f t="shared" si="239"/>
        <v>0</v>
      </c>
      <c r="R311" s="30">
        <f t="shared" si="239"/>
        <v>995986.4</v>
      </c>
      <c r="S311" s="30">
        <f t="shared" si="239"/>
        <v>1043199.9</v>
      </c>
      <c r="T311" s="93"/>
      <c r="U311" s="93"/>
    </row>
    <row r="312" spans="1:21" ht="13.15" customHeight="1" x14ac:dyDescent="0.2">
      <c r="A312" s="105"/>
      <c r="B312" s="103"/>
      <c r="C312" s="19">
        <f>C342</f>
        <v>136</v>
      </c>
      <c r="D312" s="19" t="str">
        <f t="shared" ref="D312:G312" si="240">D342</f>
        <v>07</v>
      </c>
      <c r="E312" s="19" t="str">
        <f t="shared" ref="E312" si="241">E342</f>
        <v>02</v>
      </c>
      <c r="F312" s="19" t="str">
        <f t="shared" si="240"/>
        <v>0710070120</v>
      </c>
      <c r="G312" s="19">
        <f t="shared" si="240"/>
        <v>530</v>
      </c>
      <c r="H312" s="30">
        <f>H342</f>
        <v>14362140.1</v>
      </c>
      <c r="I312" s="30">
        <f t="shared" ref="I312:S312" si="242">I342</f>
        <v>3458099</v>
      </c>
      <c r="J312" s="30">
        <f t="shared" si="242"/>
        <v>3458099</v>
      </c>
      <c r="K312" s="30">
        <f t="shared" si="242"/>
        <v>3458099</v>
      </c>
      <c r="L312" s="30">
        <f t="shared" si="242"/>
        <v>5089209.5</v>
      </c>
      <c r="M312" s="30">
        <f t="shared" si="242"/>
        <v>0</v>
      </c>
      <c r="N312" s="30">
        <f t="shared" si="242"/>
        <v>1872006.2000000002</v>
      </c>
      <c r="O312" s="30">
        <f t="shared" si="242"/>
        <v>0</v>
      </c>
      <c r="P312" s="30">
        <f t="shared" si="242"/>
        <v>3942825.4000000004</v>
      </c>
      <c r="Q312" s="30">
        <f t="shared" si="242"/>
        <v>0</v>
      </c>
      <c r="R312" s="30">
        <f t="shared" si="242"/>
        <v>14857978.699999999</v>
      </c>
      <c r="S312" s="30">
        <f t="shared" si="242"/>
        <v>15915878.300000001</v>
      </c>
      <c r="T312" s="93"/>
      <c r="U312" s="93"/>
    </row>
    <row r="313" spans="1:21" ht="13.15" customHeight="1" x14ac:dyDescent="0.2">
      <c r="A313" s="105"/>
      <c r="B313" s="103"/>
      <c r="C313" s="19">
        <f>C349</f>
        <v>136</v>
      </c>
      <c r="D313" s="19" t="str">
        <f t="shared" ref="D313:F313" si="243">D349</f>
        <v>10</v>
      </c>
      <c r="E313" s="19" t="str">
        <f t="shared" ref="E313" si="244">E349</f>
        <v>03</v>
      </c>
      <c r="F313" s="19" t="str">
        <f t="shared" si="243"/>
        <v>0710070849</v>
      </c>
      <c r="G313" s="19">
        <f>G349</f>
        <v>530</v>
      </c>
      <c r="H313" s="30">
        <f>H349</f>
        <v>1024558.3</v>
      </c>
      <c r="I313" s="30">
        <f t="shared" ref="I313:S313" si="245">I349</f>
        <v>286555.44</v>
      </c>
      <c r="J313" s="30">
        <f t="shared" si="245"/>
        <v>286556.62</v>
      </c>
      <c r="K313" s="30">
        <f t="shared" si="245"/>
        <v>286555.44</v>
      </c>
      <c r="L313" s="30">
        <f t="shared" si="245"/>
        <v>198062.39</v>
      </c>
      <c r="M313" s="30">
        <f t="shared" si="245"/>
        <v>0</v>
      </c>
      <c r="N313" s="30">
        <f t="shared" si="245"/>
        <v>172987.67</v>
      </c>
      <c r="O313" s="30">
        <f t="shared" si="245"/>
        <v>0</v>
      </c>
      <c r="P313" s="30">
        <f t="shared" si="245"/>
        <v>366951.62</v>
      </c>
      <c r="Q313" s="30">
        <f t="shared" si="245"/>
        <v>0</v>
      </c>
      <c r="R313" s="30">
        <f t="shared" si="245"/>
        <v>1015821.5</v>
      </c>
      <c r="S313" s="30">
        <f t="shared" si="245"/>
        <v>1015821.5</v>
      </c>
      <c r="T313" s="93"/>
      <c r="U313" s="93"/>
    </row>
    <row r="314" spans="1:21" ht="13.15" customHeight="1" x14ac:dyDescent="0.2">
      <c r="A314" s="105"/>
      <c r="B314" s="103"/>
      <c r="C314" s="19">
        <f t="shared" ref="C314:C319" si="246">C356</f>
        <v>136</v>
      </c>
      <c r="D314" s="19" t="str">
        <f t="shared" ref="D314:G314" si="247">D356</f>
        <v>07</v>
      </c>
      <c r="E314" s="19" t="str">
        <f t="shared" ref="E314" si="248">E356</f>
        <v>02</v>
      </c>
      <c r="F314" s="19" t="str">
        <f t="shared" si="247"/>
        <v>0710000620</v>
      </c>
      <c r="G314" s="19">
        <f t="shared" si="247"/>
        <v>611</v>
      </c>
      <c r="H314" s="30">
        <f t="shared" ref="H314:S319" si="249">H356</f>
        <v>107508.4</v>
      </c>
      <c r="I314" s="30">
        <f t="shared" si="249"/>
        <v>0</v>
      </c>
      <c r="J314" s="30">
        <f t="shared" si="249"/>
        <v>22000</v>
      </c>
      <c r="K314" s="30">
        <f t="shared" si="249"/>
        <v>0</v>
      </c>
      <c r="L314" s="30">
        <f t="shared" si="249"/>
        <v>35000</v>
      </c>
      <c r="M314" s="30">
        <f t="shared" si="249"/>
        <v>0</v>
      </c>
      <c r="N314" s="30">
        <f t="shared" si="249"/>
        <v>21000</v>
      </c>
      <c r="O314" s="30">
        <f t="shared" si="249"/>
        <v>0</v>
      </c>
      <c r="P314" s="30">
        <f t="shared" si="249"/>
        <v>29508.400000000001</v>
      </c>
      <c r="Q314" s="30">
        <f t="shared" si="249"/>
        <v>0</v>
      </c>
      <c r="R314" s="30">
        <f t="shared" si="249"/>
        <v>111094.3</v>
      </c>
      <c r="S314" s="30">
        <f t="shared" si="249"/>
        <v>116290.2</v>
      </c>
      <c r="T314" s="93"/>
      <c r="U314" s="93"/>
    </row>
    <row r="315" spans="1:21" ht="13.15" customHeight="1" x14ac:dyDescent="0.2">
      <c r="A315" s="105"/>
      <c r="B315" s="103"/>
      <c r="C315" s="19">
        <f t="shared" si="246"/>
        <v>136</v>
      </c>
      <c r="D315" s="19" t="str">
        <f t="shared" ref="D315:G319" si="250">D357</f>
        <v>07</v>
      </c>
      <c r="E315" s="19" t="str">
        <f t="shared" ref="E315" si="251">E357</f>
        <v>02</v>
      </c>
      <c r="F315" s="19" t="str">
        <f t="shared" si="250"/>
        <v>0710000630</v>
      </c>
      <c r="G315" s="19">
        <f t="shared" si="250"/>
        <v>611</v>
      </c>
      <c r="H315" s="30">
        <f t="shared" si="249"/>
        <v>251711.10000000003</v>
      </c>
      <c r="I315" s="30">
        <f t="shared" si="249"/>
        <v>0</v>
      </c>
      <c r="J315" s="30">
        <f t="shared" si="249"/>
        <v>48168.1</v>
      </c>
      <c r="K315" s="30">
        <f t="shared" si="249"/>
        <v>0</v>
      </c>
      <c r="L315" s="30">
        <f t="shared" si="249"/>
        <v>87603.6</v>
      </c>
      <c r="M315" s="30">
        <f t="shared" si="249"/>
        <v>0</v>
      </c>
      <c r="N315" s="30">
        <f t="shared" si="249"/>
        <v>58824.2</v>
      </c>
      <c r="O315" s="30">
        <f t="shared" si="249"/>
        <v>0</v>
      </c>
      <c r="P315" s="30">
        <f t="shared" si="249"/>
        <v>57115.199999999997</v>
      </c>
      <c r="Q315" s="30">
        <f t="shared" si="249"/>
        <v>0</v>
      </c>
      <c r="R315" s="30">
        <f t="shared" si="249"/>
        <v>267702.40000000002</v>
      </c>
      <c r="S315" s="30">
        <f t="shared" si="249"/>
        <v>279471.5</v>
      </c>
      <c r="T315" s="93"/>
      <c r="U315" s="93"/>
    </row>
    <row r="316" spans="1:21" ht="13.15" customHeight="1" x14ac:dyDescent="0.2">
      <c r="A316" s="105"/>
      <c r="B316" s="103"/>
      <c r="C316" s="19">
        <f t="shared" si="246"/>
        <v>136</v>
      </c>
      <c r="D316" s="19" t="str">
        <f t="shared" si="250"/>
        <v>07</v>
      </c>
      <c r="E316" s="19" t="str">
        <f t="shared" ref="E316" si="252">E358</f>
        <v>02</v>
      </c>
      <c r="F316" s="19" t="str">
        <f t="shared" si="250"/>
        <v>0710000630</v>
      </c>
      <c r="G316" s="19">
        <f t="shared" si="250"/>
        <v>621</v>
      </c>
      <c r="H316" s="30">
        <f t="shared" si="249"/>
        <v>81599.7</v>
      </c>
      <c r="I316" s="30">
        <f t="shared" si="249"/>
        <v>0</v>
      </c>
      <c r="J316" s="30">
        <f t="shared" si="249"/>
        <v>20600</v>
      </c>
      <c r="K316" s="30">
        <f t="shared" si="249"/>
        <v>0</v>
      </c>
      <c r="L316" s="30">
        <f t="shared" si="249"/>
        <v>21800</v>
      </c>
      <c r="M316" s="30">
        <f t="shared" si="249"/>
        <v>0</v>
      </c>
      <c r="N316" s="30">
        <f t="shared" si="249"/>
        <v>18800</v>
      </c>
      <c r="O316" s="30">
        <f t="shared" si="249"/>
        <v>0</v>
      </c>
      <c r="P316" s="30">
        <f t="shared" si="249"/>
        <v>20399.7</v>
      </c>
      <c r="Q316" s="30">
        <f t="shared" si="249"/>
        <v>0</v>
      </c>
      <c r="R316" s="30">
        <f t="shared" si="249"/>
        <v>83744.2</v>
      </c>
      <c r="S316" s="30">
        <f t="shared" si="249"/>
        <v>86665.5</v>
      </c>
      <c r="T316" s="93"/>
      <c r="U316" s="93"/>
    </row>
    <row r="317" spans="1:21" ht="13.15" customHeight="1" x14ac:dyDescent="0.2">
      <c r="A317" s="105"/>
      <c r="B317" s="103"/>
      <c r="C317" s="19">
        <f t="shared" si="246"/>
        <v>136</v>
      </c>
      <c r="D317" s="19" t="str">
        <f t="shared" si="250"/>
        <v>07</v>
      </c>
      <c r="E317" s="19" t="str">
        <f t="shared" ref="E317" si="253">E359</f>
        <v>09</v>
      </c>
      <c r="F317" s="19" t="str">
        <f t="shared" si="250"/>
        <v>0710000660</v>
      </c>
      <c r="G317" s="19">
        <f t="shared" si="250"/>
        <v>611</v>
      </c>
      <c r="H317" s="30">
        <f t="shared" si="249"/>
        <v>116015.1</v>
      </c>
      <c r="I317" s="30">
        <f t="shared" si="249"/>
        <v>0</v>
      </c>
      <c r="J317" s="30">
        <f t="shared" si="249"/>
        <v>28614.799999999999</v>
      </c>
      <c r="K317" s="30">
        <f t="shared" si="249"/>
        <v>0</v>
      </c>
      <c r="L317" s="30">
        <f t="shared" si="249"/>
        <v>36332.400000000001</v>
      </c>
      <c r="M317" s="30">
        <f t="shared" si="249"/>
        <v>0</v>
      </c>
      <c r="N317" s="30">
        <f t="shared" si="249"/>
        <v>22147.3</v>
      </c>
      <c r="O317" s="30">
        <f t="shared" si="249"/>
        <v>0</v>
      </c>
      <c r="P317" s="30">
        <f t="shared" si="249"/>
        <v>28920.6</v>
      </c>
      <c r="Q317" s="30">
        <f t="shared" si="249"/>
        <v>0</v>
      </c>
      <c r="R317" s="30">
        <f t="shared" si="249"/>
        <v>119901.1</v>
      </c>
      <c r="S317" s="30">
        <f t="shared" si="249"/>
        <v>125343</v>
      </c>
      <c r="T317" s="93"/>
      <c r="U317" s="93"/>
    </row>
    <row r="318" spans="1:21" ht="13.15" customHeight="1" x14ac:dyDescent="0.2">
      <c r="A318" s="105"/>
      <c r="B318" s="103"/>
      <c r="C318" s="19">
        <f t="shared" si="246"/>
        <v>136</v>
      </c>
      <c r="D318" s="19" t="str">
        <f t="shared" si="250"/>
        <v>07</v>
      </c>
      <c r="E318" s="19" t="str">
        <f t="shared" ref="E318" si="254">E360</f>
        <v>03</v>
      </c>
      <c r="F318" s="19" t="str">
        <f t="shared" si="250"/>
        <v>0710000640</v>
      </c>
      <c r="G318" s="19">
        <f t="shared" si="250"/>
        <v>611</v>
      </c>
      <c r="H318" s="30">
        <f t="shared" si="249"/>
        <v>28497.300000000003</v>
      </c>
      <c r="I318" s="30">
        <f t="shared" si="249"/>
        <v>7660</v>
      </c>
      <c r="J318" s="30">
        <f t="shared" si="249"/>
        <v>7800</v>
      </c>
      <c r="K318" s="30">
        <f t="shared" si="249"/>
        <v>7660</v>
      </c>
      <c r="L318" s="30">
        <f t="shared" si="249"/>
        <v>10228.549999999999</v>
      </c>
      <c r="M318" s="30">
        <f t="shared" si="249"/>
        <v>0</v>
      </c>
      <c r="N318" s="30">
        <f t="shared" si="249"/>
        <v>4738.9750000000004</v>
      </c>
      <c r="O318" s="30">
        <f t="shared" si="249"/>
        <v>0</v>
      </c>
      <c r="P318" s="30">
        <f t="shared" si="249"/>
        <v>5729.7749999999996</v>
      </c>
      <c r="Q318" s="30">
        <f t="shared" si="249"/>
        <v>0</v>
      </c>
      <c r="R318" s="30">
        <f t="shared" si="249"/>
        <v>29506.6</v>
      </c>
      <c r="S318" s="30">
        <f t="shared" si="249"/>
        <v>30887.9</v>
      </c>
      <c r="T318" s="93"/>
      <c r="U318" s="93"/>
    </row>
    <row r="319" spans="1:21" ht="13.15" customHeight="1" x14ac:dyDescent="0.2">
      <c r="A319" s="105"/>
      <c r="B319" s="103"/>
      <c r="C319" s="19">
        <f t="shared" si="246"/>
        <v>136</v>
      </c>
      <c r="D319" s="19" t="str">
        <f t="shared" si="250"/>
        <v>07</v>
      </c>
      <c r="E319" s="19" t="str">
        <f t="shared" ref="E319" si="255">E361</f>
        <v>03</v>
      </c>
      <c r="F319" s="19" t="str">
        <f t="shared" si="250"/>
        <v>0710000640</v>
      </c>
      <c r="G319" s="19">
        <f t="shared" si="250"/>
        <v>621</v>
      </c>
      <c r="H319" s="30">
        <f t="shared" si="249"/>
        <v>95781.299999999988</v>
      </c>
      <c r="I319" s="30">
        <f t="shared" si="249"/>
        <v>24894.92</v>
      </c>
      <c r="J319" s="30">
        <f t="shared" si="249"/>
        <v>24894.92</v>
      </c>
      <c r="K319" s="30">
        <f t="shared" si="249"/>
        <v>24894.92</v>
      </c>
      <c r="L319" s="30">
        <f t="shared" si="249"/>
        <v>24945.4</v>
      </c>
      <c r="M319" s="30">
        <f t="shared" si="249"/>
        <v>0</v>
      </c>
      <c r="N319" s="30">
        <f t="shared" si="249"/>
        <v>22970.639999999999</v>
      </c>
      <c r="O319" s="30">
        <f t="shared" si="249"/>
        <v>0</v>
      </c>
      <c r="P319" s="30">
        <f t="shared" si="249"/>
        <v>22970.34</v>
      </c>
      <c r="Q319" s="30">
        <f t="shared" si="249"/>
        <v>0</v>
      </c>
      <c r="R319" s="30">
        <f t="shared" si="249"/>
        <v>96880.4</v>
      </c>
      <c r="S319" s="30">
        <f t="shared" si="249"/>
        <v>101538.7</v>
      </c>
      <c r="T319" s="93"/>
      <c r="U319" s="93"/>
    </row>
    <row r="320" spans="1:21" ht="13.15" customHeight="1" x14ac:dyDescent="0.2">
      <c r="A320" s="105"/>
      <c r="B320" s="103"/>
      <c r="C320" s="19">
        <f>C368</f>
        <v>136</v>
      </c>
      <c r="D320" s="19" t="str">
        <f t="shared" ref="D320:G320" si="256">D368</f>
        <v>07</v>
      </c>
      <c r="E320" s="19" t="str">
        <f t="shared" ref="E320" si="257">E368</f>
        <v>09</v>
      </c>
      <c r="F320" s="19" t="str">
        <f t="shared" si="256"/>
        <v>0710000660</v>
      </c>
      <c r="G320" s="19" t="str">
        <f t="shared" si="256"/>
        <v>-</v>
      </c>
      <c r="H320" s="30">
        <f>H368</f>
        <v>123003.1</v>
      </c>
      <c r="I320" s="30">
        <f t="shared" ref="I320:S320" si="258">I368</f>
        <v>0</v>
      </c>
      <c r="J320" s="30">
        <f t="shared" si="258"/>
        <v>13977.9</v>
      </c>
      <c r="K320" s="30">
        <f t="shared" si="258"/>
        <v>0</v>
      </c>
      <c r="L320" s="30">
        <f t="shared" si="258"/>
        <v>17146.7</v>
      </c>
      <c r="M320" s="30">
        <f t="shared" si="258"/>
        <v>0</v>
      </c>
      <c r="N320" s="30">
        <f t="shared" si="258"/>
        <v>77584.899999999994</v>
      </c>
      <c r="O320" s="30">
        <f t="shared" si="258"/>
        <v>0</v>
      </c>
      <c r="P320" s="30">
        <f t="shared" si="258"/>
        <v>14293.6</v>
      </c>
      <c r="Q320" s="30">
        <f t="shared" si="258"/>
        <v>0</v>
      </c>
      <c r="R320" s="30">
        <f t="shared" si="258"/>
        <v>121210.1</v>
      </c>
      <c r="S320" s="30">
        <f t="shared" si="258"/>
        <v>123017.9</v>
      </c>
      <c r="T320" s="93"/>
      <c r="U320" s="93"/>
    </row>
    <row r="321" spans="1:21" ht="13.15" customHeight="1" x14ac:dyDescent="0.2">
      <c r="A321" s="105"/>
      <c r="B321" s="104"/>
      <c r="C321" s="19">
        <v>136</v>
      </c>
      <c r="D321" s="20" t="s">
        <v>590</v>
      </c>
      <c r="E321" s="18" t="s">
        <v>589</v>
      </c>
      <c r="F321" s="32"/>
      <c r="G321" s="19">
        <v>613</v>
      </c>
      <c r="H321" s="32">
        <f>H374</f>
        <v>0</v>
      </c>
      <c r="I321" s="32">
        <f t="shared" ref="I321:S321" si="259">I374</f>
        <v>0</v>
      </c>
      <c r="J321" s="32">
        <f t="shared" si="259"/>
        <v>0</v>
      </c>
      <c r="K321" s="32">
        <f t="shared" si="259"/>
        <v>0</v>
      </c>
      <c r="L321" s="32">
        <f t="shared" si="259"/>
        <v>0</v>
      </c>
      <c r="M321" s="32">
        <f t="shared" si="259"/>
        <v>0</v>
      </c>
      <c r="N321" s="32">
        <f t="shared" si="259"/>
        <v>0</v>
      </c>
      <c r="O321" s="32">
        <f t="shared" si="259"/>
        <v>0</v>
      </c>
      <c r="P321" s="32">
        <f t="shared" si="259"/>
        <v>0</v>
      </c>
      <c r="Q321" s="32">
        <f t="shared" si="259"/>
        <v>0</v>
      </c>
      <c r="R321" s="32">
        <f t="shared" si="259"/>
        <v>0</v>
      </c>
      <c r="S321" s="32">
        <f t="shared" si="259"/>
        <v>0</v>
      </c>
      <c r="T321" s="93"/>
      <c r="U321" s="93"/>
    </row>
    <row r="322" spans="1:21" ht="13.15" customHeight="1" x14ac:dyDescent="0.2">
      <c r="A322" s="105"/>
      <c r="B322" s="80" t="s">
        <v>14</v>
      </c>
      <c r="C322" s="19"/>
      <c r="D322" s="20"/>
      <c r="E322" s="20"/>
      <c r="F322" s="20"/>
      <c r="G322" s="19"/>
      <c r="H322" s="22">
        <f>H329+H336+H343+H350+H362+H369</f>
        <v>0</v>
      </c>
      <c r="I322" s="22">
        <f t="shared" ref="I322:S322" si="260">I329+I336+I343+I350+I362+I369</f>
        <v>0</v>
      </c>
      <c r="J322" s="22">
        <f t="shared" si="260"/>
        <v>0</v>
      </c>
      <c r="K322" s="22">
        <f t="shared" si="260"/>
        <v>0</v>
      </c>
      <c r="L322" s="22">
        <f t="shared" si="260"/>
        <v>0</v>
      </c>
      <c r="M322" s="22">
        <f t="shared" si="260"/>
        <v>0</v>
      </c>
      <c r="N322" s="22">
        <f t="shared" si="260"/>
        <v>0</v>
      </c>
      <c r="O322" s="22">
        <f t="shared" si="260"/>
        <v>0</v>
      </c>
      <c r="P322" s="22">
        <f t="shared" si="260"/>
        <v>0</v>
      </c>
      <c r="Q322" s="22">
        <f t="shared" si="260"/>
        <v>0</v>
      </c>
      <c r="R322" s="22">
        <f t="shared" si="260"/>
        <v>0</v>
      </c>
      <c r="S322" s="22">
        <f t="shared" si="260"/>
        <v>0</v>
      </c>
      <c r="T322" s="93"/>
      <c r="U322" s="93"/>
    </row>
    <row r="323" spans="1:21" ht="13.15" customHeight="1" x14ac:dyDescent="0.2">
      <c r="A323" s="105"/>
      <c r="B323" s="80" t="s">
        <v>15</v>
      </c>
      <c r="C323" s="19">
        <v>136</v>
      </c>
      <c r="D323" s="20"/>
      <c r="E323" s="20"/>
      <c r="F323" s="20"/>
      <c r="G323" s="19"/>
      <c r="H323" s="22">
        <f>H330+H337+H344+H351+H363+H370</f>
        <v>0</v>
      </c>
      <c r="I323" s="22">
        <f t="shared" ref="I323:S323" si="261">I330+I337+I344+I351+I363+I370</f>
        <v>0</v>
      </c>
      <c r="J323" s="22">
        <f t="shared" si="261"/>
        <v>0</v>
      </c>
      <c r="K323" s="22">
        <f t="shared" si="261"/>
        <v>0</v>
      </c>
      <c r="L323" s="22">
        <f t="shared" si="261"/>
        <v>0</v>
      </c>
      <c r="M323" s="22">
        <f t="shared" si="261"/>
        <v>0</v>
      </c>
      <c r="N323" s="22">
        <f t="shared" si="261"/>
        <v>0</v>
      </c>
      <c r="O323" s="22">
        <f t="shared" si="261"/>
        <v>0</v>
      </c>
      <c r="P323" s="22">
        <f t="shared" si="261"/>
        <v>0</v>
      </c>
      <c r="Q323" s="22">
        <f t="shared" si="261"/>
        <v>0</v>
      </c>
      <c r="R323" s="22">
        <f t="shared" si="261"/>
        <v>0</v>
      </c>
      <c r="S323" s="22">
        <f t="shared" si="261"/>
        <v>0</v>
      </c>
      <c r="T323" s="93"/>
      <c r="U323" s="93"/>
    </row>
    <row r="324" spans="1:21" x14ac:dyDescent="0.2">
      <c r="A324" s="105"/>
      <c r="B324" s="80" t="s">
        <v>12</v>
      </c>
      <c r="C324" s="19"/>
      <c r="D324" s="20"/>
      <c r="E324" s="20"/>
      <c r="F324" s="20"/>
      <c r="G324" s="19"/>
      <c r="H324" s="22">
        <f>H331+H338+H345+H352+H364+H371</f>
        <v>0</v>
      </c>
      <c r="I324" s="22">
        <f t="shared" ref="I324:S324" si="262">I331+I338+I345+I352+I364+I371</f>
        <v>0</v>
      </c>
      <c r="J324" s="22">
        <f t="shared" si="262"/>
        <v>0</v>
      </c>
      <c r="K324" s="22">
        <f t="shared" si="262"/>
        <v>0</v>
      </c>
      <c r="L324" s="22">
        <f t="shared" si="262"/>
        <v>0</v>
      </c>
      <c r="M324" s="22">
        <f t="shared" si="262"/>
        <v>0</v>
      </c>
      <c r="N324" s="22">
        <f t="shared" si="262"/>
        <v>0</v>
      </c>
      <c r="O324" s="22">
        <f t="shared" si="262"/>
        <v>0</v>
      </c>
      <c r="P324" s="22">
        <f t="shared" si="262"/>
        <v>0</v>
      </c>
      <c r="Q324" s="22">
        <f t="shared" si="262"/>
        <v>0</v>
      </c>
      <c r="R324" s="22">
        <f t="shared" si="262"/>
        <v>0</v>
      </c>
      <c r="S324" s="22">
        <f t="shared" si="262"/>
        <v>0</v>
      </c>
      <c r="T324" s="93"/>
      <c r="U324" s="93"/>
    </row>
    <row r="325" spans="1:21" ht="25.15" customHeight="1" x14ac:dyDescent="0.2">
      <c r="A325" s="105" t="s">
        <v>212</v>
      </c>
      <c r="B325" s="80" t="s">
        <v>101</v>
      </c>
      <c r="C325" s="19"/>
      <c r="D325" s="20"/>
      <c r="E325" s="20"/>
      <c r="F325" s="20"/>
      <c r="G325" s="19"/>
      <c r="H325" s="34">
        <v>140770</v>
      </c>
      <c r="I325" s="34">
        <f>K325</f>
        <v>140770</v>
      </c>
      <c r="J325" s="34">
        <v>140770</v>
      </c>
      <c r="K325" s="34">
        <v>140770</v>
      </c>
      <c r="L325" s="34">
        <v>140770</v>
      </c>
      <c r="M325" s="34"/>
      <c r="N325" s="34">
        <v>140770</v>
      </c>
      <c r="O325" s="34"/>
      <c r="P325" s="34">
        <v>140770</v>
      </c>
      <c r="Q325" s="34"/>
      <c r="R325" s="34">
        <v>140260</v>
      </c>
      <c r="S325" s="34">
        <v>140260</v>
      </c>
      <c r="T325" s="93" t="s">
        <v>519</v>
      </c>
      <c r="U325" s="93" t="s">
        <v>450</v>
      </c>
    </row>
    <row r="326" spans="1:21" ht="25.5" x14ac:dyDescent="0.2">
      <c r="A326" s="105"/>
      <c r="B326" s="80" t="s">
        <v>122</v>
      </c>
      <c r="C326" s="19"/>
      <c r="D326" s="20"/>
      <c r="E326" s="20"/>
      <c r="F326" s="20"/>
      <c r="G326" s="19"/>
      <c r="H326" s="22">
        <f>ROUND(H327/H325,1)</f>
        <v>56.4</v>
      </c>
      <c r="I326" s="22">
        <f t="shared" ref="I326:S326" si="263">ROUND(I327/I325,1)</f>
        <v>13.7</v>
      </c>
      <c r="J326" s="68" t="s">
        <v>585</v>
      </c>
      <c r="K326" s="68"/>
      <c r="L326" s="68" t="s">
        <v>585</v>
      </c>
      <c r="M326" s="68"/>
      <c r="N326" s="68" t="s">
        <v>585</v>
      </c>
      <c r="O326" s="68"/>
      <c r="P326" s="68" t="s">
        <v>585</v>
      </c>
      <c r="Q326" s="22" t="e">
        <f t="shared" si="263"/>
        <v>#DIV/0!</v>
      </c>
      <c r="R326" s="22">
        <f t="shared" si="263"/>
        <v>56.3</v>
      </c>
      <c r="S326" s="22">
        <f t="shared" si="263"/>
        <v>58.9</v>
      </c>
      <c r="T326" s="93"/>
      <c r="U326" s="93"/>
    </row>
    <row r="327" spans="1:21" ht="25.15" customHeight="1" x14ac:dyDescent="0.2">
      <c r="A327" s="105"/>
      <c r="B327" s="80" t="s">
        <v>94</v>
      </c>
      <c r="C327" s="19"/>
      <c r="D327" s="20"/>
      <c r="E327" s="20"/>
      <c r="F327" s="20"/>
      <c r="G327" s="19"/>
      <c r="H327" s="34">
        <f t="shared" ref="H327:S327" si="264">SUM(H328:H331)</f>
        <v>7945241.9000000004</v>
      </c>
      <c r="I327" s="34">
        <f t="shared" si="264"/>
        <v>1935302.9</v>
      </c>
      <c r="J327" s="34">
        <f t="shared" si="264"/>
        <v>1935302.9</v>
      </c>
      <c r="K327" s="34">
        <f t="shared" si="264"/>
        <v>1935302.9</v>
      </c>
      <c r="L327" s="34">
        <f t="shared" si="264"/>
        <v>2474077</v>
      </c>
      <c r="M327" s="34">
        <f t="shared" si="264"/>
        <v>0</v>
      </c>
      <c r="N327" s="34">
        <f t="shared" si="264"/>
        <v>1495353.3</v>
      </c>
      <c r="O327" s="34">
        <f t="shared" si="264"/>
        <v>0</v>
      </c>
      <c r="P327" s="34">
        <f t="shared" si="264"/>
        <v>2040508.7</v>
      </c>
      <c r="Q327" s="34">
        <f t="shared" si="264"/>
        <v>0</v>
      </c>
      <c r="R327" s="34">
        <f t="shared" si="264"/>
        <v>7889751.0999999996</v>
      </c>
      <c r="S327" s="34">
        <f t="shared" si="264"/>
        <v>8261196</v>
      </c>
      <c r="T327" s="93"/>
      <c r="U327" s="93"/>
    </row>
    <row r="328" spans="1:21" x14ac:dyDescent="0.2">
      <c r="A328" s="105"/>
      <c r="B328" s="80" t="s">
        <v>17</v>
      </c>
      <c r="C328" s="19">
        <v>136</v>
      </c>
      <c r="D328" s="20" t="s">
        <v>590</v>
      </c>
      <c r="E328" s="18" t="s">
        <v>589</v>
      </c>
      <c r="F328" s="20" t="s">
        <v>176</v>
      </c>
      <c r="G328" s="19">
        <v>530</v>
      </c>
      <c r="H328" s="34">
        <f>J328+L328+N328+P328</f>
        <v>7945241.9000000004</v>
      </c>
      <c r="I328" s="33">
        <f>K328+M328+O328+Q328</f>
        <v>1935302.9</v>
      </c>
      <c r="J328" s="34">
        <v>1935302.9</v>
      </c>
      <c r="K328" s="34">
        <v>1935302.9</v>
      </c>
      <c r="L328" s="34">
        <v>2474077</v>
      </c>
      <c r="M328" s="34"/>
      <c r="N328" s="34">
        <v>1495353.3</v>
      </c>
      <c r="O328" s="34"/>
      <c r="P328" s="34">
        <v>2040508.7</v>
      </c>
      <c r="Q328" s="34"/>
      <c r="R328" s="34">
        <v>7889751.0999999996</v>
      </c>
      <c r="S328" s="34">
        <v>8261196</v>
      </c>
      <c r="T328" s="93"/>
      <c r="U328" s="93"/>
    </row>
    <row r="329" spans="1:21" x14ac:dyDescent="0.2">
      <c r="A329" s="105"/>
      <c r="B329" s="80" t="s">
        <v>14</v>
      </c>
      <c r="C329" s="19"/>
      <c r="D329" s="20"/>
      <c r="E329" s="20"/>
      <c r="F329" s="20"/>
      <c r="G329" s="19"/>
      <c r="H329" s="22">
        <f>J329+L329+N329+P329</f>
        <v>0</v>
      </c>
      <c r="I329" s="24">
        <f t="shared" ref="I329:I331" si="265">K329+M329+O329+Q329</f>
        <v>0</v>
      </c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93"/>
      <c r="U329" s="93"/>
    </row>
    <row r="330" spans="1:21" x14ac:dyDescent="0.2">
      <c r="A330" s="105"/>
      <c r="B330" s="80" t="s">
        <v>15</v>
      </c>
      <c r="C330" s="19"/>
      <c r="D330" s="20"/>
      <c r="E330" s="20"/>
      <c r="F330" s="20"/>
      <c r="G330" s="19"/>
      <c r="H330" s="22">
        <f t="shared" ref="H330:H331" si="266">J330+L330+N330+P330</f>
        <v>0</v>
      </c>
      <c r="I330" s="24">
        <f t="shared" si="265"/>
        <v>0</v>
      </c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93"/>
      <c r="U330" s="93"/>
    </row>
    <row r="331" spans="1:21" x14ac:dyDescent="0.2">
      <c r="A331" s="105"/>
      <c r="B331" s="80" t="s">
        <v>12</v>
      </c>
      <c r="C331" s="19"/>
      <c r="D331" s="20"/>
      <c r="E331" s="20"/>
      <c r="F331" s="20"/>
      <c r="G331" s="19"/>
      <c r="H331" s="22">
        <f t="shared" si="266"/>
        <v>0</v>
      </c>
      <c r="I331" s="24">
        <f t="shared" si="265"/>
        <v>0</v>
      </c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93"/>
      <c r="U331" s="93"/>
    </row>
    <row r="332" spans="1:21" ht="38.25" x14ac:dyDescent="0.2">
      <c r="A332" s="105" t="s">
        <v>213</v>
      </c>
      <c r="B332" s="80" t="s">
        <v>100</v>
      </c>
      <c r="C332" s="19"/>
      <c r="D332" s="20"/>
      <c r="E332" s="20"/>
      <c r="F332" s="20"/>
      <c r="G332" s="19"/>
      <c r="H332" s="34">
        <v>3725</v>
      </c>
      <c r="I332" s="34">
        <v>3725</v>
      </c>
      <c r="J332" s="34">
        <v>3725</v>
      </c>
      <c r="K332" s="34">
        <v>3725</v>
      </c>
      <c r="L332" s="34">
        <v>3725</v>
      </c>
      <c r="M332" s="34"/>
      <c r="N332" s="34">
        <v>3725</v>
      </c>
      <c r="O332" s="34"/>
      <c r="P332" s="34">
        <v>3725</v>
      </c>
      <c r="Q332" s="34"/>
      <c r="R332" s="34">
        <v>3705</v>
      </c>
      <c r="S332" s="34">
        <v>3705</v>
      </c>
      <c r="T332" s="93" t="s">
        <v>519</v>
      </c>
      <c r="U332" s="93" t="s">
        <v>451</v>
      </c>
    </row>
    <row r="333" spans="1:21" ht="26.45" customHeight="1" x14ac:dyDescent="0.2">
      <c r="A333" s="105"/>
      <c r="B333" s="80" t="s">
        <v>125</v>
      </c>
      <c r="C333" s="19"/>
      <c r="D333" s="20"/>
      <c r="E333" s="20"/>
      <c r="F333" s="20"/>
      <c r="G333" s="19"/>
      <c r="H333" s="34">
        <f t="shared" ref="H333:S333" si="267">ROUND(H334/H332,1)</f>
        <v>262.7</v>
      </c>
      <c r="I333" s="34">
        <f t="shared" si="267"/>
        <v>63.6</v>
      </c>
      <c r="J333" s="68" t="s">
        <v>585</v>
      </c>
      <c r="K333" s="68"/>
      <c r="L333" s="68" t="s">
        <v>585</v>
      </c>
      <c r="M333" s="68"/>
      <c r="N333" s="68" t="s">
        <v>585</v>
      </c>
      <c r="O333" s="68"/>
      <c r="P333" s="68" t="s">
        <v>585</v>
      </c>
      <c r="Q333" s="34" t="e">
        <f t="shared" si="267"/>
        <v>#DIV/0!</v>
      </c>
      <c r="R333" s="34">
        <f t="shared" si="267"/>
        <v>268.8</v>
      </c>
      <c r="S333" s="34">
        <f t="shared" si="267"/>
        <v>281.60000000000002</v>
      </c>
      <c r="T333" s="93"/>
      <c r="U333" s="93"/>
    </row>
    <row r="334" spans="1:21" ht="42.6" customHeight="1" x14ac:dyDescent="0.2">
      <c r="A334" s="105"/>
      <c r="B334" s="80" t="s">
        <v>94</v>
      </c>
      <c r="C334" s="19"/>
      <c r="D334" s="20"/>
      <c r="E334" s="20"/>
      <c r="F334" s="20"/>
      <c r="G334" s="19"/>
      <c r="H334" s="34">
        <f t="shared" ref="H334:S334" si="268">SUM(H335:H338)</f>
        <v>978420.2</v>
      </c>
      <c r="I334" s="34">
        <f t="shared" si="268"/>
        <v>236794.7</v>
      </c>
      <c r="J334" s="34">
        <f t="shared" si="268"/>
        <v>236794.7</v>
      </c>
      <c r="K334" s="34">
        <f t="shared" si="268"/>
        <v>236794.7</v>
      </c>
      <c r="L334" s="34">
        <f t="shared" si="268"/>
        <v>293618.30000000005</v>
      </c>
      <c r="M334" s="34">
        <f t="shared" si="268"/>
        <v>0</v>
      </c>
      <c r="N334" s="34">
        <f t="shared" si="268"/>
        <v>187815.2</v>
      </c>
      <c r="O334" s="34">
        <f t="shared" si="268"/>
        <v>0</v>
      </c>
      <c r="P334" s="34">
        <f t="shared" si="268"/>
        <v>260192</v>
      </c>
      <c r="Q334" s="34">
        <f t="shared" si="268"/>
        <v>0</v>
      </c>
      <c r="R334" s="34">
        <f t="shared" si="268"/>
        <v>995986.4</v>
      </c>
      <c r="S334" s="34">
        <f t="shared" si="268"/>
        <v>1043199.9</v>
      </c>
      <c r="T334" s="93"/>
      <c r="U334" s="93"/>
    </row>
    <row r="335" spans="1:21" ht="20.25" customHeight="1" x14ac:dyDescent="0.2">
      <c r="A335" s="105"/>
      <c r="B335" s="80" t="s">
        <v>17</v>
      </c>
      <c r="C335" s="19">
        <v>136</v>
      </c>
      <c r="D335" s="20" t="s">
        <v>590</v>
      </c>
      <c r="E335" s="18" t="s">
        <v>591</v>
      </c>
      <c r="F335" s="20" t="s">
        <v>172</v>
      </c>
      <c r="G335" s="19">
        <v>530</v>
      </c>
      <c r="H335" s="34">
        <f>J335+L335+N335+P335</f>
        <v>978420.2</v>
      </c>
      <c r="I335" s="33">
        <f>K335+M335+O335+Q335</f>
        <v>236794.7</v>
      </c>
      <c r="J335" s="34">
        <v>236794.7</v>
      </c>
      <c r="K335" s="34">
        <v>236794.7</v>
      </c>
      <c r="L335" s="34">
        <v>293618.30000000005</v>
      </c>
      <c r="M335" s="34"/>
      <c r="N335" s="34">
        <v>187815.2</v>
      </c>
      <c r="O335" s="34"/>
      <c r="P335" s="34">
        <v>260192</v>
      </c>
      <c r="Q335" s="34"/>
      <c r="R335" s="34">
        <v>995986.4</v>
      </c>
      <c r="S335" s="22">
        <v>1043199.9</v>
      </c>
      <c r="T335" s="93"/>
      <c r="U335" s="93"/>
    </row>
    <row r="336" spans="1:21" x14ac:dyDescent="0.2">
      <c r="A336" s="105"/>
      <c r="B336" s="80" t="s">
        <v>14</v>
      </c>
      <c r="C336" s="19"/>
      <c r="D336" s="20"/>
      <c r="E336" s="20"/>
      <c r="F336" s="20"/>
      <c r="G336" s="19"/>
      <c r="H336" s="22">
        <f>J336+L336+N336+P336</f>
        <v>0</v>
      </c>
      <c r="I336" s="24">
        <f t="shared" ref="I336:I338" si="269">K336+M336+O336+Q336</f>
        <v>0</v>
      </c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93"/>
      <c r="U336" s="93"/>
    </row>
    <row r="337" spans="1:21" x14ac:dyDescent="0.2">
      <c r="A337" s="105"/>
      <c r="B337" s="80" t="s">
        <v>15</v>
      </c>
      <c r="C337" s="19"/>
      <c r="D337" s="20"/>
      <c r="E337" s="20"/>
      <c r="F337" s="20"/>
      <c r="G337" s="19"/>
      <c r="H337" s="22">
        <f t="shared" ref="H337:H338" si="270">J337+L337+N337+P337</f>
        <v>0</v>
      </c>
      <c r="I337" s="24">
        <f t="shared" si="269"/>
        <v>0</v>
      </c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93"/>
      <c r="U337" s="93"/>
    </row>
    <row r="338" spans="1:21" ht="81" customHeight="1" x14ac:dyDescent="0.2">
      <c r="A338" s="105"/>
      <c r="B338" s="80" t="s">
        <v>12</v>
      </c>
      <c r="C338" s="19"/>
      <c r="D338" s="20"/>
      <c r="E338" s="20"/>
      <c r="F338" s="20"/>
      <c r="G338" s="19"/>
      <c r="H338" s="22">
        <f t="shared" si="270"/>
        <v>0</v>
      </c>
      <c r="I338" s="24">
        <f t="shared" si="269"/>
        <v>0</v>
      </c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93"/>
      <c r="U338" s="93"/>
    </row>
    <row r="339" spans="1:21" ht="25.5" x14ac:dyDescent="0.2">
      <c r="A339" s="105" t="s">
        <v>214</v>
      </c>
      <c r="B339" s="80" t="s">
        <v>101</v>
      </c>
      <c r="C339" s="19"/>
      <c r="D339" s="20"/>
      <c r="E339" s="20"/>
      <c r="F339" s="20"/>
      <c r="G339" s="19"/>
      <c r="H339" s="34">
        <v>306823</v>
      </c>
      <c r="I339" s="34">
        <v>306761</v>
      </c>
      <c r="J339" s="34">
        <v>306823</v>
      </c>
      <c r="K339" s="34">
        <v>306761</v>
      </c>
      <c r="L339" s="34">
        <v>306823</v>
      </c>
      <c r="M339" s="34"/>
      <c r="N339" s="34">
        <v>306823</v>
      </c>
      <c r="O339" s="34"/>
      <c r="P339" s="34">
        <v>306823</v>
      </c>
      <c r="Q339" s="34"/>
      <c r="R339" s="34">
        <v>306823</v>
      </c>
      <c r="S339" s="23">
        <v>306823</v>
      </c>
      <c r="T339" s="93" t="s">
        <v>519</v>
      </c>
      <c r="U339" s="93" t="s">
        <v>452</v>
      </c>
    </row>
    <row r="340" spans="1:21" ht="26.45" customHeight="1" x14ac:dyDescent="0.2">
      <c r="A340" s="105"/>
      <c r="B340" s="80" t="s">
        <v>122</v>
      </c>
      <c r="C340" s="19"/>
      <c r="D340" s="20"/>
      <c r="E340" s="20"/>
      <c r="F340" s="20"/>
      <c r="G340" s="19"/>
      <c r="H340" s="34">
        <f t="shared" ref="H340:S340" si="271">ROUND(H341/H339,1)</f>
        <v>46.8</v>
      </c>
      <c r="I340" s="34">
        <f t="shared" si="271"/>
        <v>11.3</v>
      </c>
      <c r="J340" s="68" t="s">
        <v>585</v>
      </c>
      <c r="K340" s="68"/>
      <c r="L340" s="68" t="s">
        <v>585</v>
      </c>
      <c r="M340" s="68"/>
      <c r="N340" s="68" t="s">
        <v>585</v>
      </c>
      <c r="O340" s="68"/>
      <c r="P340" s="68" t="s">
        <v>585</v>
      </c>
      <c r="Q340" s="34" t="e">
        <f t="shared" si="271"/>
        <v>#DIV/0!</v>
      </c>
      <c r="R340" s="34">
        <f t="shared" si="271"/>
        <v>48.4</v>
      </c>
      <c r="S340" s="34">
        <f t="shared" si="271"/>
        <v>51.9</v>
      </c>
      <c r="T340" s="93"/>
      <c r="U340" s="93"/>
    </row>
    <row r="341" spans="1:21" ht="38.450000000000003" customHeight="1" x14ac:dyDescent="0.2">
      <c r="A341" s="105"/>
      <c r="B341" s="80" t="s">
        <v>94</v>
      </c>
      <c r="C341" s="19"/>
      <c r="D341" s="20"/>
      <c r="E341" s="20"/>
      <c r="F341" s="20"/>
      <c r="G341" s="19"/>
      <c r="H341" s="34">
        <f t="shared" ref="H341:S341" si="272">SUM(H342:H345)</f>
        <v>14362140.1</v>
      </c>
      <c r="I341" s="34">
        <f t="shared" si="272"/>
        <v>3458099</v>
      </c>
      <c r="J341" s="34">
        <f t="shared" si="272"/>
        <v>3458099</v>
      </c>
      <c r="K341" s="34">
        <f t="shared" si="272"/>
        <v>3458099</v>
      </c>
      <c r="L341" s="34">
        <f t="shared" si="272"/>
        <v>5089209.5</v>
      </c>
      <c r="M341" s="34">
        <f t="shared" si="272"/>
        <v>0</v>
      </c>
      <c r="N341" s="34">
        <f t="shared" si="272"/>
        <v>1872006.2000000002</v>
      </c>
      <c r="O341" s="34">
        <f t="shared" si="272"/>
        <v>0</v>
      </c>
      <c r="P341" s="34">
        <f t="shared" si="272"/>
        <v>3942825.4000000004</v>
      </c>
      <c r="Q341" s="34">
        <f t="shared" si="272"/>
        <v>0</v>
      </c>
      <c r="R341" s="34">
        <f t="shared" si="272"/>
        <v>14857978.699999999</v>
      </c>
      <c r="S341" s="34">
        <f t="shared" si="272"/>
        <v>15915878.300000001</v>
      </c>
      <c r="T341" s="93"/>
      <c r="U341" s="93"/>
    </row>
    <row r="342" spans="1:21" ht="13.15" customHeight="1" x14ac:dyDescent="0.2">
      <c r="A342" s="105"/>
      <c r="B342" s="80" t="s">
        <v>17</v>
      </c>
      <c r="C342" s="19">
        <v>136</v>
      </c>
      <c r="D342" s="20" t="s">
        <v>590</v>
      </c>
      <c r="E342" s="18" t="s">
        <v>591</v>
      </c>
      <c r="F342" s="20" t="s">
        <v>171</v>
      </c>
      <c r="G342" s="19">
        <v>530</v>
      </c>
      <c r="H342" s="34">
        <f>J342+L342+N342+P342</f>
        <v>14362140.1</v>
      </c>
      <c r="I342" s="33">
        <f>K342+M342+O342+Q342</f>
        <v>3458099</v>
      </c>
      <c r="J342" s="34">
        <v>3458099</v>
      </c>
      <c r="K342" s="34">
        <v>3458099</v>
      </c>
      <c r="L342" s="34">
        <f>5087403.1+1806.4</f>
        <v>5089209.5</v>
      </c>
      <c r="M342" s="34"/>
      <c r="N342" s="34">
        <f>1869296.6+2709.6</f>
        <v>1872006.2000000002</v>
      </c>
      <c r="O342" s="34"/>
      <c r="P342" s="34">
        <f>3940115.7+2709.7</f>
        <v>3942825.4000000004</v>
      </c>
      <c r="Q342" s="34"/>
      <c r="R342" s="34">
        <v>14857978.699999999</v>
      </c>
      <c r="S342" s="34">
        <v>15915878.300000001</v>
      </c>
      <c r="T342" s="93"/>
      <c r="U342" s="93"/>
    </row>
    <row r="343" spans="1:21" ht="13.15" customHeight="1" x14ac:dyDescent="0.2">
      <c r="A343" s="105"/>
      <c r="B343" s="80" t="s">
        <v>14</v>
      </c>
      <c r="C343" s="19"/>
      <c r="D343" s="20"/>
      <c r="E343" s="20"/>
      <c r="F343" s="20"/>
      <c r="G343" s="19"/>
      <c r="H343" s="22">
        <f>J343+L343+N343+P343</f>
        <v>0</v>
      </c>
      <c r="I343" s="24">
        <f t="shared" ref="I343:I345" si="273">K343+M343+O343+Q343</f>
        <v>0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93"/>
      <c r="U343" s="93"/>
    </row>
    <row r="344" spans="1:21" ht="13.15" customHeight="1" x14ac:dyDescent="0.2">
      <c r="A344" s="105"/>
      <c r="B344" s="80" t="s">
        <v>15</v>
      </c>
      <c r="C344" s="19"/>
      <c r="D344" s="20"/>
      <c r="E344" s="20"/>
      <c r="F344" s="20"/>
      <c r="G344" s="19"/>
      <c r="H344" s="22">
        <f t="shared" ref="H344:H345" si="274">J344+L344+N344+P344</f>
        <v>0</v>
      </c>
      <c r="I344" s="24">
        <f t="shared" si="273"/>
        <v>0</v>
      </c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93"/>
      <c r="U344" s="93"/>
    </row>
    <row r="345" spans="1:21" x14ac:dyDescent="0.2">
      <c r="A345" s="105"/>
      <c r="B345" s="80" t="s">
        <v>12</v>
      </c>
      <c r="C345" s="19"/>
      <c r="D345" s="20"/>
      <c r="E345" s="20"/>
      <c r="F345" s="20"/>
      <c r="G345" s="19"/>
      <c r="H345" s="22">
        <f t="shared" si="274"/>
        <v>0</v>
      </c>
      <c r="I345" s="24">
        <f t="shared" si="273"/>
        <v>0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93"/>
      <c r="U345" s="93"/>
    </row>
    <row r="346" spans="1:21" ht="25.5" customHeight="1" x14ac:dyDescent="0.2">
      <c r="A346" s="105" t="s">
        <v>215</v>
      </c>
      <c r="B346" s="80" t="s">
        <v>101</v>
      </c>
      <c r="C346" s="19"/>
      <c r="D346" s="20"/>
      <c r="E346" s="20"/>
      <c r="F346" s="20"/>
      <c r="G346" s="19"/>
      <c r="H346" s="34">
        <v>96152</v>
      </c>
      <c r="I346" s="34"/>
      <c r="J346" s="34">
        <v>96152</v>
      </c>
      <c r="K346" s="34"/>
      <c r="L346" s="34">
        <v>96152</v>
      </c>
      <c r="M346" s="34"/>
      <c r="N346" s="34">
        <v>96152</v>
      </c>
      <c r="O346" s="34"/>
      <c r="P346" s="34">
        <v>96152</v>
      </c>
      <c r="Q346" s="34"/>
      <c r="R346" s="34">
        <v>96152</v>
      </c>
      <c r="S346" s="34">
        <v>96152</v>
      </c>
      <c r="T346" s="93" t="s">
        <v>519</v>
      </c>
      <c r="U346" s="102" t="s">
        <v>453</v>
      </c>
    </row>
    <row r="347" spans="1:21" ht="26.45" customHeight="1" x14ac:dyDescent="0.2">
      <c r="A347" s="105"/>
      <c r="B347" s="80" t="s">
        <v>127</v>
      </c>
      <c r="C347" s="19"/>
      <c r="D347" s="20"/>
      <c r="E347" s="20"/>
      <c r="F347" s="20"/>
      <c r="G347" s="19"/>
      <c r="H347" s="34">
        <f t="shared" ref="H347:S347" si="275">ROUND(H348/H346,1)</f>
        <v>10.7</v>
      </c>
      <c r="I347" s="34" t="e">
        <f t="shared" si="275"/>
        <v>#DIV/0!</v>
      </c>
      <c r="J347" s="68" t="s">
        <v>585</v>
      </c>
      <c r="K347" s="68"/>
      <c r="L347" s="68" t="s">
        <v>585</v>
      </c>
      <c r="M347" s="68"/>
      <c r="N347" s="68" t="s">
        <v>585</v>
      </c>
      <c r="O347" s="68"/>
      <c r="P347" s="68" t="s">
        <v>585</v>
      </c>
      <c r="Q347" s="34" t="e">
        <f t="shared" si="275"/>
        <v>#DIV/0!</v>
      </c>
      <c r="R347" s="34">
        <f t="shared" si="275"/>
        <v>10.6</v>
      </c>
      <c r="S347" s="34">
        <f t="shared" si="275"/>
        <v>10.6</v>
      </c>
      <c r="T347" s="93"/>
      <c r="U347" s="103"/>
    </row>
    <row r="348" spans="1:21" ht="37.15" customHeight="1" x14ac:dyDescent="0.2">
      <c r="A348" s="105"/>
      <c r="B348" s="80" t="s">
        <v>94</v>
      </c>
      <c r="C348" s="19"/>
      <c r="D348" s="20"/>
      <c r="E348" s="20"/>
      <c r="F348" s="20"/>
      <c r="G348" s="19"/>
      <c r="H348" s="34">
        <f t="shared" ref="H348:S348" si="276">SUM(H349:H351)</f>
        <v>1024558.3</v>
      </c>
      <c r="I348" s="34">
        <f t="shared" si="276"/>
        <v>286555.44</v>
      </c>
      <c r="J348" s="34">
        <f t="shared" si="276"/>
        <v>286556.62</v>
      </c>
      <c r="K348" s="34">
        <f t="shared" si="276"/>
        <v>286555.44</v>
      </c>
      <c r="L348" s="34">
        <f t="shared" si="276"/>
        <v>198062.39</v>
      </c>
      <c r="M348" s="34">
        <f t="shared" si="276"/>
        <v>0</v>
      </c>
      <c r="N348" s="34">
        <f t="shared" si="276"/>
        <v>172987.67</v>
      </c>
      <c r="O348" s="34">
        <f t="shared" si="276"/>
        <v>0</v>
      </c>
      <c r="P348" s="34">
        <f t="shared" si="276"/>
        <v>366951.62</v>
      </c>
      <c r="Q348" s="34">
        <f t="shared" si="276"/>
        <v>0</v>
      </c>
      <c r="R348" s="34">
        <f t="shared" si="276"/>
        <v>1015821.5</v>
      </c>
      <c r="S348" s="34">
        <f t="shared" si="276"/>
        <v>1015821.5</v>
      </c>
      <c r="T348" s="93"/>
      <c r="U348" s="103"/>
    </row>
    <row r="349" spans="1:21" ht="13.15" customHeight="1" x14ac:dyDescent="0.2">
      <c r="A349" s="105"/>
      <c r="B349" s="74" t="s">
        <v>17</v>
      </c>
      <c r="C349" s="19">
        <v>136</v>
      </c>
      <c r="D349" s="20" t="s">
        <v>595</v>
      </c>
      <c r="E349" s="18" t="s">
        <v>596</v>
      </c>
      <c r="F349" s="20" t="s">
        <v>366</v>
      </c>
      <c r="G349" s="19">
        <v>530</v>
      </c>
      <c r="H349" s="34">
        <f>J349+L349+N349+P349</f>
        <v>1024558.3</v>
      </c>
      <c r="I349" s="33">
        <f>K349+M349+O349+Q349</f>
        <v>286555.44</v>
      </c>
      <c r="J349" s="34">
        <v>286556.62</v>
      </c>
      <c r="K349" s="34">
        <v>286555.44</v>
      </c>
      <c r="L349" s="34">
        <v>198062.39</v>
      </c>
      <c r="M349" s="34"/>
      <c r="N349" s="34">
        <v>172987.67</v>
      </c>
      <c r="O349" s="34"/>
      <c r="P349" s="34">
        <v>366951.62</v>
      </c>
      <c r="Q349" s="34"/>
      <c r="R349" s="34">
        <v>1015821.5</v>
      </c>
      <c r="S349" s="34">
        <v>1015821.5</v>
      </c>
      <c r="T349" s="93"/>
      <c r="U349" s="103"/>
    </row>
    <row r="350" spans="1:21" ht="13.15" customHeight="1" x14ac:dyDescent="0.2">
      <c r="A350" s="105"/>
      <c r="B350" s="80" t="s">
        <v>14</v>
      </c>
      <c r="C350" s="19"/>
      <c r="D350" s="20"/>
      <c r="E350" s="20"/>
      <c r="F350" s="20"/>
      <c r="G350" s="19"/>
      <c r="H350" s="22">
        <f t="shared" ref="H350:H352" si="277">J350+L350+N350+P350</f>
        <v>0</v>
      </c>
      <c r="I350" s="24">
        <f t="shared" ref="I350:I352" si="278">K350+M350+O350+Q350</f>
        <v>0</v>
      </c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93"/>
      <c r="U350" s="103"/>
    </row>
    <row r="351" spans="1:21" ht="13.15" customHeight="1" x14ac:dyDescent="0.2">
      <c r="A351" s="105"/>
      <c r="B351" s="80" t="s">
        <v>15</v>
      </c>
      <c r="C351" s="19"/>
      <c r="D351" s="20"/>
      <c r="E351" s="20"/>
      <c r="F351" s="20"/>
      <c r="G351" s="19"/>
      <c r="H351" s="22">
        <f t="shared" si="277"/>
        <v>0</v>
      </c>
      <c r="I351" s="24">
        <f t="shared" si="278"/>
        <v>0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93"/>
      <c r="U351" s="103"/>
    </row>
    <row r="352" spans="1:21" ht="18.75" customHeight="1" x14ac:dyDescent="0.2">
      <c r="A352" s="105"/>
      <c r="B352" s="80" t="s">
        <v>12</v>
      </c>
      <c r="C352" s="19"/>
      <c r="D352" s="20"/>
      <c r="E352" s="20"/>
      <c r="F352" s="20"/>
      <c r="G352" s="19"/>
      <c r="H352" s="22">
        <f t="shared" si="277"/>
        <v>0</v>
      </c>
      <c r="I352" s="24">
        <f t="shared" si="278"/>
        <v>0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93"/>
      <c r="U352" s="104"/>
    </row>
    <row r="353" spans="1:21" ht="27.75" customHeight="1" x14ac:dyDescent="0.2">
      <c r="A353" s="105" t="s">
        <v>454</v>
      </c>
      <c r="B353" s="80" t="s">
        <v>101</v>
      </c>
      <c r="C353" s="19"/>
      <c r="D353" s="20"/>
      <c r="E353" s="20"/>
      <c r="F353" s="20"/>
      <c r="G353" s="19"/>
      <c r="H353" s="22">
        <v>5730</v>
      </c>
      <c r="I353" s="22"/>
      <c r="J353" s="22">
        <v>5730</v>
      </c>
      <c r="K353" s="22"/>
      <c r="L353" s="22">
        <v>5730</v>
      </c>
      <c r="M353" s="22"/>
      <c r="N353" s="22">
        <v>5730</v>
      </c>
      <c r="O353" s="22"/>
      <c r="P353" s="22">
        <v>5730</v>
      </c>
      <c r="Q353" s="22"/>
      <c r="R353" s="22">
        <v>5730</v>
      </c>
      <c r="S353" s="22">
        <v>5730</v>
      </c>
      <c r="T353" s="93" t="s">
        <v>519</v>
      </c>
      <c r="U353" s="93" t="s">
        <v>290</v>
      </c>
    </row>
    <row r="354" spans="1:21" ht="26.45" customHeight="1" x14ac:dyDescent="0.2">
      <c r="A354" s="105"/>
      <c r="B354" s="80" t="s">
        <v>117</v>
      </c>
      <c r="C354" s="19"/>
      <c r="D354" s="20"/>
      <c r="E354" s="20"/>
      <c r="F354" s="20"/>
      <c r="G354" s="19"/>
      <c r="H354" s="22">
        <f t="shared" ref="H354:S354" si="279">ROUND(H355/H353,1)</f>
        <v>118.9</v>
      </c>
      <c r="I354" s="22" t="e">
        <f t="shared" si="279"/>
        <v>#DIV/0!</v>
      </c>
      <c r="J354" s="68" t="s">
        <v>585</v>
      </c>
      <c r="K354" s="68"/>
      <c r="L354" s="68" t="s">
        <v>585</v>
      </c>
      <c r="M354" s="68"/>
      <c r="N354" s="68" t="s">
        <v>585</v>
      </c>
      <c r="O354" s="68"/>
      <c r="P354" s="68" t="s">
        <v>585</v>
      </c>
      <c r="Q354" s="22" t="e">
        <f t="shared" si="279"/>
        <v>#DIV/0!</v>
      </c>
      <c r="R354" s="22">
        <f t="shared" si="279"/>
        <v>123.7</v>
      </c>
      <c r="S354" s="22">
        <f t="shared" si="279"/>
        <v>129.19999999999999</v>
      </c>
      <c r="T354" s="93"/>
      <c r="U354" s="93"/>
    </row>
    <row r="355" spans="1:21" ht="25.5" x14ac:dyDescent="0.2">
      <c r="A355" s="105"/>
      <c r="B355" s="80" t="s">
        <v>94</v>
      </c>
      <c r="C355" s="19"/>
      <c r="D355" s="20"/>
      <c r="E355" s="20"/>
      <c r="F355" s="20"/>
      <c r="G355" s="19"/>
      <c r="H355" s="22">
        <f t="shared" ref="H355:S355" si="280">SUM(H356:H364)</f>
        <v>681112.90000000014</v>
      </c>
      <c r="I355" s="22">
        <f t="shared" si="280"/>
        <v>32554.92</v>
      </c>
      <c r="J355" s="22">
        <f t="shared" si="280"/>
        <v>152077.82</v>
      </c>
      <c r="K355" s="22">
        <f t="shared" si="280"/>
        <v>32554.92</v>
      </c>
      <c r="L355" s="22">
        <f t="shared" si="280"/>
        <v>215909.94999999998</v>
      </c>
      <c r="M355" s="22">
        <f t="shared" si="280"/>
        <v>0</v>
      </c>
      <c r="N355" s="22">
        <f t="shared" si="280"/>
        <v>148481.11499999999</v>
      </c>
      <c r="O355" s="22">
        <f t="shared" si="280"/>
        <v>0</v>
      </c>
      <c r="P355" s="22">
        <f t="shared" si="280"/>
        <v>164644.01499999998</v>
      </c>
      <c r="Q355" s="22">
        <f t="shared" si="280"/>
        <v>0</v>
      </c>
      <c r="R355" s="22">
        <f t="shared" si="280"/>
        <v>708829</v>
      </c>
      <c r="S355" s="22">
        <f t="shared" si="280"/>
        <v>740196.79999999993</v>
      </c>
      <c r="T355" s="93"/>
      <c r="U355" s="93"/>
    </row>
    <row r="356" spans="1:21" ht="13.15" customHeight="1" x14ac:dyDescent="0.2">
      <c r="A356" s="105"/>
      <c r="B356" s="93" t="s">
        <v>17</v>
      </c>
      <c r="C356" s="19">
        <v>136</v>
      </c>
      <c r="D356" s="20" t="s">
        <v>590</v>
      </c>
      <c r="E356" s="18" t="s">
        <v>591</v>
      </c>
      <c r="F356" s="20" t="s">
        <v>187</v>
      </c>
      <c r="G356" s="19">
        <v>611</v>
      </c>
      <c r="H356" s="22">
        <f>J356+L356+N356+P356</f>
        <v>107508.4</v>
      </c>
      <c r="I356" s="24">
        <f>K356+M356+O356+Q356</f>
        <v>0</v>
      </c>
      <c r="J356" s="30">
        <v>22000</v>
      </c>
      <c r="K356" s="30"/>
      <c r="L356" s="30">
        <v>35000</v>
      </c>
      <c r="M356" s="30"/>
      <c r="N356" s="30">
        <v>21000</v>
      </c>
      <c r="O356" s="30"/>
      <c r="P356" s="30">
        <v>29508.400000000001</v>
      </c>
      <c r="Q356" s="30"/>
      <c r="R356" s="30">
        <v>111094.3</v>
      </c>
      <c r="S356" s="22">
        <v>116290.2</v>
      </c>
      <c r="T356" s="93"/>
      <c r="U356" s="93"/>
    </row>
    <row r="357" spans="1:21" ht="13.15" customHeight="1" x14ac:dyDescent="0.2">
      <c r="A357" s="105"/>
      <c r="B357" s="93"/>
      <c r="C357" s="19">
        <v>136</v>
      </c>
      <c r="D357" s="20" t="s">
        <v>590</v>
      </c>
      <c r="E357" s="18" t="s">
        <v>591</v>
      </c>
      <c r="F357" s="20" t="s">
        <v>188</v>
      </c>
      <c r="G357" s="19">
        <v>611</v>
      </c>
      <c r="H357" s="22">
        <f>J357+L357+N357+P357</f>
        <v>251711.10000000003</v>
      </c>
      <c r="I357" s="24">
        <f t="shared" ref="I357:I364" si="281">K357+M357+O357+Q357</f>
        <v>0</v>
      </c>
      <c r="J357" s="30">
        <v>48168.1</v>
      </c>
      <c r="K357" s="30"/>
      <c r="L357" s="30">
        <v>87603.6</v>
      </c>
      <c r="M357" s="30"/>
      <c r="N357" s="30">
        <v>58824.2</v>
      </c>
      <c r="O357" s="30"/>
      <c r="P357" s="30">
        <v>57115.199999999997</v>
      </c>
      <c r="Q357" s="30"/>
      <c r="R357" s="30">
        <v>267702.40000000002</v>
      </c>
      <c r="S357" s="22">
        <v>279471.5</v>
      </c>
      <c r="T357" s="93"/>
      <c r="U357" s="93"/>
    </row>
    <row r="358" spans="1:21" ht="13.15" customHeight="1" x14ac:dyDescent="0.2">
      <c r="A358" s="105"/>
      <c r="B358" s="93"/>
      <c r="C358" s="19">
        <v>136</v>
      </c>
      <c r="D358" s="20" t="s">
        <v>590</v>
      </c>
      <c r="E358" s="18" t="s">
        <v>591</v>
      </c>
      <c r="F358" s="20" t="s">
        <v>188</v>
      </c>
      <c r="G358" s="19">
        <v>621</v>
      </c>
      <c r="H358" s="22">
        <f t="shared" ref="H358:H364" si="282">J358+L358+N358+P358</f>
        <v>81599.7</v>
      </c>
      <c r="I358" s="24">
        <f t="shared" si="281"/>
        <v>0</v>
      </c>
      <c r="J358" s="30">
        <v>20600</v>
      </c>
      <c r="K358" s="30"/>
      <c r="L358" s="30">
        <v>21800</v>
      </c>
      <c r="M358" s="30"/>
      <c r="N358" s="30">
        <v>18800</v>
      </c>
      <c r="O358" s="30"/>
      <c r="P358" s="30">
        <v>20399.7</v>
      </c>
      <c r="Q358" s="30"/>
      <c r="R358" s="30">
        <v>83744.2</v>
      </c>
      <c r="S358" s="22">
        <v>86665.5</v>
      </c>
      <c r="T358" s="93"/>
      <c r="U358" s="93"/>
    </row>
    <row r="359" spans="1:21" ht="13.15" customHeight="1" x14ac:dyDescent="0.2">
      <c r="A359" s="105"/>
      <c r="B359" s="93"/>
      <c r="C359" s="76">
        <v>136</v>
      </c>
      <c r="D359" s="20" t="s">
        <v>590</v>
      </c>
      <c r="E359" s="18" t="s">
        <v>592</v>
      </c>
      <c r="F359" s="18" t="s">
        <v>189</v>
      </c>
      <c r="G359" s="76">
        <v>611</v>
      </c>
      <c r="H359" s="22">
        <f t="shared" si="282"/>
        <v>116015.1</v>
      </c>
      <c r="I359" s="24">
        <f t="shared" si="281"/>
        <v>0</v>
      </c>
      <c r="J359" s="30">
        <v>28614.799999999999</v>
      </c>
      <c r="K359" s="30"/>
      <c r="L359" s="30">
        <v>36332.400000000001</v>
      </c>
      <c r="M359" s="30"/>
      <c r="N359" s="30">
        <v>22147.3</v>
      </c>
      <c r="O359" s="30"/>
      <c r="P359" s="30">
        <v>28920.6</v>
      </c>
      <c r="Q359" s="30"/>
      <c r="R359" s="30">
        <v>119901.1</v>
      </c>
      <c r="S359" s="22">
        <v>125343</v>
      </c>
      <c r="T359" s="93"/>
      <c r="U359" s="93"/>
    </row>
    <row r="360" spans="1:21" ht="13.15" customHeight="1" x14ac:dyDescent="0.2">
      <c r="A360" s="105"/>
      <c r="B360" s="93"/>
      <c r="C360" s="76">
        <v>136</v>
      </c>
      <c r="D360" s="20" t="s">
        <v>590</v>
      </c>
      <c r="E360" s="18" t="s">
        <v>596</v>
      </c>
      <c r="F360" s="18" t="s">
        <v>181</v>
      </c>
      <c r="G360" s="76">
        <v>611</v>
      </c>
      <c r="H360" s="22">
        <f t="shared" si="282"/>
        <v>28497.300000000003</v>
      </c>
      <c r="I360" s="24">
        <f t="shared" si="281"/>
        <v>7660</v>
      </c>
      <c r="J360" s="30">
        <v>7800</v>
      </c>
      <c r="K360" s="30">
        <v>7660</v>
      </c>
      <c r="L360" s="30">
        <v>10228.549999999999</v>
      </c>
      <c r="M360" s="30"/>
      <c r="N360" s="30">
        <v>4738.9750000000004</v>
      </c>
      <c r="O360" s="30"/>
      <c r="P360" s="30">
        <f>5129.075+600.7</f>
        <v>5729.7749999999996</v>
      </c>
      <c r="Q360" s="30"/>
      <c r="R360" s="30">
        <v>29506.6</v>
      </c>
      <c r="S360" s="30">
        <v>30887.9</v>
      </c>
      <c r="T360" s="93"/>
      <c r="U360" s="93"/>
    </row>
    <row r="361" spans="1:21" ht="13.15" customHeight="1" x14ac:dyDescent="0.2">
      <c r="A361" s="105"/>
      <c r="B361" s="93"/>
      <c r="C361" s="76">
        <v>136</v>
      </c>
      <c r="D361" s="20" t="s">
        <v>590</v>
      </c>
      <c r="E361" s="18" t="s">
        <v>596</v>
      </c>
      <c r="F361" s="18" t="s">
        <v>181</v>
      </c>
      <c r="G361" s="76">
        <v>621</v>
      </c>
      <c r="H361" s="22">
        <f t="shared" si="282"/>
        <v>95781.299999999988</v>
      </c>
      <c r="I361" s="24">
        <f t="shared" si="281"/>
        <v>24894.92</v>
      </c>
      <c r="J361" s="30">
        <v>24894.92</v>
      </c>
      <c r="K361" s="30">
        <v>24894.92</v>
      </c>
      <c r="L361" s="30">
        <v>24945.4</v>
      </c>
      <c r="M361" s="30"/>
      <c r="N361" s="30">
        <v>22970.639999999999</v>
      </c>
      <c r="O361" s="30"/>
      <c r="P361" s="30">
        <f>19349.14+3621.2</f>
        <v>22970.34</v>
      </c>
      <c r="Q361" s="30"/>
      <c r="R361" s="30">
        <v>96880.4</v>
      </c>
      <c r="S361" s="30">
        <v>101538.7</v>
      </c>
      <c r="T361" s="93"/>
      <c r="U361" s="93"/>
    </row>
    <row r="362" spans="1:21" ht="13.15" customHeight="1" x14ac:dyDescent="0.2">
      <c r="A362" s="105"/>
      <c r="B362" s="80" t="s">
        <v>14</v>
      </c>
      <c r="C362" s="19"/>
      <c r="D362" s="20"/>
      <c r="E362" s="20"/>
      <c r="F362" s="20"/>
      <c r="G362" s="19"/>
      <c r="H362" s="22">
        <f t="shared" si="282"/>
        <v>0</v>
      </c>
      <c r="I362" s="24">
        <f t="shared" si="281"/>
        <v>0</v>
      </c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93"/>
      <c r="U362" s="93"/>
    </row>
    <row r="363" spans="1:21" ht="13.15" customHeight="1" x14ac:dyDescent="0.2">
      <c r="A363" s="105"/>
      <c r="B363" s="80" t="s">
        <v>15</v>
      </c>
      <c r="C363" s="19"/>
      <c r="D363" s="20"/>
      <c r="E363" s="20"/>
      <c r="F363" s="20"/>
      <c r="G363" s="19"/>
      <c r="H363" s="22">
        <f t="shared" si="282"/>
        <v>0</v>
      </c>
      <c r="I363" s="24">
        <f t="shared" si="281"/>
        <v>0</v>
      </c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93"/>
      <c r="U363" s="93"/>
    </row>
    <row r="364" spans="1:21" ht="57.75" customHeight="1" x14ac:dyDescent="0.2">
      <c r="A364" s="105"/>
      <c r="B364" s="80" t="s">
        <v>12</v>
      </c>
      <c r="C364" s="19"/>
      <c r="D364" s="20"/>
      <c r="E364" s="20"/>
      <c r="F364" s="20"/>
      <c r="G364" s="19"/>
      <c r="H364" s="22">
        <f t="shared" si="282"/>
        <v>0</v>
      </c>
      <c r="I364" s="24">
        <f t="shared" si="281"/>
        <v>0</v>
      </c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93"/>
      <c r="U364" s="93"/>
    </row>
    <row r="365" spans="1:21" x14ac:dyDescent="0.2">
      <c r="A365" s="92" t="s">
        <v>216</v>
      </c>
      <c r="B365" s="80" t="s">
        <v>136</v>
      </c>
      <c r="C365" s="19"/>
      <c r="D365" s="20"/>
      <c r="E365" s="20"/>
      <c r="F365" s="20"/>
      <c r="G365" s="19"/>
      <c r="H365" s="22">
        <v>2</v>
      </c>
      <c r="I365" s="22"/>
      <c r="J365" s="22">
        <v>2</v>
      </c>
      <c r="K365" s="22"/>
      <c r="L365" s="22">
        <v>2</v>
      </c>
      <c r="M365" s="22"/>
      <c r="N365" s="22">
        <v>2</v>
      </c>
      <c r="O365" s="22"/>
      <c r="P365" s="22">
        <v>2</v>
      </c>
      <c r="Q365" s="22"/>
      <c r="R365" s="22">
        <v>2</v>
      </c>
      <c r="S365" s="22">
        <v>2</v>
      </c>
      <c r="T365" s="93" t="s">
        <v>529</v>
      </c>
      <c r="U365" s="93" t="s">
        <v>455</v>
      </c>
    </row>
    <row r="366" spans="1:21" ht="26.25" customHeight="1" x14ac:dyDescent="0.2">
      <c r="A366" s="92"/>
      <c r="B366" s="80" t="s">
        <v>117</v>
      </c>
      <c r="C366" s="19"/>
      <c r="D366" s="20"/>
      <c r="E366" s="20"/>
      <c r="F366" s="20"/>
      <c r="G366" s="19"/>
      <c r="H366" s="22">
        <f t="shared" ref="H366:S366" si="283">ROUND(H367/H365,1)</f>
        <v>61501.599999999999</v>
      </c>
      <c r="I366" s="22" t="e">
        <f t="shared" si="283"/>
        <v>#DIV/0!</v>
      </c>
      <c r="J366" s="68" t="s">
        <v>585</v>
      </c>
      <c r="K366" s="68"/>
      <c r="L366" s="68" t="s">
        <v>585</v>
      </c>
      <c r="M366" s="68"/>
      <c r="N366" s="68" t="s">
        <v>585</v>
      </c>
      <c r="O366" s="68"/>
      <c r="P366" s="68" t="s">
        <v>585</v>
      </c>
      <c r="Q366" s="22" t="e">
        <f t="shared" si="283"/>
        <v>#DIV/0!</v>
      </c>
      <c r="R366" s="22">
        <f t="shared" si="283"/>
        <v>60605.1</v>
      </c>
      <c r="S366" s="22">
        <f t="shared" si="283"/>
        <v>61509</v>
      </c>
      <c r="T366" s="93"/>
      <c r="U366" s="93"/>
    </row>
    <row r="367" spans="1:21" ht="25.5" x14ac:dyDescent="0.2">
      <c r="A367" s="92"/>
      <c r="B367" s="80" t="s">
        <v>94</v>
      </c>
      <c r="C367" s="19"/>
      <c r="D367" s="20"/>
      <c r="E367" s="20"/>
      <c r="F367" s="20"/>
      <c r="G367" s="19"/>
      <c r="H367" s="22">
        <f t="shared" ref="H367:S367" si="284">SUM(H368:H371)</f>
        <v>123003.1</v>
      </c>
      <c r="I367" s="22">
        <f t="shared" si="284"/>
        <v>0</v>
      </c>
      <c r="J367" s="22">
        <f t="shared" si="284"/>
        <v>13977.9</v>
      </c>
      <c r="K367" s="22">
        <f t="shared" si="284"/>
        <v>0</v>
      </c>
      <c r="L367" s="22">
        <f t="shared" si="284"/>
        <v>17146.7</v>
      </c>
      <c r="M367" s="22">
        <f t="shared" si="284"/>
        <v>0</v>
      </c>
      <c r="N367" s="22">
        <f t="shared" si="284"/>
        <v>77584.899999999994</v>
      </c>
      <c r="O367" s="22">
        <f t="shared" si="284"/>
        <v>0</v>
      </c>
      <c r="P367" s="22">
        <f t="shared" si="284"/>
        <v>14293.6</v>
      </c>
      <c r="Q367" s="22">
        <f t="shared" si="284"/>
        <v>0</v>
      </c>
      <c r="R367" s="22">
        <f t="shared" si="284"/>
        <v>121210.1</v>
      </c>
      <c r="S367" s="22">
        <f t="shared" si="284"/>
        <v>123017.9</v>
      </c>
      <c r="T367" s="93"/>
      <c r="U367" s="93"/>
    </row>
    <row r="368" spans="1:21" ht="13.15" customHeight="1" x14ac:dyDescent="0.2">
      <c r="A368" s="92"/>
      <c r="B368" s="80" t="s">
        <v>17</v>
      </c>
      <c r="C368" s="19">
        <v>136</v>
      </c>
      <c r="D368" s="20" t="s">
        <v>590</v>
      </c>
      <c r="E368" s="18" t="s">
        <v>592</v>
      </c>
      <c r="F368" s="20" t="s">
        <v>189</v>
      </c>
      <c r="G368" s="19" t="s">
        <v>57</v>
      </c>
      <c r="H368" s="22">
        <f>J368+L368+N368+P368</f>
        <v>123003.1</v>
      </c>
      <c r="I368" s="24">
        <f>K368+M368+O368+Q368</f>
        <v>0</v>
      </c>
      <c r="J368" s="52">
        <v>13977.9</v>
      </c>
      <c r="K368" s="52"/>
      <c r="L368" s="52">
        <v>17146.7</v>
      </c>
      <c r="M368" s="52"/>
      <c r="N368" s="52">
        <v>77584.899999999994</v>
      </c>
      <c r="O368" s="52"/>
      <c r="P368" s="52">
        <v>14293.6</v>
      </c>
      <c r="Q368" s="30"/>
      <c r="R368" s="30">
        <v>121210.1</v>
      </c>
      <c r="S368" s="22">
        <v>123017.9</v>
      </c>
      <c r="T368" s="93"/>
      <c r="U368" s="93"/>
    </row>
    <row r="369" spans="1:21" ht="13.15" customHeight="1" x14ac:dyDescent="0.2">
      <c r="A369" s="92"/>
      <c r="B369" s="80" t="s">
        <v>14</v>
      </c>
      <c r="C369" s="19"/>
      <c r="D369" s="20"/>
      <c r="E369" s="20"/>
      <c r="F369" s="20"/>
      <c r="G369" s="19"/>
      <c r="H369" s="22">
        <f>J369+L369+N369+P369</f>
        <v>0</v>
      </c>
      <c r="I369" s="24">
        <f t="shared" ref="I369:I371" si="285">K369+M369+O369+Q369</f>
        <v>0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93"/>
      <c r="U369" s="93"/>
    </row>
    <row r="370" spans="1:21" ht="13.15" customHeight="1" x14ac:dyDescent="0.2">
      <c r="A370" s="92"/>
      <c r="B370" s="80" t="s">
        <v>15</v>
      </c>
      <c r="C370" s="19"/>
      <c r="D370" s="20"/>
      <c r="E370" s="20"/>
      <c r="F370" s="20"/>
      <c r="G370" s="19"/>
      <c r="H370" s="22">
        <f t="shared" ref="H370:H371" si="286">J370+L370+N370+P370</f>
        <v>0</v>
      </c>
      <c r="I370" s="24">
        <f t="shared" si="285"/>
        <v>0</v>
      </c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93"/>
      <c r="U370" s="93"/>
    </row>
    <row r="371" spans="1:21" ht="13.15" customHeight="1" x14ac:dyDescent="0.2">
      <c r="A371" s="92"/>
      <c r="B371" s="87" t="s">
        <v>12</v>
      </c>
      <c r="C371" s="19"/>
      <c r="D371" s="20"/>
      <c r="E371" s="20"/>
      <c r="F371" s="20"/>
      <c r="G371" s="19"/>
      <c r="H371" s="22">
        <f t="shared" si="286"/>
        <v>0</v>
      </c>
      <c r="I371" s="24">
        <f t="shared" si="285"/>
        <v>0</v>
      </c>
      <c r="J371" s="22"/>
      <c r="K371" s="22"/>
      <c r="L371" s="22"/>
      <c r="M371" s="22"/>
      <c r="N371" s="22"/>
      <c r="O371" s="22"/>
      <c r="P371" s="22"/>
      <c r="Q371" s="22"/>
      <c r="R371" s="22"/>
      <c r="S371" s="75"/>
      <c r="T371" s="93"/>
      <c r="U371" s="93"/>
    </row>
    <row r="372" spans="1:21" ht="13.15" hidden="1" customHeight="1" x14ac:dyDescent="0.2">
      <c r="A372" s="105" t="s">
        <v>502</v>
      </c>
      <c r="B372" s="80" t="s">
        <v>101</v>
      </c>
      <c r="C372" s="21"/>
      <c r="D372" s="20"/>
      <c r="E372" s="20"/>
      <c r="F372" s="20"/>
      <c r="G372" s="19"/>
      <c r="H372" s="34"/>
      <c r="I372" s="24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102" t="s">
        <v>218</v>
      </c>
      <c r="U372" s="102" t="s">
        <v>291</v>
      </c>
    </row>
    <row r="373" spans="1:21" ht="13.15" hidden="1" customHeight="1" x14ac:dyDescent="0.2">
      <c r="A373" s="105"/>
      <c r="B373" s="80" t="s">
        <v>127</v>
      </c>
      <c r="C373" s="21"/>
      <c r="D373" s="20"/>
      <c r="E373" s="20"/>
      <c r="F373" s="20"/>
      <c r="G373" s="19"/>
      <c r="H373" s="34" t="e">
        <f>ROUND(H374/H372,1)</f>
        <v>#DIV/0!</v>
      </c>
      <c r="I373" s="34" t="e">
        <f t="shared" ref="I373:P373" si="287">ROUND(I374/I372,1)</f>
        <v>#DIV/0!</v>
      </c>
      <c r="J373" s="34" t="e">
        <f t="shared" si="287"/>
        <v>#DIV/0!</v>
      </c>
      <c r="K373" s="34" t="e">
        <f t="shared" si="287"/>
        <v>#DIV/0!</v>
      </c>
      <c r="L373" s="34" t="e">
        <f t="shared" si="287"/>
        <v>#DIV/0!</v>
      </c>
      <c r="M373" s="34" t="e">
        <f t="shared" si="287"/>
        <v>#DIV/0!</v>
      </c>
      <c r="N373" s="34" t="e">
        <f t="shared" si="287"/>
        <v>#DIV/0!</v>
      </c>
      <c r="O373" s="34" t="e">
        <f t="shared" si="287"/>
        <v>#DIV/0!</v>
      </c>
      <c r="P373" s="34" t="e">
        <f t="shared" si="287"/>
        <v>#DIV/0!</v>
      </c>
      <c r="Q373" s="34" t="e">
        <f t="shared" ref="Q373" si="288">ROUND(Q374/Q372,1)</f>
        <v>#DIV/0!</v>
      </c>
      <c r="R373" s="34" t="e">
        <f t="shared" ref="R373" si="289">ROUND(R374/R372,1)</f>
        <v>#DIV/0!</v>
      </c>
      <c r="S373" s="34" t="e">
        <f t="shared" ref="S373" si="290">ROUND(S374/S372,1)</f>
        <v>#DIV/0!</v>
      </c>
      <c r="T373" s="103"/>
      <c r="U373" s="103"/>
    </row>
    <row r="374" spans="1:21" ht="13.15" hidden="1" customHeight="1" x14ac:dyDescent="0.2">
      <c r="A374" s="105"/>
      <c r="B374" s="80" t="s">
        <v>94</v>
      </c>
      <c r="C374" s="21"/>
      <c r="D374" s="20"/>
      <c r="E374" s="20"/>
      <c r="F374" s="20"/>
      <c r="G374" s="19"/>
      <c r="H374" s="34">
        <f>H375</f>
        <v>0</v>
      </c>
      <c r="I374" s="34">
        <f t="shared" ref="I374:S374" si="291">I375</f>
        <v>0</v>
      </c>
      <c r="J374" s="34">
        <f t="shared" si="291"/>
        <v>0</v>
      </c>
      <c r="K374" s="34">
        <f t="shared" si="291"/>
        <v>0</v>
      </c>
      <c r="L374" s="34">
        <f t="shared" si="291"/>
        <v>0</v>
      </c>
      <c r="M374" s="34">
        <f t="shared" si="291"/>
        <v>0</v>
      </c>
      <c r="N374" s="34">
        <f t="shared" si="291"/>
        <v>0</v>
      </c>
      <c r="O374" s="34">
        <f t="shared" si="291"/>
        <v>0</v>
      </c>
      <c r="P374" s="34">
        <f t="shared" si="291"/>
        <v>0</v>
      </c>
      <c r="Q374" s="34">
        <f t="shared" si="291"/>
        <v>0</v>
      </c>
      <c r="R374" s="34">
        <f t="shared" si="291"/>
        <v>0</v>
      </c>
      <c r="S374" s="34">
        <f t="shared" si="291"/>
        <v>0</v>
      </c>
      <c r="T374" s="103"/>
      <c r="U374" s="103"/>
    </row>
    <row r="375" spans="1:21" ht="13.15" hidden="1" customHeight="1" x14ac:dyDescent="0.2">
      <c r="A375" s="105"/>
      <c r="B375" s="74" t="s">
        <v>17</v>
      </c>
      <c r="C375" s="21">
        <v>136</v>
      </c>
      <c r="D375" s="20" t="s">
        <v>39</v>
      </c>
      <c r="E375" s="20"/>
      <c r="F375" s="20"/>
      <c r="G375" s="19">
        <v>613</v>
      </c>
      <c r="H375" s="34">
        <v>0</v>
      </c>
      <c r="I375" s="24"/>
      <c r="J375" s="22">
        <v>0</v>
      </c>
      <c r="K375" s="22"/>
      <c r="L375" s="22">
        <v>0</v>
      </c>
      <c r="M375" s="22"/>
      <c r="N375" s="22">
        <v>0</v>
      </c>
      <c r="O375" s="22"/>
      <c r="P375" s="34">
        <v>0</v>
      </c>
      <c r="Q375" s="22"/>
      <c r="R375" s="34">
        <v>0</v>
      </c>
      <c r="S375" s="34">
        <v>0</v>
      </c>
      <c r="T375" s="103"/>
      <c r="U375" s="103"/>
    </row>
    <row r="376" spans="1:21" ht="13.15" hidden="1" customHeight="1" x14ac:dyDescent="0.2">
      <c r="A376" s="105"/>
      <c r="B376" s="80" t="s">
        <v>14</v>
      </c>
      <c r="C376" s="21"/>
      <c r="D376" s="20"/>
      <c r="E376" s="20"/>
      <c r="F376" s="20"/>
      <c r="G376" s="19"/>
      <c r="H376" s="34"/>
      <c r="I376" s="24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103"/>
      <c r="U376" s="103"/>
    </row>
    <row r="377" spans="1:21" ht="13.15" hidden="1" customHeight="1" x14ac:dyDescent="0.2">
      <c r="A377" s="105"/>
      <c r="B377" s="80" t="s">
        <v>15</v>
      </c>
      <c r="C377" s="21"/>
      <c r="D377" s="20"/>
      <c r="E377" s="20"/>
      <c r="F377" s="20"/>
      <c r="G377" s="19"/>
      <c r="H377" s="34"/>
      <c r="I377" s="24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103"/>
      <c r="U377" s="103"/>
    </row>
    <row r="378" spans="1:21" hidden="1" x14ac:dyDescent="0.2">
      <c r="A378" s="105"/>
      <c r="B378" s="80" t="s">
        <v>12</v>
      </c>
      <c r="C378" s="21"/>
      <c r="D378" s="20"/>
      <c r="E378" s="20"/>
      <c r="F378" s="20"/>
      <c r="G378" s="19"/>
      <c r="H378" s="34"/>
      <c r="I378" s="24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104"/>
      <c r="U378" s="104"/>
    </row>
    <row r="379" spans="1:21" ht="45" customHeight="1" x14ac:dyDescent="0.2">
      <c r="A379" s="109" t="s">
        <v>217</v>
      </c>
      <c r="B379" s="80" t="s">
        <v>100</v>
      </c>
      <c r="C379" s="21"/>
      <c r="D379" s="20"/>
      <c r="E379" s="20"/>
      <c r="F379" s="20"/>
      <c r="G379" s="19"/>
      <c r="H379" s="34">
        <f>H387+H394</f>
        <v>5001</v>
      </c>
      <c r="I379" s="34">
        <f>I387+I394</f>
        <v>4531</v>
      </c>
      <c r="J379" s="34">
        <f t="shared" ref="J379:S379" si="292">J387+J394</f>
        <v>5001</v>
      </c>
      <c r="K379" s="34">
        <f t="shared" si="292"/>
        <v>4531</v>
      </c>
      <c r="L379" s="34">
        <f t="shared" si="292"/>
        <v>5001</v>
      </c>
      <c r="M379" s="34">
        <f t="shared" si="292"/>
        <v>0</v>
      </c>
      <c r="N379" s="34">
        <f t="shared" si="292"/>
        <v>5001</v>
      </c>
      <c r="O379" s="34">
        <f t="shared" si="292"/>
        <v>0</v>
      </c>
      <c r="P379" s="34">
        <f t="shared" si="292"/>
        <v>5001</v>
      </c>
      <c r="Q379" s="34">
        <f t="shared" si="292"/>
        <v>0</v>
      </c>
      <c r="R379" s="34">
        <f t="shared" si="292"/>
        <v>5001</v>
      </c>
      <c r="S379" s="34">
        <f t="shared" si="292"/>
        <v>5001</v>
      </c>
      <c r="T379" s="93" t="s">
        <v>530</v>
      </c>
      <c r="U379" s="93" t="s">
        <v>291</v>
      </c>
    </row>
    <row r="380" spans="1:21" ht="26.45" customHeight="1" x14ac:dyDescent="0.2">
      <c r="A380" s="109"/>
      <c r="B380" s="80" t="s">
        <v>122</v>
      </c>
      <c r="C380" s="21"/>
      <c r="D380" s="20"/>
      <c r="E380" s="20"/>
      <c r="F380" s="20"/>
      <c r="G380" s="19"/>
      <c r="H380" s="34">
        <f t="shared" ref="H380" si="293">ROUND(H381/H379,1)</f>
        <v>41.8</v>
      </c>
      <c r="I380" s="34">
        <f t="shared" ref="I380:S380" si="294">ROUND(I381/I379,1)</f>
        <v>10.6</v>
      </c>
      <c r="J380" s="68" t="s">
        <v>585</v>
      </c>
      <c r="K380" s="68"/>
      <c r="L380" s="68" t="s">
        <v>585</v>
      </c>
      <c r="M380" s="68"/>
      <c r="N380" s="68" t="s">
        <v>585</v>
      </c>
      <c r="O380" s="68"/>
      <c r="P380" s="68" t="s">
        <v>585</v>
      </c>
      <c r="Q380" s="34" t="e">
        <f t="shared" si="294"/>
        <v>#DIV/0!</v>
      </c>
      <c r="R380" s="34">
        <f t="shared" si="294"/>
        <v>41.3</v>
      </c>
      <c r="S380" s="34">
        <f t="shared" si="294"/>
        <v>41.3</v>
      </c>
      <c r="T380" s="93"/>
      <c r="U380" s="93"/>
    </row>
    <row r="381" spans="1:21" ht="25.5" x14ac:dyDescent="0.2">
      <c r="A381" s="105"/>
      <c r="B381" s="51" t="s">
        <v>94</v>
      </c>
      <c r="C381" s="19"/>
      <c r="D381" s="20"/>
      <c r="E381" s="20"/>
      <c r="F381" s="20"/>
      <c r="G381" s="19"/>
      <c r="H381" s="34">
        <f t="shared" ref="H381" si="295">SUM(H382:H386)</f>
        <v>209073.1</v>
      </c>
      <c r="I381" s="34">
        <f t="shared" ref="I381:S381" si="296">SUM(I382:I386)</f>
        <v>47804.2</v>
      </c>
      <c r="J381" s="34">
        <f t="shared" si="296"/>
        <v>50266.700000000004</v>
      </c>
      <c r="K381" s="34">
        <f t="shared" si="296"/>
        <v>47804.2</v>
      </c>
      <c r="L381" s="34">
        <f t="shared" si="296"/>
        <v>50175.3</v>
      </c>
      <c r="M381" s="34">
        <f t="shared" si="296"/>
        <v>0</v>
      </c>
      <c r="N381" s="34">
        <f t="shared" si="296"/>
        <v>50775.3</v>
      </c>
      <c r="O381" s="34">
        <f t="shared" si="296"/>
        <v>0</v>
      </c>
      <c r="P381" s="34">
        <f t="shared" si="296"/>
        <v>57855.8</v>
      </c>
      <c r="Q381" s="34">
        <f t="shared" si="296"/>
        <v>0</v>
      </c>
      <c r="R381" s="34">
        <f t="shared" si="296"/>
        <v>206427.09999999998</v>
      </c>
      <c r="S381" s="34">
        <f t="shared" si="296"/>
        <v>206427.09999999998</v>
      </c>
      <c r="T381" s="93"/>
      <c r="U381" s="93"/>
    </row>
    <row r="382" spans="1:21" ht="13.15" customHeight="1" x14ac:dyDescent="0.2">
      <c r="A382" s="105"/>
      <c r="B382" s="94" t="s">
        <v>17</v>
      </c>
      <c r="C382" s="19">
        <f>C390</f>
        <v>136</v>
      </c>
      <c r="D382" s="19" t="str">
        <f t="shared" ref="D382:G382" si="297">D390</f>
        <v>07</v>
      </c>
      <c r="E382" s="19" t="str">
        <f t="shared" ref="E382" si="298">E390</f>
        <v>01</v>
      </c>
      <c r="F382" s="19" t="str">
        <f t="shared" si="297"/>
        <v>0710020120</v>
      </c>
      <c r="G382" s="19">
        <f t="shared" si="297"/>
        <v>810</v>
      </c>
      <c r="H382" s="34">
        <f t="shared" ref="H382" si="299">H390</f>
        <v>102643.4</v>
      </c>
      <c r="I382" s="34">
        <f t="shared" ref="I382:S382" si="300">I390</f>
        <v>25225.7</v>
      </c>
      <c r="J382" s="34">
        <f t="shared" si="300"/>
        <v>26179.4</v>
      </c>
      <c r="K382" s="34">
        <f t="shared" si="300"/>
        <v>25225.7</v>
      </c>
      <c r="L382" s="34">
        <f t="shared" si="300"/>
        <v>25488</v>
      </c>
      <c r="M382" s="34">
        <f t="shared" si="300"/>
        <v>0</v>
      </c>
      <c r="N382" s="34">
        <f t="shared" si="300"/>
        <v>25488</v>
      </c>
      <c r="O382" s="34">
        <f t="shared" si="300"/>
        <v>0</v>
      </c>
      <c r="P382" s="34">
        <f t="shared" si="300"/>
        <v>25488</v>
      </c>
      <c r="Q382" s="34">
        <f t="shared" si="300"/>
        <v>0</v>
      </c>
      <c r="R382" s="34">
        <f t="shared" si="300"/>
        <v>102643.4</v>
      </c>
      <c r="S382" s="34">
        <f t="shared" si="300"/>
        <v>102643.4</v>
      </c>
      <c r="T382" s="93"/>
      <c r="U382" s="93"/>
    </row>
    <row r="383" spans="1:21" ht="13.15" customHeight="1" x14ac:dyDescent="0.2">
      <c r="A383" s="105"/>
      <c r="B383" s="96"/>
      <c r="C383" s="19">
        <f>C397</f>
        <v>136</v>
      </c>
      <c r="D383" s="19" t="str">
        <f t="shared" ref="D383:G383" si="301">D397</f>
        <v>07</v>
      </c>
      <c r="E383" s="19" t="str">
        <f t="shared" ref="E383" si="302">E397</f>
        <v>02</v>
      </c>
      <c r="F383" s="19" t="str">
        <f t="shared" si="301"/>
        <v>0710020130</v>
      </c>
      <c r="G383" s="19">
        <f t="shared" si="301"/>
        <v>810</v>
      </c>
      <c r="H383" s="34">
        <f t="shared" ref="H383" si="303">H397</f>
        <v>106429.70000000001</v>
      </c>
      <c r="I383" s="34">
        <f t="shared" ref="I383:S383" si="304">I397</f>
        <v>22578.5</v>
      </c>
      <c r="J383" s="34">
        <f t="shared" si="304"/>
        <v>24087.300000000003</v>
      </c>
      <c r="K383" s="34">
        <f t="shared" si="304"/>
        <v>22578.5</v>
      </c>
      <c r="L383" s="34">
        <f t="shared" si="304"/>
        <v>24687.300000000003</v>
      </c>
      <c r="M383" s="34">
        <f t="shared" si="304"/>
        <v>0</v>
      </c>
      <c r="N383" s="34">
        <f t="shared" si="304"/>
        <v>25287.300000000003</v>
      </c>
      <c r="O383" s="34">
        <f t="shared" si="304"/>
        <v>0</v>
      </c>
      <c r="P383" s="34">
        <f t="shared" si="304"/>
        <v>32367.8</v>
      </c>
      <c r="Q383" s="34">
        <f t="shared" si="304"/>
        <v>0</v>
      </c>
      <c r="R383" s="34">
        <f t="shared" si="304"/>
        <v>103783.7</v>
      </c>
      <c r="S383" s="34">
        <f t="shared" si="304"/>
        <v>103783.7</v>
      </c>
      <c r="T383" s="93"/>
      <c r="U383" s="93"/>
    </row>
    <row r="384" spans="1:21" ht="13.15" customHeight="1" x14ac:dyDescent="0.2">
      <c r="A384" s="105"/>
      <c r="B384" s="80" t="s">
        <v>14</v>
      </c>
      <c r="C384" s="19"/>
      <c r="D384" s="20"/>
      <c r="E384" s="20"/>
      <c r="F384" s="20"/>
      <c r="G384" s="19"/>
      <c r="H384" s="22">
        <f t="shared" ref="H384" si="305">H391+H398</f>
        <v>0</v>
      </c>
      <c r="I384" s="22">
        <f t="shared" ref="I384:S384" si="306">I391+I398</f>
        <v>0</v>
      </c>
      <c r="J384" s="22">
        <f t="shared" si="306"/>
        <v>0</v>
      </c>
      <c r="K384" s="22">
        <f t="shared" si="306"/>
        <v>0</v>
      </c>
      <c r="L384" s="22">
        <f t="shared" si="306"/>
        <v>0</v>
      </c>
      <c r="M384" s="22">
        <f t="shared" si="306"/>
        <v>0</v>
      </c>
      <c r="N384" s="22">
        <f t="shared" si="306"/>
        <v>0</v>
      </c>
      <c r="O384" s="22">
        <f t="shared" si="306"/>
        <v>0</v>
      </c>
      <c r="P384" s="22">
        <f t="shared" si="306"/>
        <v>0</v>
      </c>
      <c r="Q384" s="22">
        <f t="shared" si="306"/>
        <v>0</v>
      </c>
      <c r="R384" s="22">
        <f t="shared" si="306"/>
        <v>0</v>
      </c>
      <c r="S384" s="22">
        <f t="shared" si="306"/>
        <v>0</v>
      </c>
      <c r="T384" s="93"/>
      <c r="U384" s="93"/>
    </row>
    <row r="385" spans="1:21" x14ac:dyDescent="0.2">
      <c r="A385" s="105"/>
      <c r="B385" s="80" t="s">
        <v>15</v>
      </c>
      <c r="C385" s="19"/>
      <c r="D385" s="20"/>
      <c r="E385" s="20"/>
      <c r="F385" s="20"/>
      <c r="G385" s="19"/>
      <c r="H385" s="22">
        <f t="shared" ref="H385" si="307">H392+H399</f>
        <v>0</v>
      </c>
      <c r="I385" s="22">
        <f t="shared" ref="I385:S385" si="308">I392+I399</f>
        <v>0</v>
      </c>
      <c r="J385" s="22">
        <f t="shared" si="308"/>
        <v>0</v>
      </c>
      <c r="K385" s="22">
        <f t="shared" si="308"/>
        <v>0</v>
      </c>
      <c r="L385" s="22">
        <f t="shared" si="308"/>
        <v>0</v>
      </c>
      <c r="M385" s="22">
        <f t="shared" si="308"/>
        <v>0</v>
      </c>
      <c r="N385" s="22">
        <f t="shared" si="308"/>
        <v>0</v>
      </c>
      <c r="O385" s="22">
        <f t="shared" si="308"/>
        <v>0</v>
      </c>
      <c r="P385" s="22">
        <f t="shared" si="308"/>
        <v>0</v>
      </c>
      <c r="Q385" s="22">
        <f t="shared" si="308"/>
        <v>0</v>
      </c>
      <c r="R385" s="22">
        <f t="shared" si="308"/>
        <v>0</v>
      </c>
      <c r="S385" s="22">
        <f t="shared" si="308"/>
        <v>0</v>
      </c>
      <c r="T385" s="93"/>
      <c r="U385" s="93"/>
    </row>
    <row r="386" spans="1:21" x14ac:dyDescent="0.2">
      <c r="A386" s="105"/>
      <c r="B386" s="87" t="s">
        <v>12</v>
      </c>
      <c r="C386" s="19"/>
      <c r="D386" s="20"/>
      <c r="E386" s="20"/>
      <c r="F386" s="20"/>
      <c r="G386" s="19"/>
      <c r="H386" s="22">
        <f t="shared" ref="H386" si="309">H393+H400</f>
        <v>0</v>
      </c>
      <c r="I386" s="22">
        <f t="shared" ref="I386:S386" si="310">I393+I400</f>
        <v>0</v>
      </c>
      <c r="J386" s="22">
        <f t="shared" si="310"/>
        <v>0</v>
      </c>
      <c r="K386" s="22">
        <f t="shared" si="310"/>
        <v>0</v>
      </c>
      <c r="L386" s="22">
        <f t="shared" si="310"/>
        <v>0</v>
      </c>
      <c r="M386" s="22">
        <f t="shared" si="310"/>
        <v>0</v>
      </c>
      <c r="N386" s="22">
        <f t="shared" si="310"/>
        <v>0</v>
      </c>
      <c r="O386" s="22">
        <f t="shared" si="310"/>
        <v>0</v>
      </c>
      <c r="P386" s="22">
        <f t="shared" si="310"/>
        <v>0</v>
      </c>
      <c r="Q386" s="22">
        <f t="shared" si="310"/>
        <v>0</v>
      </c>
      <c r="R386" s="22">
        <f t="shared" si="310"/>
        <v>0</v>
      </c>
      <c r="S386" s="22">
        <f t="shared" si="310"/>
        <v>0</v>
      </c>
      <c r="T386" s="93"/>
      <c r="U386" s="93"/>
    </row>
    <row r="387" spans="1:21" ht="25.5" x14ac:dyDescent="0.2">
      <c r="A387" s="109" t="s">
        <v>219</v>
      </c>
      <c r="B387" s="80" t="s">
        <v>102</v>
      </c>
      <c r="C387" s="21"/>
      <c r="D387" s="20"/>
      <c r="E387" s="20"/>
      <c r="F387" s="20"/>
      <c r="G387" s="19"/>
      <c r="H387" s="34">
        <v>2543</v>
      </c>
      <c r="I387" s="34">
        <f>K387</f>
        <v>2408</v>
      </c>
      <c r="J387" s="34">
        <v>2543</v>
      </c>
      <c r="K387" s="34">
        <v>2408</v>
      </c>
      <c r="L387" s="34">
        <v>2543</v>
      </c>
      <c r="M387" s="34"/>
      <c r="N387" s="34">
        <v>2543</v>
      </c>
      <c r="O387" s="34"/>
      <c r="P387" s="34">
        <v>2543</v>
      </c>
      <c r="Q387" s="34"/>
      <c r="R387" s="34">
        <v>2543</v>
      </c>
      <c r="S387" s="34">
        <v>2543</v>
      </c>
      <c r="T387" s="102" t="s">
        <v>519</v>
      </c>
      <c r="U387" s="93" t="s">
        <v>383</v>
      </c>
    </row>
    <row r="388" spans="1:21" ht="26.45" customHeight="1" x14ac:dyDescent="0.2">
      <c r="A388" s="109"/>
      <c r="B388" s="80" t="s">
        <v>6</v>
      </c>
      <c r="C388" s="21"/>
      <c r="D388" s="20"/>
      <c r="E388" s="20"/>
      <c r="F388" s="20"/>
      <c r="G388" s="19"/>
      <c r="H388" s="34">
        <f t="shared" ref="H388:S388" si="311">ROUND(H389/H387,1)</f>
        <v>40.4</v>
      </c>
      <c r="I388" s="34">
        <f t="shared" si="311"/>
        <v>10.5</v>
      </c>
      <c r="J388" s="68" t="s">
        <v>585</v>
      </c>
      <c r="K388" s="68"/>
      <c r="L388" s="68" t="s">
        <v>585</v>
      </c>
      <c r="M388" s="68"/>
      <c r="N388" s="68" t="s">
        <v>585</v>
      </c>
      <c r="O388" s="68"/>
      <c r="P388" s="68" t="s">
        <v>585</v>
      </c>
      <c r="Q388" s="34" t="e">
        <f t="shared" si="311"/>
        <v>#DIV/0!</v>
      </c>
      <c r="R388" s="34">
        <f t="shared" si="311"/>
        <v>40.4</v>
      </c>
      <c r="S388" s="34">
        <f t="shared" si="311"/>
        <v>40.4</v>
      </c>
      <c r="T388" s="103"/>
      <c r="U388" s="93"/>
    </row>
    <row r="389" spans="1:21" ht="25.5" x14ac:dyDescent="0.2">
      <c r="A389" s="105"/>
      <c r="B389" s="51" t="s">
        <v>94</v>
      </c>
      <c r="C389" s="19"/>
      <c r="D389" s="20"/>
      <c r="E389" s="20"/>
      <c r="F389" s="20"/>
      <c r="G389" s="19"/>
      <c r="H389" s="34">
        <f t="shared" ref="H389:S389" si="312">SUM(H390:H393)</f>
        <v>102643.4</v>
      </c>
      <c r="I389" s="34">
        <f t="shared" si="312"/>
        <v>25225.7</v>
      </c>
      <c r="J389" s="34">
        <f t="shared" si="312"/>
        <v>26179.4</v>
      </c>
      <c r="K389" s="34">
        <f t="shared" si="312"/>
        <v>25225.7</v>
      </c>
      <c r="L389" s="34">
        <f t="shared" si="312"/>
        <v>25488</v>
      </c>
      <c r="M389" s="34">
        <f t="shared" si="312"/>
        <v>0</v>
      </c>
      <c r="N389" s="34">
        <f t="shared" si="312"/>
        <v>25488</v>
      </c>
      <c r="O389" s="34">
        <f t="shared" si="312"/>
        <v>0</v>
      </c>
      <c r="P389" s="34">
        <f t="shared" si="312"/>
        <v>25488</v>
      </c>
      <c r="Q389" s="34">
        <f t="shared" si="312"/>
        <v>0</v>
      </c>
      <c r="R389" s="34">
        <f t="shared" si="312"/>
        <v>102643.4</v>
      </c>
      <c r="S389" s="34">
        <f t="shared" si="312"/>
        <v>102643.4</v>
      </c>
      <c r="T389" s="103"/>
      <c r="U389" s="93"/>
    </row>
    <row r="390" spans="1:21" ht="13.15" customHeight="1" x14ac:dyDescent="0.2">
      <c r="A390" s="105"/>
      <c r="B390" s="80" t="s">
        <v>17</v>
      </c>
      <c r="C390" s="19">
        <v>136</v>
      </c>
      <c r="D390" s="20" t="s">
        <v>590</v>
      </c>
      <c r="E390" s="18" t="s">
        <v>589</v>
      </c>
      <c r="F390" s="20" t="s">
        <v>175</v>
      </c>
      <c r="G390" s="19">
        <v>810</v>
      </c>
      <c r="H390" s="34">
        <f>J390+L390+N390+P390</f>
        <v>102643.4</v>
      </c>
      <c r="I390" s="33">
        <f>K390+M390+O390+Q390</f>
        <v>25225.7</v>
      </c>
      <c r="J390" s="34">
        <v>26179.4</v>
      </c>
      <c r="K390" s="34">
        <v>25225.7</v>
      </c>
      <c r="L390" s="34">
        <v>25488</v>
      </c>
      <c r="M390" s="34"/>
      <c r="N390" s="34">
        <v>25488</v>
      </c>
      <c r="O390" s="34"/>
      <c r="P390" s="34">
        <v>25488</v>
      </c>
      <c r="Q390" s="34"/>
      <c r="R390" s="34">
        <v>102643.4</v>
      </c>
      <c r="S390" s="22">
        <v>102643.4</v>
      </c>
      <c r="T390" s="103"/>
      <c r="U390" s="93"/>
    </row>
    <row r="391" spans="1:21" ht="13.15" customHeight="1" x14ac:dyDescent="0.2">
      <c r="A391" s="105"/>
      <c r="B391" s="80" t="s">
        <v>14</v>
      </c>
      <c r="C391" s="19"/>
      <c r="D391" s="20"/>
      <c r="E391" s="20"/>
      <c r="F391" s="20"/>
      <c r="G391" s="19"/>
      <c r="H391" s="22">
        <f>J391+L391+N391+P391</f>
        <v>0</v>
      </c>
      <c r="I391" s="24">
        <f>K391+M391+O391+Q391</f>
        <v>0</v>
      </c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103"/>
      <c r="U391" s="93"/>
    </row>
    <row r="392" spans="1:21" ht="13.15" customHeight="1" x14ac:dyDescent="0.2">
      <c r="A392" s="105"/>
      <c r="B392" s="80" t="s">
        <v>15</v>
      </c>
      <c r="C392" s="19"/>
      <c r="D392" s="20"/>
      <c r="E392" s="20"/>
      <c r="F392" s="20"/>
      <c r="G392" s="19"/>
      <c r="H392" s="22">
        <f t="shared" ref="H392:H393" si="313">J392+L392+N392+P392</f>
        <v>0</v>
      </c>
      <c r="I392" s="24">
        <f t="shared" ref="I392:I393" si="314">K392+M392+O392+Q392</f>
        <v>0</v>
      </c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103"/>
      <c r="U392" s="93"/>
    </row>
    <row r="393" spans="1:21" ht="13.15" customHeight="1" x14ac:dyDescent="0.2">
      <c r="A393" s="105"/>
      <c r="B393" s="87" t="s">
        <v>12</v>
      </c>
      <c r="C393" s="19"/>
      <c r="D393" s="20"/>
      <c r="E393" s="20"/>
      <c r="F393" s="20"/>
      <c r="G393" s="19"/>
      <c r="H393" s="22">
        <f t="shared" si="313"/>
        <v>0</v>
      </c>
      <c r="I393" s="24">
        <f t="shared" si="314"/>
        <v>0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104"/>
      <c r="U393" s="93"/>
    </row>
    <row r="394" spans="1:21" ht="39.6" customHeight="1" x14ac:dyDescent="0.2">
      <c r="A394" s="109" t="s">
        <v>220</v>
      </c>
      <c r="B394" s="87" t="s">
        <v>105</v>
      </c>
      <c r="C394" s="21"/>
      <c r="D394" s="20"/>
      <c r="E394" s="20"/>
      <c r="F394" s="20"/>
      <c r="G394" s="19"/>
      <c r="H394" s="22">
        <v>2458</v>
      </c>
      <c r="I394" s="22">
        <v>2123</v>
      </c>
      <c r="J394" s="22">
        <v>2458</v>
      </c>
      <c r="K394" s="22">
        <v>2123</v>
      </c>
      <c r="L394" s="22">
        <v>2458</v>
      </c>
      <c r="M394" s="22"/>
      <c r="N394" s="22">
        <v>2458</v>
      </c>
      <c r="O394" s="22"/>
      <c r="P394" s="22">
        <v>2458</v>
      </c>
      <c r="Q394" s="22"/>
      <c r="R394" s="22">
        <v>2458</v>
      </c>
      <c r="S394" s="22">
        <v>2458</v>
      </c>
      <c r="T394" s="93" t="s">
        <v>519</v>
      </c>
      <c r="U394" s="93" t="s">
        <v>384</v>
      </c>
    </row>
    <row r="395" spans="1:21" ht="26.45" customHeight="1" x14ac:dyDescent="0.2">
      <c r="A395" s="105"/>
      <c r="B395" s="80" t="s">
        <v>122</v>
      </c>
      <c r="C395" s="19"/>
      <c r="D395" s="20"/>
      <c r="E395" s="20"/>
      <c r="F395" s="20"/>
      <c r="G395" s="19"/>
      <c r="H395" s="22">
        <f t="shared" ref="H395:S395" si="315">ROUND(H396/H394,1)</f>
        <v>43.3</v>
      </c>
      <c r="I395" s="22">
        <f t="shared" si="315"/>
        <v>10.6</v>
      </c>
      <c r="J395" s="68" t="s">
        <v>585</v>
      </c>
      <c r="K395" s="68"/>
      <c r="L395" s="68" t="s">
        <v>585</v>
      </c>
      <c r="M395" s="68"/>
      <c r="N395" s="68" t="s">
        <v>585</v>
      </c>
      <c r="O395" s="68"/>
      <c r="P395" s="68" t="s">
        <v>585</v>
      </c>
      <c r="Q395" s="22" t="e">
        <f t="shared" si="315"/>
        <v>#DIV/0!</v>
      </c>
      <c r="R395" s="22">
        <f t="shared" si="315"/>
        <v>42.2</v>
      </c>
      <c r="S395" s="22">
        <f t="shared" si="315"/>
        <v>42.2</v>
      </c>
      <c r="T395" s="93"/>
      <c r="U395" s="93"/>
    </row>
    <row r="396" spans="1:21" ht="25.5" x14ac:dyDescent="0.2">
      <c r="A396" s="105"/>
      <c r="B396" s="80" t="s">
        <v>94</v>
      </c>
      <c r="C396" s="19"/>
      <c r="D396" s="20"/>
      <c r="E396" s="20"/>
      <c r="F396" s="20"/>
      <c r="G396" s="19"/>
      <c r="H396" s="22">
        <f t="shared" ref="H396:S396" si="316">SUM(H397:H400)</f>
        <v>106429.70000000001</v>
      </c>
      <c r="I396" s="22">
        <f t="shared" si="316"/>
        <v>22578.5</v>
      </c>
      <c r="J396" s="22">
        <f t="shared" si="316"/>
        <v>24087.300000000003</v>
      </c>
      <c r="K396" s="22">
        <f t="shared" si="316"/>
        <v>22578.5</v>
      </c>
      <c r="L396" s="22">
        <f t="shared" si="316"/>
        <v>24687.300000000003</v>
      </c>
      <c r="M396" s="22">
        <f t="shared" si="316"/>
        <v>0</v>
      </c>
      <c r="N396" s="22">
        <f t="shared" si="316"/>
        <v>25287.300000000003</v>
      </c>
      <c r="O396" s="22">
        <f t="shared" si="316"/>
        <v>0</v>
      </c>
      <c r="P396" s="22">
        <f t="shared" si="316"/>
        <v>32367.8</v>
      </c>
      <c r="Q396" s="22">
        <f t="shared" si="316"/>
        <v>0</v>
      </c>
      <c r="R396" s="22">
        <f t="shared" si="316"/>
        <v>103783.7</v>
      </c>
      <c r="S396" s="22">
        <f t="shared" si="316"/>
        <v>103783.7</v>
      </c>
      <c r="T396" s="93"/>
      <c r="U396" s="93"/>
    </row>
    <row r="397" spans="1:21" ht="13.15" customHeight="1" x14ac:dyDescent="0.2">
      <c r="A397" s="105"/>
      <c r="B397" s="80" t="s">
        <v>17</v>
      </c>
      <c r="C397" s="19">
        <v>136</v>
      </c>
      <c r="D397" s="20" t="s">
        <v>590</v>
      </c>
      <c r="E397" s="18" t="s">
        <v>591</v>
      </c>
      <c r="F397" s="20" t="s">
        <v>190</v>
      </c>
      <c r="G397" s="19">
        <v>810</v>
      </c>
      <c r="H397" s="22">
        <f>J397+L397+N397+P397</f>
        <v>106429.70000000001</v>
      </c>
      <c r="I397" s="24">
        <f>K397+M397+O397+Q397</f>
        <v>22578.5</v>
      </c>
      <c r="J397" s="34">
        <v>24087.300000000003</v>
      </c>
      <c r="K397" s="34">
        <v>22578.5</v>
      </c>
      <c r="L397" s="34">
        <v>24687.300000000003</v>
      </c>
      <c r="M397" s="34"/>
      <c r="N397" s="34">
        <v>25287.300000000003</v>
      </c>
      <c r="O397" s="34"/>
      <c r="P397" s="34">
        <v>32367.8</v>
      </c>
      <c r="Q397" s="34"/>
      <c r="R397" s="34">
        <v>103783.7</v>
      </c>
      <c r="S397" s="22">
        <v>103783.7</v>
      </c>
      <c r="T397" s="93"/>
      <c r="U397" s="93"/>
    </row>
    <row r="398" spans="1:21" ht="13.15" customHeight="1" x14ac:dyDescent="0.2">
      <c r="A398" s="105"/>
      <c r="B398" s="80" t="s">
        <v>14</v>
      </c>
      <c r="C398" s="19"/>
      <c r="D398" s="20"/>
      <c r="E398" s="20"/>
      <c r="F398" s="20"/>
      <c r="G398" s="19"/>
      <c r="H398" s="22">
        <f>J398+L398+N398+P398</f>
        <v>0</v>
      </c>
      <c r="I398" s="24">
        <f>K398+M398+O398+Q398</f>
        <v>0</v>
      </c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93"/>
      <c r="U398" s="93"/>
    </row>
    <row r="399" spans="1:21" ht="13.15" customHeight="1" x14ac:dyDescent="0.2">
      <c r="A399" s="105"/>
      <c r="B399" s="80" t="s">
        <v>15</v>
      </c>
      <c r="C399" s="19"/>
      <c r="D399" s="20"/>
      <c r="E399" s="20"/>
      <c r="F399" s="20"/>
      <c r="G399" s="19"/>
      <c r="H399" s="22">
        <f t="shared" ref="H399:H400" si="317">J399+L399+N399+P399</f>
        <v>0</v>
      </c>
      <c r="I399" s="24">
        <f t="shared" ref="I399:I400" si="318">K399+M399+O399+Q399</f>
        <v>0</v>
      </c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93"/>
      <c r="U399" s="93"/>
    </row>
    <row r="400" spans="1:21" ht="13.15" customHeight="1" x14ac:dyDescent="0.2">
      <c r="A400" s="105"/>
      <c r="B400" s="87" t="s">
        <v>12</v>
      </c>
      <c r="C400" s="19"/>
      <c r="D400" s="20"/>
      <c r="E400" s="20"/>
      <c r="F400" s="20"/>
      <c r="G400" s="19"/>
      <c r="H400" s="22">
        <f t="shared" si="317"/>
        <v>0</v>
      </c>
      <c r="I400" s="24">
        <f t="shared" si="318"/>
        <v>0</v>
      </c>
      <c r="J400" s="22"/>
      <c r="K400" s="22"/>
      <c r="L400" s="22"/>
      <c r="M400" s="22"/>
      <c r="N400" s="22"/>
      <c r="O400" s="22"/>
      <c r="P400" s="22"/>
      <c r="Q400" s="22"/>
      <c r="R400" s="22"/>
      <c r="S400" s="75"/>
      <c r="T400" s="93"/>
      <c r="U400" s="93"/>
    </row>
    <row r="401" spans="1:21" ht="26.45" customHeight="1" x14ac:dyDescent="0.2">
      <c r="A401" s="109" t="s">
        <v>221</v>
      </c>
      <c r="B401" s="80" t="s">
        <v>142</v>
      </c>
      <c r="C401" s="21"/>
      <c r="D401" s="20"/>
      <c r="E401" s="20"/>
      <c r="F401" s="20"/>
      <c r="G401" s="19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93" t="s">
        <v>531</v>
      </c>
      <c r="U401" s="93" t="s">
        <v>292</v>
      </c>
    </row>
    <row r="402" spans="1:21" ht="26.45" customHeight="1" x14ac:dyDescent="0.2">
      <c r="A402" s="105"/>
      <c r="B402" s="80" t="s">
        <v>122</v>
      </c>
      <c r="C402" s="19"/>
      <c r="D402" s="20"/>
      <c r="E402" s="20"/>
      <c r="F402" s="20"/>
      <c r="G402" s="19"/>
      <c r="H402" s="22"/>
      <c r="I402" s="22"/>
      <c r="J402" s="68" t="s">
        <v>585</v>
      </c>
      <c r="K402" s="68"/>
      <c r="L402" s="68" t="s">
        <v>585</v>
      </c>
      <c r="M402" s="68"/>
      <c r="N402" s="68" t="s">
        <v>585</v>
      </c>
      <c r="O402" s="68"/>
      <c r="P402" s="68" t="s">
        <v>585</v>
      </c>
      <c r="Q402" s="22"/>
      <c r="R402" s="22"/>
      <c r="S402" s="22"/>
      <c r="T402" s="93"/>
      <c r="U402" s="93"/>
    </row>
    <row r="403" spans="1:21" ht="31.9" customHeight="1" x14ac:dyDescent="0.2">
      <c r="A403" s="105"/>
      <c r="B403" s="80" t="s">
        <v>94</v>
      </c>
      <c r="C403" s="19"/>
      <c r="D403" s="20"/>
      <c r="E403" s="20"/>
      <c r="F403" s="20"/>
      <c r="G403" s="19"/>
      <c r="H403" s="30">
        <f t="shared" ref="H403" si="319">SUM(H404:H411)</f>
        <v>121677.7</v>
      </c>
      <c r="I403" s="30">
        <f t="shared" ref="I403:S403" si="320">SUM(I404:I411)</f>
        <v>0</v>
      </c>
      <c r="J403" s="30">
        <f t="shared" si="320"/>
        <v>2909.5259999999998</v>
      </c>
      <c r="K403" s="30">
        <f t="shared" si="320"/>
        <v>0</v>
      </c>
      <c r="L403" s="30">
        <f t="shared" si="320"/>
        <v>56704.455999999998</v>
      </c>
      <c r="M403" s="30">
        <f t="shared" si="320"/>
        <v>0</v>
      </c>
      <c r="N403" s="30">
        <f t="shared" si="320"/>
        <v>57531.622000000003</v>
      </c>
      <c r="O403" s="30">
        <f t="shared" si="320"/>
        <v>0</v>
      </c>
      <c r="P403" s="30">
        <f t="shared" si="320"/>
        <v>4532.0960000000005</v>
      </c>
      <c r="Q403" s="30">
        <f t="shared" si="320"/>
        <v>0</v>
      </c>
      <c r="R403" s="30">
        <f t="shared" si="320"/>
        <v>119907.79999999999</v>
      </c>
      <c r="S403" s="30">
        <f t="shared" si="320"/>
        <v>119907.79999999999</v>
      </c>
      <c r="T403" s="93"/>
      <c r="U403" s="93"/>
    </row>
    <row r="404" spans="1:21" x14ac:dyDescent="0.2">
      <c r="A404" s="105"/>
      <c r="B404" s="94" t="s">
        <v>7</v>
      </c>
      <c r="C404" s="28" t="str">
        <f>C415</f>
        <v>136</v>
      </c>
      <c r="D404" s="28" t="str">
        <f t="shared" ref="D404:G404" si="321">D415</f>
        <v>07</v>
      </c>
      <c r="E404" s="28" t="str">
        <f t="shared" ref="E404" si="322">E415</f>
        <v>09</v>
      </c>
      <c r="F404" s="28" t="str">
        <f t="shared" si="321"/>
        <v>0710003470</v>
      </c>
      <c r="G404" s="28" t="str">
        <f t="shared" si="321"/>
        <v>244</v>
      </c>
      <c r="H404" s="30">
        <f t="shared" ref="H404" si="323">H415</f>
        <v>108500.7</v>
      </c>
      <c r="I404" s="30">
        <f t="shared" ref="I404:S404" si="324">I415</f>
        <v>0</v>
      </c>
      <c r="J404" s="30">
        <f t="shared" si="324"/>
        <v>0</v>
      </c>
      <c r="K404" s="30">
        <f t="shared" si="324"/>
        <v>0</v>
      </c>
      <c r="L404" s="30">
        <f t="shared" si="324"/>
        <v>53200</v>
      </c>
      <c r="M404" s="30">
        <f t="shared" si="324"/>
        <v>0</v>
      </c>
      <c r="N404" s="30">
        <f t="shared" si="324"/>
        <v>55300.7</v>
      </c>
      <c r="O404" s="30">
        <f t="shared" si="324"/>
        <v>0</v>
      </c>
      <c r="P404" s="30">
        <f t="shared" si="324"/>
        <v>0</v>
      </c>
      <c r="Q404" s="30">
        <f t="shared" si="324"/>
        <v>0</v>
      </c>
      <c r="R404" s="30">
        <f t="shared" si="324"/>
        <v>108500.7</v>
      </c>
      <c r="S404" s="30">
        <f t="shared" si="324"/>
        <v>108500.7</v>
      </c>
      <c r="T404" s="93"/>
      <c r="U404" s="93"/>
    </row>
    <row r="405" spans="1:21" x14ac:dyDescent="0.2">
      <c r="A405" s="105"/>
      <c r="B405" s="95"/>
      <c r="C405" s="28">
        <f>C422</f>
        <v>136</v>
      </c>
      <c r="D405" s="28" t="str">
        <f t="shared" ref="D405:G405" si="325">D422</f>
        <v>07</v>
      </c>
      <c r="E405" s="28" t="str">
        <f t="shared" ref="E405" si="326">E422</f>
        <v>02</v>
      </c>
      <c r="F405" s="28" t="str">
        <f t="shared" si="325"/>
        <v>0710003589</v>
      </c>
      <c r="G405" s="28">
        <f t="shared" si="325"/>
        <v>321</v>
      </c>
      <c r="H405" s="30">
        <f t="shared" ref="H405" si="327">H422</f>
        <v>157.1</v>
      </c>
      <c r="I405" s="30">
        <f t="shared" ref="I405:S405" si="328">I422</f>
        <v>0</v>
      </c>
      <c r="J405" s="30">
        <f t="shared" si="328"/>
        <v>10.375999999999999</v>
      </c>
      <c r="K405" s="30">
        <f t="shared" si="328"/>
        <v>0</v>
      </c>
      <c r="L405" s="30">
        <f t="shared" si="328"/>
        <v>50.805999999999997</v>
      </c>
      <c r="M405" s="30">
        <f t="shared" si="328"/>
        <v>0</v>
      </c>
      <c r="N405" s="30">
        <f t="shared" si="328"/>
        <v>72.721999999999994</v>
      </c>
      <c r="O405" s="30">
        <f t="shared" si="328"/>
        <v>0</v>
      </c>
      <c r="P405" s="30">
        <f t="shared" si="328"/>
        <v>23.196000000000002</v>
      </c>
      <c r="Q405" s="30">
        <f t="shared" si="328"/>
        <v>0</v>
      </c>
      <c r="R405" s="30">
        <f t="shared" si="328"/>
        <v>157.1</v>
      </c>
      <c r="S405" s="30">
        <f t="shared" si="328"/>
        <v>157.1</v>
      </c>
      <c r="T405" s="93"/>
      <c r="U405" s="93"/>
    </row>
    <row r="406" spans="1:21" ht="13.15" customHeight="1" x14ac:dyDescent="0.2">
      <c r="A406" s="105"/>
      <c r="B406" s="95"/>
      <c r="C406" s="28">
        <f t="shared" ref="C406:G408" si="329">C423</f>
        <v>136</v>
      </c>
      <c r="D406" s="28" t="str">
        <f t="shared" si="329"/>
        <v>07</v>
      </c>
      <c r="E406" s="28" t="str">
        <f t="shared" ref="E406" si="330">E423</f>
        <v>02</v>
      </c>
      <c r="F406" s="28" t="str">
        <f t="shared" si="329"/>
        <v>0710003589</v>
      </c>
      <c r="G406" s="28">
        <f t="shared" si="329"/>
        <v>612</v>
      </c>
      <c r="H406" s="30">
        <f t="shared" ref="H406" si="331">H423</f>
        <v>1584.2</v>
      </c>
      <c r="I406" s="30">
        <f t="shared" ref="I406:S406" si="332">I423</f>
        <v>0</v>
      </c>
      <c r="J406" s="30">
        <f t="shared" si="332"/>
        <v>231.8</v>
      </c>
      <c r="K406" s="30">
        <f t="shared" si="332"/>
        <v>0</v>
      </c>
      <c r="L406" s="30">
        <f t="shared" si="332"/>
        <v>509.6</v>
      </c>
      <c r="M406" s="30">
        <f t="shared" si="332"/>
        <v>0</v>
      </c>
      <c r="N406" s="30">
        <f t="shared" si="332"/>
        <v>221.8</v>
      </c>
      <c r="O406" s="30">
        <f t="shared" si="332"/>
        <v>0</v>
      </c>
      <c r="P406" s="30">
        <f t="shared" si="332"/>
        <v>621</v>
      </c>
      <c r="Q406" s="30">
        <f t="shared" si="332"/>
        <v>0</v>
      </c>
      <c r="R406" s="30">
        <f t="shared" si="332"/>
        <v>1584.2</v>
      </c>
      <c r="S406" s="30">
        <f t="shared" si="332"/>
        <v>1584.2</v>
      </c>
      <c r="T406" s="93"/>
      <c r="U406" s="93"/>
    </row>
    <row r="407" spans="1:21" x14ac:dyDescent="0.2">
      <c r="A407" s="105"/>
      <c r="B407" s="95"/>
      <c r="C407" s="28">
        <f t="shared" si="329"/>
        <v>136</v>
      </c>
      <c r="D407" s="28" t="str">
        <f t="shared" si="329"/>
        <v>07</v>
      </c>
      <c r="E407" s="28" t="str">
        <f t="shared" ref="E407" si="333">E424</f>
        <v>02</v>
      </c>
      <c r="F407" s="28" t="str">
        <f>F424</f>
        <v>0710003559</v>
      </c>
      <c r="G407" s="28">
        <f t="shared" si="329"/>
        <v>612</v>
      </c>
      <c r="H407" s="30">
        <f t="shared" ref="H407" si="334">H424</f>
        <v>10803.3</v>
      </c>
      <c r="I407" s="30">
        <f t="shared" ref="I407:S407" si="335">I424</f>
        <v>0</v>
      </c>
      <c r="J407" s="30">
        <f t="shared" si="335"/>
        <v>2458.85</v>
      </c>
      <c r="K407" s="30">
        <f t="shared" si="335"/>
        <v>0</v>
      </c>
      <c r="L407" s="30">
        <f t="shared" si="335"/>
        <v>2802.75</v>
      </c>
      <c r="M407" s="30">
        <f t="shared" si="335"/>
        <v>0</v>
      </c>
      <c r="N407" s="30">
        <f t="shared" si="335"/>
        <v>1866.9</v>
      </c>
      <c r="O407" s="30">
        <f t="shared" si="335"/>
        <v>0</v>
      </c>
      <c r="P407" s="30">
        <f t="shared" si="335"/>
        <v>3674.8</v>
      </c>
      <c r="Q407" s="30">
        <f t="shared" si="335"/>
        <v>0</v>
      </c>
      <c r="R407" s="30">
        <f t="shared" si="335"/>
        <v>9033.4</v>
      </c>
      <c r="S407" s="30">
        <f t="shared" si="335"/>
        <v>9033.4</v>
      </c>
      <c r="T407" s="93"/>
      <c r="U407" s="93"/>
    </row>
    <row r="408" spans="1:21" x14ac:dyDescent="0.2">
      <c r="A408" s="105"/>
      <c r="B408" s="96"/>
      <c r="C408" s="28">
        <f t="shared" si="329"/>
        <v>136</v>
      </c>
      <c r="D408" s="28" t="str">
        <f t="shared" si="329"/>
        <v>07</v>
      </c>
      <c r="E408" s="28" t="str">
        <f t="shared" ref="E408" si="336">E425</f>
        <v>02</v>
      </c>
      <c r="F408" s="28" t="str">
        <f t="shared" si="329"/>
        <v>0710003559</v>
      </c>
      <c r="G408" s="28">
        <f t="shared" si="329"/>
        <v>622</v>
      </c>
      <c r="H408" s="30">
        <f t="shared" ref="H408" si="337">H425</f>
        <v>632.4</v>
      </c>
      <c r="I408" s="30">
        <f t="shared" ref="I408:S408" si="338">I425</f>
        <v>0</v>
      </c>
      <c r="J408" s="30">
        <f t="shared" si="338"/>
        <v>208.5</v>
      </c>
      <c r="K408" s="30">
        <f t="shared" si="338"/>
        <v>0</v>
      </c>
      <c r="L408" s="30">
        <f t="shared" si="338"/>
        <v>141.30000000000001</v>
      </c>
      <c r="M408" s="30">
        <f t="shared" si="338"/>
        <v>0</v>
      </c>
      <c r="N408" s="30">
        <f t="shared" si="338"/>
        <v>69.5</v>
      </c>
      <c r="O408" s="30">
        <f t="shared" si="338"/>
        <v>0</v>
      </c>
      <c r="P408" s="30">
        <f t="shared" si="338"/>
        <v>213.1</v>
      </c>
      <c r="Q408" s="30">
        <f t="shared" si="338"/>
        <v>0</v>
      </c>
      <c r="R408" s="30">
        <f t="shared" si="338"/>
        <v>632.4</v>
      </c>
      <c r="S408" s="30">
        <f t="shared" si="338"/>
        <v>632.4</v>
      </c>
      <c r="T408" s="93"/>
      <c r="U408" s="93"/>
    </row>
    <row r="409" spans="1:21" x14ac:dyDescent="0.2">
      <c r="A409" s="105"/>
      <c r="B409" s="80" t="s">
        <v>8</v>
      </c>
      <c r="C409" s="27"/>
      <c r="D409" s="27"/>
      <c r="E409" s="27"/>
      <c r="F409" s="27"/>
      <c r="G409" s="27"/>
      <c r="H409" s="22">
        <f t="shared" ref="H409" si="339">H416+H426</f>
        <v>0</v>
      </c>
      <c r="I409" s="22">
        <f t="shared" ref="I409:S409" si="340">I416+I426</f>
        <v>0</v>
      </c>
      <c r="J409" s="22">
        <f t="shared" si="340"/>
        <v>0</v>
      </c>
      <c r="K409" s="22">
        <f t="shared" si="340"/>
        <v>0</v>
      </c>
      <c r="L409" s="22">
        <f t="shared" si="340"/>
        <v>0</v>
      </c>
      <c r="M409" s="22">
        <f t="shared" si="340"/>
        <v>0</v>
      </c>
      <c r="N409" s="22">
        <f t="shared" si="340"/>
        <v>0</v>
      </c>
      <c r="O409" s="22">
        <f t="shared" si="340"/>
        <v>0</v>
      </c>
      <c r="P409" s="22">
        <f t="shared" si="340"/>
        <v>0</v>
      </c>
      <c r="Q409" s="22">
        <f t="shared" si="340"/>
        <v>0</v>
      </c>
      <c r="R409" s="22">
        <f t="shared" si="340"/>
        <v>0</v>
      </c>
      <c r="S409" s="22">
        <f t="shared" si="340"/>
        <v>0</v>
      </c>
      <c r="T409" s="93"/>
      <c r="U409" s="93"/>
    </row>
    <row r="410" spans="1:21" x14ac:dyDescent="0.2">
      <c r="A410" s="105"/>
      <c r="B410" s="80" t="s">
        <v>9</v>
      </c>
      <c r="C410" s="27"/>
      <c r="D410" s="27"/>
      <c r="E410" s="27"/>
      <c r="F410" s="27"/>
      <c r="G410" s="27"/>
      <c r="H410" s="22">
        <f t="shared" ref="H410" si="341">H417+H427</f>
        <v>0</v>
      </c>
      <c r="I410" s="22">
        <f t="shared" ref="I410:S410" si="342">I417+I427</f>
        <v>0</v>
      </c>
      <c r="J410" s="22">
        <f t="shared" si="342"/>
        <v>0</v>
      </c>
      <c r="K410" s="22">
        <f t="shared" si="342"/>
        <v>0</v>
      </c>
      <c r="L410" s="22">
        <f t="shared" si="342"/>
        <v>0</v>
      </c>
      <c r="M410" s="22">
        <f t="shared" si="342"/>
        <v>0</v>
      </c>
      <c r="N410" s="22">
        <f t="shared" si="342"/>
        <v>0</v>
      </c>
      <c r="O410" s="22">
        <f t="shared" si="342"/>
        <v>0</v>
      </c>
      <c r="P410" s="22">
        <f t="shared" si="342"/>
        <v>0</v>
      </c>
      <c r="Q410" s="22">
        <f t="shared" si="342"/>
        <v>0</v>
      </c>
      <c r="R410" s="22">
        <f t="shared" si="342"/>
        <v>0</v>
      </c>
      <c r="S410" s="22">
        <f t="shared" si="342"/>
        <v>0</v>
      </c>
      <c r="T410" s="93"/>
      <c r="U410" s="93"/>
    </row>
    <row r="411" spans="1:21" x14ac:dyDescent="0.2">
      <c r="A411" s="105"/>
      <c r="B411" s="80" t="s">
        <v>10</v>
      </c>
      <c r="C411" s="27"/>
      <c r="D411" s="27"/>
      <c r="E411" s="27"/>
      <c r="F411" s="27"/>
      <c r="G411" s="27"/>
      <c r="H411" s="22">
        <f t="shared" ref="H411" si="343">H418+H428</f>
        <v>0</v>
      </c>
      <c r="I411" s="22">
        <f t="shared" ref="I411:S411" si="344">I418+I428</f>
        <v>0</v>
      </c>
      <c r="J411" s="22">
        <f t="shared" si="344"/>
        <v>0</v>
      </c>
      <c r="K411" s="22">
        <f t="shared" si="344"/>
        <v>0</v>
      </c>
      <c r="L411" s="22">
        <f t="shared" si="344"/>
        <v>0</v>
      </c>
      <c r="M411" s="22">
        <f t="shared" si="344"/>
        <v>0</v>
      </c>
      <c r="N411" s="22">
        <f t="shared" si="344"/>
        <v>0</v>
      </c>
      <c r="O411" s="22">
        <f t="shared" si="344"/>
        <v>0</v>
      </c>
      <c r="P411" s="22">
        <f t="shared" si="344"/>
        <v>0</v>
      </c>
      <c r="Q411" s="22">
        <f t="shared" si="344"/>
        <v>0</v>
      </c>
      <c r="R411" s="22">
        <f t="shared" si="344"/>
        <v>0</v>
      </c>
      <c r="S411" s="22">
        <f t="shared" si="344"/>
        <v>0</v>
      </c>
      <c r="T411" s="93"/>
      <c r="U411" s="93"/>
    </row>
    <row r="412" spans="1:21" x14ac:dyDescent="0.2">
      <c r="A412" s="105" t="s">
        <v>419</v>
      </c>
      <c r="B412" s="80" t="s">
        <v>157</v>
      </c>
      <c r="C412" s="19"/>
      <c r="D412" s="20"/>
      <c r="E412" s="20"/>
      <c r="F412" s="20"/>
      <c r="G412" s="19"/>
      <c r="H412" s="22">
        <v>65</v>
      </c>
      <c r="I412" s="22"/>
      <c r="J412" s="22"/>
      <c r="K412" s="22"/>
      <c r="L412" s="22"/>
      <c r="M412" s="22"/>
      <c r="N412" s="22">
        <v>65</v>
      </c>
      <c r="O412" s="22"/>
      <c r="P412" s="22"/>
      <c r="Q412" s="22"/>
      <c r="R412" s="22">
        <v>70</v>
      </c>
      <c r="S412" s="22">
        <v>70</v>
      </c>
      <c r="T412" s="93" t="s">
        <v>519</v>
      </c>
      <c r="U412" s="102" t="s">
        <v>293</v>
      </c>
    </row>
    <row r="413" spans="1:21" ht="25.5" x14ac:dyDescent="0.2">
      <c r="A413" s="105"/>
      <c r="B413" s="80" t="s">
        <v>122</v>
      </c>
      <c r="C413" s="19"/>
      <c r="D413" s="20"/>
      <c r="E413" s="20"/>
      <c r="F413" s="20"/>
      <c r="G413" s="19"/>
      <c r="H413" s="22">
        <f t="shared" ref="H413:S413" si="345">ROUND(H414/H412,1)</f>
        <v>1669.2</v>
      </c>
      <c r="I413" s="22" t="e">
        <f t="shared" si="345"/>
        <v>#DIV/0!</v>
      </c>
      <c r="J413" s="68" t="s">
        <v>585</v>
      </c>
      <c r="K413" s="68"/>
      <c r="L413" s="68" t="s">
        <v>585</v>
      </c>
      <c r="M413" s="68"/>
      <c r="N413" s="68" t="s">
        <v>585</v>
      </c>
      <c r="O413" s="68"/>
      <c r="P413" s="68" t="s">
        <v>585</v>
      </c>
      <c r="Q413" s="22" t="e">
        <f t="shared" si="345"/>
        <v>#DIV/0!</v>
      </c>
      <c r="R413" s="22">
        <f t="shared" si="345"/>
        <v>1550</v>
      </c>
      <c r="S413" s="22">
        <f t="shared" si="345"/>
        <v>1550</v>
      </c>
      <c r="T413" s="93"/>
      <c r="U413" s="103"/>
    </row>
    <row r="414" spans="1:21" ht="25.5" x14ac:dyDescent="0.2">
      <c r="A414" s="105"/>
      <c r="B414" s="80" t="s">
        <v>94</v>
      </c>
      <c r="C414" s="19"/>
      <c r="D414" s="20"/>
      <c r="E414" s="20"/>
      <c r="F414" s="20"/>
      <c r="G414" s="19"/>
      <c r="H414" s="22">
        <f t="shared" ref="H414:S414" si="346">SUM(H415:H418)</f>
        <v>108500.7</v>
      </c>
      <c r="I414" s="22">
        <f t="shared" si="346"/>
        <v>0</v>
      </c>
      <c r="J414" s="22">
        <f t="shared" si="346"/>
        <v>0</v>
      </c>
      <c r="K414" s="22">
        <f t="shared" si="346"/>
        <v>0</v>
      </c>
      <c r="L414" s="22">
        <f t="shared" si="346"/>
        <v>53200</v>
      </c>
      <c r="M414" s="22">
        <f t="shared" si="346"/>
        <v>0</v>
      </c>
      <c r="N414" s="22">
        <f t="shared" si="346"/>
        <v>55300.7</v>
      </c>
      <c r="O414" s="22">
        <f t="shared" si="346"/>
        <v>0</v>
      </c>
      <c r="P414" s="22">
        <f t="shared" si="346"/>
        <v>0</v>
      </c>
      <c r="Q414" s="22">
        <f t="shared" si="346"/>
        <v>0</v>
      </c>
      <c r="R414" s="22">
        <f t="shared" si="346"/>
        <v>108500.7</v>
      </c>
      <c r="S414" s="22">
        <f t="shared" si="346"/>
        <v>108500.7</v>
      </c>
      <c r="T414" s="93"/>
      <c r="U414" s="103"/>
    </row>
    <row r="415" spans="1:21" x14ac:dyDescent="0.2">
      <c r="A415" s="105"/>
      <c r="B415" s="80" t="s">
        <v>7</v>
      </c>
      <c r="C415" s="18" t="s">
        <v>47</v>
      </c>
      <c r="D415" s="20" t="s">
        <v>590</v>
      </c>
      <c r="E415" s="18" t="s">
        <v>592</v>
      </c>
      <c r="F415" s="18" t="s">
        <v>180</v>
      </c>
      <c r="G415" s="18" t="s">
        <v>53</v>
      </c>
      <c r="H415" s="22">
        <f>J415+L415+N415+P415</f>
        <v>108500.7</v>
      </c>
      <c r="I415" s="24">
        <f>K415+M415+O415+Q415</f>
        <v>0</v>
      </c>
      <c r="J415" s="22"/>
      <c r="K415" s="22"/>
      <c r="L415" s="22">
        <v>53200</v>
      </c>
      <c r="M415" s="22"/>
      <c r="N415" s="22">
        <v>55300.7</v>
      </c>
      <c r="O415" s="22"/>
      <c r="P415" s="22"/>
      <c r="Q415" s="22"/>
      <c r="R415" s="22">
        <v>108500.7</v>
      </c>
      <c r="S415" s="22">
        <v>108500.7</v>
      </c>
      <c r="T415" s="93"/>
      <c r="U415" s="103"/>
    </row>
    <row r="416" spans="1:21" x14ac:dyDescent="0.2">
      <c r="A416" s="105"/>
      <c r="B416" s="80" t="s">
        <v>8</v>
      </c>
      <c r="C416" s="19"/>
      <c r="D416" s="20"/>
      <c r="E416" s="20"/>
      <c r="F416" s="20"/>
      <c r="G416" s="19"/>
      <c r="H416" s="22">
        <f>J416+L416+N416+P416</f>
        <v>0</v>
      </c>
      <c r="I416" s="24">
        <f>K416+M416+O416+Q416</f>
        <v>0</v>
      </c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93"/>
      <c r="U416" s="103"/>
    </row>
    <row r="417" spans="1:21" x14ac:dyDescent="0.2">
      <c r="A417" s="105"/>
      <c r="B417" s="80" t="s">
        <v>9</v>
      </c>
      <c r="C417" s="19"/>
      <c r="D417" s="20"/>
      <c r="E417" s="20"/>
      <c r="F417" s="20"/>
      <c r="G417" s="19"/>
      <c r="H417" s="22">
        <f t="shared" ref="H417:H418" si="347">J417+L417+N417+P417</f>
        <v>0</v>
      </c>
      <c r="I417" s="24">
        <f t="shared" ref="I417:I418" si="348">K417+M417+O417+Q417</f>
        <v>0</v>
      </c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93"/>
      <c r="U417" s="103"/>
    </row>
    <row r="418" spans="1:21" ht="72" customHeight="1" x14ac:dyDescent="0.2">
      <c r="A418" s="105"/>
      <c r="B418" s="80" t="s">
        <v>10</v>
      </c>
      <c r="C418" s="19"/>
      <c r="D418" s="20"/>
      <c r="E418" s="20"/>
      <c r="F418" s="20"/>
      <c r="G418" s="19"/>
      <c r="H418" s="22">
        <f t="shared" si="347"/>
        <v>0</v>
      </c>
      <c r="I418" s="24">
        <f t="shared" si="348"/>
        <v>0</v>
      </c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93"/>
      <c r="U418" s="104"/>
    </row>
    <row r="419" spans="1:21" ht="26.45" customHeight="1" x14ac:dyDescent="0.2">
      <c r="A419" s="105" t="s">
        <v>268</v>
      </c>
      <c r="B419" s="80" t="s">
        <v>101</v>
      </c>
      <c r="C419" s="19"/>
      <c r="D419" s="20"/>
      <c r="E419" s="20"/>
      <c r="F419" s="20"/>
      <c r="G419" s="19"/>
      <c r="H419" s="22">
        <v>490</v>
      </c>
      <c r="I419" s="22"/>
      <c r="J419" s="22">
        <v>490</v>
      </c>
      <c r="K419" s="22"/>
      <c r="L419" s="22">
        <v>490</v>
      </c>
      <c r="M419" s="22"/>
      <c r="N419" s="22">
        <v>490</v>
      </c>
      <c r="O419" s="22"/>
      <c r="P419" s="22">
        <v>490</v>
      </c>
      <c r="Q419" s="22"/>
      <c r="R419" s="22">
        <v>360</v>
      </c>
      <c r="S419" s="22">
        <v>360</v>
      </c>
      <c r="T419" s="93" t="s">
        <v>519</v>
      </c>
      <c r="U419" s="93" t="s">
        <v>398</v>
      </c>
    </row>
    <row r="420" spans="1:21" ht="26.25" customHeight="1" x14ac:dyDescent="0.2">
      <c r="A420" s="105"/>
      <c r="B420" s="80" t="s">
        <v>122</v>
      </c>
      <c r="C420" s="19"/>
      <c r="D420" s="20"/>
      <c r="E420" s="20"/>
      <c r="F420" s="20"/>
      <c r="G420" s="19"/>
      <c r="H420" s="22">
        <f t="shared" ref="H420:S420" si="349">ROUND(H421/H419,1)</f>
        <v>26.9</v>
      </c>
      <c r="I420" s="22" t="e">
        <f t="shared" si="349"/>
        <v>#DIV/0!</v>
      </c>
      <c r="J420" s="68" t="s">
        <v>585</v>
      </c>
      <c r="K420" s="68"/>
      <c r="L420" s="68" t="s">
        <v>585</v>
      </c>
      <c r="M420" s="68"/>
      <c r="N420" s="68" t="s">
        <v>585</v>
      </c>
      <c r="O420" s="68"/>
      <c r="P420" s="68" t="s">
        <v>585</v>
      </c>
      <c r="Q420" s="22" t="e">
        <f t="shared" si="349"/>
        <v>#DIV/0!</v>
      </c>
      <c r="R420" s="22">
        <f t="shared" si="349"/>
        <v>31.7</v>
      </c>
      <c r="S420" s="22">
        <f t="shared" si="349"/>
        <v>31.7</v>
      </c>
      <c r="T420" s="93"/>
      <c r="U420" s="93"/>
    </row>
    <row r="421" spans="1:21" ht="25.5" x14ac:dyDescent="0.2">
      <c r="A421" s="105"/>
      <c r="B421" s="80" t="s">
        <v>94</v>
      </c>
      <c r="C421" s="19"/>
      <c r="D421" s="20"/>
      <c r="E421" s="20"/>
      <c r="F421" s="20"/>
      <c r="G421" s="19"/>
      <c r="H421" s="22">
        <f t="shared" ref="H421:S421" si="350">SUM(H422:H428)</f>
        <v>13176.999999999998</v>
      </c>
      <c r="I421" s="22">
        <f t="shared" si="350"/>
        <v>0</v>
      </c>
      <c r="J421" s="22">
        <f t="shared" si="350"/>
        <v>2909.5259999999998</v>
      </c>
      <c r="K421" s="22">
        <f t="shared" si="350"/>
        <v>0</v>
      </c>
      <c r="L421" s="22">
        <f t="shared" si="350"/>
        <v>3504.4560000000001</v>
      </c>
      <c r="M421" s="22">
        <f t="shared" si="350"/>
        <v>0</v>
      </c>
      <c r="N421" s="22">
        <f t="shared" si="350"/>
        <v>2230.922</v>
      </c>
      <c r="O421" s="22">
        <f t="shared" si="350"/>
        <v>0</v>
      </c>
      <c r="P421" s="22">
        <f t="shared" si="350"/>
        <v>4532.0960000000005</v>
      </c>
      <c r="Q421" s="22">
        <f t="shared" si="350"/>
        <v>0</v>
      </c>
      <c r="R421" s="22">
        <f t="shared" si="350"/>
        <v>11407.099999999999</v>
      </c>
      <c r="S421" s="22">
        <f t="shared" si="350"/>
        <v>11407.099999999999</v>
      </c>
      <c r="T421" s="93"/>
      <c r="U421" s="93"/>
    </row>
    <row r="422" spans="1:21" ht="13.15" customHeight="1" x14ac:dyDescent="0.2">
      <c r="A422" s="105"/>
      <c r="B422" s="94" t="s">
        <v>7</v>
      </c>
      <c r="C422" s="19">
        <v>136</v>
      </c>
      <c r="D422" s="20" t="s">
        <v>590</v>
      </c>
      <c r="E422" s="18" t="s">
        <v>591</v>
      </c>
      <c r="F422" s="20" t="s">
        <v>361</v>
      </c>
      <c r="G422" s="19">
        <v>321</v>
      </c>
      <c r="H422" s="22">
        <f>J422+L422+N422+P422</f>
        <v>157.1</v>
      </c>
      <c r="I422" s="24">
        <f>K422+M422+O422+Q422</f>
        <v>0</v>
      </c>
      <c r="J422" s="30">
        <v>10.375999999999999</v>
      </c>
      <c r="K422" s="22"/>
      <c r="L422" s="30">
        <v>50.805999999999997</v>
      </c>
      <c r="M422" s="30"/>
      <c r="N422" s="30">
        <v>72.721999999999994</v>
      </c>
      <c r="O422" s="30"/>
      <c r="P422" s="30">
        <v>23.196000000000002</v>
      </c>
      <c r="Q422" s="22"/>
      <c r="R422" s="22">
        <v>157.1</v>
      </c>
      <c r="S422" s="22">
        <v>157.1</v>
      </c>
      <c r="T422" s="93"/>
      <c r="U422" s="93"/>
    </row>
    <row r="423" spans="1:21" ht="13.15" customHeight="1" x14ac:dyDescent="0.2">
      <c r="A423" s="105"/>
      <c r="B423" s="95"/>
      <c r="C423" s="19">
        <v>136</v>
      </c>
      <c r="D423" s="20" t="s">
        <v>590</v>
      </c>
      <c r="E423" s="18" t="s">
        <v>591</v>
      </c>
      <c r="F423" s="20" t="s">
        <v>361</v>
      </c>
      <c r="G423" s="19">
        <v>612</v>
      </c>
      <c r="H423" s="22">
        <f>J423+L423+N423+P423</f>
        <v>1584.2</v>
      </c>
      <c r="I423" s="24">
        <f>K423+M423+O423+Q423</f>
        <v>0</v>
      </c>
      <c r="J423" s="22">
        <v>231.8</v>
      </c>
      <c r="K423" s="22"/>
      <c r="L423" s="22">
        <v>509.6</v>
      </c>
      <c r="M423" s="22"/>
      <c r="N423" s="22">
        <v>221.8</v>
      </c>
      <c r="O423" s="22"/>
      <c r="P423" s="22">
        <v>621</v>
      </c>
      <c r="Q423" s="22"/>
      <c r="R423" s="22">
        <v>1584.2</v>
      </c>
      <c r="S423" s="22">
        <v>1584.2</v>
      </c>
      <c r="T423" s="93"/>
      <c r="U423" s="93"/>
    </row>
    <row r="424" spans="1:21" ht="13.15" customHeight="1" x14ac:dyDescent="0.2">
      <c r="A424" s="105"/>
      <c r="B424" s="95"/>
      <c r="C424" s="19">
        <v>136</v>
      </c>
      <c r="D424" s="20" t="s">
        <v>590</v>
      </c>
      <c r="E424" s="18" t="s">
        <v>591</v>
      </c>
      <c r="F424" s="20" t="s">
        <v>362</v>
      </c>
      <c r="G424" s="19">
        <v>612</v>
      </c>
      <c r="H424" s="22">
        <f t="shared" ref="H424:H427" si="351">J424+L424+N424+P424</f>
        <v>10803.3</v>
      </c>
      <c r="I424" s="24">
        <f t="shared" ref="I424:I428" si="352">K424+M424+O424+Q424</f>
        <v>0</v>
      </c>
      <c r="J424" s="34">
        <v>2458.85</v>
      </c>
      <c r="K424" s="22"/>
      <c r="L424" s="34">
        <v>2802.75</v>
      </c>
      <c r="M424" s="34"/>
      <c r="N424" s="34">
        <v>1866.9</v>
      </c>
      <c r="O424" s="34"/>
      <c r="P424" s="34">
        <v>3674.8</v>
      </c>
      <c r="Q424" s="22"/>
      <c r="R424" s="22">
        <v>9033.4</v>
      </c>
      <c r="S424" s="22">
        <v>9033.4</v>
      </c>
      <c r="T424" s="93"/>
      <c r="U424" s="93"/>
    </row>
    <row r="425" spans="1:21" ht="13.15" customHeight="1" x14ac:dyDescent="0.2">
      <c r="A425" s="105"/>
      <c r="B425" s="96"/>
      <c r="C425" s="19">
        <v>136</v>
      </c>
      <c r="D425" s="20" t="s">
        <v>590</v>
      </c>
      <c r="E425" s="18" t="s">
        <v>591</v>
      </c>
      <c r="F425" s="20" t="s">
        <v>362</v>
      </c>
      <c r="G425" s="19">
        <v>622</v>
      </c>
      <c r="H425" s="22">
        <f t="shared" si="351"/>
        <v>632.4</v>
      </c>
      <c r="I425" s="24">
        <f t="shared" si="352"/>
        <v>0</v>
      </c>
      <c r="J425" s="22">
        <v>208.5</v>
      </c>
      <c r="K425" s="22"/>
      <c r="L425" s="22">
        <v>141.30000000000001</v>
      </c>
      <c r="M425" s="22"/>
      <c r="N425" s="22">
        <v>69.5</v>
      </c>
      <c r="O425" s="22"/>
      <c r="P425" s="22">
        <v>213.1</v>
      </c>
      <c r="Q425" s="22"/>
      <c r="R425" s="22">
        <v>632.4</v>
      </c>
      <c r="S425" s="22">
        <v>632.4</v>
      </c>
      <c r="T425" s="93"/>
      <c r="U425" s="93"/>
    </row>
    <row r="426" spans="1:21" ht="13.15" customHeight="1" x14ac:dyDescent="0.2">
      <c r="A426" s="105"/>
      <c r="B426" s="80" t="s">
        <v>8</v>
      </c>
      <c r="C426" s="19"/>
      <c r="D426" s="20"/>
      <c r="E426" s="20"/>
      <c r="F426" s="20"/>
      <c r="G426" s="19"/>
      <c r="H426" s="22">
        <f t="shared" si="351"/>
        <v>0</v>
      </c>
      <c r="I426" s="24">
        <f t="shared" si="352"/>
        <v>0</v>
      </c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93"/>
      <c r="U426" s="93"/>
    </row>
    <row r="427" spans="1:21" ht="13.15" customHeight="1" x14ac:dyDescent="0.2">
      <c r="A427" s="105"/>
      <c r="B427" s="80" t="s">
        <v>9</v>
      </c>
      <c r="C427" s="19"/>
      <c r="D427" s="20"/>
      <c r="E427" s="20"/>
      <c r="F427" s="20"/>
      <c r="G427" s="19"/>
      <c r="H427" s="22">
        <f t="shared" si="351"/>
        <v>0</v>
      </c>
      <c r="I427" s="24">
        <f t="shared" si="352"/>
        <v>0</v>
      </c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93"/>
      <c r="U427" s="93"/>
    </row>
    <row r="428" spans="1:21" ht="13.15" customHeight="1" x14ac:dyDescent="0.2">
      <c r="A428" s="105"/>
      <c r="B428" s="87" t="s">
        <v>10</v>
      </c>
      <c r="C428" s="19"/>
      <c r="D428" s="20"/>
      <c r="E428" s="20"/>
      <c r="F428" s="20"/>
      <c r="G428" s="19"/>
      <c r="H428" s="22">
        <f>J428+L428+N428+P428</f>
        <v>0</v>
      </c>
      <c r="I428" s="24">
        <f t="shared" si="352"/>
        <v>0</v>
      </c>
      <c r="J428" s="22"/>
      <c r="K428" s="22"/>
      <c r="L428" s="22"/>
      <c r="M428" s="22"/>
      <c r="N428" s="22"/>
      <c r="O428" s="22"/>
      <c r="P428" s="22"/>
      <c r="Q428" s="22"/>
      <c r="R428" s="22"/>
      <c r="S428" s="75"/>
      <c r="T428" s="93"/>
      <c r="U428" s="93"/>
    </row>
    <row r="429" spans="1:21" ht="26.45" customHeight="1" x14ac:dyDescent="0.2">
      <c r="A429" s="106" t="s">
        <v>222</v>
      </c>
      <c r="B429" s="80" t="s">
        <v>130</v>
      </c>
      <c r="C429" s="21"/>
      <c r="D429" s="20"/>
      <c r="E429" s="20"/>
      <c r="F429" s="20"/>
      <c r="G429" s="19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93" t="s">
        <v>571</v>
      </c>
      <c r="U429" s="93" t="s">
        <v>294</v>
      </c>
    </row>
    <row r="430" spans="1:21" ht="26.45" customHeight="1" x14ac:dyDescent="0.2">
      <c r="A430" s="92"/>
      <c r="B430" s="80" t="s">
        <v>6</v>
      </c>
      <c r="C430" s="19"/>
      <c r="D430" s="20"/>
      <c r="E430" s="20"/>
      <c r="F430" s="20"/>
      <c r="G430" s="19"/>
      <c r="H430" s="22"/>
      <c r="I430" s="22"/>
      <c r="J430" s="68" t="s">
        <v>585</v>
      </c>
      <c r="K430" s="68"/>
      <c r="L430" s="68" t="s">
        <v>585</v>
      </c>
      <c r="M430" s="68"/>
      <c r="N430" s="68" t="s">
        <v>585</v>
      </c>
      <c r="O430" s="68"/>
      <c r="P430" s="68" t="s">
        <v>585</v>
      </c>
      <c r="Q430" s="22"/>
      <c r="R430" s="22"/>
      <c r="S430" s="22"/>
      <c r="T430" s="93"/>
      <c r="U430" s="93"/>
    </row>
    <row r="431" spans="1:21" ht="25.5" x14ac:dyDescent="0.2">
      <c r="A431" s="92"/>
      <c r="B431" s="80" t="s">
        <v>94</v>
      </c>
      <c r="C431" s="19"/>
      <c r="D431" s="20"/>
      <c r="E431" s="20"/>
      <c r="F431" s="20"/>
      <c r="G431" s="19"/>
      <c r="H431" s="30">
        <f t="shared" ref="H431" si="353">SUM(H432:H440)</f>
        <v>15456.4</v>
      </c>
      <c r="I431" s="30">
        <f t="shared" ref="I431:S431" si="354">SUM(I432:I440)</f>
        <v>0</v>
      </c>
      <c r="J431" s="30">
        <f t="shared" si="354"/>
        <v>700</v>
      </c>
      <c r="K431" s="30">
        <f t="shared" si="354"/>
        <v>0</v>
      </c>
      <c r="L431" s="30">
        <f t="shared" si="354"/>
        <v>800</v>
      </c>
      <c r="M431" s="30">
        <f t="shared" si="354"/>
        <v>0</v>
      </c>
      <c r="N431" s="30">
        <f t="shared" si="354"/>
        <v>3200</v>
      </c>
      <c r="O431" s="30">
        <f t="shared" si="354"/>
        <v>0</v>
      </c>
      <c r="P431" s="30">
        <f>SUM(P432:P440)</f>
        <v>10756.4</v>
      </c>
      <c r="Q431" s="30">
        <f t="shared" si="354"/>
        <v>0</v>
      </c>
      <c r="R431" s="30">
        <f t="shared" si="354"/>
        <v>4700</v>
      </c>
      <c r="S431" s="30">
        <f t="shared" si="354"/>
        <v>4700</v>
      </c>
      <c r="T431" s="93"/>
      <c r="U431" s="93"/>
    </row>
    <row r="432" spans="1:21" ht="13.15" customHeight="1" x14ac:dyDescent="0.2">
      <c r="A432" s="92"/>
      <c r="B432" s="94" t="s">
        <v>7</v>
      </c>
      <c r="C432" s="19">
        <f>C444</f>
        <v>136</v>
      </c>
      <c r="D432" s="19" t="str">
        <f t="shared" ref="D432:G432" si="355">D444</f>
        <v>07</v>
      </c>
      <c r="E432" s="19" t="str">
        <f t="shared" ref="E432" si="356">E444</f>
        <v>02</v>
      </c>
      <c r="F432" s="19" t="str">
        <f t="shared" si="355"/>
        <v>0710003480</v>
      </c>
      <c r="G432" s="19">
        <f t="shared" si="355"/>
        <v>612</v>
      </c>
      <c r="H432" s="22">
        <f>H444</f>
        <v>4700</v>
      </c>
      <c r="I432" s="22">
        <f t="shared" ref="I432:S432" si="357">I444</f>
        <v>0</v>
      </c>
      <c r="J432" s="22">
        <f t="shared" si="357"/>
        <v>700</v>
      </c>
      <c r="K432" s="22">
        <f t="shared" si="357"/>
        <v>0</v>
      </c>
      <c r="L432" s="22">
        <f t="shared" si="357"/>
        <v>800</v>
      </c>
      <c r="M432" s="22">
        <f t="shared" si="357"/>
        <v>0</v>
      </c>
      <c r="N432" s="22">
        <f t="shared" si="357"/>
        <v>3200</v>
      </c>
      <c r="O432" s="22">
        <f t="shared" si="357"/>
        <v>0</v>
      </c>
      <c r="P432" s="22">
        <f>P444</f>
        <v>0</v>
      </c>
      <c r="Q432" s="22">
        <f t="shared" si="357"/>
        <v>0</v>
      </c>
      <c r="R432" s="22">
        <f t="shared" si="357"/>
        <v>4700</v>
      </c>
      <c r="S432" s="22">
        <f t="shared" si="357"/>
        <v>4700</v>
      </c>
      <c r="T432" s="93"/>
      <c r="U432" s="93"/>
    </row>
    <row r="433" spans="1:21" ht="13.15" customHeight="1" x14ac:dyDescent="0.2">
      <c r="A433" s="92"/>
      <c r="B433" s="95"/>
      <c r="C433" s="19">
        <f>C451</f>
        <v>136</v>
      </c>
      <c r="D433" s="19" t="str">
        <f>D451</f>
        <v>07</v>
      </c>
      <c r="E433" s="19" t="str">
        <f t="shared" ref="E433" si="358">E451</f>
        <v>02</v>
      </c>
      <c r="F433" s="19" t="str">
        <f>F451</f>
        <v>07100R0273</v>
      </c>
      <c r="G433" s="19">
        <f>G451</f>
        <v>244</v>
      </c>
      <c r="H433" s="22">
        <f>H451</f>
        <v>0</v>
      </c>
      <c r="I433" s="22">
        <f>I451</f>
        <v>0</v>
      </c>
      <c r="J433" s="22">
        <f>J451</f>
        <v>0</v>
      </c>
      <c r="K433" s="22">
        <f t="shared" ref="K433:P433" si="359">K451</f>
        <v>0</v>
      </c>
      <c r="L433" s="22">
        <f t="shared" si="359"/>
        <v>0</v>
      </c>
      <c r="M433" s="22">
        <f t="shared" si="359"/>
        <v>0</v>
      </c>
      <c r="N433" s="22">
        <f t="shared" si="359"/>
        <v>0</v>
      </c>
      <c r="O433" s="22">
        <f t="shared" si="359"/>
        <v>0</v>
      </c>
      <c r="P433" s="22">
        <f t="shared" si="359"/>
        <v>0</v>
      </c>
      <c r="Q433" s="22">
        <f t="shared" ref="Q433" si="360">Q451</f>
        <v>0</v>
      </c>
      <c r="R433" s="22">
        <f>R451</f>
        <v>0</v>
      </c>
      <c r="S433" s="22">
        <f>S451</f>
        <v>0</v>
      </c>
      <c r="T433" s="93"/>
      <c r="U433" s="93"/>
    </row>
    <row r="434" spans="1:21" ht="13.15" customHeight="1" x14ac:dyDescent="0.2">
      <c r="A434" s="92"/>
      <c r="B434" s="95"/>
      <c r="C434" s="19">
        <v>136</v>
      </c>
      <c r="D434" s="19" t="str">
        <f>D453</f>
        <v>07</v>
      </c>
      <c r="E434" s="20" t="s">
        <v>589</v>
      </c>
      <c r="F434" s="20" t="s">
        <v>406</v>
      </c>
      <c r="G434" s="19">
        <v>540</v>
      </c>
      <c r="H434" s="22">
        <f>H452</f>
        <v>865.8</v>
      </c>
      <c r="I434" s="22">
        <f t="shared" ref="I434:I437" si="361">I452</f>
        <v>0</v>
      </c>
      <c r="J434" s="22">
        <f>J452</f>
        <v>0</v>
      </c>
      <c r="K434" s="22">
        <f t="shared" ref="K434:P434" si="362">K452</f>
        <v>0</v>
      </c>
      <c r="L434" s="22">
        <f t="shared" si="362"/>
        <v>0</v>
      </c>
      <c r="M434" s="22">
        <f t="shared" si="362"/>
        <v>0</v>
      </c>
      <c r="N434" s="22">
        <f t="shared" si="362"/>
        <v>0</v>
      </c>
      <c r="O434" s="22">
        <f t="shared" si="362"/>
        <v>0</v>
      </c>
      <c r="P434" s="22">
        <f t="shared" si="362"/>
        <v>865.8</v>
      </c>
      <c r="Q434" s="22"/>
      <c r="R434" s="22"/>
      <c r="S434" s="22"/>
      <c r="T434" s="93"/>
      <c r="U434" s="93"/>
    </row>
    <row r="435" spans="1:21" ht="13.15" customHeight="1" x14ac:dyDescent="0.2">
      <c r="A435" s="92"/>
      <c r="B435" s="96"/>
      <c r="C435" s="19">
        <f>C453</f>
        <v>136</v>
      </c>
      <c r="D435" s="19" t="str">
        <f>D453</f>
        <v>07</v>
      </c>
      <c r="E435" s="19" t="str">
        <f>E453</f>
        <v>02</v>
      </c>
      <c r="F435" s="19" t="str">
        <f>F453</f>
        <v>07100R0272</v>
      </c>
      <c r="G435" s="19">
        <f>G453</f>
        <v>540</v>
      </c>
      <c r="H435" s="22">
        <f>H453</f>
        <v>1500.6</v>
      </c>
      <c r="I435" s="22">
        <f t="shared" si="361"/>
        <v>0</v>
      </c>
      <c r="J435" s="22">
        <f>J453</f>
        <v>0</v>
      </c>
      <c r="K435" s="22">
        <f>K453</f>
        <v>0</v>
      </c>
      <c r="L435" s="22">
        <f>L453</f>
        <v>0</v>
      </c>
      <c r="M435" s="22">
        <f>M453</f>
        <v>0</v>
      </c>
      <c r="N435" s="22">
        <f>N453</f>
        <v>0</v>
      </c>
      <c r="O435" s="22">
        <f t="shared" ref="O435:P435" si="363">O453</f>
        <v>0</v>
      </c>
      <c r="P435" s="22">
        <f t="shared" si="363"/>
        <v>1500.6</v>
      </c>
      <c r="Q435" s="22">
        <f>Q453</f>
        <v>0</v>
      </c>
      <c r="R435" s="22">
        <f>R453</f>
        <v>0</v>
      </c>
      <c r="S435" s="22">
        <f>S453</f>
        <v>0</v>
      </c>
      <c r="T435" s="93"/>
      <c r="U435" s="93"/>
    </row>
    <row r="436" spans="1:21" ht="13.15" customHeight="1" x14ac:dyDescent="0.2">
      <c r="A436" s="92"/>
      <c r="B436" s="94" t="s">
        <v>8</v>
      </c>
      <c r="C436" s="19">
        <f>C454</f>
        <v>136</v>
      </c>
      <c r="D436" s="19" t="str">
        <f>D454</f>
        <v>07</v>
      </c>
      <c r="E436" s="19" t="str">
        <f t="shared" ref="E436" si="364">E454</f>
        <v>02</v>
      </c>
      <c r="F436" s="19" t="str">
        <f>F454</f>
        <v>07100R0273</v>
      </c>
      <c r="G436" s="19">
        <f>G454</f>
        <v>244</v>
      </c>
      <c r="H436" s="22">
        <f>H454</f>
        <v>0</v>
      </c>
      <c r="I436" s="22">
        <f t="shared" si="361"/>
        <v>0</v>
      </c>
      <c r="J436" s="22">
        <f t="shared" ref="J436:S437" si="365">J454</f>
        <v>0</v>
      </c>
      <c r="K436" s="22">
        <f t="shared" ref="K436:P436" si="366">K454</f>
        <v>0</v>
      </c>
      <c r="L436" s="22">
        <f t="shared" si="366"/>
        <v>0</v>
      </c>
      <c r="M436" s="22">
        <f t="shared" si="366"/>
        <v>0</v>
      </c>
      <c r="N436" s="22">
        <f t="shared" si="366"/>
        <v>0</v>
      </c>
      <c r="O436" s="22">
        <f t="shared" si="366"/>
        <v>0</v>
      </c>
      <c r="P436" s="22">
        <f t="shared" si="366"/>
        <v>0</v>
      </c>
      <c r="Q436" s="22">
        <f t="shared" si="365"/>
        <v>0</v>
      </c>
      <c r="R436" s="22">
        <f t="shared" si="365"/>
        <v>0</v>
      </c>
      <c r="S436" s="22">
        <f t="shared" si="365"/>
        <v>0</v>
      </c>
      <c r="T436" s="93"/>
      <c r="U436" s="93"/>
    </row>
    <row r="437" spans="1:21" ht="13.15" customHeight="1" x14ac:dyDescent="0.2">
      <c r="A437" s="92"/>
      <c r="B437" s="95"/>
      <c r="C437" s="19">
        <v>136</v>
      </c>
      <c r="D437" s="20" t="s">
        <v>590</v>
      </c>
      <c r="E437" s="20" t="s">
        <v>589</v>
      </c>
      <c r="F437" s="20" t="s">
        <v>406</v>
      </c>
      <c r="G437" s="19">
        <v>540</v>
      </c>
      <c r="H437" s="22">
        <f>H455</f>
        <v>3070</v>
      </c>
      <c r="I437" s="22">
        <f t="shared" si="361"/>
        <v>0</v>
      </c>
      <c r="J437" s="22">
        <f t="shared" si="365"/>
        <v>0</v>
      </c>
      <c r="K437" s="22">
        <f t="shared" ref="K437:P437" si="367">K455</f>
        <v>0</v>
      </c>
      <c r="L437" s="22">
        <f t="shared" si="367"/>
        <v>0</v>
      </c>
      <c r="M437" s="22">
        <f t="shared" si="367"/>
        <v>0</v>
      </c>
      <c r="N437" s="22">
        <f t="shared" si="367"/>
        <v>0</v>
      </c>
      <c r="O437" s="22">
        <f t="shared" si="367"/>
        <v>0</v>
      </c>
      <c r="P437" s="22">
        <f t="shared" si="367"/>
        <v>3070</v>
      </c>
      <c r="Q437" s="22"/>
      <c r="R437" s="22"/>
      <c r="S437" s="22"/>
      <c r="T437" s="93"/>
      <c r="U437" s="93"/>
    </row>
    <row r="438" spans="1:21" ht="13.15" customHeight="1" x14ac:dyDescent="0.2">
      <c r="A438" s="92"/>
      <c r="B438" s="96"/>
      <c r="C438" s="19">
        <f>C456</f>
        <v>136</v>
      </c>
      <c r="D438" s="19" t="str">
        <f t="shared" ref="D438:G438" si="368">D456</f>
        <v>07</v>
      </c>
      <c r="E438" s="19" t="str">
        <f t="shared" ref="E438" si="369">E456</f>
        <v>02</v>
      </c>
      <c r="F438" s="19" t="str">
        <f t="shared" si="368"/>
        <v>07100R0272</v>
      </c>
      <c r="G438" s="19">
        <f t="shared" si="368"/>
        <v>540</v>
      </c>
      <c r="H438" s="22">
        <f>H456</f>
        <v>5320</v>
      </c>
      <c r="I438" s="22">
        <f t="shared" ref="I438:N438" si="370">I456</f>
        <v>0</v>
      </c>
      <c r="J438" s="22">
        <f t="shared" si="370"/>
        <v>0</v>
      </c>
      <c r="K438" s="22">
        <f t="shared" si="370"/>
        <v>0</v>
      </c>
      <c r="L438" s="22">
        <f t="shared" si="370"/>
        <v>0</v>
      </c>
      <c r="M438" s="22">
        <f t="shared" si="370"/>
        <v>0</v>
      </c>
      <c r="N438" s="22">
        <f t="shared" si="370"/>
        <v>0</v>
      </c>
      <c r="O438" s="22">
        <f t="shared" ref="O438:P438" si="371">O456</f>
        <v>0</v>
      </c>
      <c r="P438" s="22">
        <f t="shared" si="371"/>
        <v>5320</v>
      </c>
      <c r="Q438" s="22">
        <f>Q456</f>
        <v>0</v>
      </c>
      <c r="R438" s="22">
        <f>R456</f>
        <v>0</v>
      </c>
      <c r="S438" s="22">
        <f>S456</f>
        <v>0</v>
      </c>
      <c r="T438" s="93"/>
      <c r="U438" s="93"/>
    </row>
    <row r="439" spans="1:21" x14ac:dyDescent="0.2">
      <c r="A439" s="92"/>
      <c r="B439" s="80" t="s">
        <v>9</v>
      </c>
      <c r="C439" s="19"/>
      <c r="D439" s="20"/>
      <c r="E439" s="20"/>
      <c r="F439" s="20"/>
      <c r="G439" s="19"/>
      <c r="H439" s="22">
        <f>H446+H457</f>
        <v>0</v>
      </c>
      <c r="I439" s="22">
        <f t="shared" ref="I439:S439" si="372">I446+I457</f>
        <v>0</v>
      </c>
      <c r="J439" s="22">
        <f t="shared" si="372"/>
        <v>0</v>
      </c>
      <c r="K439" s="22">
        <f t="shared" si="372"/>
        <v>0</v>
      </c>
      <c r="L439" s="22">
        <f t="shared" si="372"/>
        <v>0</v>
      </c>
      <c r="M439" s="22">
        <f t="shared" si="372"/>
        <v>0</v>
      </c>
      <c r="N439" s="22">
        <f t="shared" si="372"/>
        <v>0</v>
      </c>
      <c r="O439" s="22">
        <f t="shared" si="372"/>
        <v>0</v>
      </c>
      <c r="P439" s="22">
        <f t="shared" si="372"/>
        <v>0</v>
      </c>
      <c r="Q439" s="22">
        <f t="shared" si="372"/>
        <v>0</v>
      </c>
      <c r="R439" s="22">
        <f t="shared" si="372"/>
        <v>0</v>
      </c>
      <c r="S439" s="22">
        <f t="shared" si="372"/>
        <v>0</v>
      </c>
      <c r="T439" s="93"/>
      <c r="U439" s="93"/>
    </row>
    <row r="440" spans="1:21" x14ac:dyDescent="0.2">
      <c r="A440" s="92"/>
      <c r="B440" s="80" t="s">
        <v>10</v>
      </c>
      <c r="C440" s="19"/>
      <c r="D440" s="20"/>
      <c r="E440" s="20"/>
      <c r="F440" s="20"/>
      <c r="G440" s="19"/>
      <c r="H440" s="22">
        <f>H447+H458</f>
        <v>0</v>
      </c>
      <c r="I440" s="22">
        <f t="shared" ref="I440:S440" si="373">I447+I458</f>
        <v>0</v>
      </c>
      <c r="J440" s="22">
        <f t="shared" si="373"/>
        <v>0</v>
      </c>
      <c r="K440" s="22">
        <f t="shared" si="373"/>
        <v>0</v>
      </c>
      <c r="L440" s="22">
        <f t="shared" si="373"/>
        <v>0</v>
      </c>
      <c r="M440" s="22">
        <f t="shared" si="373"/>
        <v>0</v>
      </c>
      <c r="N440" s="22">
        <f t="shared" si="373"/>
        <v>0</v>
      </c>
      <c r="O440" s="22">
        <f t="shared" si="373"/>
        <v>0</v>
      </c>
      <c r="P440" s="22">
        <f t="shared" si="373"/>
        <v>0</v>
      </c>
      <c r="Q440" s="22">
        <f t="shared" si="373"/>
        <v>0</v>
      </c>
      <c r="R440" s="22">
        <f t="shared" si="373"/>
        <v>0</v>
      </c>
      <c r="S440" s="22">
        <f t="shared" si="373"/>
        <v>0</v>
      </c>
      <c r="T440" s="93"/>
      <c r="U440" s="93"/>
    </row>
    <row r="441" spans="1:21" x14ac:dyDescent="0.2">
      <c r="A441" s="92" t="s">
        <v>341</v>
      </c>
      <c r="B441" s="80" t="s">
        <v>104</v>
      </c>
      <c r="C441" s="19"/>
      <c r="D441" s="20"/>
      <c r="E441" s="20"/>
      <c r="F441" s="20"/>
      <c r="G441" s="19"/>
      <c r="H441" s="22">
        <v>1</v>
      </c>
      <c r="I441" s="22"/>
      <c r="J441" s="22"/>
      <c r="K441" s="22"/>
      <c r="L441" s="22">
        <v>1</v>
      </c>
      <c r="M441" s="22"/>
      <c r="N441" s="22"/>
      <c r="O441" s="22"/>
      <c r="P441" s="22"/>
      <c r="Q441" s="22"/>
      <c r="R441" s="22">
        <v>1</v>
      </c>
      <c r="S441" s="22">
        <v>1</v>
      </c>
      <c r="T441" s="93" t="s">
        <v>281</v>
      </c>
      <c r="U441" s="102" t="s">
        <v>466</v>
      </c>
    </row>
    <row r="442" spans="1:21" ht="26.45" customHeight="1" x14ac:dyDescent="0.2">
      <c r="A442" s="92"/>
      <c r="B442" s="80" t="s">
        <v>103</v>
      </c>
      <c r="C442" s="19"/>
      <c r="D442" s="20"/>
      <c r="E442" s="20"/>
      <c r="F442" s="20"/>
      <c r="G442" s="19"/>
      <c r="H442" s="22">
        <f t="shared" ref="H442:S442" si="374">ROUND(H443/H441,1)</f>
        <v>4700</v>
      </c>
      <c r="I442" s="22" t="e">
        <f t="shared" si="374"/>
        <v>#DIV/0!</v>
      </c>
      <c r="J442" s="68" t="s">
        <v>585</v>
      </c>
      <c r="K442" s="68"/>
      <c r="L442" s="68" t="s">
        <v>585</v>
      </c>
      <c r="M442" s="68"/>
      <c r="N442" s="68" t="s">
        <v>585</v>
      </c>
      <c r="O442" s="68"/>
      <c r="P442" s="68" t="s">
        <v>585</v>
      </c>
      <c r="Q442" s="22" t="e">
        <f t="shared" si="374"/>
        <v>#DIV/0!</v>
      </c>
      <c r="R442" s="22">
        <f t="shared" si="374"/>
        <v>4700</v>
      </c>
      <c r="S442" s="22">
        <f t="shared" si="374"/>
        <v>4700</v>
      </c>
      <c r="T442" s="93"/>
      <c r="U442" s="103"/>
    </row>
    <row r="443" spans="1:21" ht="25.5" x14ac:dyDescent="0.2">
      <c r="A443" s="92"/>
      <c r="B443" s="80" t="s">
        <v>94</v>
      </c>
      <c r="C443" s="19"/>
      <c r="D443" s="20"/>
      <c r="E443" s="20"/>
      <c r="F443" s="20"/>
      <c r="G443" s="19"/>
      <c r="H443" s="22">
        <f t="shared" ref="H443:S443" si="375">SUM(H444:H447)</f>
        <v>4700</v>
      </c>
      <c r="I443" s="22">
        <f t="shared" si="375"/>
        <v>0</v>
      </c>
      <c r="J443" s="22">
        <f t="shared" si="375"/>
        <v>700</v>
      </c>
      <c r="K443" s="22">
        <f t="shared" si="375"/>
        <v>0</v>
      </c>
      <c r="L443" s="22">
        <f t="shared" si="375"/>
        <v>800</v>
      </c>
      <c r="M443" s="22">
        <f t="shared" si="375"/>
        <v>0</v>
      </c>
      <c r="N443" s="22">
        <f t="shared" si="375"/>
        <v>3200</v>
      </c>
      <c r="O443" s="22">
        <f t="shared" si="375"/>
        <v>0</v>
      </c>
      <c r="P443" s="22">
        <f t="shared" si="375"/>
        <v>0</v>
      </c>
      <c r="Q443" s="22">
        <f t="shared" si="375"/>
        <v>0</v>
      </c>
      <c r="R443" s="22">
        <f t="shared" si="375"/>
        <v>4700</v>
      </c>
      <c r="S443" s="22">
        <f t="shared" si="375"/>
        <v>4700</v>
      </c>
      <c r="T443" s="93"/>
      <c r="U443" s="103"/>
    </row>
    <row r="444" spans="1:21" ht="13.15" customHeight="1" x14ac:dyDescent="0.2">
      <c r="A444" s="92"/>
      <c r="B444" s="80" t="s">
        <v>7</v>
      </c>
      <c r="C444" s="19">
        <v>136</v>
      </c>
      <c r="D444" s="20" t="s">
        <v>590</v>
      </c>
      <c r="E444" s="18" t="s">
        <v>591</v>
      </c>
      <c r="F444" s="20" t="s">
        <v>191</v>
      </c>
      <c r="G444" s="19">
        <v>612</v>
      </c>
      <c r="H444" s="22">
        <f t="shared" ref="H444:H447" si="376">J444+L444+N444+P444</f>
        <v>4700</v>
      </c>
      <c r="I444" s="24">
        <f t="shared" ref="I444:I447" si="377">K444+M444+O444+Q444</f>
        <v>0</v>
      </c>
      <c r="J444" s="22">
        <v>700</v>
      </c>
      <c r="K444" s="22"/>
      <c r="L444" s="22">
        <v>800</v>
      </c>
      <c r="M444" s="22"/>
      <c r="N444" s="22">
        <v>3200</v>
      </c>
      <c r="O444" s="22"/>
      <c r="P444" s="22"/>
      <c r="Q444" s="22"/>
      <c r="R444" s="22">
        <v>4700</v>
      </c>
      <c r="S444" s="22">
        <v>4700</v>
      </c>
      <c r="T444" s="93"/>
      <c r="U444" s="103"/>
    </row>
    <row r="445" spans="1:21" x14ac:dyDescent="0.2">
      <c r="A445" s="92"/>
      <c r="B445" s="80" t="s">
        <v>8</v>
      </c>
      <c r="C445" s="19"/>
      <c r="D445" s="20"/>
      <c r="E445" s="20"/>
      <c r="F445" s="20"/>
      <c r="G445" s="19"/>
      <c r="H445" s="22">
        <f t="shared" si="376"/>
        <v>0</v>
      </c>
      <c r="I445" s="24">
        <f t="shared" si="377"/>
        <v>0</v>
      </c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93"/>
      <c r="U445" s="103"/>
    </row>
    <row r="446" spans="1:21" x14ac:dyDescent="0.2">
      <c r="A446" s="92"/>
      <c r="B446" s="80" t="s">
        <v>9</v>
      </c>
      <c r="C446" s="19"/>
      <c r="D446" s="20"/>
      <c r="E446" s="20"/>
      <c r="F446" s="20"/>
      <c r="G446" s="19"/>
      <c r="H446" s="22">
        <f t="shared" si="376"/>
        <v>0</v>
      </c>
      <c r="I446" s="24">
        <f t="shared" si="377"/>
        <v>0</v>
      </c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93"/>
      <c r="U446" s="103"/>
    </row>
    <row r="447" spans="1:21" ht="20.25" customHeight="1" x14ac:dyDescent="0.2">
      <c r="A447" s="92"/>
      <c r="B447" s="87" t="s">
        <v>10</v>
      </c>
      <c r="C447" s="19"/>
      <c r="D447" s="20"/>
      <c r="E447" s="20"/>
      <c r="F447" s="20"/>
      <c r="G447" s="19"/>
      <c r="H447" s="22">
        <f t="shared" si="376"/>
        <v>0</v>
      </c>
      <c r="I447" s="24">
        <f t="shared" si="377"/>
        <v>0</v>
      </c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93"/>
      <c r="U447" s="104"/>
    </row>
    <row r="448" spans="1:21" ht="13.15" customHeight="1" x14ac:dyDescent="0.2">
      <c r="A448" s="92" t="s">
        <v>368</v>
      </c>
      <c r="B448" s="80" t="s">
        <v>136</v>
      </c>
      <c r="C448" s="19"/>
      <c r="D448" s="20"/>
      <c r="E448" s="20"/>
      <c r="F448" s="20"/>
      <c r="G448" s="19"/>
      <c r="H448" s="22">
        <v>7</v>
      </c>
      <c r="I448" s="22"/>
      <c r="J448" s="22"/>
      <c r="K448" s="22"/>
      <c r="L448" s="22"/>
      <c r="M448" s="22"/>
      <c r="N448" s="22"/>
      <c r="O448" s="22"/>
      <c r="P448" s="22">
        <v>7</v>
      </c>
      <c r="Q448" s="22"/>
      <c r="R448" s="22">
        <v>0</v>
      </c>
      <c r="S448" s="22">
        <v>0</v>
      </c>
      <c r="T448" s="93" t="s">
        <v>532</v>
      </c>
      <c r="U448" s="102" t="s">
        <v>420</v>
      </c>
    </row>
    <row r="449" spans="1:21" ht="26.45" customHeight="1" x14ac:dyDescent="0.2">
      <c r="A449" s="92"/>
      <c r="B449" s="80" t="s">
        <v>109</v>
      </c>
      <c r="C449" s="19"/>
      <c r="D449" s="20"/>
      <c r="E449" s="20"/>
      <c r="F449" s="20"/>
      <c r="G449" s="19"/>
      <c r="H449" s="22">
        <f t="shared" ref="H449:S449" si="378">ROUND(H450/H448,1)</f>
        <v>974.4</v>
      </c>
      <c r="I449" s="22" t="e">
        <f t="shared" si="378"/>
        <v>#DIV/0!</v>
      </c>
      <c r="J449" s="68" t="s">
        <v>585</v>
      </c>
      <c r="K449" s="68"/>
      <c r="L449" s="68" t="s">
        <v>585</v>
      </c>
      <c r="M449" s="68"/>
      <c r="N449" s="68" t="s">
        <v>585</v>
      </c>
      <c r="O449" s="68"/>
      <c r="P449" s="68" t="s">
        <v>585</v>
      </c>
      <c r="Q449" s="22" t="e">
        <f t="shared" si="378"/>
        <v>#DIV/0!</v>
      </c>
      <c r="R449" s="22" t="e">
        <f t="shared" si="378"/>
        <v>#DIV/0!</v>
      </c>
      <c r="S449" s="22" t="e">
        <f t="shared" si="378"/>
        <v>#DIV/0!</v>
      </c>
      <c r="T449" s="93"/>
      <c r="U449" s="103"/>
    </row>
    <row r="450" spans="1:21" ht="25.5" x14ac:dyDescent="0.2">
      <c r="A450" s="92"/>
      <c r="B450" s="80" t="s">
        <v>98</v>
      </c>
      <c r="C450" s="19"/>
      <c r="D450" s="20"/>
      <c r="E450" s="20"/>
      <c r="F450" s="20"/>
      <c r="G450" s="19"/>
      <c r="H450" s="22">
        <f>H451+H453+H454+H456+H457</f>
        <v>6820.6</v>
      </c>
      <c r="I450" s="22">
        <f t="shared" ref="I450:Q450" si="379">SUM(I451:I458)</f>
        <v>0</v>
      </c>
      <c r="J450" s="22">
        <f t="shared" si="379"/>
        <v>0</v>
      </c>
      <c r="K450" s="22">
        <f t="shared" si="379"/>
        <v>0</v>
      </c>
      <c r="L450" s="22">
        <f t="shared" si="379"/>
        <v>0</v>
      </c>
      <c r="M450" s="22">
        <f t="shared" si="379"/>
        <v>0</v>
      </c>
      <c r="N450" s="22">
        <f t="shared" si="379"/>
        <v>0</v>
      </c>
      <c r="O450" s="22">
        <f t="shared" si="379"/>
        <v>0</v>
      </c>
      <c r="P450" s="22">
        <f t="shared" ref="P450" si="380">SUM(P451:P458)</f>
        <v>10756.4</v>
      </c>
      <c r="Q450" s="22">
        <f t="shared" si="379"/>
        <v>0</v>
      </c>
      <c r="R450" s="22">
        <f>R451+R454</f>
        <v>0</v>
      </c>
      <c r="S450" s="22">
        <f>S451+S454</f>
        <v>0</v>
      </c>
      <c r="T450" s="93"/>
      <c r="U450" s="103"/>
    </row>
    <row r="451" spans="1:21" ht="13.15" customHeight="1" x14ac:dyDescent="0.2">
      <c r="A451" s="92"/>
      <c r="B451" s="94" t="s">
        <v>17</v>
      </c>
      <c r="C451" s="19">
        <v>136</v>
      </c>
      <c r="D451" s="20" t="s">
        <v>590</v>
      </c>
      <c r="E451" s="18" t="s">
        <v>591</v>
      </c>
      <c r="F451" s="20" t="s">
        <v>328</v>
      </c>
      <c r="G451" s="19">
        <v>244</v>
      </c>
      <c r="H451" s="22">
        <f t="shared" ref="H451:H455" si="381">J451+L451+N451+P451</f>
        <v>0</v>
      </c>
      <c r="I451" s="24">
        <f t="shared" ref="I451:I458" si="382">K451+M451+O451+Q451</f>
        <v>0</v>
      </c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93"/>
      <c r="U451" s="103"/>
    </row>
    <row r="452" spans="1:21" ht="13.15" customHeight="1" x14ac:dyDescent="0.2">
      <c r="A452" s="92"/>
      <c r="B452" s="95"/>
      <c r="C452" s="19">
        <v>136</v>
      </c>
      <c r="D452" s="20" t="s">
        <v>590</v>
      </c>
      <c r="E452" s="20" t="s">
        <v>589</v>
      </c>
      <c r="F452" s="20" t="s">
        <v>406</v>
      </c>
      <c r="G452" s="19">
        <v>540</v>
      </c>
      <c r="H452" s="22">
        <f t="shared" si="381"/>
        <v>865.8</v>
      </c>
      <c r="I452" s="24">
        <f t="shared" si="382"/>
        <v>0</v>
      </c>
      <c r="J452" s="22"/>
      <c r="K452" s="22"/>
      <c r="L452" s="22"/>
      <c r="M452" s="22"/>
      <c r="N452" s="22"/>
      <c r="O452" s="22"/>
      <c r="P452" s="22">
        <v>865.8</v>
      </c>
      <c r="Q452" s="22"/>
      <c r="R452" s="22"/>
      <c r="S452" s="22"/>
      <c r="T452" s="93"/>
      <c r="U452" s="103"/>
    </row>
    <row r="453" spans="1:21" x14ac:dyDescent="0.2">
      <c r="A453" s="92"/>
      <c r="B453" s="96"/>
      <c r="C453" s="19">
        <v>136</v>
      </c>
      <c r="D453" s="20" t="s">
        <v>590</v>
      </c>
      <c r="E453" s="18" t="s">
        <v>591</v>
      </c>
      <c r="F453" s="20" t="s">
        <v>406</v>
      </c>
      <c r="G453" s="19">
        <v>540</v>
      </c>
      <c r="H453" s="22">
        <f t="shared" si="381"/>
        <v>1500.6</v>
      </c>
      <c r="I453" s="24">
        <f t="shared" si="382"/>
        <v>0</v>
      </c>
      <c r="J453" s="22"/>
      <c r="K453" s="22"/>
      <c r="L453" s="22"/>
      <c r="M453" s="22"/>
      <c r="N453" s="22"/>
      <c r="O453" s="22"/>
      <c r="P453" s="22">
        <v>1500.6</v>
      </c>
      <c r="Q453" s="22"/>
      <c r="R453" s="22"/>
      <c r="S453" s="22"/>
      <c r="T453" s="93"/>
      <c r="U453" s="103"/>
    </row>
    <row r="454" spans="1:21" ht="13.15" customHeight="1" x14ac:dyDescent="0.2">
      <c r="A454" s="92"/>
      <c r="B454" s="94" t="s">
        <v>14</v>
      </c>
      <c r="C454" s="19">
        <v>136</v>
      </c>
      <c r="D454" s="20" t="s">
        <v>590</v>
      </c>
      <c r="E454" s="18" t="s">
        <v>591</v>
      </c>
      <c r="F454" s="20" t="s">
        <v>328</v>
      </c>
      <c r="G454" s="19">
        <v>244</v>
      </c>
      <c r="H454" s="22">
        <f t="shared" si="381"/>
        <v>0</v>
      </c>
      <c r="I454" s="24">
        <f>K454+M454+O454+Q454</f>
        <v>0</v>
      </c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93"/>
      <c r="U454" s="103"/>
    </row>
    <row r="455" spans="1:21" ht="13.15" customHeight="1" x14ac:dyDescent="0.2">
      <c r="A455" s="92"/>
      <c r="B455" s="95"/>
      <c r="C455" s="19">
        <v>136</v>
      </c>
      <c r="D455" s="20" t="s">
        <v>590</v>
      </c>
      <c r="E455" s="20" t="s">
        <v>589</v>
      </c>
      <c r="F455" s="20" t="s">
        <v>406</v>
      </c>
      <c r="G455" s="19">
        <v>540</v>
      </c>
      <c r="H455" s="22">
        <f t="shared" si="381"/>
        <v>3070</v>
      </c>
      <c r="I455" s="24">
        <f t="shared" si="382"/>
        <v>0</v>
      </c>
      <c r="J455" s="22"/>
      <c r="K455" s="22"/>
      <c r="L455" s="22"/>
      <c r="M455" s="22"/>
      <c r="N455" s="22"/>
      <c r="O455" s="22"/>
      <c r="P455" s="22">
        <v>3070</v>
      </c>
      <c r="Q455" s="22"/>
      <c r="R455" s="22"/>
      <c r="S455" s="22"/>
      <c r="T455" s="93"/>
      <c r="U455" s="103"/>
    </row>
    <row r="456" spans="1:21" ht="13.15" customHeight="1" x14ac:dyDescent="0.2">
      <c r="A456" s="92"/>
      <c r="B456" s="96"/>
      <c r="C456" s="19">
        <v>136</v>
      </c>
      <c r="D456" s="20" t="s">
        <v>590</v>
      </c>
      <c r="E456" s="18" t="s">
        <v>591</v>
      </c>
      <c r="F456" s="20" t="s">
        <v>406</v>
      </c>
      <c r="G456" s="19">
        <v>540</v>
      </c>
      <c r="H456" s="22">
        <f t="shared" ref="H456:H458" si="383">J456+L456+N456+P456</f>
        <v>5320</v>
      </c>
      <c r="I456" s="24">
        <f t="shared" si="382"/>
        <v>0</v>
      </c>
      <c r="J456" s="22"/>
      <c r="K456" s="22"/>
      <c r="L456" s="22"/>
      <c r="M456" s="22"/>
      <c r="N456" s="22"/>
      <c r="O456" s="22"/>
      <c r="P456" s="22">
        <v>5320</v>
      </c>
      <c r="Q456" s="22"/>
      <c r="R456" s="22"/>
      <c r="S456" s="22"/>
      <c r="T456" s="93"/>
      <c r="U456" s="103"/>
    </row>
    <row r="457" spans="1:21" ht="13.15" customHeight="1" x14ac:dyDescent="0.2">
      <c r="A457" s="92"/>
      <c r="B457" s="80" t="s">
        <v>15</v>
      </c>
      <c r="C457" s="19"/>
      <c r="D457" s="20"/>
      <c r="E457" s="20"/>
      <c r="F457" s="20"/>
      <c r="G457" s="19"/>
      <c r="H457" s="22">
        <f t="shared" si="383"/>
        <v>0</v>
      </c>
      <c r="I457" s="24">
        <f t="shared" si="382"/>
        <v>0</v>
      </c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93"/>
      <c r="U457" s="103"/>
    </row>
    <row r="458" spans="1:21" ht="39.6" customHeight="1" x14ac:dyDescent="0.2">
      <c r="A458" s="92"/>
      <c r="B458" s="80" t="s">
        <v>12</v>
      </c>
      <c r="C458" s="19"/>
      <c r="D458" s="20"/>
      <c r="E458" s="20"/>
      <c r="F458" s="20"/>
      <c r="G458" s="19"/>
      <c r="H458" s="22">
        <f t="shared" si="383"/>
        <v>0</v>
      </c>
      <c r="I458" s="24">
        <f t="shared" si="382"/>
        <v>0</v>
      </c>
      <c r="J458" s="22"/>
      <c r="K458" s="22"/>
      <c r="L458" s="22"/>
      <c r="M458" s="22"/>
      <c r="N458" s="22"/>
      <c r="O458" s="22"/>
      <c r="P458" s="22"/>
      <c r="Q458" s="22"/>
      <c r="R458" s="22"/>
      <c r="S458" s="75"/>
      <c r="T458" s="93"/>
      <c r="U458" s="104"/>
    </row>
    <row r="459" spans="1:21" ht="13.15" customHeight="1" x14ac:dyDescent="0.2">
      <c r="A459" s="92" t="s">
        <v>279</v>
      </c>
      <c r="B459" s="80" t="s">
        <v>137</v>
      </c>
      <c r="C459" s="19"/>
      <c r="D459" s="20"/>
      <c r="E459" s="20"/>
      <c r="F459" s="20"/>
      <c r="G459" s="19"/>
      <c r="H459" s="22">
        <f t="shared" ref="H459:S459" si="384">H467</f>
        <v>0</v>
      </c>
      <c r="I459" s="22">
        <f t="shared" si="384"/>
        <v>0</v>
      </c>
      <c r="J459" s="22">
        <f t="shared" si="384"/>
        <v>0</v>
      </c>
      <c r="K459" s="22">
        <f t="shared" si="384"/>
        <v>0</v>
      </c>
      <c r="L459" s="22">
        <f t="shared" si="384"/>
        <v>0</v>
      </c>
      <c r="M459" s="22">
        <f t="shared" si="384"/>
        <v>0</v>
      </c>
      <c r="N459" s="22">
        <f t="shared" si="384"/>
        <v>0</v>
      </c>
      <c r="O459" s="22">
        <f t="shared" si="384"/>
        <v>0</v>
      </c>
      <c r="P459" s="22">
        <f t="shared" si="384"/>
        <v>0</v>
      </c>
      <c r="Q459" s="22">
        <f t="shared" si="384"/>
        <v>0</v>
      </c>
      <c r="R459" s="22">
        <f t="shared" si="384"/>
        <v>0</v>
      </c>
      <c r="S459" s="22">
        <f t="shared" si="384"/>
        <v>0</v>
      </c>
      <c r="T459" s="93" t="s">
        <v>572</v>
      </c>
      <c r="U459" s="93" t="s">
        <v>579</v>
      </c>
    </row>
    <row r="460" spans="1:21" ht="26.45" customHeight="1" x14ac:dyDescent="0.2">
      <c r="A460" s="92"/>
      <c r="B460" s="80" t="s">
        <v>125</v>
      </c>
      <c r="C460" s="19"/>
      <c r="D460" s="20"/>
      <c r="E460" s="20"/>
      <c r="F460" s="20"/>
      <c r="G460" s="19"/>
      <c r="H460" s="22" t="e">
        <f t="shared" ref="H460:S460" si="385">ROUND(H461/H459,1)</f>
        <v>#DIV/0!</v>
      </c>
      <c r="I460" s="22" t="e">
        <f t="shared" si="385"/>
        <v>#DIV/0!</v>
      </c>
      <c r="J460" s="68" t="s">
        <v>585</v>
      </c>
      <c r="K460" s="68"/>
      <c r="L460" s="68" t="s">
        <v>585</v>
      </c>
      <c r="M460" s="68"/>
      <c r="N460" s="68" t="s">
        <v>585</v>
      </c>
      <c r="O460" s="68"/>
      <c r="P460" s="68" t="s">
        <v>585</v>
      </c>
      <c r="Q460" s="22" t="e">
        <f t="shared" si="385"/>
        <v>#DIV/0!</v>
      </c>
      <c r="R460" s="22" t="e">
        <f t="shared" si="385"/>
        <v>#DIV/0!</v>
      </c>
      <c r="S460" s="22" t="e">
        <f t="shared" si="385"/>
        <v>#DIV/0!</v>
      </c>
      <c r="T460" s="93"/>
      <c r="U460" s="93"/>
    </row>
    <row r="461" spans="1:21" ht="37.15" customHeight="1" x14ac:dyDescent="0.2">
      <c r="A461" s="92"/>
      <c r="B461" s="80" t="s">
        <v>94</v>
      </c>
      <c r="C461" s="19"/>
      <c r="D461" s="20"/>
      <c r="E461" s="20"/>
      <c r="F461" s="20"/>
      <c r="G461" s="19"/>
      <c r="H461" s="22">
        <f t="shared" ref="H461" si="386">SUM(H462:H466)</f>
        <v>0</v>
      </c>
      <c r="I461" s="30"/>
      <c r="J461" s="30"/>
      <c r="K461" s="30"/>
      <c r="L461" s="30"/>
      <c r="M461" s="30"/>
      <c r="N461" s="30"/>
      <c r="O461" s="30"/>
      <c r="P461" s="30"/>
      <c r="Q461" s="30"/>
      <c r="R461" s="30">
        <f>SUM(R462:R466)</f>
        <v>0</v>
      </c>
      <c r="S461" s="30">
        <f>SUM(S463:S466)</f>
        <v>0</v>
      </c>
      <c r="T461" s="93"/>
      <c r="U461" s="93"/>
    </row>
    <row r="462" spans="1:21" x14ac:dyDescent="0.2">
      <c r="A462" s="92"/>
      <c r="B462" s="94" t="s">
        <v>17</v>
      </c>
      <c r="C462" s="19">
        <f>C471</f>
        <v>136</v>
      </c>
      <c r="D462" s="20" t="s">
        <v>590</v>
      </c>
      <c r="E462" s="18" t="s">
        <v>591</v>
      </c>
      <c r="F462" s="19" t="str">
        <f t="shared" ref="F462:G462" si="387">F471</f>
        <v>0710003480</v>
      </c>
      <c r="G462" s="19">
        <f t="shared" si="387"/>
        <v>244</v>
      </c>
      <c r="H462" s="22">
        <f t="shared" ref="H462:S462" si="388">H471</f>
        <v>0</v>
      </c>
      <c r="I462" s="22">
        <f t="shared" si="388"/>
        <v>0</v>
      </c>
      <c r="J462" s="22">
        <f t="shared" si="388"/>
        <v>0</v>
      </c>
      <c r="K462" s="22">
        <f t="shared" si="388"/>
        <v>0</v>
      </c>
      <c r="L462" s="22">
        <f t="shared" si="388"/>
        <v>0</v>
      </c>
      <c r="M462" s="22">
        <f t="shared" si="388"/>
        <v>0</v>
      </c>
      <c r="N462" s="22">
        <f t="shared" si="388"/>
        <v>0</v>
      </c>
      <c r="O462" s="22">
        <f t="shared" si="388"/>
        <v>0</v>
      </c>
      <c r="P462" s="22">
        <f t="shared" si="388"/>
        <v>0</v>
      </c>
      <c r="Q462" s="22">
        <f t="shared" si="388"/>
        <v>0</v>
      </c>
      <c r="R462" s="22">
        <f t="shared" si="388"/>
        <v>0</v>
      </c>
      <c r="S462" s="22">
        <f t="shared" si="388"/>
        <v>0</v>
      </c>
      <c r="T462" s="93"/>
      <c r="U462" s="93"/>
    </row>
    <row r="463" spans="1:21" ht="13.15" customHeight="1" x14ac:dyDescent="0.2">
      <c r="A463" s="92"/>
      <c r="B463" s="96"/>
      <c r="C463" s="19">
        <f>C470</f>
        <v>136</v>
      </c>
      <c r="D463" s="20" t="s">
        <v>590</v>
      </c>
      <c r="E463" s="18" t="s">
        <v>591</v>
      </c>
      <c r="F463" s="19" t="str">
        <f t="shared" ref="F463:G463" si="389">F470</f>
        <v>0710003480</v>
      </c>
      <c r="G463" s="19">
        <f t="shared" si="389"/>
        <v>622</v>
      </c>
      <c r="H463" s="22">
        <f>H470</f>
        <v>0</v>
      </c>
      <c r="I463" s="22">
        <f t="shared" ref="I463:S463" si="390">I470</f>
        <v>0</v>
      </c>
      <c r="J463" s="22">
        <f t="shared" si="390"/>
        <v>0</v>
      </c>
      <c r="K463" s="22">
        <f t="shared" si="390"/>
        <v>0</v>
      </c>
      <c r="L463" s="22">
        <f t="shared" si="390"/>
        <v>0</v>
      </c>
      <c r="M463" s="22">
        <f t="shared" si="390"/>
        <v>0</v>
      </c>
      <c r="N463" s="22">
        <f t="shared" si="390"/>
        <v>0</v>
      </c>
      <c r="O463" s="22">
        <f t="shared" si="390"/>
        <v>0</v>
      </c>
      <c r="P463" s="22">
        <f t="shared" si="390"/>
        <v>0</v>
      </c>
      <c r="Q463" s="22">
        <f t="shared" si="390"/>
        <v>0</v>
      </c>
      <c r="R463" s="22">
        <f t="shared" si="390"/>
        <v>0</v>
      </c>
      <c r="S463" s="22">
        <f t="shared" si="390"/>
        <v>0</v>
      </c>
      <c r="T463" s="93"/>
      <c r="U463" s="93"/>
    </row>
    <row r="464" spans="1:21" ht="13.15" customHeight="1" x14ac:dyDescent="0.2">
      <c r="A464" s="92"/>
      <c r="B464" s="80" t="s">
        <v>14</v>
      </c>
      <c r="C464" s="19"/>
      <c r="D464" s="20"/>
      <c r="E464" s="20"/>
      <c r="F464" s="20"/>
      <c r="G464" s="19"/>
      <c r="H464" s="22">
        <f t="shared" ref="H464:S464" si="391">H472</f>
        <v>0</v>
      </c>
      <c r="I464" s="22">
        <f t="shared" si="391"/>
        <v>0</v>
      </c>
      <c r="J464" s="22">
        <f t="shared" si="391"/>
        <v>0</v>
      </c>
      <c r="K464" s="22">
        <f t="shared" si="391"/>
        <v>0</v>
      </c>
      <c r="L464" s="22">
        <f t="shared" si="391"/>
        <v>0</v>
      </c>
      <c r="M464" s="22">
        <f t="shared" si="391"/>
        <v>0</v>
      </c>
      <c r="N464" s="22">
        <f t="shared" si="391"/>
        <v>0</v>
      </c>
      <c r="O464" s="22">
        <f t="shared" si="391"/>
        <v>0</v>
      </c>
      <c r="P464" s="22">
        <f t="shared" si="391"/>
        <v>0</v>
      </c>
      <c r="Q464" s="22">
        <f t="shared" si="391"/>
        <v>0</v>
      </c>
      <c r="R464" s="22">
        <f t="shared" si="391"/>
        <v>0</v>
      </c>
      <c r="S464" s="22">
        <f t="shared" si="391"/>
        <v>0</v>
      </c>
      <c r="T464" s="93"/>
      <c r="U464" s="93"/>
    </row>
    <row r="465" spans="1:21" ht="13.15" customHeight="1" x14ac:dyDescent="0.2">
      <c r="A465" s="92"/>
      <c r="B465" s="80" t="s">
        <v>15</v>
      </c>
      <c r="C465" s="19"/>
      <c r="D465" s="20"/>
      <c r="E465" s="20"/>
      <c r="F465" s="20"/>
      <c r="G465" s="19"/>
      <c r="H465" s="22">
        <f t="shared" ref="H465:S465" si="392">H473</f>
        <v>0</v>
      </c>
      <c r="I465" s="22">
        <f t="shared" si="392"/>
        <v>0</v>
      </c>
      <c r="J465" s="22">
        <f t="shared" si="392"/>
        <v>0</v>
      </c>
      <c r="K465" s="22">
        <f t="shared" si="392"/>
        <v>0</v>
      </c>
      <c r="L465" s="22">
        <f t="shared" si="392"/>
        <v>0</v>
      </c>
      <c r="M465" s="22">
        <f t="shared" si="392"/>
        <v>0</v>
      </c>
      <c r="N465" s="22">
        <f t="shared" si="392"/>
        <v>0</v>
      </c>
      <c r="O465" s="22">
        <f t="shared" si="392"/>
        <v>0</v>
      </c>
      <c r="P465" s="22">
        <f t="shared" si="392"/>
        <v>0</v>
      </c>
      <c r="Q465" s="22">
        <f t="shared" si="392"/>
        <v>0</v>
      </c>
      <c r="R465" s="22">
        <f t="shared" si="392"/>
        <v>0</v>
      </c>
      <c r="S465" s="22">
        <f t="shared" si="392"/>
        <v>0</v>
      </c>
      <c r="T465" s="93"/>
      <c r="U465" s="93"/>
    </row>
    <row r="466" spans="1:21" ht="78" customHeight="1" x14ac:dyDescent="0.2">
      <c r="A466" s="92"/>
      <c r="B466" s="80" t="s">
        <v>12</v>
      </c>
      <c r="C466" s="19"/>
      <c r="D466" s="20"/>
      <c r="E466" s="20"/>
      <c r="F466" s="20"/>
      <c r="G466" s="19"/>
      <c r="H466" s="22">
        <f t="shared" ref="H466:S466" si="393">H474</f>
        <v>0</v>
      </c>
      <c r="I466" s="22">
        <f t="shared" si="393"/>
        <v>0</v>
      </c>
      <c r="J466" s="22">
        <f t="shared" si="393"/>
        <v>0</v>
      </c>
      <c r="K466" s="22">
        <f t="shared" si="393"/>
        <v>0</v>
      </c>
      <c r="L466" s="22">
        <f t="shared" si="393"/>
        <v>0</v>
      </c>
      <c r="M466" s="22">
        <f t="shared" si="393"/>
        <v>0</v>
      </c>
      <c r="N466" s="22">
        <f t="shared" si="393"/>
        <v>0</v>
      </c>
      <c r="O466" s="22">
        <f t="shared" si="393"/>
        <v>0</v>
      </c>
      <c r="P466" s="22">
        <f t="shared" si="393"/>
        <v>0</v>
      </c>
      <c r="Q466" s="22">
        <f t="shared" si="393"/>
        <v>0</v>
      </c>
      <c r="R466" s="22">
        <f t="shared" si="393"/>
        <v>0</v>
      </c>
      <c r="S466" s="22">
        <f t="shared" si="393"/>
        <v>0</v>
      </c>
      <c r="T466" s="93"/>
      <c r="U466" s="93"/>
    </row>
    <row r="467" spans="1:21" ht="13.15" hidden="1" customHeight="1" x14ac:dyDescent="0.2">
      <c r="A467" s="92" t="s">
        <v>269</v>
      </c>
      <c r="B467" s="80" t="s">
        <v>137</v>
      </c>
      <c r="C467" s="19"/>
      <c r="D467" s="20"/>
      <c r="E467" s="20"/>
      <c r="F467" s="20"/>
      <c r="G467" s="19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93" t="s">
        <v>72</v>
      </c>
      <c r="U467" s="93" t="s">
        <v>295</v>
      </c>
    </row>
    <row r="468" spans="1:21" ht="26.45" hidden="1" customHeight="1" x14ac:dyDescent="0.2">
      <c r="A468" s="92"/>
      <c r="B468" s="80" t="s">
        <v>112</v>
      </c>
      <c r="C468" s="19"/>
      <c r="D468" s="20"/>
      <c r="E468" s="20"/>
      <c r="F468" s="20"/>
      <c r="G468" s="19"/>
      <c r="H468" s="22" t="e">
        <f t="shared" ref="H468:S468" si="394">ROUND(H469/H467,1)</f>
        <v>#DIV/0!</v>
      </c>
      <c r="I468" s="22" t="e">
        <f t="shared" si="394"/>
        <v>#DIV/0!</v>
      </c>
      <c r="J468" s="22" t="e">
        <f t="shared" si="394"/>
        <v>#DIV/0!</v>
      </c>
      <c r="K468" s="22" t="e">
        <f t="shared" si="394"/>
        <v>#DIV/0!</v>
      </c>
      <c r="L468" s="22" t="e">
        <f t="shared" si="394"/>
        <v>#DIV/0!</v>
      </c>
      <c r="M468" s="22" t="e">
        <f t="shared" si="394"/>
        <v>#DIV/0!</v>
      </c>
      <c r="N468" s="22" t="e">
        <f t="shared" si="394"/>
        <v>#DIV/0!</v>
      </c>
      <c r="O468" s="22" t="e">
        <f t="shared" si="394"/>
        <v>#DIV/0!</v>
      </c>
      <c r="P468" s="22" t="e">
        <f t="shared" si="394"/>
        <v>#DIV/0!</v>
      </c>
      <c r="Q468" s="22" t="e">
        <f t="shared" si="394"/>
        <v>#DIV/0!</v>
      </c>
      <c r="R468" s="22" t="e">
        <f t="shared" si="394"/>
        <v>#DIV/0!</v>
      </c>
      <c r="S468" s="22" t="e">
        <f t="shared" si="394"/>
        <v>#DIV/0!</v>
      </c>
      <c r="T468" s="93"/>
      <c r="U468" s="93"/>
    </row>
    <row r="469" spans="1:21" ht="13.15" hidden="1" customHeight="1" x14ac:dyDescent="0.2">
      <c r="A469" s="92"/>
      <c r="B469" s="80" t="s">
        <v>94</v>
      </c>
      <c r="C469" s="19"/>
      <c r="D469" s="20"/>
      <c r="E469" s="20"/>
      <c r="F469" s="20"/>
      <c r="G469" s="19"/>
      <c r="H469" s="22">
        <f t="shared" ref="H469:S469" si="395">SUM(H470:H474)</f>
        <v>0</v>
      </c>
      <c r="I469" s="22">
        <f t="shared" si="395"/>
        <v>0</v>
      </c>
      <c r="J469" s="22">
        <f t="shared" si="395"/>
        <v>0</v>
      </c>
      <c r="K469" s="22">
        <f t="shared" si="395"/>
        <v>0</v>
      </c>
      <c r="L469" s="22">
        <f t="shared" si="395"/>
        <v>0</v>
      </c>
      <c r="M469" s="22">
        <f t="shared" si="395"/>
        <v>0</v>
      </c>
      <c r="N469" s="22">
        <f t="shared" si="395"/>
        <v>0</v>
      </c>
      <c r="O469" s="22">
        <f t="shared" si="395"/>
        <v>0</v>
      </c>
      <c r="P469" s="22">
        <f t="shared" si="395"/>
        <v>0</v>
      </c>
      <c r="Q469" s="22">
        <f t="shared" si="395"/>
        <v>0</v>
      </c>
      <c r="R469" s="22">
        <f t="shared" si="395"/>
        <v>0</v>
      </c>
      <c r="S469" s="22">
        <f t="shared" si="395"/>
        <v>0</v>
      </c>
      <c r="T469" s="93"/>
      <c r="U469" s="93"/>
    </row>
    <row r="470" spans="1:21" ht="13.15" hidden="1" customHeight="1" x14ac:dyDescent="0.2">
      <c r="A470" s="92"/>
      <c r="B470" s="94" t="s">
        <v>17</v>
      </c>
      <c r="C470" s="19">
        <v>136</v>
      </c>
      <c r="D470" s="20" t="s">
        <v>40</v>
      </c>
      <c r="E470" s="20"/>
      <c r="F470" s="20" t="s">
        <v>191</v>
      </c>
      <c r="G470" s="19">
        <v>622</v>
      </c>
      <c r="H470" s="22">
        <f t="shared" ref="H470:H474" si="396">J470+L470+N470+P470</f>
        <v>0</v>
      </c>
      <c r="I470" s="24">
        <f t="shared" ref="I470:I474" si="397">K470+M470+O470+Q470</f>
        <v>0</v>
      </c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93"/>
      <c r="U470" s="93"/>
    </row>
    <row r="471" spans="1:21" ht="13.15" hidden="1" customHeight="1" x14ac:dyDescent="0.2">
      <c r="A471" s="92"/>
      <c r="B471" s="96"/>
      <c r="C471" s="19">
        <v>136</v>
      </c>
      <c r="D471" s="20" t="s">
        <v>40</v>
      </c>
      <c r="E471" s="20"/>
      <c r="F471" s="20" t="s">
        <v>191</v>
      </c>
      <c r="G471" s="19">
        <v>244</v>
      </c>
      <c r="H471" s="22">
        <f t="shared" si="396"/>
        <v>0</v>
      </c>
      <c r="I471" s="24">
        <f t="shared" si="397"/>
        <v>0</v>
      </c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93"/>
      <c r="U471" s="93"/>
    </row>
    <row r="472" spans="1:21" hidden="1" x14ac:dyDescent="0.2">
      <c r="A472" s="92"/>
      <c r="B472" s="80" t="s">
        <v>14</v>
      </c>
      <c r="C472" s="19"/>
      <c r="D472" s="20"/>
      <c r="E472" s="20"/>
      <c r="F472" s="20"/>
      <c r="G472" s="19"/>
      <c r="H472" s="22">
        <f t="shared" si="396"/>
        <v>0</v>
      </c>
      <c r="I472" s="24">
        <f t="shared" si="397"/>
        <v>0</v>
      </c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93"/>
      <c r="U472" s="93"/>
    </row>
    <row r="473" spans="1:21" hidden="1" x14ac:dyDescent="0.2">
      <c r="A473" s="92"/>
      <c r="B473" s="80" t="s">
        <v>15</v>
      </c>
      <c r="C473" s="19"/>
      <c r="D473" s="20"/>
      <c r="E473" s="20"/>
      <c r="F473" s="20"/>
      <c r="G473" s="19"/>
      <c r="H473" s="22">
        <f t="shared" si="396"/>
        <v>0</v>
      </c>
      <c r="I473" s="24">
        <f t="shared" si="397"/>
        <v>0</v>
      </c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93"/>
      <c r="U473" s="93"/>
    </row>
    <row r="474" spans="1:21" hidden="1" x14ac:dyDescent="0.2">
      <c r="A474" s="92"/>
      <c r="B474" s="80" t="s">
        <v>12</v>
      </c>
      <c r="C474" s="19"/>
      <c r="D474" s="20"/>
      <c r="E474" s="20"/>
      <c r="F474" s="20"/>
      <c r="G474" s="19"/>
      <c r="H474" s="22">
        <f t="shared" si="396"/>
        <v>0</v>
      </c>
      <c r="I474" s="24">
        <f t="shared" si="397"/>
        <v>0</v>
      </c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93"/>
      <c r="U474" s="93"/>
    </row>
    <row r="475" spans="1:21" x14ac:dyDescent="0.2">
      <c r="A475" s="92" t="s">
        <v>378</v>
      </c>
      <c r="B475" s="80" t="s">
        <v>435</v>
      </c>
      <c r="C475" s="19"/>
      <c r="D475" s="20"/>
      <c r="E475" s="20"/>
      <c r="F475" s="20"/>
      <c r="G475" s="19"/>
      <c r="H475" s="22">
        <v>1</v>
      </c>
      <c r="I475" s="22"/>
      <c r="J475" s="22"/>
      <c r="K475" s="22"/>
      <c r="L475" s="22"/>
      <c r="M475" s="22"/>
      <c r="N475" s="22"/>
      <c r="O475" s="22"/>
      <c r="P475" s="22">
        <v>1</v>
      </c>
      <c r="Q475" s="22"/>
      <c r="R475" s="22"/>
      <c r="S475" s="22"/>
      <c r="T475" s="93" t="s">
        <v>533</v>
      </c>
      <c r="U475" s="93" t="s">
        <v>583</v>
      </c>
    </row>
    <row r="476" spans="1:21" ht="26.45" customHeight="1" x14ac:dyDescent="0.2">
      <c r="A476" s="92"/>
      <c r="B476" s="80" t="s">
        <v>112</v>
      </c>
      <c r="C476" s="19"/>
      <c r="D476" s="20"/>
      <c r="E476" s="20"/>
      <c r="F476" s="20"/>
      <c r="G476" s="19"/>
      <c r="H476" s="22">
        <f t="shared" ref="H476" si="398">ROUND(H477/H475,1)</f>
        <v>5136.8999999999996</v>
      </c>
      <c r="I476" s="22" t="e">
        <f t="shared" ref="I476:R476" si="399">ROUND(I477/I475,1)</f>
        <v>#DIV/0!</v>
      </c>
      <c r="J476" s="68" t="s">
        <v>585</v>
      </c>
      <c r="K476" s="68"/>
      <c r="L476" s="68" t="s">
        <v>585</v>
      </c>
      <c r="M476" s="68"/>
      <c r="N476" s="68" t="s">
        <v>585</v>
      </c>
      <c r="O476" s="68"/>
      <c r="P476" s="68" t="s">
        <v>585</v>
      </c>
      <c r="Q476" s="22" t="e">
        <f t="shared" si="399"/>
        <v>#DIV/0!</v>
      </c>
      <c r="R476" s="22" t="e">
        <f t="shared" si="399"/>
        <v>#DIV/0!</v>
      </c>
      <c r="S476" s="22" t="e">
        <f t="shared" ref="S476" si="400">ROUND(S477/S475,1)</f>
        <v>#DIV/0!</v>
      </c>
      <c r="T476" s="93"/>
      <c r="U476" s="93"/>
    </row>
    <row r="477" spans="1:21" ht="34.9" customHeight="1" x14ac:dyDescent="0.2">
      <c r="A477" s="92"/>
      <c r="B477" s="80" t="s">
        <v>94</v>
      </c>
      <c r="C477" s="19"/>
      <c r="D477" s="20"/>
      <c r="E477" s="20"/>
      <c r="F477" s="20"/>
      <c r="G477" s="19"/>
      <c r="H477" s="22">
        <f>SUM(H478:H485)</f>
        <v>5136.8989905099997</v>
      </c>
      <c r="I477" s="22">
        <f t="shared" ref="I477:S477" si="401">SUM(I478:I485)</f>
        <v>0</v>
      </c>
      <c r="J477" s="22">
        <f t="shared" si="401"/>
        <v>0</v>
      </c>
      <c r="K477" s="22">
        <f t="shared" si="401"/>
        <v>0</v>
      </c>
      <c r="L477" s="22">
        <f t="shared" si="401"/>
        <v>299.99995000000001</v>
      </c>
      <c r="M477" s="22">
        <f t="shared" si="401"/>
        <v>0</v>
      </c>
      <c r="N477" s="22">
        <f t="shared" si="401"/>
        <v>0</v>
      </c>
      <c r="O477" s="22">
        <f t="shared" si="401"/>
        <v>0</v>
      </c>
      <c r="P477" s="22">
        <f t="shared" si="401"/>
        <v>4836.8990405100003</v>
      </c>
      <c r="Q477" s="22">
        <f t="shared" si="401"/>
        <v>0</v>
      </c>
      <c r="R477" s="22">
        <f t="shared" si="401"/>
        <v>0</v>
      </c>
      <c r="S477" s="22">
        <f t="shared" si="401"/>
        <v>0</v>
      </c>
      <c r="T477" s="93"/>
      <c r="U477" s="93"/>
    </row>
    <row r="478" spans="1:21" ht="17.25" customHeight="1" x14ac:dyDescent="0.2">
      <c r="A478" s="92"/>
      <c r="B478" s="120" t="s">
        <v>17</v>
      </c>
      <c r="C478" s="19">
        <f>C489</f>
        <v>136</v>
      </c>
      <c r="D478" s="19" t="str">
        <f t="shared" ref="D478:G478" si="402">D489</f>
        <v>07</v>
      </c>
      <c r="E478" s="19" t="str">
        <f t="shared" si="402"/>
        <v>09</v>
      </c>
      <c r="F478" s="19" t="str">
        <f t="shared" si="402"/>
        <v>07100R5380</v>
      </c>
      <c r="G478" s="19">
        <f t="shared" si="402"/>
        <v>244</v>
      </c>
      <c r="H478" s="22">
        <f>H489+H548+H559+H570+H581</f>
        <v>596.18955519999997</v>
      </c>
      <c r="I478" s="22">
        <f t="shared" ref="I478:S478" si="403">I489+I548+I559+I570+I581</f>
        <v>0</v>
      </c>
      <c r="J478" s="22">
        <f t="shared" si="403"/>
        <v>0</v>
      </c>
      <c r="K478" s="22">
        <f t="shared" si="403"/>
        <v>0</v>
      </c>
      <c r="L478" s="22">
        <f t="shared" si="403"/>
        <v>65.998949999999994</v>
      </c>
      <c r="M478" s="22">
        <f t="shared" si="403"/>
        <v>0</v>
      </c>
      <c r="N478" s="22">
        <f t="shared" si="403"/>
        <v>0</v>
      </c>
      <c r="O478" s="22">
        <f t="shared" si="403"/>
        <v>0</v>
      </c>
      <c r="P478" s="22">
        <f t="shared" si="403"/>
        <v>530.19060519999994</v>
      </c>
      <c r="Q478" s="22">
        <f t="shared" si="403"/>
        <v>0</v>
      </c>
      <c r="R478" s="22">
        <f t="shared" si="403"/>
        <v>0</v>
      </c>
      <c r="S478" s="22">
        <f t="shared" si="403"/>
        <v>0</v>
      </c>
      <c r="T478" s="93"/>
      <c r="U478" s="93"/>
    </row>
    <row r="479" spans="1:21" ht="18.75" customHeight="1" x14ac:dyDescent="0.2">
      <c r="A479" s="92"/>
      <c r="B479" s="143"/>
      <c r="C479" s="19">
        <f t="shared" ref="C479:G479" si="404">C490</f>
        <v>136</v>
      </c>
      <c r="D479" s="19" t="str">
        <f t="shared" si="404"/>
        <v>07</v>
      </c>
      <c r="E479" s="19" t="str">
        <f t="shared" si="404"/>
        <v>09</v>
      </c>
      <c r="F479" s="19" t="str">
        <f>F490</f>
        <v>07100R5380</v>
      </c>
      <c r="G479" s="19">
        <f t="shared" si="404"/>
        <v>612</v>
      </c>
      <c r="H479" s="22">
        <f t="shared" ref="H479:S479" si="405">H490+H549+H560+H571+H582</f>
        <v>357.91229679999998</v>
      </c>
      <c r="I479" s="22">
        <f t="shared" si="405"/>
        <v>0</v>
      </c>
      <c r="J479" s="22">
        <f t="shared" si="405"/>
        <v>0</v>
      </c>
      <c r="K479" s="22">
        <f t="shared" si="405"/>
        <v>0</v>
      </c>
      <c r="L479" s="22">
        <f t="shared" si="405"/>
        <v>0</v>
      </c>
      <c r="M479" s="22">
        <f t="shared" si="405"/>
        <v>0</v>
      </c>
      <c r="N479" s="22">
        <f t="shared" si="405"/>
        <v>0</v>
      </c>
      <c r="O479" s="22">
        <f t="shared" si="405"/>
        <v>0</v>
      </c>
      <c r="P479" s="22">
        <f t="shared" si="405"/>
        <v>357.91229679999998</v>
      </c>
      <c r="Q479" s="22">
        <f t="shared" si="405"/>
        <v>0</v>
      </c>
      <c r="R479" s="22">
        <f t="shared" si="405"/>
        <v>0</v>
      </c>
      <c r="S479" s="22">
        <f t="shared" si="405"/>
        <v>0</v>
      </c>
      <c r="T479" s="93"/>
      <c r="U479" s="93"/>
    </row>
    <row r="480" spans="1:21" ht="19.5" customHeight="1" x14ac:dyDescent="0.2">
      <c r="A480" s="92"/>
      <c r="B480" s="144"/>
      <c r="C480" s="19">
        <f t="shared" ref="C480:G480" si="406">C491</f>
        <v>136</v>
      </c>
      <c r="D480" s="19" t="str">
        <f t="shared" si="406"/>
        <v>07</v>
      </c>
      <c r="E480" s="19" t="str">
        <f t="shared" si="406"/>
        <v>09</v>
      </c>
      <c r="F480" s="19" t="str">
        <f t="shared" si="406"/>
        <v>07100R5380</v>
      </c>
      <c r="G480" s="19">
        <f t="shared" si="406"/>
        <v>622</v>
      </c>
      <c r="H480" s="22">
        <f t="shared" ref="H480:S480" si="407">H491+H550+H561+H572+H583</f>
        <v>175.997195</v>
      </c>
      <c r="I480" s="22">
        <f t="shared" si="407"/>
        <v>0</v>
      </c>
      <c r="J480" s="22">
        <f t="shared" si="407"/>
        <v>0</v>
      </c>
      <c r="K480" s="22">
        <f t="shared" si="407"/>
        <v>0</v>
      </c>
      <c r="L480" s="22">
        <f t="shared" si="407"/>
        <v>0</v>
      </c>
      <c r="M480" s="22">
        <f t="shared" si="407"/>
        <v>0</v>
      </c>
      <c r="N480" s="22">
        <f t="shared" si="407"/>
        <v>0</v>
      </c>
      <c r="O480" s="22">
        <f t="shared" si="407"/>
        <v>0</v>
      </c>
      <c r="P480" s="22">
        <f t="shared" si="407"/>
        <v>175.997195</v>
      </c>
      <c r="Q480" s="22">
        <f t="shared" si="407"/>
        <v>0</v>
      </c>
      <c r="R480" s="22">
        <f t="shared" si="407"/>
        <v>0</v>
      </c>
      <c r="S480" s="22">
        <f t="shared" si="407"/>
        <v>0</v>
      </c>
      <c r="T480" s="93"/>
      <c r="U480" s="93"/>
    </row>
    <row r="481" spans="1:25" ht="20.25" customHeight="1" x14ac:dyDescent="0.2">
      <c r="A481" s="92"/>
      <c r="B481" s="120" t="s">
        <v>14</v>
      </c>
      <c r="C481" s="19">
        <f t="shared" ref="C481:G481" si="408">C492</f>
        <v>136</v>
      </c>
      <c r="D481" s="19" t="str">
        <f t="shared" si="408"/>
        <v>07</v>
      </c>
      <c r="E481" s="19" t="str">
        <f t="shared" si="408"/>
        <v>09</v>
      </c>
      <c r="F481" s="19" t="str">
        <f t="shared" si="408"/>
        <v>07100R5380</v>
      </c>
      <c r="G481" s="19">
        <f t="shared" si="408"/>
        <v>244</v>
      </c>
      <c r="H481" s="22">
        <f t="shared" ref="H481:S481" si="409">H492+H551+H562+H573+H584</f>
        <v>2113.8094449</v>
      </c>
      <c r="I481" s="22">
        <f t="shared" si="409"/>
        <v>0</v>
      </c>
      <c r="J481" s="22">
        <f t="shared" si="409"/>
        <v>0</v>
      </c>
      <c r="K481" s="22">
        <f t="shared" si="409"/>
        <v>0</v>
      </c>
      <c r="L481" s="22">
        <f t="shared" si="409"/>
        <v>234.001</v>
      </c>
      <c r="M481" s="22">
        <f t="shared" si="409"/>
        <v>0</v>
      </c>
      <c r="N481" s="22">
        <f t="shared" si="409"/>
        <v>0</v>
      </c>
      <c r="O481" s="22">
        <f t="shared" si="409"/>
        <v>0</v>
      </c>
      <c r="P481" s="22">
        <f t="shared" si="409"/>
        <v>1879.8084449</v>
      </c>
      <c r="Q481" s="22">
        <f t="shared" si="409"/>
        <v>0</v>
      </c>
      <c r="R481" s="22">
        <f t="shared" si="409"/>
        <v>0</v>
      </c>
      <c r="S481" s="22">
        <f t="shared" si="409"/>
        <v>0</v>
      </c>
      <c r="T481" s="93"/>
      <c r="U481" s="93"/>
    </row>
    <row r="482" spans="1:25" ht="17.25" customHeight="1" x14ac:dyDescent="0.2">
      <c r="A482" s="92"/>
      <c r="B482" s="143"/>
      <c r="C482" s="19">
        <f>C493</f>
        <v>136</v>
      </c>
      <c r="D482" s="19" t="str">
        <f t="shared" ref="D482:G483" si="410">D493</f>
        <v>07</v>
      </c>
      <c r="E482" s="19" t="str">
        <f t="shared" si="410"/>
        <v>09</v>
      </c>
      <c r="F482" s="19" t="str">
        <f t="shared" si="410"/>
        <v>07100R5380</v>
      </c>
      <c r="G482" s="19">
        <f t="shared" si="410"/>
        <v>612</v>
      </c>
      <c r="H482" s="22">
        <f t="shared" ref="H482:S482" si="411">H493+H552+H563+H574+H585</f>
        <v>1268.9876966100001</v>
      </c>
      <c r="I482" s="22">
        <f t="shared" si="411"/>
        <v>0</v>
      </c>
      <c r="J482" s="22">
        <f t="shared" si="411"/>
        <v>0</v>
      </c>
      <c r="K482" s="22">
        <f t="shared" si="411"/>
        <v>0</v>
      </c>
      <c r="L482" s="22">
        <f t="shared" si="411"/>
        <v>0</v>
      </c>
      <c r="M482" s="22">
        <f t="shared" si="411"/>
        <v>0</v>
      </c>
      <c r="N482" s="22">
        <f t="shared" si="411"/>
        <v>0</v>
      </c>
      <c r="O482" s="22">
        <f t="shared" si="411"/>
        <v>0</v>
      </c>
      <c r="P482" s="22">
        <f t="shared" si="411"/>
        <v>1268.9876966100001</v>
      </c>
      <c r="Q482" s="22">
        <f t="shared" si="411"/>
        <v>0</v>
      </c>
      <c r="R482" s="22">
        <f t="shared" si="411"/>
        <v>0</v>
      </c>
      <c r="S482" s="22">
        <f t="shared" si="411"/>
        <v>0</v>
      </c>
      <c r="T482" s="93"/>
      <c r="U482" s="93"/>
    </row>
    <row r="483" spans="1:25" ht="19.5" customHeight="1" x14ac:dyDescent="0.2">
      <c r="A483" s="92"/>
      <c r="B483" s="144"/>
      <c r="C483" s="19">
        <f>C494</f>
        <v>136</v>
      </c>
      <c r="D483" s="19" t="str">
        <f t="shared" si="410"/>
        <v>07</v>
      </c>
      <c r="E483" s="19" t="str">
        <f t="shared" si="410"/>
        <v>09</v>
      </c>
      <c r="F483" s="19" t="str">
        <f t="shared" si="410"/>
        <v>07100R5380</v>
      </c>
      <c r="G483" s="19">
        <f t="shared" si="410"/>
        <v>622</v>
      </c>
      <c r="H483" s="22">
        <f t="shared" ref="H483:S483" si="412">H494+H553+H564+H575+H586</f>
        <v>624.00280199999997</v>
      </c>
      <c r="I483" s="22">
        <f t="shared" si="412"/>
        <v>0</v>
      </c>
      <c r="J483" s="22">
        <f t="shared" si="412"/>
        <v>0</v>
      </c>
      <c r="K483" s="22">
        <f t="shared" si="412"/>
        <v>0</v>
      </c>
      <c r="L483" s="22">
        <f t="shared" si="412"/>
        <v>0</v>
      </c>
      <c r="M483" s="22">
        <f t="shared" si="412"/>
        <v>0</v>
      </c>
      <c r="N483" s="22">
        <f t="shared" si="412"/>
        <v>0</v>
      </c>
      <c r="O483" s="22">
        <f t="shared" si="412"/>
        <v>0</v>
      </c>
      <c r="P483" s="22">
        <f t="shared" si="412"/>
        <v>624.00280199999997</v>
      </c>
      <c r="Q483" s="22">
        <f t="shared" si="412"/>
        <v>0</v>
      </c>
      <c r="R483" s="22">
        <f t="shared" si="412"/>
        <v>0</v>
      </c>
      <c r="S483" s="22">
        <f t="shared" si="412"/>
        <v>0</v>
      </c>
      <c r="T483" s="93"/>
      <c r="U483" s="93"/>
    </row>
    <row r="484" spans="1:25" ht="15.75" customHeight="1" x14ac:dyDescent="0.2">
      <c r="A484" s="92"/>
      <c r="B484" s="80" t="s">
        <v>15</v>
      </c>
      <c r="C484" s="19"/>
      <c r="D484" s="20"/>
      <c r="E484" s="20"/>
      <c r="F484" s="20"/>
      <c r="G484" s="19"/>
      <c r="H484" s="22">
        <f t="shared" ref="H484:H485" si="413">H495+H507+H519+H531+H543</f>
        <v>0</v>
      </c>
      <c r="I484" s="22">
        <f t="shared" ref="I484:S484" si="414">I495+I507+I519+I531+I543</f>
        <v>0</v>
      </c>
      <c r="J484" s="22">
        <f t="shared" si="414"/>
        <v>0</v>
      </c>
      <c r="K484" s="22">
        <f t="shared" si="414"/>
        <v>0</v>
      </c>
      <c r="L484" s="22">
        <f t="shared" si="414"/>
        <v>0</v>
      </c>
      <c r="M484" s="22">
        <f t="shared" si="414"/>
        <v>0</v>
      </c>
      <c r="N484" s="22">
        <f t="shared" si="414"/>
        <v>0</v>
      </c>
      <c r="O484" s="22">
        <f t="shared" si="414"/>
        <v>0</v>
      </c>
      <c r="P484" s="22">
        <f t="shared" si="414"/>
        <v>0</v>
      </c>
      <c r="Q484" s="22">
        <f t="shared" si="414"/>
        <v>0</v>
      </c>
      <c r="R484" s="22">
        <f t="shared" si="414"/>
        <v>0</v>
      </c>
      <c r="S484" s="22">
        <f t="shared" si="414"/>
        <v>0</v>
      </c>
      <c r="T484" s="93"/>
      <c r="U484" s="93"/>
    </row>
    <row r="485" spans="1:25" x14ac:dyDescent="0.2">
      <c r="A485" s="92"/>
      <c r="B485" s="80" t="s">
        <v>12</v>
      </c>
      <c r="C485" s="19"/>
      <c r="D485" s="20"/>
      <c r="E485" s="20"/>
      <c r="F485" s="20"/>
      <c r="G485" s="19"/>
      <c r="H485" s="22">
        <f t="shared" si="413"/>
        <v>0</v>
      </c>
      <c r="I485" s="22">
        <f t="shared" ref="I485:S485" si="415">I496+I508+I520+I532+I544</f>
        <v>0</v>
      </c>
      <c r="J485" s="22">
        <f t="shared" si="415"/>
        <v>0</v>
      </c>
      <c r="K485" s="22">
        <f t="shared" si="415"/>
        <v>0</v>
      </c>
      <c r="L485" s="22">
        <f t="shared" si="415"/>
        <v>0</v>
      </c>
      <c r="M485" s="22">
        <f t="shared" si="415"/>
        <v>0</v>
      </c>
      <c r="N485" s="22">
        <f t="shared" si="415"/>
        <v>0</v>
      </c>
      <c r="O485" s="22">
        <f t="shared" si="415"/>
        <v>0</v>
      </c>
      <c r="P485" s="22">
        <f t="shared" si="415"/>
        <v>0</v>
      </c>
      <c r="Q485" s="22">
        <f t="shared" si="415"/>
        <v>0</v>
      </c>
      <c r="R485" s="22">
        <f t="shared" si="415"/>
        <v>0</v>
      </c>
      <c r="S485" s="22">
        <f t="shared" si="415"/>
        <v>0</v>
      </c>
      <c r="T485" s="93"/>
      <c r="U485" s="93"/>
    </row>
    <row r="486" spans="1:25" x14ac:dyDescent="0.2">
      <c r="A486" s="92" t="s">
        <v>412</v>
      </c>
      <c r="B486" s="80" t="s">
        <v>138</v>
      </c>
      <c r="C486" s="19"/>
      <c r="D486" s="20"/>
      <c r="E486" s="20"/>
      <c r="F486" s="20"/>
      <c r="G486" s="19"/>
      <c r="H486" s="22">
        <v>1</v>
      </c>
      <c r="I486" s="22"/>
      <c r="J486" s="22"/>
      <c r="K486" s="22"/>
      <c r="L486" s="22"/>
      <c r="M486" s="22"/>
      <c r="N486" s="22"/>
      <c r="O486" s="22"/>
      <c r="P486" s="22">
        <v>1</v>
      </c>
      <c r="Q486" s="22"/>
      <c r="R486" s="22"/>
      <c r="S486" s="22"/>
      <c r="T486" s="93" t="s">
        <v>616</v>
      </c>
      <c r="U486" s="93" t="s">
        <v>580</v>
      </c>
    </row>
    <row r="487" spans="1:25" ht="26.45" customHeight="1" x14ac:dyDescent="0.2">
      <c r="A487" s="92"/>
      <c r="B487" s="80" t="s">
        <v>112</v>
      </c>
      <c r="C487" s="19"/>
      <c r="D487" s="20"/>
      <c r="E487" s="20"/>
      <c r="F487" s="20"/>
      <c r="G487" s="19"/>
      <c r="H487" s="22">
        <f t="shared" ref="H487:S487" si="416">ROUND(H488/H486,1)</f>
        <v>1205</v>
      </c>
      <c r="I487" s="22" t="e">
        <f t="shared" si="416"/>
        <v>#DIV/0!</v>
      </c>
      <c r="J487" s="68" t="s">
        <v>585</v>
      </c>
      <c r="K487" s="68"/>
      <c r="L487" s="68" t="s">
        <v>585</v>
      </c>
      <c r="M487" s="68"/>
      <c r="N487" s="68" t="s">
        <v>585</v>
      </c>
      <c r="O487" s="68"/>
      <c r="P487" s="68" t="s">
        <v>585</v>
      </c>
      <c r="Q487" s="22" t="e">
        <f t="shared" si="416"/>
        <v>#DIV/0!</v>
      </c>
      <c r="R487" s="22" t="e">
        <f t="shared" si="416"/>
        <v>#DIV/0!</v>
      </c>
      <c r="S487" s="22" t="e">
        <f t="shared" si="416"/>
        <v>#DIV/0!</v>
      </c>
      <c r="T487" s="93"/>
      <c r="U487" s="93"/>
    </row>
    <row r="488" spans="1:25" ht="25.5" x14ac:dyDescent="0.2">
      <c r="A488" s="92"/>
      <c r="B488" s="80" t="s">
        <v>94</v>
      </c>
      <c r="C488" s="19"/>
      <c r="D488" s="20"/>
      <c r="E488" s="20"/>
      <c r="F488" s="20"/>
      <c r="G488" s="19"/>
      <c r="H488" s="22">
        <f t="shared" ref="H488:S488" si="417">SUM(H489:H496)</f>
        <v>1204.9989989999999</v>
      </c>
      <c r="I488" s="22">
        <f t="shared" si="417"/>
        <v>0</v>
      </c>
      <c r="J488" s="22">
        <f t="shared" si="417"/>
        <v>0</v>
      </c>
      <c r="K488" s="22">
        <f t="shared" si="417"/>
        <v>0</v>
      </c>
      <c r="L488" s="22">
        <f t="shared" si="417"/>
        <v>299.99995000000001</v>
      </c>
      <c r="M488" s="22">
        <f t="shared" si="417"/>
        <v>0</v>
      </c>
      <c r="N488" s="22">
        <f t="shared" si="417"/>
        <v>0</v>
      </c>
      <c r="O488" s="22">
        <f t="shared" si="417"/>
        <v>0</v>
      </c>
      <c r="P488" s="22">
        <f t="shared" si="417"/>
        <v>904.99904900000001</v>
      </c>
      <c r="Q488" s="22">
        <f t="shared" si="417"/>
        <v>0</v>
      </c>
      <c r="R488" s="22">
        <f t="shared" si="417"/>
        <v>0</v>
      </c>
      <c r="S488" s="22">
        <f t="shared" si="417"/>
        <v>0</v>
      </c>
      <c r="T488" s="93"/>
      <c r="U488" s="93"/>
    </row>
    <row r="489" spans="1:25" ht="13.15" customHeight="1" x14ac:dyDescent="0.2">
      <c r="A489" s="92"/>
      <c r="B489" s="94" t="s">
        <v>17</v>
      </c>
      <c r="C489" s="19">
        <v>136</v>
      </c>
      <c r="D489" s="20" t="s">
        <v>590</v>
      </c>
      <c r="E489" s="18" t="s">
        <v>592</v>
      </c>
      <c r="F489" s="19" t="s">
        <v>601</v>
      </c>
      <c r="G489" s="19">
        <v>244</v>
      </c>
      <c r="H489" s="22">
        <f>J489+L489+N489+P489</f>
        <v>249.6950741</v>
      </c>
      <c r="I489" s="22">
        <f>K489+M489+O489+Q489</f>
        <v>0</v>
      </c>
      <c r="J489" s="22"/>
      <c r="K489" s="22"/>
      <c r="L489" s="22">
        <v>65.998949999999994</v>
      </c>
      <c r="M489" s="22"/>
      <c r="N489" s="22"/>
      <c r="O489" s="22"/>
      <c r="P489" s="22">
        <f>65.998+183.6970741-65.99895</f>
        <v>183.69612410000002</v>
      </c>
      <c r="Q489" s="22"/>
      <c r="R489" s="22"/>
      <c r="S489" s="22"/>
      <c r="T489" s="93"/>
      <c r="U489" s="93"/>
    </row>
    <row r="490" spans="1:25" x14ac:dyDescent="0.2">
      <c r="A490" s="92"/>
      <c r="B490" s="95"/>
      <c r="C490" s="19">
        <v>136</v>
      </c>
      <c r="D490" s="20" t="s">
        <v>590</v>
      </c>
      <c r="E490" s="18" t="s">
        <v>592</v>
      </c>
      <c r="F490" s="19" t="s">
        <v>601</v>
      </c>
      <c r="G490" s="19">
        <v>612</v>
      </c>
      <c r="H490" s="22">
        <f t="shared" ref="H490:H496" si="418">J490+L490+N490+P490</f>
        <v>0</v>
      </c>
      <c r="I490" s="22">
        <f t="shared" ref="I490:I496" si="419">K490+M490+O490+Q490</f>
        <v>0</v>
      </c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93"/>
      <c r="U490" s="93"/>
    </row>
    <row r="491" spans="1:25" x14ac:dyDescent="0.2">
      <c r="A491" s="92"/>
      <c r="B491" s="123"/>
      <c r="C491" s="19">
        <v>136</v>
      </c>
      <c r="D491" s="20" t="s">
        <v>590</v>
      </c>
      <c r="E491" s="18" t="s">
        <v>592</v>
      </c>
      <c r="F491" s="19" t="s">
        <v>601</v>
      </c>
      <c r="G491" s="19">
        <v>622</v>
      </c>
      <c r="H491" s="22">
        <f>J491+L491+N491+P491</f>
        <v>15.399754</v>
      </c>
      <c r="I491" s="22">
        <f t="shared" si="419"/>
        <v>0</v>
      </c>
      <c r="J491" s="22"/>
      <c r="K491" s="22"/>
      <c r="L491" s="22"/>
      <c r="M491" s="22"/>
      <c r="N491" s="22"/>
      <c r="O491" s="22"/>
      <c r="P491" s="22">
        <v>15.399754</v>
      </c>
      <c r="Q491" s="22"/>
      <c r="R491" s="22"/>
      <c r="S491" s="22"/>
      <c r="T491" s="93"/>
      <c r="U491" s="93"/>
    </row>
    <row r="492" spans="1:25" ht="13.15" customHeight="1" x14ac:dyDescent="0.2">
      <c r="A492" s="92"/>
      <c r="B492" s="92" t="s">
        <v>14</v>
      </c>
      <c r="C492" s="19">
        <v>136</v>
      </c>
      <c r="D492" s="20" t="s">
        <v>590</v>
      </c>
      <c r="E492" s="18" t="s">
        <v>592</v>
      </c>
      <c r="F492" s="19" t="s">
        <v>601</v>
      </c>
      <c r="G492" s="19">
        <v>244</v>
      </c>
      <c r="H492" s="22">
        <f>J492+L492+N492+P492</f>
        <v>885.30392589999997</v>
      </c>
      <c r="I492" s="22">
        <f t="shared" si="419"/>
        <v>0</v>
      </c>
      <c r="J492" s="22"/>
      <c r="K492" s="22"/>
      <c r="L492" s="22">
        <v>234.001</v>
      </c>
      <c r="M492" s="22"/>
      <c r="N492" s="22"/>
      <c r="O492" s="22"/>
      <c r="P492" s="22">
        <f>234.001+651.3029259-234.001</f>
        <v>651.30292589999999</v>
      </c>
      <c r="Q492" s="22"/>
      <c r="R492" s="22"/>
      <c r="S492" s="22"/>
      <c r="T492" s="93"/>
      <c r="U492" s="93"/>
    </row>
    <row r="493" spans="1:25" x14ac:dyDescent="0.2">
      <c r="A493" s="92"/>
      <c r="B493" s="97"/>
      <c r="C493" s="19">
        <v>136</v>
      </c>
      <c r="D493" s="20" t="s">
        <v>590</v>
      </c>
      <c r="E493" s="18" t="s">
        <v>592</v>
      </c>
      <c r="F493" s="19" t="s">
        <v>601</v>
      </c>
      <c r="G493" s="19">
        <v>612</v>
      </c>
      <c r="H493" s="22">
        <f t="shared" si="418"/>
        <v>0</v>
      </c>
      <c r="I493" s="22">
        <f t="shared" si="419"/>
        <v>0</v>
      </c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93"/>
      <c r="U493" s="93"/>
    </row>
    <row r="494" spans="1:25" ht="15.75" customHeight="1" x14ac:dyDescent="0.2">
      <c r="A494" s="92"/>
      <c r="B494" s="97"/>
      <c r="C494" s="19">
        <v>136</v>
      </c>
      <c r="D494" s="20" t="s">
        <v>590</v>
      </c>
      <c r="E494" s="18" t="s">
        <v>592</v>
      </c>
      <c r="F494" s="19" t="s">
        <v>601</v>
      </c>
      <c r="G494" s="19">
        <v>622</v>
      </c>
      <c r="H494" s="22">
        <f t="shared" si="418"/>
        <v>54.600245000000001</v>
      </c>
      <c r="I494" s="22">
        <f t="shared" si="419"/>
        <v>0</v>
      </c>
      <c r="J494" s="22"/>
      <c r="K494" s="22"/>
      <c r="L494" s="22"/>
      <c r="M494" s="22"/>
      <c r="N494" s="22"/>
      <c r="O494" s="22"/>
      <c r="P494" s="22">
        <v>54.600245000000001</v>
      </c>
      <c r="Q494" s="22"/>
      <c r="R494" s="22"/>
      <c r="S494" s="22"/>
      <c r="T494" s="93"/>
      <c r="U494" s="93"/>
    </row>
    <row r="495" spans="1:25" ht="13.15" customHeight="1" x14ac:dyDescent="0.2">
      <c r="A495" s="92"/>
      <c r="B495" s="80" t="s">
        <v>15</v>
      </c>
      <c r="C495" s="19"/>
      <c r="D495" s="20"/>
      <c r="E495" s="20"/>
      <c r="F495" s="20"/>
      <c r="G495" s="19"/>
      <c r="H495" s="22">
        <f t="shared" si="418"/>
        <v>0</v>
      </c>
      <c r="I495" s="22">
        <f t="shared" si="419"/>
        <v>0</v>
      </c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93"/>
      <c r="U495" s="93"/>
    </row>
    <row r="496" spans="1:25" ht="60.75" customHeight="1" x14ac:dyDescent="0.2">
      <c r="A496" s="92"/>
      <c r="B496" s="80" t="s">
        <v>12</v>
      </c>
      <c r="C496" s="19"/>
      <c r="D496" s="20"/>
      <c r="E496" s="20"/>
      <c r="F496" s="20"/>
      <c r="G496" s="19"/>
      <c r="H496" s="22">
        <f t="shared" si="418"/>
        <v>0</v>
      </c>
      <c r="I496" s="22">
        <f t="shared" si="419"/>
        <v>0</v>
      </c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93"/>
      <c r="U496" s="93"/>
      <c r="Y496" s="73"/>
    </row>
    <row r="497" spans="1:21" ht="26.25" hidden="1" customHeight="1" x14ac:dyDescent="0.2">
      <c r="A497" s="92" t="s">
        <v>436</v>
      </c>
      <c r="B497" s="80" t="s">
        <v>138</v>
      </c>
      <c r="C497" s="19"/>
      <c r="D497" s="20"/>
      <c r="E497" s="20"/>
      <c r="F497" s="20"/>
      <c r="G497" s="19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93" t="s">
        <v>490</v>
      </c>
      <c r="U497" s="93" t="s">
        <v>456</v>
      </c>
    </row>
    <row r="498" spans="1:21" ht="26.45" hidden="1" customHeight="1" x14ac:dyDescent="0.2">
      <c r="A498" s="92"/>
      <c r="B498" s="80" t="s">
        <v>112</v>
      </c>
      <c r="C498" s="19"/>
      <c r="D498" s="20"/>
      <c r="E498" s="20"/>
      <c r="F498" s="20"/>
      <c r="G498" s="19"/>
      <c r="H498" s="22" t="e">
        <f t="shared" ref="H498:S498" si="420">ROUND(H499/H497,1)</f>
        <v>#DIV/0!</v>
      </c>
      <c r="I498" s="22" t="e">
        <f t="shared" si="420"/>
        <v>#DIV/0!</v>
      </c>
      <c r="J498" s="22" t="e">
        <f t="shared" si="420"/>
        <v>#DIV/0!</v>
      </c>
      <c r="K498" s="22" t="e">
        <f t="shared" si="420"/>
        <v>#DIV/0!</v>
      </c>
      <c r="L498" s="22" t="e">
        <f t="shared" si="420"/>
        <v>#DIV/0!</v>
      </c>
      <c r="M498" s="22" t="e">
        <f t="shared" si="420"/>
        <v>#DIV/0!</v>
      </c>
      <c r="N498" s="22" t="e">
        <f t="shared" si="420"/>
        <v>#DIV/0!</v>
      </c>
      <c r="O498" s="22" t="e">
        <f t="shared" si="420"/>
        <v>#DIV/0!</v>
      </c>
      <c r="P498" s="22" t="e">
        <f t="shared" si="420"/>
        <v>#DIV/0!</v>
      </c>
      <c r="Q498" s="22" t="e">
        <f t="shared" si="420"/>
        <v>#DIV/0!</v>
      </c>
      <c r="R498" s="22" t="e">
        <f t="shared" si="420"/>
        <v>#DIV/0!</v>
      </c>
      <c r="S498" s="22" t="e">
        <f t="shared" si="420"/>
        <v>#DIV/0!</v>
      </c>
      <c r="T498" s="93"/>
      <c r="U498" s="93"/>
    </row>
    <row r="499" spans="1:21" ht="37.15" hidden="1" customHeight="1" x14ac:dyDescent="0.2">
      <c r="A499" s="92"/>
      <c r="B499" s="80" t="s">
        <v>94</v>
      </c>
      <c r="C499" s="19"/>
      <c r="D499" s="20"/>
      <c r="E499" s="20"/>
      <c r="F499" s="20"/>
      <c r="G499" s="19"/>
      <c r="H499" s="22">
        <f t="shared" ref="H499:S499" si="421">SUM(H500:H508)</f>
        <v>0</v>
      </c>
      <c r="I499" s="22">
        <f t="shared" si="421"/>
        <v>0</v>
      </c>
      <c r="J499" s="22">
        <f t="shared" si="421"/>
        <v>0</v>
      </c>
      <c r="K499" s="22">
        <f t="shared" si="421"/>
        <v>0</v>
      </c>
      <c r="L499" s="22">
        <f t="shared" si="421"/>
        <v>0</v>
      </c>
      <c r="M499" s="22">
        <f t="shared" si="421"/>
        <v>0</v>
      </c>
      <c r="N499" s="22">
        <f t="shared" si="421"/>
        <v>0</v>
      </c>
      <c r="O499" s="22">
        <f t="shared" si="421"/>
        <v>0</v>
      </c>
      <c r="P499" s="22">
        <f t="shared" si="421"/>
        <v>0</v>
      </c>
      <c r="Q499" s="22">
        <f t="shared" si="421"/>
        <v>0</v>
      </c>
      <c r="R499" s="22">
        <f t="shared" si="421"/>
        <v>0</v>
      </c>
      <c r="S499" s="22">
        <f t="shared" si="421"/>
        <v>0</v>
      </c>
      <c r="T499" s="93"/>
      <c r="U499" s="93"/>
    </row>
    <row r="500" spans="1:21" ht="13.15" hidden="1" customHeight="1" x14ac:dyDescent="0.2">
      <c r="A500" s="92"/>
      <c r="B500" s="94" t="s">
        <v>17</v>
      </c>
      <c r="C500" s="19">
        <v>136</v>
      </c>
      <c r="D500" s="20" t="s">
        <v>41</v>
      </c>
      <c r="E500" s="20"/>
      <c r="F500" s="20" t="s">
        <v>338</v>
      </c>
      <c r="G500" s="19">
        <v>244</v>
      </c>
      <c r="H500" s="22">
        <f>J500+L500+N500+P500</f>
        <v>0</v>
      </c>
      <c r="I500" s="22">
        <f>K500+M500+O500+Q500</f>
        <v>0</v>
      </c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93"/>
      <c r="U500" s="93"/>
    </row>
    <row r="501" spans="1:21" ht="30" hidden="1" customHeight="1" x14ac:dyDescent="0.2">
      <c r="A501" s="92"/>
      <c r="B501" s="96"/>
      <c r="C501" s="19">
        <v>136</v>
      </c>
      <c r="D501" s="20" t="s">
        <v>41</v>
      </c>
      <c r="E501" s="20"/>
      <c r="F501" s="20" t="s">
        <v>338</v>
      </c>
      <c r="G501" s="19">
        <v>244</v>
      </c>
      <c r="H501" s="22">
        <f t="shared" ref="H501:H508" si="422">J501+L501+N501+P501</f>
        <v>0</v>
      </c>
      <c r="I501" s="22">
        <f t="shared" ref="I501:I508" si="423">K501+M501+O501+Q501</f>
        <v>0</v>
      </c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93"/>
      <c r="U501" s="93"/>
    </row>
    <row r="502" spans="1:21" ht="26.25" hidden="1" customHeight="1" x14ac:dyDescent="0.2">
      <c r="A502" s="92"/>
      <c r="B502" s="94" t="s">
        <v>14</v>
      </c>
      <c r="C502" s="19">
        <v>136</v>
      </c>
      <c r="D502" s="20" t="s">
        <v>41</v>
      </c>
      <c r="E502" s="20"/>
      <c r="F502" s="20" t="s">
        <v>338</v>
      </c>
      <c r="G502" s="19">
        <v>244</v>
      </c>
      <c r="H502" s="22">
        <f t="shared" si="422"/>
        <v>0</v>
      </c>
      <c r="I502" s="22">
        <f t="shared" si="423"/>
        <v>0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93"/>
      <c r="U502" s="93"/>
    </row>
    <row r="503" spans="1:21" ht="13.15" hidden="1" customHeight="1" x14ac:dyDescent="0.2">
      <c r="A503" s="92"/>
      <c r="B503" s="95"/>
      <c r="C503" s="19">
        <v>136</v>
      </c>
      <c r="D503" s="20" t="s">
        <v>41</v>
      </c>
      <c r="E503" s="20"/>
      <c r="F503" s="20" t="s">
        <v>338</v>
      </c>
      <c r="G503" s="19">
        <v>244</v>
      </c>
      <c r="H503" s="22">
        <f t="shared" si="422"/>
        <v>0</v>
      </c>
      <c r="I503" s="22">
        <f t="shared" si="423"/>
        <v>0</v>
      </c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93"/>
      <c r="U503" s="93"/>
    </row>
    <row r="504" spans="1:21" ht="34.9" hidden="1" customHeight="1" x14ac:dyDescent="0.2">
      <c r="A504" s="92"/>
      <c r="B504" s="95"/>
      <c r="C504" s="19">
        <v>136</v>
      </c>
      <c r="D504" s="20" t="s">
        <v>41</v>
      </c>
      <c r="E504" s="20"/>
      <c r="F504" s="20" t="s">
        <v>338</v>
      </c>
      <c r="G504" s="19">
        <v>244</v>
      </c>
      <c r="H504" s="22">
        <f t="shared" si="422"/>
        <v>0</v>
      </c>
      <c r="I504" s="22">
        <f t="shared" si="423"/>
        <v>0</v>
      </c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93"/>
      <c r="U504" s="93"/>
    </row>
    <row r="505" spans="1:21" ht="25.15" hidden="1" customHeight="1" x14ac:dyDescent="0.2">
      <c r="A505" s="92"/>
      <c r="B505" s="95"/>
      <c r="C505" s="19">
        <v>136</v>
      </c>
      <c r="D505" s="20" t="s">
        <v>41</v>
      </c>
      <c r="E505" s="20"/>
      <c r="F505" s="20" t="s">
        <v>338</v>
      </c>
      <c r="G505" s="19">
        <v>244</v>
      </c>
      <c r="H505" s="22">
        <f t="shared" si="422"/>
        <v>0</v>
      </c>
      <c r="I505" s="22">
        <f t="shared" si="423"/>
        <v>0</v>
      </c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93"/>
      <c r="U505" s="93"/>
    </row>
    <row r="506" spans="1:21" ht="21.6" hidden="1" customHeight="1" x14ac:dyDescent="0.2">
      <c r="A506" s="92"/>
      <c r="B506" s="96"/>
      <c r="C506" s="19">
        <v>136</v>
      </c>
      <c r="D506" s="20" t="s">
        <v>41</v>
      </c>
      <c r="E506" s="20"/>
      <c r="F506" s="20" t="s">
        <v>338</v>
      </c>
      <c r="G506" s="19">
        <v>244</v>
      </c>
      <c r="H506" s="22">
        <f t="shared" si="422"/>
        <v>0</v>
      </c>
      <c r="I506" s="22">
        <f t="shared" si="423"/>
        <v>0</v>
      </c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93"/>
      <c r="U506" s="93"/>
    </row>
    <row r="507" spans="1:21" ht="19.899999999999999" hidden="1" customHeight="1" x14ac:dyDescent="0.2">
      <c r="A507" s="92"/>
      <c r="B507" s="80" t="s">
        <v>15</v>
      </c>
      <c r="C507" s="19"/>
      <c r="D507" s="20"/>
      <c r="E507" s="20"/>
      <c r="F507" s="20"/>
      <c r="G507" s="19"/>
      <c r="H507" s="22">
        <f t="shared" si="422"/>
        <v>0</v>
      </c>
      <c r="I507" s="22">
        <f t="shared" si="423"/>
        <v>0</v>
      </c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93"/>
      <c r="U507" s="93"/>
    </row>
    <row r="508" spans="1:21" ht="22.9" hidden="1" customHeight="1" x14ac:dyDescent="0.2">
      <c r="A508" s="92"/>
      <c r="B508" s="80" t="s">
        <v>12</v>
      </c>
      <c r="C508" s="19"/>
      <c r="D508" s="20"/>
      <c r="E508" s="20"/>
      <c r="F508" s="20"/>
      <c r="G508" s="19"/>
      <c r="H508" s="22">
        <f t="shared" si="422"/>
        <v>0</v>
      </c>
      <c r="I508" s="22">
        <f t="shared" si="423"/>
        <v>0</v>
      </c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93"/>
      <c r="U508" s="93"/>
    </row>
    <row r="509" spans="1:21" ht="26.25" hidden="1" customHeight="1" x14ac:dyDescent="0.2">
      <c r="A509" s="92" t="s">
        <v>437</v>
      </c>
      <c r="B509" s="80" t="s">
        <v>138</v>
      </c>
      <c r="C509" s="19"/>
      <c r="D509" s="20"/>
      <c r="E509" s="20"/>
      <c r="F509" s="20"/>
      <c r="G509" s="19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93" t="s">
        <v>491</v>
      </c>
      <c r="U509" s="93" t="s">
        <v>457</v>
      </c>
    </row>
    <row r="510" spans="1:21" ht="35.450000000000003" hidden="1" customHeight="1" x14ac:dyDescent="0.2">
      <c r="A510" s="92"/>
      <c r="B510" s="80" t="s">
        <v>112</v>
      </c>
      <c r="C510" s="19"/>
      <c r="D510" s="20"/>
      <c r="E510" s="20"/>
      <c r="F510" s="20"/>
      <c r="G510" s="19"/>
      <c r="H510" s="22" t="e">
        <f t="shared" ref="H510:S510" si="424">ROUND(H511/H509,1)</f>
        <v>#DIV/0!</v>
      </c>
      <c r="I510" s="22" t="e">
        <f t="shared" si="424"/>
        <v>#DIV/0!</v>
      </c>
      <c r="J510" s="22" t="e">
        <f t="shared" si="424"/>
        <v>#DIV/0!</v>
      </c>
      <c r="K510" s="22" t="e">
        <f t="shared" si="424"/>
        <v>#DIV/0!</v>
      </c>
      <c r="L510" s="22" t="e">
        <f t="shared" si="424"/>
        <v>#DIV/0!</v>
      </c>
      <c r="M510" s="22" t="e">
        <f t="shared" si="424"/>
        <v>#DIV/0!</v>
      </c>
      <c r="N510" s="22" t="e">
        <f t="shared" si="424"/>
        <v>#DIV/0!</v>
      </c>
      <c r="O510" s="22" t="e">
        <f t="shared" si="424"/>
        <v>#DIV/0!</v>
      </c>
      <c r="P510" s="22" t="e">
        <f t="shared" si="424"/>
        <v>#DIV/0!</v>
      </c>
      <c r="Q510" s="22" t="e">
        <f t="shared" si="424"/>
        <v>#DIV/0!</v>
      </c>
      <c r="R510" s="22" t="e">
        <f t="shared" si="424"/>
        <v>#DIV/0!</v>
      </c>
      <c r="S510" s="22" t="e">
        <f t="shared" si="424"/>
        <v>#DIV/0!</v>
      </c>
      <c r="T510" s="93"/>
      <c r="U510" s="93"/>
    </row>
    <row r="511" spans="1:21" ht="40.15" hidden="1" customHeight="1" x14ac:dyDescent="0.2">
      <c r="A511" s="92"/>
      <c r="B511" s="80" t="s">
        <v>94</v>
      </c>
      <c r="C511" s="19"/>
      <c r="D511" s="20"/>
      <c r="E511" s="20"/>
      <c r="F511" s="20"/>
      <c r="G511" s="19"/>
      <c r="H511" s="22">
        <f t="shared" ref="H511:S511" si="425">SUM(H512:H520)</f>
        <v>0</v>
      </c>
      <c r="I511" s="22">
        <f t="shared" si="425"/>
        <v>0</v>
      </c>
      <c r="J511" s="22">
        <f t="shared" si="425"/>
        <v>0</v>
      </c>
      <c r="K511" s="22">
        <f t="shared" si="425"/>
        <v>0</v>
      </c>
      <c r="L511" s="22">
        <f t="shared" si="425"/>
        <v>0</v>
      </c>
      <c r="M511" s="22">
        <f t="shared" si="425"/>
        <v>0</v>
      </c>
      <c r="N511" s="22">
        <f t="shared" si="425"/>
        <v>0</v>
      </c>
      <c r="O511" s="22">
        <f t="shared" si="425"/>
        <v>0</v>
      </c>
      <c r="P511" s="22">
        <f t="shared" si="425"/>
        <v>0</v>
      </c>
      <c r="Q511" s="22">
        <f t="shared" si="425"/>
        <v>0</v>
      </c>
      <c r="R511" s="22">
        <f t="shared" si="425"/>
        <v>0</v>
      </c>
      <c r="S511" s="22">
        <f t="shared" si="425"/>
        <v>0</v>
      </c>
      <c r="T511" s="93"/>
      <c r="U511" s="93"/>
    </row>
    <row r="512" spans="1:21" ht="13.15" hidden="1" customHeight="1" x14ac:dyDescent="0.2">
      <c r="A512" s="92"/>
      <c r="B512" s="94" t="s">
        <v>17</v>
      </c>
      <c r="C512" s="19">
        <v>136</v>
      </c>
      <c r="D512" s="20" t="s">
        <v>41</v>
      </c>
      <c r="E512" s="20"/>
      <c r="F512" s="20" t="s">
        <v>338</v>
      </c>
      <c r="G512" s="19">
        <v>244</v>
      </c>
      <c r="H512" s="22">
        <f>J512+L512+N512+P512</f>
        <v>0</v>
      </c>
      <c r="I512" s="22">
        <f>K512+M512+O512+Q512</f>
        <v>0</v>
      </c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93"/>
      <c r="U512" s="93"/>
    </row>
    <row r="513" spans="1:21" ht="30" hidden="1" customHeight="1" x14ac:dyDescent="0.2">
      <c r="A513" s="92"/>
      <c r="B513" s="96"/>
      <c r="C513" s="19">
        <v>136</v>
      </c>
      <c r="D513" s="20" t="s">
        <v>41</v>
      </c>
      <c r="E513" s="20"/>
      <c r="F513" s="20" t="s">
        <v>338</v>
      </c>
      <c r="G513" s="19">
        <v>244</v>
      </c>
      <c r="H513" s="22">
        <f t="shared" ref="H513:H520" si="426">J513+L513+N513+P513</f>
        <v>0</v>
      </c>
      <c r="I513" s="22">
        <f t="shared" ref="I513:I520" si="427">K513+M513+O513+Q513</f>
        <v>0</v>
      </c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93"/>
      <c r="U513" s="93"/>
    </row>
    <row r="514" spans="1:21" ht="26.25" hidden="1" customHeight="1" x14ac:dyDescent="0.2">
      <c r="A514" s="92"/>
      <c r="B514" s="94" t="s">
        <v>14</v>
      </c>
      <c r="C514" s="19">
        <v>136</v>
      </c>
      <c r="D514" s="20" t="s">
        <v>41</v>
      </c>
      <c r="E514" s="20"/>
      <c r="F514" s="20" t="s">
        <v>338</v>
      </c>
      <c r="G514" s="19">
        <v>244</v>
      </c>
      <c r="H514" s="22">
        <f t="shared" si="426"/>
        <v>0</v>
      </c>
      <c r="I514" s="22">
        <f t="shared" si="427"/>
        <v>0</v>
      </c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93"/>
      <c r="U514" s="93"/>
    </row>
    <row r="515" spans="1:21" ht="13.15" hidden="1" customHeight="1" x14ac:dyDescent="0.2">
      <c r="A515" s="92"/>
      <c r="B515" s="95"/>
      <c r="C515" s="19">
        <v>136</v>
      </c>
      <c r="D515" s="20" t="s">
        <v>41</v>
      </c>
      <c r="E515" s="20"/>
      <c r="F515" s="20" t="s">
        <v>338</v>
      </c>
      <c r="G515" s="19">
        <v>244</v>
      </c>
      <c r="H515" s="22">
        <f t="shared" si="426"/>
        <v>0</v>
      </c>
      <c r="I515" s="22">
        <f t="shared" si="427"/>
        <v>0</v>
      </c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93"/>
      <c r="U515" s="93"/>
    </row>
    <row r="516" spans="1:21" ht="34.9" hidden="1" customHeight="1" x14ac:dyDescent="0.2">
      <c r="A516" s="92"/>
      <c r="B516" s="95"/>
      <c r="C516" s="19">
        <v>136</v>
      </c>
      <c r="D516" s="20" t="s">
        <v>41</v>
      </c>
      <c r="E516" s="20"/>
      <c r="F516" s="20" t="s">
        <v>338</v>
      </c>
      <c r="G516" s="19">
        <v>244</v>
      </c>
      <c r="H516" s="22">
        <f t="shared" si="426"/>
        <v>0</v>
      </c>
      <c r="I516" s="22">
        <f t="shared" si="427"/>
        <v>0</v>
      </c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93"/>
      <c r="U516" s="93"/>
    </row>
    <row r="517" spans="1:21" ht="25.15" hidden="1" customHeight="1" x14ac:dyDescent="0.2">
      <c r="A517" s="92"/>
      <c r="B517" s="95"/>
      <c r="C517" s="19">
        <v>136</v>
      </c>
      <c r="D517" s="20" t="s">
        <v>41</v>
      </c>
      <c r="E517" s="20"/>
      <c r="F517" s="20" t="s">
        <v>338</v>
      </c>
      <c r="G517" s="19">
        <v>244</v>
      </c>
      <c r="H517" s="22">
        <f t="shared" si="426"/>
        <v>0</v>
      </c>
      <c r="I517" s="22">
        <f t="shared" si="427"/>
        <v>0</v>
      </c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93"/>
      <c r="U517" s="93"/>
    </row>
    <row r="518" spans="1:21" ht="21.6" hidden="1" customHeight="1" x14ac:dyDescent="0.2">
      <c r="A518" s="92"/>
      <c r="B518" s="96"/>
      <c r="C518" s="19">
        <v>136</v>
      </c>
      <c r="D518" s="20" t="s">
        <v>41</v>
      </c>
      <c r="E518" s="20"/>
      <c r="F518" s="20" t="s">
        <v>338</v>
      </c>
      <c r="G518" s="19">
        <v>244</v>
      </c>
      <c r="H518" s="22">
        <f t="shared" si="426"/>
        <v>0</v>
      </c>
      <c r="I518" s="22">
        <f t="shared" si="427"/>
        <v>0</v>
      </c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93"/>
      <c r="U518" s="93"/>
    </row>
    <row r="519" spans="1:21" ht="13.15" hidden="1" customHeight="1" x14ac:dyDescent="0.2">
      <c r="A519" s="92"/>
      <c r="B519" s="80" t="s">
        <v>15</v>
      </c>
      <c r="C519" s="19"/>
      <c r="D519" s="20"/>
      <c r="E519" s="20"/>
      <c r="F519" s="20"/>
      <c r="G519" s="19"/>
      <c r="H519" s="22">
        <f t="shared" si="426"/>
        <v>0</v>
      </c>
      <c r="I519" s="22">
        <f t="shared" si="427"/>
        <v>0</v>
      </c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93"/>
      <c r="U519" s="93"/>
    </row>
    <row r="520" spans="1:21" ht="13.15" hidden="1" customHeight="1" x14ac:dyDescent="0.2">
      <c r="A520" s="92"/>
      <c r="B520" s="80" t="s">
        <v>12</v>
      </c>
      <c r="C520" s="19"/>
      <c r="D520" s="20"/>
      <c r="E520" s="20"/>
      <c r="F520" s="20"/>
      <c r="G520" s="19"/>
      <c r="H520" s="22">
        <f t="shared" si="426"/>
        <v>0</v>
      </c>
      <c r="I520" s="22">
        <f t="shared" si="427"/>
        <v>0</v>
      </c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93"/>
      <c r="U520" s="93"/>
    </row>
    <row r="521" spans="1:21" ht="26.25" hidden="1" customHeight="1" x14ac:dyDescent="0.2">
      <c r="A521" s="92" t="s">
        <v>438</v>
      </c>
      <c r="B521" s="80" t="s">
        <v>138</v>
      </c>
      <c r="C521" s="19"/>
      <c r="D521" s="20"/>
      <c r="E521" s="20"/>
      <c r="F521" s="20"/>
      <c r="G521" s="19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93" t="s">
        <v>413</v>
      </c>
      <c r="U521" s="93" t="s">
        <v>492</v>
      </c>
    </row>
    <row r="522" spans="1:21" ht="26.45" hidden="1" customHeight="1" x14ac:dyDescent="0.2">
      <c r="A522" s="92"/>
      <c r="B522" s="80" t="s">
        <v>112</v>
      </c>
      <c r="C522" s="19"/>
      <c r="D522" s="20"/>
      <c r="E522" s="20"/>
      <c r="F522" s="20"/>
      <c r="G522" s="19"/>
      <c r="H522" s="22" t="e">
        <f t="shared" ref="H522:S522" si="428">ROUND(H523/H521,1)</f>
        <v>#DIV/0!</v>
      </c>
      <c r="I522" s="22" t="e">
        <f t="shared" si="428"/>
        <v>#DIV/0!</v>
      </c>
      <c r="J522" s="22" t="e">
        <f t="shared" si="428"/>
        <v>#DIV/0!</v>
      </c>
      <c r="K522" s="22" t="e">
        <f t="shared" si="428"/>
        <v>#DIV/0!</v>
      </c>
      <c r="L522" s="22" t="e">
        <f t="shared" si="428"/>
        <v>#DIV/0!</v>
      </c>
      <c r="M522" s="22" t="e">
        <f t="shared" si="428"/>
        <v>#DIV/0!</v>
      </c>
      <c r="N522" s="22" t="e">
        <f t="shared" si="428"/>
        <v>#DIV/0!</v>
      </c>
      <c r="O522" s="22" t="e">
        <f t="shared" si="428"/>
        <v>#DIV/0!</v>
      </c>
      <c r="P522" s="22" t="e">
        <f t="shared" si="428"/>
        <v>#DIV/0!</v>
      </c>
      <c r="Q522" s="22" t="e">
        <f t="shared" si="428"/>
        <v>#DIV/0!</v>
      </c>
      <c r="R522" s="22" t="e">
        <f t="shared" si="428"/>
        <v>#DIV/0!</v>
      </c>
      <c r="S522" s="22" t="e">
        <f t="shared" si="428"/>
        <v>#DIV/0!</v>
      </c>
      <c r="T522" s="93"/>
      <c r="U522" s="93"/>
    </row>
    <row r="523" spans="1:21" ht="43.9" hidden="1" customHeight="1" x14ac:dyDescent="0.2">
      <c r="A523" s="92"/>
      <c r="B523" s="80" t="s">
        <v>94</v>
      </c>
      <c r="C523" s="19"/>
      <c r="D523" s="20"/>
      <c r="E523" s="20"/>
      <c r="F523" s="20"/>
      <c r="G523" s="19"/>
      <c r="H523" s="22">
        <f t="shared" ref="H523:S523" si="429">SUM(H524:H532)</f>
        <v>0</v>
      </c>
      <c r="I523" s="22">
        <f t="shared" si="429"/>
        <v>0</v>
      </c>
      <c r="J523" s="22">
        <f t="shared" si="429"/>
        <v>0</v>
      </c>
      <c r="K523" s="22">
        <f t="shared" si="429"/>
        <v>0</v>
      </c>
      <c r="L523" s="22">
        <f t="shared" si="429"/>
        <v>0</v>
      </c>
      <c r="M523" s="22">
        <f t="shared" si="429"/>
        <v>0</v>
      </c>
      <c r="N523" s="22">
        <f t="shared" si="429"/>
        <v>0</v>
      </c>
      <c r="O523" s="22">
        <f t="shared" si="429"/>
        <v>0</v>
      </c>
      <c r="P523" s="22">
        <f t="shared" si="429"/>
        <v>0</v>
      </c>
      <c r="Q523" s="22">
        <f t="shared" si="429"/>
        <v>0</v>
      </c>
      <c r="R523" s="22">
        <f t="shared" si="429"/>
        <v>0</v>
      </c>
      <c r="S523" s="22">
        <f t="shared" si="429"/>
        <v>0</v>
      </c>
      <c r="T523" s="93"/>
      <c r="U523" s="93"/>
    </row>
    <row r="524" spans="1:21" ht="22.15" hidden="1" customHeight="1" x14ac:dyDescent="0.2">
      <c r="A524" s="92"/>
      <c r="B524" s="94" t="s">
        <v>17</v>
      </c>
      <c r="C524" s="19">
        <v>136</v>
      </c>
      <c r="D524" s="20" t="s">
        <v>41</v>
      </c>
      <c r="E524" s="20"/>
      <c r="F524" s="20" t="s">
        <v>338</v>
      </c>
      <c r="G524" s="19">
        <v>244</v>
      </c>
      <c r="H524" s="22">
        <f>J524+L524+N524+P524</f>
        <v>0</v>
      </c>
      <c r="I524" s="22">
        <f>K524+M524+O524+Q524</f>
        <v>0</v>
      </c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93"/>
      <c r="U524" s="93"/>
    </row>
    <row r="525" spans="1:21" ht="30" hidden="1" customHeight="1" x14ac:dyDescent="0.2">
      <c r="A525" s="92"/>
      <c r="B525" s="96"/>
      <c r="C525" s="19">
        <v>136</v>
      </c>
      <c r="D525" s="20" t="s">
        <v>41</v>
      </c>
      <c r="E525" s="20"/>
      <c r="F525" s="20" t="s">
        <v>338</v>
      </c>
      <c r="G525" s="19">
        <v>244</v>
      </c>
      <c r="H525" s="22">
        <f t="shared" ref="H525:H532" si="430">J525+L525+N525+P525</f>
        <v>0</v>
      </c>
      <c r="I525" s="22">
        <f t="shared" ref="I525:I532" si="431">K525+M525+O525+Q525</f>
        <v>0</v>
      </c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93"/>
      <c r="U525" s="93"/>
    </row>
    <row r="526" spans="1:21" ht="26.25" hidden="1" customHeight="1" x14ac:dyDescent="0.2">
      <c r="A526" s="92"/>
      <c r="B526" s="94" t="s">
        <v>14</v>
      </c>
      <c r="C526" s="19">
        <v>136</v>
      </c>
      <c r="D526" s="20" t="s">
        <v>41</v>
      </c>
      <c r="E526" s="20"/>
      <c r="F526" s="20" t="s">
        <v>338</v>
      </c>
      <c r="G526" s="19">
        <v>244</v>
      </c>
      <c r="H526" s="22">
        <f t="shared" si="430"/>
        <v>0</v>
      </c>
      <c r="I526" s="22">
        <f t="shared" si="431"/>
        <v>0</v>
      </c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93"/>
      <c r="U526" s="93"/>
    </row>
    <row r="527" spans="1:21" ht="13.15" hidden="1" customHeight="1" x14ac:dyDescent="0.2">
      <c r="A527" s="92"/>
      <c r="B527" s="95"/>
      <c r="C527" s="19">
        <v>136</v>
      </c>
      <c r="D527" s="20" t="s">
        <v>41</v>
      </c>
      <c r="E527" s="20"/>
      <c r="F527" s="20" t="s">
        <v>338</v>
      </c>
      <c r="G527" s="19">
        <v>244</v>
      </c>
      <c r="H527" s="22">
        <f t="shared" si="430"/>
        <v>0</v>
      </c>
      <c r="I527" s="22">
        <f t="shared" si="431"/>
        <v>0</v>
      </c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93"/>
      <c r="U527" s="93"/>
    </row>
    <row r="528" spans="1:21" ht="34.9" hidden="1" customHeight="1" x14ac:dyDescent="0.2">
      <c r="A528" s="92"/>
      <c r="B528" s="95"/>
      <c r="C528" s="19">
        <v>136</v>
      </c>
      <c r="D528" s="20" t="s">
        <v>41</v>
      </c>
      <c r="E528" s="20"/>
      <c r="F528" s="20" t="s">
        <v>338</v>
      </c>
      <c r="G528" s="19">
        <v>244</v>
      </c>
      <c r="H528" s="22">
        <f t="shared" si="430"/>
        <v>0</v>
      </c>
      <c r="I528" s="22">
        <f t="shared" si="431"/>
        <v>0</v>
      </c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93"/>
      <c r="U528" s="93"/>
    </row>
    <row r="529" spans="1:21" ht="25.15" hidden="1" customHeight="1" x14ac:dyDescent="0.2">
      <c r="A529" s="92"/>
      <c r="B529" s="95"/>
      <c r="C529" s="19">
        <v>136</v>
      </c>
      <c r="D529" s="20" t="s">
        <v>41</v>
      </c>
      <c r="E529" s="20"/>
      <c r="F529" s="20" t="s">
        <v>338</v>
      </c>
      <c r="G529" s="19">
        <v>244</v>
      </c>
      <c r="H529" s="22">
        <f t="shared" si="430"/>
        <v>0</v>
      </c>
      <c r="I529" s="22">
        <f t="shared" si="431"/>
        <v>0</v>
      </c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93"/>
      <c r="U529" s="93"/>
    </row>
    <row r="530" spans="1:21" ht="21.6" hidden="1" customHeight="1" x14ac:dyDescent="0.2">
      <c r="A530" s="92"/>
      <c r="B530" s="96"/>
      <c r="C530" s="19">
        <v>136</v>
      </c>
      <c r="D530" s="20" t="s">
        <v>41</v>
      </c>
      <c r="E530" s="20"/>
      <c r="F530" s="20" t="s">
        <v>338</v>
      </c>
      <c r="G530" s="19">
        <v>244</v>
      </c>
      <c r="H530" s="22">
        <f t="shared" si="430"/>
        <v>0</v>
      </c>
      <c r="I530" s="22">
        <f t="shared" si="431"/>
        <v>0</v>
      </c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93"/>
      <c r="U530" s="93"/>
    </row>
    <row r="531" spans="1:21" ht="13.15" hidden="1" customHeight="1" x14ac:dyDescent="0.2">
      <c r="A531" s="92"/>
      <c r="B531" s="80" t="s">
        <v>15</v>
      </c>
      <c r="C531" s="19"/>
      <c r="D531" s="20"/>
      <c r="E531" s="20"/>
      <c r="F531" s="20"/>
      <c r="G531" s="19"/>
      <c r="H531" s="22">
        <f t="shared" si="430"/>
        <v>0</v>
      </c>
      <c r="I531" s="22">
        <f t="shared" si="431"/>
        <v>0</v>
      </c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93"/>
      <c r="U531" s="93"/>
    </row>
    <row r="532" spans="1:21" ht="13.15" hidden="1" customHeight="1" x14ac:dyDescent="0.2">
      <c r="A532" s="92"/>
      <c r="B532" s="80" t="s">
        <v>12</v>
      </c>
      <c r="C532" s="19"/>
      <c r="D532" s="20"/>
      <c r="E532" s="20"/>
      <c r="F532" s="20"/>
      <c r="G532" s="19"/>
      <c r="H532" s="22">
        <f t="shared" si="430"/>
        <v>0</v>
      </c>
      <c r="I532" s="22">
        <f t="shared" si="431"/>
        <v>0</v>
      </c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93"/>
      <c r="U532" s="93"/>
    </row>
    <row r="533" spans="1:21" ht="26.25" hidden="1" customHeight="1" x14ac:dyDescent="0.2">
      <c r="A533" s="92" t="s">
        <v>439</v>
      </c>
      <c r="B533" s="80" t="s">
        <v>138</v>
      </c>
      <c r="C533" s="19"/>
      <c r="D533" s="20"/>
      <c r="E533" s="20"/>
      <c r="F533" s="20"/>
      <c r="G533" s="19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93" t="s">
        <v>413</v>
      </c>
      <c r="U533" s="102" t="s">
        <v>493</v>
      </c>
    </row>
    <row r="534" spans="1:21" ht="26.45" hidden="1" customHeight="1" x14ac:dyDescent="0.2">
      <c r="A534" s="92"/>
      <c r="B534" s="80" t="s">
        <v>112</v>
      </c>
      <c r="C534" s="19"/>
      <c r="D534" s="20"/>
      <c r="E534" s="20"/>
      <c r="F534" s="20"/>
      <c r="G534" s="19"/>
      <c r="H534" s="22" t="e">
        <f t="shared" ref="H534:S534" si="432">ROUND(H535/H533,1)</f>
        <v>#DIV/0!</v>
      </c>
      <c r="I534" s="22" t="e">
        <f t="shared" si="432"/>
        <v>#DIV/0!</v>
      </c>
      <c r="J534" s="22" t="e">
        <f t="shared" si="432"/>
        <v>#DIV/0!</v>
      </c>
      <c r="K534" s="22" t="e">
        <f t="shared" si="432"/>
        <v>#DIV/0!</v>
      </c>
      <c r="L534" s="22" t="e">
        <f t="shared" si="432"/>
        <v>#DIV/0!</v>
      </c>
      <c r="M534" s="22" t="e">
        <f t="shared" si="432"/>
        <v>#DIV/0!</v>
      </c>
      <c r="N534" s="22" t="e">
        <f t="shared" si="432"/>
        <v>#DIV/0!</v>
      </c>
      <c r="O534" s="22" t="e">
        <f t="shared" si="432"/>
        <v>#DIV/0!</v>
      </c>
      <c r="P534" s="22" t="e">
        <f t="shared" si="432"/>
        <v>#DIV/0!</v>
      </c>
      <c r="Q534" s="22" t="e">
        <f t="shared" si="432"/>
        <v>#DIV/0!</v>
      </c>
      <c r="R534" s="22" t="e">
        <f t="shared" si="432"/>
        <v>#DIV/0!</v>
      </c>
      <c r="S534" s="22" t="e">
        <f t="shared" si="432"/>
        <v>#DIV/0!</v>
      </c>
      <c r="T534" s="93"/>
      <c r="U534" s="103"/>
    </row>
    <row r="535" spans="1:21" ht="46.15" hidden="1" customHeight="1" x14ac:dyDescent="0.2">
      <c r="A535" s="92"/>
      <c r="B535" s="80" t="s">
        <v>94</v>
      </c>
      <c r="C535" s="19"/>
      <c r="D535" s="20"/>
      <c r="E535" s="20"/>
      <c r="F535" s="20"/>
      <c r="G535" s="19"/>
      <c r="H535" s="22">
        <f t="shared" ref="H535:S535" si="433">SUM(H536:H544)</f>
        <v>0</v>
      </c>
      <c r="I535" s="22">
        <f t="shared" si="433"/>
        <v>0</v>
      </c>
      <c r="J535" s="22">
        <f t="shared" si="433"/>
        <v>0</v>
      </c>
      <c r="K535" s="22">
        <f t="shared" si="433"/>
        <v>0</v>
      </c>
      <c r="L535" s="22">
        <f t="shared" si="433"/>
        <v>0</v>
      </c>
      <c r="M535" s="22">
        <f t="shared" si="433"/>
        <v>0</v>
      </c>
      <c r="N535" s="22">
        <f t="shared" si="433"/>
        <v>0</v>
      </c>
      <c r="O535" s="22">
        <f t="shared" si="433"/>
        <v>0</v>
      </c>
      <c r="P535" s="22">
        <f t="shared" si="433"/>
        <v>0</v>
      </c>
      <c r="Q535" s="22">
        <f t="shared" si="433"/>
        <v>0</v>
      </c>
      <c r="R535" s="22">
        <f t="shared" si="433"/>
        <v>0</v>
      </c>
      <c r="S535" s="22">
        <f t="shared" si="433"/>
        <v>0</v>
      </c>
      <c r="T535" s="93"/>
      <c r="U535" s="103"/>
    </row>
    <row r="536" spans="1:21" ht="13.15" hidden="1" customHeight="1" x14ac:dyDescent="0.2">
      <c r="A536" s="92"/>
      <c r="B536" s="94" t="s">
        <v>17</v>
      </c>
      <c r="C536" s="19">
        <v>136</v>
      </c>
      <c r="D536" s="20" t="s">
        <v>41</v>
      </c>
      <c r="E536" s="20"/>
      <c r="F536" s="19" t="s">
        <v>338</v>
      </c>
      <c r="G536" s="19">
        <v>244</v>
      </c>
      <c r="H536" s="22">
        <f>J536+L536+N536+P536</f>
        <v>0</v>
      </c>
      <c r="I536" s="22">
        <f>K536+M536+O536+Q536</f>
        <v>0</v>
      </c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93"/>
      <c r="U536" s="103"/>
    </row>
    <row r="537" spans="1:21" ht="30" hidden="1" customHeight="1" x14ac:dyDescent="0.2">
      <c r="A537" s="92"/>
      <c r="B537" s="96"/>
      <c r="C537" s="19">
        <v>136</v>
      </c>
      <c r="D537" s="20" t="s">
        <v>41</v>
      </c>
      <c r="E537" s="20"/>
      <c r="F537" s="19" t="s">
        <v>338</v>
      </c>
      <c r="G537" s="19">
        <v>244</v>
      </c>
      <c r="H537" s="22">
        <f t="shared" ref="H537:H544" si="434">J537+L537+N537+P537</f>
        <v>0</v>
      </c>
      <c r="I537" s="22">
        <f t="shared" ref="I537:I544" si="435">K537+M537+O537+Q537</f>
        <v>0</v>
      </c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93"/>
      <c r="U537" s="103"/>
    </row>
    <row r="538" spans="1:21" ht="26.25" hidden="1" customHeight="1" x14ac:dyDescent="0.2">
      <c r="A538" s="92"/>
      <c r="B538" s="94" t="s">
        <v>14</v>
      </c>
      <c r="C538" s="19">
        <v>136</v>
      </c>
      <c r="D538" s="20" t="s">
        <v>41</v>
      </c>
      <c r="E538" s="20"/>
      <c r="F538" s="20" t="s">
        <v>338</v>
      </c>
      <c r="G538" s="19">
        <v>244</v>
      </c>
      <c r="H538" s="22">
        <f t="shared" si="434"/>
        <v>0</v>
      </c>
      <c r="I538" s="22">
        <f t="shared" si="435"/>
        <v>0</v>
      </c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93"/>
      <c r="U538" s="103"/>
    </row>
    <row r="539" spans="1:21" ht="13.15" hidden="1" customHeight="1" x14ac:dyDescent="0.2">
      <c r="A539" s="92"/>
      <c r="B539" s="95"/>
      <c r="C539" s="19">
        <v>136</v>
      </c>
      <c r="D539" s="20" t="s">
        <v>41</v>
      </c>
      <c r="E539" s="20"/>
      <c r="F539" s="20" t="s">
        <v>338</v>
      </c>
      <c r="G539" s="19">
        <v>244</v>
      </c>
      <c r="H539" s="22">
        <f t="shared" si="434"/>
        <v>0</v>
      </c>
      <c r="I539" s="22">
        <f t="shared" si="435"/>
        <v>0</v>
      </c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93"/>
      <c r="U539" s="103"/>
    </row>
    <row r="540" spans="1:21" ht="34.9" hidden="1" customHeight="1" x14ac:dyDescent="0.2">
      <c r="A540" s="92"/>
      <c r="B540" s="95"/>
      <c r="C540" s="19">
        <v>136</v>
      </c>
      <c r="D540" s="20" t="s">
        <v>41</v>
      </c>
      <c r="E540" s="20"/>
      <c r="F540" s="20" t="s">
        <v>338</v>
      </c>
      <c r="G540" s="19">
        <v>244</v>
      </c>
      <c r="H540" s="22">
        <f t="shared" si="434"/>
        <v>0</v>
      </c>
      <c r="I540" s="22">
        <f t="shared" si="435"/>
        <v>0</v>
      </c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93"/>
      <c r="U540" s="103"/>
    </row>
    <row r="541" spans="1:21" ht="25.15" hidden="1" customHeight="1" x14ac:dyDescent="0.2">
      <c r="A541" s="92"/>
      <c r="B541" s="95"/>
      <c r="C541" s="19">
        <v>136</v>
      </c>
      <c r="D541" s="20" t="s">
        <v>41</v>
      </c>
      <c r="E541" s="20"/>
      <c r="F541" s="20" t="s">
        <v>338</v>
      </c>
      <c r="G541" s="19">
        <v>244</v>
      </c>
      <c r="H541" s="22">
        <f t="shared" si="434"/>
        <v>0</v>
      </c>
      <c r="I541" s="22">
        <f t="shared" si="435"/>
        <v>0</v>
      </c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93"/>
      <c r="U541" s="103"/>
    </row>
    <row r="542" spans="1:21" ht="21.6" hidden="1" customHeight="1" x14ac:dyDescent="0.2">
      <c r="A542" s="92"/>
      <c r="B542" s="96"/>
      <c r="C542" s="19">
        <v>136</v>
      </c>
      <c r="D542" s="20" t="s">
        <v>41</v>
      </c>
      <c r="E542" s="20"/>
      <c r="F542" s="20" t="s">
        <v>338</v>
      </c>
      <c r="G542" s="19">
        <v>244</v>
      </c>
      <c r="H542" s="22">
        <f t="shared" si="434"/>
        <v>0</v>
      </c>
      <c r="I542" s="22">
        <f t="shared" si="435"/>
        <v>0</v>
      </c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93"/>
      <c r="U542" s="103"/>
    </row>
    <row r="543" spans="1:21" ht="13.15" hidden="1" customHeight="1" x14ac:dyDescent="0.2">
      <c r="A543" s="92"/>
      <c r="B543" s="80" t="s">
        <v>15</v>
      </c>
      <c r="C543" s="19"/>
      <c r="D543" s="20"/>
      <c r="E543" s="20"/>
      <c r="F543" s="20"/>
      <c r="G543" s="19"/>
      <c r="H543" s="22">
        <f t="shared" si="434"/>
        <v>0</v>
      </c>
      <c r="I543" s="22">
        <f t="shared" si="435"/>
        <v>0</v>
      </c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93"/>
      <c r="U543" s="103"/>
    </row>
    <row r="544" spans="1:21" ht="0.75" hidden="1" customHeight="1" x14ac:dyDescent="0.2">
      <c r="A544" s="92"/>
      <c r="B544" s="80" t="s">
        <v>12</v>
      </c>
      <c r="C544" s="19"/>
      <c r="D544" s="20"/>
      <c r="E544" s="20"/>
      <c r="F544" s="20"/>
      <c r="G544" s="19"/>
      <c r="H544" s="22">
        <f t="shared" si="434"/>
        <v>0</v>
      </c>
      <c r="I544" s="22">
        <f t="shared" si="435"/>
        <v>0</v>
      </c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93"/>
      <c r="U544" s="104"/>
    </row>
    <row r="545" spans="1:25" ht="12.75" customHeight="1" x14ac:dyDescent="0.2">
      <c r="A545" s="94" t="s">
        <v>603</v>
      </c>
      <c r="B545" s="80" t="s">
        <v>138</v>
      </c>
      <c r="C545" s="19"/>
      <c r="D545" s="20"/>
      <c r="E545" s="20"/>
      <c r="F545" s="20"/>
      <c r="G545" s="19"/>
      <c r="H545" s="22">
        <v>1</v>
      </c>
      <c r="I545" s="22"/>
      <c r="J545" s="22"/>
      <c r="K545" s="22"/>
      <c r="L545" s="22"/>
      <c r="M545" s="22"/>
      <c r="N545" s="22"/>
      <c r="O545" s="22"/>
      <c r="P545" s="22">
        <v>1</v>
      </c>
      <c r="Q545" s="22"/>
      <c r="R545" s="22"/>
      <c r="S545" s="22"/>
      <c r="T545" s="93" t="s">
        <v>620</v>
      </c>
      <c r="U545" s="93"/>
    </row>
    <row r="546" spans="1:25" ht="26.45" customHeight="1" x14ac:dyDescent="0.2">
      <c r="A546" s="95"/>
      <c r="B546" s="80" t="s">
        <v>112</v>
      </c>
      <c r="C546" s="19"/>
      <c r="D546" s="20"/>
      <c r="E546" s="20"/>
      <c r="F546" s="20"/>
      <c r="G546" s="19"/>
      <c r="H546" s="22">
        <f t="shared" ref="H546:I546" si="436">ROUND(H547/H545,1)</f>
        <v>150</v>
      </c>
      <c r="I546" s="22" t="e">
        <f t="shared" si="436"/>
        <v>#DIV/0!</v>
      </c>
      <c r="J546" s="68" t="s">
        <v>585</v>
      </c>
      <c r="K546" s="68"/>
      <c r="L546" s="68" t="s">
        <v>585</v>
      </c>
      <c r="M546" s="68"/>
      <c r="N546" s="68" t="s">
        <v>585</v>
      </c>
      <c r="O546" s="68"/>
      <c r="P546" s="68" t="s">
        <v>585</v>
      </c>
      <c r="Q546" s="22" t="e">
        <f t="shared" ref="Q546:S546" si="437">ROUND(Q547/Q545,1)</f>
        <v>#DIV/0!</v>
      </c>
      <c r="R546" s="22" t="e">
        <f t="shared" si="437"/>
        <v>#DIV/0!</v>
      </c>
      <c r="S546" s="22" t="e">
        <f t="shared" si="437"/>
        <v>#DIV/0!</v>
      </c>
      <c r="T546" s="93"/>
      <c r="U546" s="93"/>
      <c r="Y546" s="72"/>
    </row>
    <row r="547" spans="1:25" ht="25.5" x14ac:dyDescent="0.2">
      <c r="A547" s="95"/>
      <c r="B547" s="80" t="s">
        <v>94</v>
      </c>
      <c r="C547" s="19"/>
      <c r="D547" s="20"/>
      <c r="E547" s="20"/>
      <c r="F547" s="20"/>
      <c r="G547" s="19"/>
      <c r="H547" s="22">
        <f t="shared" ref="H547:S547" si="438">SUM(H548:H555)</f>
        <v>149.999999</v>
      </c>
      <c r="I547" s="22">
        <f t="shared" si="438"/>
        <v>0</v>
      </c>
      <c r="J547" s="22">
        <f t="shared" si="438"/>
        <v>0</v>
      </c>
      <c r="K547" s="22">
        <f t="shared" si="438"/>
        <v>0</v>
      </c>
      <c r="L547" s="22">
        <f t="shared" si="438"/>
        <v>0</v>
      </c>
      <c r="M547" s="22">
        <f t="shared" si="438"/>
        <v>0</v>
      </c>
      <c r="N547" s="22">
        <f t="shared" si="438"/>
        <v>0</v>
      </c>
      <c r="O547" s="22">
        <f t="shared" si="438"/>
        <v>0</v>
      </c>
      <c r="P547" s="22">
        <f t="shared" si="438"/>
        <v>149.999999</v>
      </c>
      <c r="Q547" s="22">
        <f t="shared" si="438"/>
        <v>0</v>
      </c>
      <c r="R547" s="22">
        <f t="shared" si="438"/>
        <v>0</v>
      </c>
      <c r="S547" s="22">
        <f t="shared" si="438"/>
        <v>0</v>
      </c>
      <c r="T547" s="93"/>
      <c r="U547" s="93"/>
      <c r="Y547" s="72"/>
    </row>
    <row r="548" spans="1:25" ht="13.15" customHeight="1" x14ac:dyDescent="0.2">
      <c r="A548" s="95"/>
      <c r="B548" s="94" t="s">
        <v>17</v>
      </c>
      <c r="C548" s="19">
        <v>136</v>
      </c>
      <c r="D548" s="20" t="s">
        <v>590</v>
      </c>
      <c r="E548" s="18" t="s">
        <v>592</v>
      </c>
      <c r="F548" s="19" t="s">
        <v>601</v>
      </c>
      <c r="G548" s="19">
        <v>244</v>
      </c>
      <c r="H548" s="22">
        <f>J548+L548+N548+P548</f>
        <v>0</v>
      </c>
      <c r="I548" s="22">
        <f>K548+M548+O548+Q548</f>
        <v>0</v>
      </c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93"/>
      <c r="U548" s="93"/>
    </row>
    <row r="549" spans="1:25" x14ac:dyDescent="0.2">
      <c r="A549" s="95"/>
      <c r="B549" s="95"/>
      <c r="C549" s="19">
        <v>136</v>
      </c>
      <c r="D549" s="20" t="s">
        <v>590</v>
      </c>
      <c r="E549" s="18" t="s">
        <v>592</v>
      </c>
      <c r="F549" s="19" t="s">
        <v>601</v>
      </c>
      <c r="G549" s="19">
        <v>612</v>
      </c>
      <c r="H549" s="22">
        <f t="shared" ref="H549" si="439">J549+L549+N549+P549</f>
        <v>32.999473999999999</v>
      </c>
      <c r="I549" s="22">
        <f t="shared" ref="I549:I555" si="440">K549+M549+O549+Q549</f>
        <v>0</v>
      </c>
      <c r="J549" s="22"/>
      <c r="K549" s="22"/>
      <c r="L549" s="22"/>
      <c r="M549" s="22"/>
      <c r="N549" s="22"/>
      <c r="O549" s="22"/>
      <c r="P549" s="22">
        <f>32.999474</f>
        <v>32.999473999999999</v>
      </c>
      <c r="Q549" s="22"/>
      <c r="R549" s="22"/>
      <c r="S549" s="22"/>
      <c r="T549" s="93"/>
      <c r="U549" s="93"/>
    </row>
    <row r="550" spans="1:25" x14ac:dyDescent="0.2">
      <c r="A550" s="95"/>
      <c r="B550" s="123"/>
      <c r="C550" s="19">
        <v>136</v>
      </c>
      <c r="D550" s="20" t="s">
        <v>590</v>
      </c>
      <c r="E550" s="18" t="s">
        <v>592</v>
      </c>
      <c r="F550" s="19" t="s">
        <v>601</v>
      </c>
      <c r="G550" s="19">
        <v>622</v>
      </c>
      <c r="H550" s="22">
        <f>J550+L550+N550+P550</f>
        <v>0</v>
      </c>
      <c r="I550" s="22">
        <f t="shared" si="440"/>
        <v>0</v>
      </c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93"/>
      <c r="U550" s="93"/>
    </row>
    <row r="551" spans="1:25" ht="13.15" customHeight="1" x14ac:dyDescent="0.2">
      <c r="A551" s="95"/>
      <c r="B551" s="92" t="s">
        <v>14</v>
      </c>
      <c r="C551" s="19">
        <v>136</v>
      </c>
      <c r="D551" s="20" t="s">
        <v>590</v>
      </c>
      <c r="E551" s="18" t="s">
        <v>592</v>
      </c>
      <c r="F551" s="19" t="s">
        <v>601</v>
      </c>
      <c r="G551" s="19">
        <v>244</v>
      </c>
      <c r="H551" s="22">
        <f t="shared" ref="H551:H555" si="441">J551+L551+N551+P551</f>
        <v>0</v>
      </c>
      <c r="I551" s="22">
        <f t="shared" si="440"/>
        <v>0</v>
      </c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93"/>
      <c r="U551" s="93"/>
    </row>
    <row r="552" spans="1:25" x14ac:dyDescent="0.2">
      <c r="A552" s="95"/>
      <c r="B552" s="97"/>
      <c r="C552" s="19">
        <v>136</v>
      </c>
      <c r="D552" s="20" t="s">
        <v>590</v>
      </c>
      <c r="E552" s="18" t="s">
        <v>592</v>
      </c>
      <c r="F552" s="19" t="s">
        <v>601</v>
      </c>
      <c r="G552" s="19">
        <v>612</v>
      </c>
      <c r="H552" s="22">
        <f t="shared" si="441"/>
        <v>117.000525</v>
      </c>
      <c r="I552" s="22">
        <f t="shared" si="440"/>
        <v>0</v>
      </c>
      <c r="J552" s="22"/>
      <c r="K552" s="22"/>
      <c r="L552" s="22"/>
      <c r="M552" s="22"/>
      <c r="N552" s="22"/>
      <c r="O552" s="22"/>
      <c r="P552" s="22">
        <v>117.000525</v>
      </c>
      <c r="Q552" s="22"/>
      <c r="R552" s="22"/>
      <c r="S552" s="22"/>
      <c r="T552" s="93"/>
      <c r="U552" s="93"/>
    </row>
    <row r="553" spans="1:25" ht="14.25" customHeight="1" x14ac:dyDescent="0.2">
      <c r="A553" s="95"/>
      <c r="B553" s="97"/>
      <c r="C553" s="19">
        <v>136</v>
      </c>
      <c r="D553" s="20" t="s">
        <v>590</v>
      </c>
      <c r="E553" s="18" t="s">
        <v>592</v>
      </c>
      <c r="F553" s="19" t="s">
        <v>601</v>
      </c>
      <c r="G553" s="19">
        <v>622</v>
      </c>
      <c r="H553" s="22">
        <f t="shared" si="441"/>
        <v>0</v>
      </c>
      <c r="I553" s="22">
        <f t="shared" si="440"/>
        <v>0</v>
      </c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93"/>
      <c r="U553" s="93"/>
    </row>
    <row r="554" spans="1:25" ht="13.15" customHeight="1" x14ac:dyDescent="0.2">
      <c r="A554" s="95"/>
      <c r="B554" s="80" t="s">
        <v>15</v>
      </c>
      <c r="C554" s="19"/>
      <c r="D554" s="20"/>
      <c r="E554" s="20"/>
      <c r="F554" s="20"/>
      <c r="G554" s="19"/>
      <c r="H554" s="22">
        <f t="shared" si="441"/>
        <v>0</v>
      </c>
      <c r="I554" s="22">
        <f t="shared" si="440"/>
        <v>0</v>
      </c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93"/>
      <c r="U554" s="93"/>
    </row>
    <row r="555" spans="1:25" ht="22.5" customHeight="1" x14ac:dyDescent="0.2">
      <c r="A555" s="96"/>
      <c r="B555" s="80" t="s">
        <v>12</v>
      </c>
      <c r="C555" s="19"/>
      <c r="D555" s="20"/>
      <c r="E555" s="20"/>
      <c r="F555" s="20"/>
      <c r="G555" s="19"/>
      <c r="H555" s="22">
        <f t="shared" si="441"/>
        <v>0</v>
      </c>
      <c r="I555" s="22">
        <f t="shared" si="440"/>
        <v>0</v>
      </c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93"/>
      <c r="U555" s="93"/>
    </row>
    <row r="556" spans="1:25" ht="12.75" customHeight="1" x14ac:dyDescent="0.2">
      <c r="A556" s="94" t="s">
        <v>437</v>
      </c>
      <c r="B556" s="80" t="s">
        <v>138</v>
      </c>
      <c r="C556" s="19"/>
      <c r="D556" s="20"/>
      <c r="E556" s="20"/>
      <c r="F556" s="20"/>
      <c r="G556" s="19"/>
      <c r="H556" s="22">
        <v>1</v>
      </c>
      <c r="I556" s="22"/>
      <c r="J556" s="22"/>
      <c r="K556" s="22"/>
      <c r="L556" s="22"/>
      <c r="M556" s="22"/>
      <c r="N556" s="22"/>
      <c r="O556" s="22"/>
      <c r="P556" s="22">
        <v>1</v>
      </c>
      <c r="Q556" s="22"/>
      <c r="R556" s="22"/>
      <c r="S556" s="22"/>
      <c r="T556" s="93" t="s">
        <v>621</v>
      </c>
      <c r="U556" s="93"/>
    </row>
    <row r="557" spans="1:25" ht="26.45" customHeight="1" x14ac:dyDescent="0.2">
      <c r="A557" s="95"/>
      <c r="B557" s="80" t="s">
        <v>112</v>
      </c>
      <c r="C557" s="19"/>
      <c r="D557" s="20"/>
      <c r="E557" s="20"/>
      <c r="F557" s="20"/>
      <c r="G557" s="19"/>
      <c r="H557" s="22">
        <f t="shared" ref="H557:I557" si="442">ROUND(H558/H556,1)</f>
        <v>495.8</v>
      </c>
      <c r="I557" s="22" t="e">
        <f t="shared" si="442"/>
        <v>#DIV/0!</v>
      </c>
      <c r="J557" s="68" t="s">
        <v>585</v>
      </c>
      <c r="K557" s="68"/>
      <c r="L557" s="68" t="s">
        <v>585</v>
      </c>
      <c r="M557" s="68"/>
      <c r="N557" s="68" t="s">
        <v>585</v>
      </c>
      <c r="O557" s="68"/>
      <c r="P557" s="68" t="s">
        <v>585</v>
      </c>
      <c r="Q557" s="22" t="e">
        <f t="shared" ref="Q557:S557" si="443">ROUND(Q558/Q556,1)</f>
        <v>#DIV/0!</v>
      </c>
      <c r="R557" s="22" t="e">
        <f t="shared" si="443"/>
        <v>#DIV/0!</v>
      </c>
      <c r="S557" s="22" t="e">
        <f t="shared" si="443"/>
        <v>#DIV/0!</v>
      </c>
      <c r="T557" s="93"/>
      <c r="U557" s="93"/>
    </row>
    <row r="558" spans="1:25" ht="25.5" x14ac:dyDescent="0.2">
      <c r="A558" s="95"/>
      <c r="B558" s="80" t="s">
        <v>94</v>
      </c>
      <c r="C558" s="19"/>
      <c r="D558" s="20"/>
      <c r="E558" s="20"/>
      <c r="F558" s="20"/>
      <c r="G558" s="19"/>
      <c r="H558" s="22">
        <f t="shared" ref="H558:S558" si="444">SUM(H559:H566)</f>
        <v>495.79999641000001</v>
      </c>
      <c r="I558" s="22">
        <f t="shared" si="444"/>
        <v>0</v>
      </c>
      <c r="J558" s="22">
        <f t="shared" si="444"/>
        <v>0</v>
      </c>
      <c r="K558" s="22">
        <f t="shared" si="444"/>
        <v>0</v>
      </c>
      <c r="L558" s="22">
        <f t="shared" si="444"/>
        <v>0</v>
      </c>
      <c r="M558" s="22">
        <f t="shared" si="444"/>
        <v>0</v>
      </c>
      <c r="N558" s="22">
        <f t="shared" si="444"/>
        <v>0</v>
      </c>
      <c r="O558" s="22">
        <f t="shared" si="444"/>
        <v>0</v>
      </c>
      <c r="P558" s="22">
        <f t="shared" si="444"/>
        <v>495.79999641000001</v>
      </c>
      <c r="Q558" s="22">
        <f t="shared" si="444"/>
        <v>0</v>
      </c>
      <c r="R558" s="22">
        <f t="shared" si="444"/>
        <v>0</v>
      </c>
      <c r="S558" s="22">
        <f t="shared" si="444"/>
        <v>0</v>
      </c>
      <c r="T558" s="93"/>
      <c r="U558" s="93"/>
    </row>
    <row r="559" spans="1:25" ht="13.15" customHeight="1" x14ac:dyDescent="0.2">
      <c r="A559" s="95"/>
      <c r="B559" s="94" t="s">
        <v>17</v>
      </c>
      <c r="C559" s="19">
        <v>136</v>
      </c>
      <c r="D559" s="20" t="s">
        <v>590</v>
      </c>
      <c r="E559" s="18" t="s">
        <v>592</v>
      </c>
      <c r="F559" s="19" t="s">
        <v>601</v>
      </c>
      <c r="G559" s="19">
        <v>244</v>
      </c>
      <c r="H559" s="22">
        <f>J559+L559+N559+P559</f>
        <v>0</v>
      </c>
      <c r="I559" s="22">
        <f>K559+M559+O559+Q559</f>
        <v>0</v>
      </c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93"/>
      <c r="U559" s="93"/>
    </row>
    <row r="560" spans="1:25" x14ac:dyDescent="0.2">
      <c r="A560" s="95"/>
      <c r="B560" s="95"/>
      <c r="C560" s="19">
        <v>136</v>
      </c>
      <c r="D560" s="20" t="s">
        <v>590</v>
      </c>
      <c r="E560" s="18" t="s">
        <v>592</v>
      </c>
      <c r="F560" s="19" t="s">
        <v>601</v>
      </c>
      <c r="G560" s="19">
        <v>612</v>
      </c>
      <c r="H560" s="22">
        <f t="shared" ref="H560" si="445">J560+L560+N560+P560</f>
        <v>102.474367</v>
      </c>
      <c r="I560" s="22">
        <f t="shared" ref="I560:I566" si="446">K560+M560+O560+Q560</f>
        <v>0</v>
      </c>
      <c r="J560" s="22"/>
      <c r="K560" s="22"/>
      <c r="L560" s="22"/>
      <c r="M560" s="22"/>
      <c r="N560" s="22"/>
      <c r="O560" s="22"/>
      <c r="P560" s="22">
        <f>80.474718+21.999649</f>
        <v>102.474367</v>
      </c>
      <c r="Q560" s="22"/>
      <c r="R560" s="22"/>
      <c r="S560" s="22"/>
      <c r="T560" s="93"/>
      <c r="U560" s="93"/>
    </row>
    <row r="561" spans="1:21" x14ac:dyDescent="0.2">
      <c r="A561" s="95"/>
      <c r="B561" s="123"/>
      <c r="C561" s="19">
        <v>136</v>
      </c>
      <c r="D561" s="20" t="s">
        <v>590</v>
      </c>
      <c r="E561" s="18" t="s">
        <v>592</v>
      </c>
      <c r="F561" s="19" t="s">
        <v>601</v>
      </c>
      <c r="G561" s="19">
        <v>622</v>
      </c>
      <c r="H561" s="22">
        <f>J561+L561+N561+P561</f>
        <v>6.5998939999999999</v>
      </c>
      <c r="I561" s="22">
        <f t="shared" si="446"/>
        <v>0</v>
      </c>
      <c r="J561" s="22"/>
      <c r="K561" s="22"/>
      <c r="L561" s="22"/>
      <c r="M561" s="22"/>
      <c r="N561" s="22"/>
      <c r="O561" s="22"/>
      <c r="P561" s="22">
        <f>6.599894</f>
        <v>6.5998939999999999</v>
      </c>
      <c r="Q561" s="22"/>
      <c r="R561" s="22"/>
      <c r="S561" s="22"/>
      <c r="T561" s="93"/>
      <c r="U561" s="93"/>
    </row>
    <row r="562" spans="1:21" ht="13.15" customHeight="1" x14ac:dyDescent="0.2">
      <c r="A562" s="95"/>
      <c r="B562" s="92" t="s">
        <v>14</v>
      </c>
      <c r="C562" s="19">
        <v>136</v>
      </c>
      <c r="D562" s="20" t="s">
        <v>590</v>
      </c>
      <c r="E562" s="18" t="s">
        <v>592</v>
      </c>
      <c r="F562" s="19" t="s">
        <v>601</v>
      </c>
      <c r="G562" s="19">
        <v>244</v>
      </c>
      <c r="H562" s="22">
        <f t="shared" ref="H562:H566" si="447">J562+L562+N562+P562</f>
        <v>0</v>
      </c>
      <c r="I562" s="22">
        <f t="shared" si="446"/>
        <v>0</v>
      </c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93"/>
      <c r="U562" s="93"/>
    </row>
    <row r="563" spans="1:21" x14ac:dyDescent="0.2">
      <c r="A563" s="95"/>
      <c r="B563" s="97"/>
      <c r="C563" s="19">
        <v>136</v>
      </c>
      <c r="D563" s="20" t="s">
        <v>590</v>
      </c>
      <c r="E563" s="18" t="s">
        <v>592</v>
      </c>
      <c r="F563" s="19" t="s">
        <v>601</v>
      </c>
      <c r="G563" s="19">
        <v>612</v>
      </c>
      <c r="H563" s="22">
        <f t="shared" si="447"/>
        <v>363.32563041000003</v>
      </c>
      <c r="I563" s="22">
        <f t="shared" si="446"/>
        <v>0</v>
      </c>
      <c r="J563" s="22"/>
      <c r="K563" s="22"/>
      <c r="L563" s="22"/>
      <c r="M563" s="22"/>
      <c r="N563" s="22"/>
      <c r="O563" s="22"/>
      <c r="P563" s="22">
        <f>285.32528+78.00035041</f>
        <v>363.32563041000003</v>
      </c>
      <c r="Q563" s="22"/>
      <c r="R563" s="22"/>
      <c r="S563" s="22"/>
      <c r="T563" s="93"/>
      <c r="U563" s="93"/>
    </row>
    <row r="564" spans="1:21" ht="14.25" customHeight="1" x14ac:dyDescent="0.2">
      <c r="A564" s="95"/>
      <c r="B564" s="97"/>
      <c r="C564" s="19">
        <v>136</v>
      </c>
      <c r="D564" s="20" t="s">
        <v>590</v>
      </c>
      <c r="E564" s="18" t="s">
        <v>592</v>
      </c>
      <c r="F564" s="19" t="s">
        <v>601</v>
      </c>
      <c r="G564" s="19">
        <v>622</v>
      </c>
      <c r="H564" s="22">
        <f t="shared" si="447"/>
        <v>23.400105</v>
      </c>
      <c r="I564" s="22">
        <f t="shared" si="446"/>
        <v>0</v>
      </c>
      <c r="J564" s="22"/>
      <c r="K564" s="22"/>
      <c r="L564" s="22"/>
      <c r="M564" s="22"/>
      <c r="N564" s="22"/>
      <c r="O564" s="22"/>
      <c r="P564" s="22">
        <f>23.400105</f>
        <v>23.400105</v>
      </c>
      <c r="Q564" s="22"/>
      <c r="R564" s="22"/>
      <c r="S564" s="22"/>
      <c r="T564" s="93"/>
      <c r="U564" s="93"/>
    </row>
    <row r="565" spans="1:21" ht="13.15" customHeight="1" x14ac:dyDescent="0.2">
      <c r="A565" s="95"/>
      <c r="B565" s="80" t="s">
        <v>15</v>
      </c>
      <c r="C565" s="19"/>
      <c r="D565" s="20"/>
      <c r="E565" s="20"/>
      <c r="F565" s="20"/>
      <c r="G565" s="19"/>
      <c r="H565" s="22">
        <f t="shared" si="447"/>
        <v>0</v>
      </c>
      <c r="I565" s="22">
        <f t="shared" si="446"/>
        <v>0</v>
      </c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93"/>
      <c r="U565" s="93"/>
    </row>
    <row r="566" spans="1:21" ht="20.25" customHeight="1" x14ac:dyDescent="0.2">
      <c r="A566" s="96"/>
      <c r="B566" s="80" t="s">
        <v>12</v>
      </c>
      <c r="C566" s="19"/>
      <c r="D566" s="20"/>
      <c r="E566" s="20"/>
      <c r="F566" s="20"/>
      <c r="G566" s="19"/>
      <c r="H566" s="22">
        <f t="shared" si="447"/>
        <v>0</v>
      </c>
      <c r="I566" s="22">
        <f t="shared" si="446"/>
        <v>0</v>
      </c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93"/>
      <c r="U566" s="93"/>
    </row>
    <row r="567" spans="1:21" ht="12.75" customHeight="1" x14ac:dyDescent="0.2">
      <c r="A567" s="94" t="s">
        <v>438</v>
      </c>
      <c r="B567" s="80" t="s">
        <v>138</v>
      </c>
      <c r="C567" s="19"/>
      <c r="D567" s="20"/>
      <c r="E567" s="20"/>
      <c r="F567" s="20"/>
      <c r="G567" s="19"/>
      <c r="H567" s="22">
        <v>1</v>
      </c>
      <c r="I567" s="22"/>
      <c r="J567" s="22"/>
      <c r="K567" s="22"/>
      <c r="L567" s="22"/>
      <c r="M567" s="22"/>
      <c r="N567" s="22"/>
      <c r="O567" s="22"/>
      <c r="P567" s="22">
        <v>1</v>
      </c>
      <c r="Q567" s="22"/>
      <c r="R567" s="22"/>
      <c r="S567" s="22"/>
      <c r="T567" s="93" t="s">
        <v>622</v>
      </c>
      <c r="U567" s="93"/>
    </row>
    <row r="568" spans="1:21" ht="26.45" customHeight="1" x14ac:dyDescent="0.2">
      <c r="A568" s="95"/>
      <c r="B568" s="80" t="s">
        <v>112</v>
      </c>
      <c r="C568" s="19"/>
      <c r="D568" s="20"/>
      <c r="E568" s="20"/>
      <c r="F568" s="20"/>
      <c r="G568" s="19"/>
      <c r="H568" s="22">
        <f t="shared" ref="H568:I568" si="448">ROUND(H569/H567,1)</f>
        <v>262.3</v>
      </c>
      <c r="I568" s="22" t="e">
        <f t="shared" si="448"/>
        <v>#DIV/0!</v>
      </c>
      <c r="J568" s="68" t="s">
        <v>585</v>
      </c>
      <c r="K568" s="68"/>
      <c r="L568" s="68" t="s">
        <v>585</v>
      </c>
      <c r="M568" s="68"/>
      <c r="N568" s="68" t="s">
        <v>585</v>
      </c>
      <c r="O568" s="68"/>
      <c r="P568" s="68" t="s">
        <v>585</v>
      </c>
      <c r="Q568" s="22" t="e">
        <f t="shared" ref="Q568:S568" si="449">ROUND(Q569/Q567,1)</f>
        <v>#DIV/0!</v>
      </c>
      <c r="R568" s="22" t="e">
        <f t="shared" si="449"/>
        <v>#DIV/0!</v>
      </c>
      <c r="S568" s="22" t="e">
        <f t="shared" si="449"/>
        <v>#DIV/0!</v>
      </c>
      <c r="T568" s="93"/>
      <c r="U568" s="93"/>
    </row>
    <row r="569" spans="1:21" ht="25.5" x14ac:dyDescent="0.2">
      <c r="A569" s="95"/>
      <c r="B569" s="80" t="s">
        <v>94</v>
      </c>
      <c r="C569" s="19"/>
      <c r="D569" s="20"/>
      <c r="E569" s="20"/>
      <c r="F569" s="20"/>
      <c r="G569" s="19"/>
      <c r="H569" s="22">
        <f t="shared" ref="H569:S569" si="450">SUM(H570:H577)</f>
        <v>262.29999800000002</v>
      </c>
      <c r="I569" s="22">
        <f t="shared" si="450"/>
        <v>0</v>
      </c>
      <c r="J569" s="22">
        <f t="shared" si="450"/>
        <v>0</v>
      </c>
      <c r="K569" s="22">
        <f t="shared" si="450"/>
        <v>0</v>
      </c>
      <c r="L569" s="22">
        <f t="shared" si="450"/>
        <v>0</v>
      </c>
      <c r="M569" s="22">
        <f t="shared" si="450"/>
        <v>0</v>
      </c>
      <c r="N569" s="22">
        <f t="shared" si="450"/>
        <v>0</v>
      </c>
      <c r="O569" s="22">
        <f t="shared" si="450"/>
        <v>0</v>
      </c>
      <c r="P569" s="22">
        <f t="shared" si="450"/>
        <v>262.29999800000002</v>
      </c>
      <c r="Q569" s="22">
        <f t="shared" si="450"/>
        <v>0</v>
      </c>
      <c r="R569" s="22">
        <f t="shared" si="450"/>
        <v>0</v>
      </c>
      <c r="S569" s="22">
        <f t="shared" si="450"/>
        <v>0</v>
      </c>
      <c r="T569" s="93"/>
      <c r="U569" s="93"/>
    </row>
    <row r="570" spans="1:21" ht="13.15" customHeight="1" x14ac:dyDescent="0.2">
      <c r="A570" s="95"/>
      <c r="B570" s="94" t="s">
        <v>17</v>
      </c>
      <c r="C570" s="19">
        <v>136</v>
      </c>
      <c r="D570" s="20" t="s">
        <v>590</v>
      </c>
      <c r="E570" s="18" t="s">
        <v>592</v>
      </c>
      <c r="F570" s="19" t="s">
        <v>601</v>
      </c>
      <c r="G570" s="19">
        <v>244</v>
      </c>
      <c r="H570" s="22">
        <f>J570+L570+N570+P570</f>
        <v>0</v>
      </c>
      <c r="I570" s="22">
        <f>K570+M570+O570+Q570</f>
        <v>0</v>
      </c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93"/>
      <c r="U570" s="93"/>
    </row>
    <row r="571" spans="1:21" x14ac:dyDescent="0.2">
      <c r="A571" s="95"/>
      <c r="B571" s="95"/>
      <c r="C571" s="19">
        <v>136</v>
      </c>
      <c r="D571" s="20" t="s">
        <v>590</v>
      </c>
      <c r="E571" s="18" t="s">
        <v>592</v>
      </c>
      <c r="F571" s="19" t="s">
        <v>601</v>
      </c>
      <c r="G571" s="19">
        <v>612</v>
      </c>
      <c r="H571" s="22">
        <f t="shared" ref="H571" si="451">J571+L571+N571+P571</f>
        <v>57.705079999999995</v>
      </c>
      <c r="I571" s="22">
        <f t="shared" ref="I571:I577" si="452">K571+M571+O571+Q571</f>
        <v>0</v>
      </c>
      <c r="J571" s="22"/>
      <c r="K571" s="22"/>
      <c r="L571" s="22"/>
      <c r="M571" s="22"/>
      <c r="N571" s="22"/>
      <c r="O571" s="22"/>
      <c r="P571" s="22">
        <f>21.999649+35.705431</f>
        <v>57.705079999999995</v>
      </c>
      <c r="Q571" s="22"/>
      <c r="R571" s="22"/>
      <c r="S571" s="22"/>
      <c r="T571" s="93"/>
      <c r="U571" s="93"/>
    </row>
    <row r="572" spans="1:21" x14ac:dyDescent="0.2">
      <c r="A572" s="95"/>
      <c r="B572" s="123"/>
      <c r="C572" s="19">
        <v>136</v>
      </c>
      <c r="D572" s="20" t="s">
        <v>590</v>
      </c>
      <c r="E572" s="18" t="s">
        <v>592</v>
      </c>
      <c r="F572" s="19" t="s">
        <v>601</v>
      </c>
      <c r="G572" s="19">
        <v>622</v>
      </c>
      <c r="H572" s="22">
        <f>J572+L572+N572+P572</f>
        <v>0</v>
      </c>
      <c r="I572" s="22">
        <f t="shared" si="452"/>
        <v>0</v>
      </c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93"/>
      <c r="U572" s="93"/>
    </row>
    <row r="573" spans="1:21" ht="13.15" customHeight="1" x14ac:dyDescent="0.2">
      <c r="A573" s="95"/>
      <c r="B573" s="92" t="s">
        <v>14</v>
      </c>
      <c r="C573" s="19">
        <v>136</v>
      </c>
      <c r="D573" s="20" t="s">
        <v>590</v>
      </c>
      <c r="E573" s="18" t="s">
        <v>592</v>
      </c>
      <c r="F573" s="19" t="s">
        <v>601</v>
      </c>
      <c r="G573" s="19">
        <v>244</v>
      </c>
      <c r="H573" s="22">
        <f t="shared" ref="H573:H577" si="453">J573+L573+N573+P573</f>
        <v>0</v>
      </c>
      <c r="I573" s="22">
        <f t="shared" si="452"/>
        <v>0</v>
      </c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93"/>
      <c r="U573" s="93"/>
    </row>
    <row r="574" spans="1:21" x14ac:dyDescent="0.2">
      <c r="A574" s="95"/>
      <c r="B574" s="97"/>
      <c r="C574" s="19">
        <v>136</v>
      </c>
      <c r="D574" s="20" t="s">
        <v>590</v>
      </c>
      <c r="E574" s="18" t="s">
        <v>592</v>
      </c>
      <c r="F574" s="19" t="s">
        <v>601</v>
      </c>
      <c r="G574" s="19">
        <v>612</v>
      </c>
      <c r="H574" s="22">
        <f t="shared" si="453"/>
        <v>204.59491800000001</v>
      </c>
      <c r="I574" s="22">
        <f t="shared" si="452"/>
        <v>0</v>
      </c>
      <c r="J574" s="22"/>
      <c r="K574" s="22"/>
      <c r="L574" s="22"/>
      <c r="M574" s="22"/>
      <c r="N574" s="22"/>
      <c r="O574" s="22"/>
      <c r="P574" s="22">
        <f>78.00035+126.594568</f>
        <v>204.59491800000001</v>
      </c>
      <c r="Q574" s="22"/>
      <c r="R574" s="22"/>
      <c r="S574" s="22"/>
      <c r="T574" s="93"/>
      <c r="U574" s="93"/>
    </row>
    <row r="575" spans="1:21" ht="14.25" customHeight="1" x14ac:dyDescent="0.2">
      <c r="A575" s="95"/>
      <c r="B575" s="97"/>
      <c r="C575" s="19">
        <v>136</v>
      </c>
      <c r="D575" s="20" t="s">
        <v>590</v>
      </c>
      <c r="E575" s="18" t="s">
        <v>592</v>
      </c>
      <c r="F575" s="19" t="s">
        <v>601</v>
      </c>
      <c r="G575" s="19">
        <v>622</v>
      </c>
      <c r="H575" s="22">
        <f t="shared" si="453"/>
        <v>0</v>
      </c>
      <c r="I575" s="22">
        <f t="shared" si="452"/>
        <v>0</v>
      </c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93"/>
      <c r="U575" s="93"/>
    </row>
    <row r="576" spans="1:21" ht="13.15" customHeight="1" x14ac:dyDescent="0.2">
      <c r="A576" s="95"/>
      <c r="B576" s="80" t="s">
        <v>15</v>
      </c>
      <c r="C576" s="19"/>
      <c r="D576" s="20"/>
      <c r="E576" s="20"/>
      <c r="F576" s="20"/>
      <c r="G576" s="19"/>
      <c r="H576" s="22">
        <f t="shared" si="453"/>
        <v>0</v>
      </c>
      <c r="I576" s="22">
        <f t="shared" si="452"/>
        <v>0</v>
      </c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93"/>
      <c r="U576" s="93"/>
    </row>
    <row r="577" spans="1:21" ht="20.25" customHeight="1" x14ac:dyDescent="0.2">
      <c r="A577" s="96"/>
      <c r="B577" s="80" t="s">
        <v>12</v>
      </c>
      <c r="C577" s="19"/>
      <c r="D577" s="20"/>
      <c r="E577" s="20"/>
      <c r="F577" s="20"/>
      <c r="G577" s="19"/>
      <c r="H577" s="22">
        <f t="shared" si="453"/>
        <v>0</v>
      </c>
      <c r="I577" s="22">
        <f t="shared" si="452"/>
        <v>0</v>
      </c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93"/>
      <c r="U577" s="93"/>
    </row>
    <row r="578" spans="1:21" ht="12.75" customHeight="1" x14ac:dyDescent="0.2">
      <c r="A578" s="94" t="s">
        <v>439</v>
      </c>
      <c r="B578" s="80" t="s">
        <v>138</v>
      </c>
      <c r="C578" s="19"/>
      <c r="D578" s="20"/>
      <c r="E578" s="20"/>
      <c r="F578" s="20"/>
      <c r="G578" s="19"/>
      <c r="H578" s="22">
        <v>1</v>
      </c>
      <c r="I578" s="22"/>
      <c r="J578" s="22"/>
      <c r="K578" s="22"/>
      <c r="L578" s="22"/>
      <c r="M578" s="22"/>
      <c r="N578" s="22"/>
      <c r="O578" s="22"/>
      <c r="P578" s="22">
        <v>1</v>
      </c>
      <c r="Q578" s="22"/>
      <c r="R578" s="22"/>
      <c r="S578" s="22"/>
      <c r="T578" s="93" t="s">
        <v>617</v>
      </c>
      <c r="U578" s="93"/>
    </row>
    <row r="579" spans="1:21" ht="26.45" customHeight="1" x14ac:dyDescent="0.2">
      <c r="A579" s="95"/>
      <c r="B579" s="80" t="s">
        <v>112</v>
      </c>
      <c r="C579" s="19"/>
      <c r="D579" s="20"/>
      <c r="E579" s="20"/>
      <c r="F579" s="20"/>
      <c r="G579" s="19"/>
      <c r="H579" s="22">
        <f t="shared" ref="H579:I579" si="454">ROUND(H580/H578,1)</f>
        <v>3023.8</v>
      </c>
      <c r="I579" s="22" t="e">
        <f t="shared" si="454"/>
        <v>#DIV/0!</v>
      </c>
      <c r="J579" s="68" t="s">
        <v>585</v>
      </c>
      <c r="K579" s="68"/>
      <c r="L579" s="68" t="s">
        <v>585</v>
      </c>
      <c r="M579" s="68"/>
      <c r="N579" s="68" t="s">
        <v>585</v>
      </c>
      <c r="O579" s="68"/>
      <c r="P579" s="68" t="s">
        <v>585</v>
      </c>
      <c r="Q579" s="22" t="e">
        <f t="shared" ref="Q579:S579" si="455">ROUND(Q580/Q578,1)</f>
        <v>#DIV/0!</v>
      </c>
      <c r="R579" s="22" t="e">
        <f t="shared" si="455"/>
        <v>#DIV/0!</v>
      </c>
      <c r="S579" s="22" t="e">
        <f t="shared" si="455"/>
        <v>#DIV/0!</v>
      </c>
      <c r="T579" s="93"/>
      <c r="U579" s="93"/>
    </row>
    <row r="580" spans="1:21" ht="25.5" x14ac:dyDescent="0.2">
      <c r="A580" s="95"/>
      <c r="B580" s="80" t="s">
        <v>94</v>
      </c>
      <c r="C580" s="19"/>
      <c r="D580" s="20"/>
      <c r="E580" s="20"/>
      <c r="F580" s="20"/>
      <c r="G580" s="19"/>
      <c r="H580" s="22">
        <f t="shared" ref="H580:S580" si="456">SUM(H581:H588)</f>
        <v>3023.7999981000003</v>
      </c>
      <c r="I580" s="22">
        <f t="shared" si="456"/>
        <v>0</v>
      </c>
      <c r="J580" s="22">
        <f t="shared" si="456"/>
        <v>0</v>
      </c>
      <c r="K580" s="22">
        <f t="shared" si="456"/>
        <v>0</v>
      </c>
      <c r="L580" s="22">
        <f t="shared" si="456"/>
        <v>0</v>
      </c>
      <c r="M580" s="22">
        <f t="shared" si="456"/>
        <v>0</v>
      </c>
      <c r="N580" s="22">
        <f t="shared" si="456"/>
        <v>0</v>
      </c>
      <c r="O580" s="22">
        <f t="shared" si="456"/>
        <v>0</v>
      </c>
      <c r="P580" s="22">
        <f t="shared" si="456"/>
        <v>3023.7999981000003</v>
      </c>
      <c r="Q580" s="22">
        <f t="shared" si="456"/>
        <v>0</v>
      </c>
      <c r="R580" s="22">
        <f t="shared" si="456"/>
        <v>0</v>
      </c>
      <c r="S580" s="22">
        <f t="shared" si="456"/>
        <v>0</v>
      </c>
      <c r="T580" s="93"/>
      <c r="U580" s="93"/>
    </row>
    <row r="581" spans="1:21" ht="13.15" customHeight="1" x14ac:dyDescent="0.2">
      <c r="A581" s="95"/>
      <c r="B581" s="94" t="s">
        <v>17</v>
      </c>
      <c r="C581" s="19">
        <v>136</v>
      </c>
      <c r="D581" s="20" t="s">
        <v>590</v>
      </c>
      <c r="E581" s="18" t="s">
        <v>592</v>
      </c>
      <c r="F581" s="19" t="s">
        <v>601</v>
      </c>
      <c r="G581" s="19">
        <v>244</v>
      </c>
      <c r="H581" s="22">
        <f>J581+L581+N581+P581</f>
        <v>346.49448109999997</v>
      </c>
      <c r="I581" s="22">
        <f>K581+M581+O581+Q581</f>
        <v>0</v>
      </c>
      <c r="J581" s="22"/>
      <c r="K581" s="22"/>
      <c r="L581" s="22"/>
      <c r="M581" s="22"/>
      <c r="N581" s="22"/>
      <c r="O581" s="22"/>
      <c r="P581" s="22">
        <v>346.49448109999997</v>
      </c>
      <c r="Q581" s="22"/>
      <c r="R581" s="22"/>
      <c r="S581" s="22"/>
      <c r="T581" s="93"/>
      <c r="U581" s="93"/>
    </row>
    <row r="582" spans="1:21" x14ac:dyDescent="0.2">
      <c r="A582" s="95"/>
      <c r="B582" s="95"/>
      <c r="C582" s="19">
        <v>136</v>
      </c>
      <c r="D582" s="20" t="s">
        <v>590</v>
      </c>
      <c r="E582" s="18" t="s">
        <v>592</v>
      </c>
      <c r="F582" s="19" t="s">
        <v>601</v>
      </c>
      <c r="G582" s="19">
        <v>612</v>
      </c>
      <c r="H582" s="22">
        <f t="shared" ref="H582" si="457">J582+L582+N582+P582</f>
        <v>164.73337579999998</v>
      </c>
      <c r="I582" s="22">
        <f t="shared" ref="I582:I588" si="458">K582+M582+O582+Q582</f>
        <v>0</v>
      </c>
      <c r="J582" s="22"/>
      <c r="K582" s="22"/>
      <c r="L582" s="22"/>
      <c r="M582" s="22"/>
      <c r="N582" s="22"/>
      <c r="O582" s="22"/>
      <c r="P582" s="22">
        <f>129.5339368+35.199439</f>
        <v>164.73337579999998</v>
      </c>
      <c r="Q582" s="22"/>
      <c r="R582" s="22"/>
      <c r="S582" s="22"/>
      <c r="T582" s="93"/>
      <c r="U582" s="93"/>
    </row>
    <row r="583" spans="1:21" x14ac:dyDescent="0.2">
      <c r="A583" s="95"/>
      <c r="B583" s="123"/>
      <c r="C583" s="19">
        <v>136</v>
      </c>
      <c r="D583" s="20" t="s">
        <v>590</v>
      </c>
      <c r="E583" s="18" t="s">
        <v>592</v>
      </c>
      <c r="F583" s="19" t="s">
        <v>601</v>
      </c>
      <c r="G583" s="19">
        <v>622</v>
      </c>
      <c r="H583" s="22">
        <f>J583+L583+N583+P583</f>
        <v>153.997547</v>
      </c>
      <c r="I583" s="22">
        <f t="shared" si="458"/>
        <v>0</v>
      </c>
      <c r="J583" s="22"/>
      <c r="K583" s="22"/>
      <c r="L583" s="22"/>
      <c r="M583" s="22"/>
      <c r="N583" s="22"/>
      <c r="O583" s="22"/>
      <c r="P583" s="22">
        <v>153.997547</v>
      </c>
      <c r="Q583" s="22"/>
      <c r="R583" s="22"/>
      <c r="S583" s="22"/>
      <c r="T583" s="93"/>
      <c r="U583" s="93"/>
    </row>
    <row r="584" spans="1:21" ht="13.15" customHeight="1" x14ac:dyDescent="0.2">
      <c r="A584" s="95"/>
      <c r="B584" s="92" t="s">
        <v>14</v>
      </c>
      <c r="C584" s="19">
        <v>136</v>
      </c>
      <c r="D584" s="20" t="s">
        <v>590</v>
      </c>
      <c r="E584" s="18" t="s">
        <v>592</v>
      </c>
      <c r="F584" s="19" t="s">
        <v>601</v>
      </c>
      <c r="G584" s="19">
        <v>244</v>
      </c>
      <c r="H584" s="22">
        <f t="shared" ref="H584:H588" si="459">J584+L584+N584+P584</f>
        <v>1228.505519</v>
      </c>
      <c r="I584" s="22">
        <f t="shared" si="458"/>
        <v>0</v>
      </c>
      <c r="J584" s="22"/>
      <c r="K584" s="22"/>
      <c r="L584" s="22"/>
      <c r="M584" s="22"/>
      <c r="N584" s="22"/>
      <c r="O584" s="22"/>
      <c r="P584" s="22">
        <v>1228.505519</v>
      </c>
      <c r="Q584" s="22"/>
      <c r="R584" s="22"/>
      <c r="S584" s="22"/>
      <c r="T584" s="93"/>
      <c r="U584" s="93"/>
    </row>
    <row r="585" spans="1:21" x14ac:dyDescent="0.2">
      <c r="A585" s="95"/>
      <c r="B585" s="97"/>
      <c r="C585" s="19">
        <v>136</v>
      </c>
      <c r="D585" s="20" t="s">
        <v>590</v>
      </c>
      <c r="E585" s="18" t="s">
        <v>592</v>
      </c>
      <c r="F585" s="19" t="s">
        <v>601</v>
      </c>
      <c r="G585" s="19">
        <v>612</v>
      </c>
      <c r="H585" s="22">
        <f t="shared" si="459"/>
        <v>584.06662319999998</v>
      </c>
      <c r="I585" s="22">
        <f t="shared" si="458"/>
        <v>0</v>
      </c>
      <c r="J585" s="22"/>
      <c r="K585" s="22"/>
      <c r="L585" s="22"/>
      <c r="M585" s="22"/>
      <c r="N585" s="22"/>
      <c r="O585" s="22"/>
      <c r="P585" s="22">
        <f>459.2660632+124.80056</f>
        <v>584.06662319999998</v>
      </c>
      <c r="Q585" s="22"/>
      <c r="R585" s="22"/>
      <c r="S585" s="22"/>
      <c r="T585" s="93"/>
      <c r="U585" s="93"/>
    </row>
    <row r="586" spans="1:21" ht="14.25" customHeight="1" x14ac:dyDescent="0.2">
      <c r="A586" s="95"/>
      <c r="B586" s="97"/>
      <c r="C586" s="19">
        <v>136</v>
      </c>
      <c r="D586" s="20" t="s">
        <v>590</v>
      </c>
      <c r="E586" s="18" t="s">
        <v>592</v>
      </c>
      <c r="F586" s="19" t="s">
        <v>601</v>
      </c>
      <c r="G586" s="19">
        <v>622</v>
      </c>
      <c r="H586" s="22">
        <f t="shared" si="459"/>
        <v>546.00245199999995</v>
      </c>
      <c r="I586" s="22">
        <f t="shared" si="458"/>
        <v>0</v>
      </c>
      <c r="J586" s="22"/>
      <c r="K586" s="22"/>
      <c r="L586" s="22"/>
      <c r="M586" s="22"/>
      <c r="N586" s="22"/>
      <c r="O586" s="22"/>
      <c r="P586" s="22">
        <v>546.00245199999995</v>
      </c>
      <c r="Q586" s="22"/>
      <c r="R586" s="22"/>
      <c r="S586" s="22"/>
      <c r="T586" s="93"/>
      <c r="U586" s="93"/>
    </row>
    <row r="587" spans="1:21" ht="13.15" customHeight="1" x14ac:dyDescent="0.2">
      <c r="A587" s="95"/>
      <c r="B587" s="80" t="s">
        <v>15</v>
      </c>
      <c r="C587" s="19"/>
      <c r="D587" s="20"/>
      <c r="E587" s="20"/>
      <c r="F587" s="20"/>
      <c r="G587" s="19"/>
      <c r="H587" s="22">
        <f t="shared" si="459"/>
        <v>0</v>
      </c>
      <c r="I587" s="22">
        <f t="shared" si="458"/>
        <v>0</v>
      </c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93"/>
      <c r="U587" s="93"/>
    </row>
    <row r="588" spans="1:21" ht="20.25" customHeight="1" x14ac:dyDescent="0.2">
      <c r="A588" s="96"/>
      <c r="B588" s="80" t="s">
        <v>12</v>
      </c>
      <c r="C588" s="19"/>
      <c r="D588" s="20"/>
      <c r="E588" s="20"/>
      <c r="F588" s="20"/>
      <c r="G588" s="19"/>
      <c r="H588" s="22">
        <f t="shared" si="459"/>
        <v>0</v>
      </c>
      <c r="I588" s="22">
        <f t="shared" si="458"/>
        <v>0</v>
      </c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93"/>
      <c r="U588" s="93"/>
    </row>
    <row r="589" spans="1:21" ht="38.25" x14ac:dyDescent="0.2">
      <c r="A589" s="92" t="s">
        <v>323</v>
      </c>
      <c r="B589" s="80" t="s">
        <v>130</v>
      </c>
      <c r="C589" s="19"/>
      <c r="D589" s="20"/>
      <c r="E589" s="20"/>
      <c r="F589" s="20"/>
      <c r="G589" s="19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93" t="s">
        <v>534</v>
      </c>
      <c r="U589" s="93" t="s">
        <v>324</v>
      </c>
    </row>
    <row r="590" spans="1:21" ht="25.5" x14ac:dyDescent="0.2">
      <c r="A590" s="92"/>
      <c r="B590" s="80" t="s">
        <v>112</v>
      </c>
      <c r="C590" s="19"/>
      <c r="D590" s="20"/>
      <c r="E590" s="20"/>
      <c r="F590" s="20"/>
      <c r="G590" s="19"/>
      <c r="H590" s="22"/>
      <c r="I590" s="22"/>
      <c r="J590" s="68" t="s">
        <v>585</v>
      </c>
      <c r="K590" s="68"/>
      <c r="L590" s="68" t="s">
        <v>585</v>
      </c>
      <c r="M590" s="68"/>
      <c r="N590" s="68" t="s">
        <v>585</v>
      </c>
      <c r="O590" s="68"/>
      <c r="P590" s="68" t="s">
        <v>585</v>
      </c>
      <c r="Q590" s="22"/>
      <c r="R590" s="22"/>
      <c r="S590" s="22"/>
      <c r="T590" s="93"/>
      <c r="U590" s="93"/>
    </row>
    <row r="591" spans="1:21" ht="25.5" x14ac:dyDescent="0.2">
      <c r="A591" s="92"/>
      <c r="B591" s="80" t="s">
        <v>94</v>
      </c>
      <c r="C591" s="19"/>
      <c r="D591" s="20"/>
      <c r="E591" s="20"/>
      <c r="F591" s="20"/>
      <c r="G591" s="19"/>
      <c r="H591" s="22">
        <f t="shared" ref="H591" si="460">SUM(H592:H607)</f>
        <v>13140.7999857</v>
      </c>
      <c r="I591" s="22">
        <f t="shared" ref="I591:S591" si="461">SUM(I592:I607)</f>
        <v>0</v>
      </c>
      <c r="J591" s="22">
        <f t="shared" si="461"/>
        <v>0</v>
      </c>
      <c r="K591" s="22">
        <f t="shared" si="461"/>
        <v>0</v>
      </c>
      <c r="L591" s="22">
        <f t="shared" si="461"/>
        <v>790</v>
      </c>
      <c r="M591" s="22">
        <f t="shared" si="461"/>
        <v>0</v>
      </c>
      <c r="N591" s="22">
        <f t="shared" si="461"/>
        <v>0</v>
      </c>
      <c r="O591" s="22">
        <f t="shared" si="461"/>
        <v>0</v>
      </c>
      <c r="P591" s="22">
        <f t="shared" si="461"/>
        <v>12350.7999857</v>
      </c>
      <c r="Q591" s="22">
        <f t="shared" si="461"/>
        <v>0</v>
      </c>
      <c r="R591" s="22">
        <f t="shared" si="461"/>
        <v>0</v>
      </c>
      <c r="S591" s="22">
        <f t="shared" si="461"/>
        <v>0</v>
      </c>
      <c r="T591" s="93"/>
      <c r="U591" s="93"/>
    </row>
    <row r="592" spans="1:21" ht="13.15" customHeight="1" x14ac:dyDescent="0.2">
      <c r="A592" s="92"/>
      <c r="B592" s="92" t="s">
        <v>17</v>
      </c>
      <c r="C592" s="19">
        <f>C623</f>
        <v>136</v>
      </c>
      <c r="D592" s="19" t="str">
        <f t="shared" ref="D592:G592" si="462">D623</f>
        <v>07</v>
      </c>
      <c r="E592" s="19" t="str">
        <f t="shared" si="462"/>
        <v>02</v>
      </c>
      <c r="F592" s="19" t="str">
        <f t="shared" si="462"/>
        <v>07100R5390</v>
      </c>
      <c r="G592" s="19">
        <f t="shared" si="462"/>
        <v>244</v>
      </c>
      <c r="H592" s="22">
        <f>H623+H725+H741+H757+H773+H789</f>
        <v>0</v>
      </c>
      <c r="I592" s="22">
        <f t="shared" ref="I592:S592" si="463">I623+I725+I741+I757+I773+I789</f>
        <v>0</v>
      </c>
      <c r="J592" s="22">
        <f t="shared" si="463"/>
        <v>0</v>
      </c>
      <c r="K592" s="22">
        <f t="shared" si="463"/>
        <v>0</v>
      </c>
      <c r="L592" s="22">
        <f t="shared" si="463"/>
        <v>0</v>
      </c>
      <c r="M592" s="22">
        <f t="shared" si="463"/>
        <v>0</v>
      </c>
      <c r="N592" s="22">
        <f t="shared" si="463"/>
        <v>0</v>
      </c>
      <c r="O592" s="22">
        <f t="shared" si="463"/>
        <v>0</v>
      </c>
      <c r="P592" s="22">
        <f t="shared" si="463"/>
        <v>0</v>
      </c>
      <c r="Q592" s="22">
        <f t="shared" si="463"/>
        <v>0</v>
      </c>
      <c r="R592" s="22">
        <f t="shared" si="463"/>
        <v>0</v>
      </c>
      <c r="S592" s="22">
        <f t="shared" si="463"/>
        <v>0</v>
      </c>
      <c r="T592" s="93"/>
      <c r="U592" s="93"/>
    </row>
    <row r="593" spans="1:25" ht="18" customHeight="1" x14ac:dyDescent="0.2">
      <c r="A593" s="92"/>
      <c r="B593" s="97"/>
      <c r="C593" s="19">
        <f t="shared" ref="C593:G593" si="464">C624</f>
        <v>136</v>
      </c>
      <c r="D593" s="19" t="str">
        <f t="shared" si="464"/>
        <v>07</v>
      </c>
      <c r="E593" s="19" t="str">
        <f t="shared" si="464"/>
        <v>02</v>
      </c>
      <c r="F593" s="19" t="str">
        <f t="shared" si="464"/>
        <v>07100R5390</v>
      </c>
      <c r="G593" s="19">
        <f t="shared" si="464"/>
        <v>242</v>
      </c>
      <c r="H593" s="22">
        <f t="shared" ref="H593:S593" si="465">H624+H726+H742+H758+H774+H790</f>
        <v>0</v>
      </c>
      <c r="I593" s="22">
        <f t="shared" si="465"/>
        <v>0</v>
      </c>
      <c r="J593" s="22">
        <f t="shared" si="465"/>
        <v>0</v>
      </c>
      <c r="K593" s="22">
        <f t="shared" si="465"/>
        <v>0</v>
      </c>
      <c r="L593" s="22">
        <f t="shared" si="465"/>
        <v>0</v>
      </c>
      <c r="M593" s="22">
        <f t="shared" si="465"/>
        <v>0</v>
      </c>
      <c r="N593" s="22">
        <f t="shared" si="465"/>
        <v>0</v>
      </c>
      <c r="O593" s="22">
        <f t="shared" si="465"/>
        <v>0</v>
      </c>
      <c r="P593" s="22">
        <f t="shared" si="465"/>
        <v>0</v>
      </c>
      <c r="Q593" s="22">
        <f t="shared" si="465"/>
        <v>0</v>
      </c>
      <c r="R593" s="22">
        <f t="shared" si="465"/>
        <v>0</v>
      </c>
      <c r="S593" s="22">
        <f t="shared" si="465"/>
        <v>0</v>
      </c>
      <c r="T593" s="93"/>
      <c r="U593" s="93"/>
      <c r="Y593" s="73"/>
    </row>
    <row r="594" spans="1:25" ht="13.5" customHeight="1" x14ac:dyDescent="0.2">
      <c r="A594" s="92"/>
      <c r="B594" s="97"/>
      <c r="C594" s="19">
        <f t="shared" ref="C594:G594" si="466">C625</f>
        <v>136</v>
      </c>
      <c r="D594" s="19" t="str">
        <f t="shared" si="466"/>
        <v>07</v>
      </c>
      <c r="E594" s="19" t="str">
        <f t="shared" si="466"/>
        <v>09</v>
      </c>
      <c r="F594" s="19" t="str">
        <f t="shared" si="466"/>
        <v>07100R5390</v>
      </c>
      <c r="G594" s="19">
        <f t="shared" si="466"/>
        <v>244</v>
      </c>
      <c r="H594" s="22">
        <f>H625+H727+H743+H759+H775+H791</f>
        <v>319.00264770000001</v>
      </c>
      <c r="I594" s="22">
        <f t="shared" ref="I594:S594" si="467">I625+I727+I743+I759+I775+I791</f>
        <v>0</v>
      </c>
      <c r="J594" s="22">
        <f t="shared" si="467"/>
        <v>0</v>
      </c>
      <c r="K594" s="22">
        <f t="shared" si="467"/>
        <v>0</v>
      </c>
      <c r="L594" s="22">
        <f t="shared" si="467"/>
        <v>107.80089</v>
      </c>
      <c r="M594" s="22">
        <f t="shared" si="467"/>
        <v>0</v>
      </c>
      <c r="N594" s="22">
        <f t="shared" si="467"/>
        <v>0</v>
      </c>
      <c r="O594" s="22">
        <f t="shared" si="467"/>
        <v>0</v>
      </c>
      <c r="P594" s="22">
        <f t="shared" si="467"/>
        <v>211.20175770000003</v>
      </c>
      <c r="Q594" s="22">
        <f t="shared" si="467"/>
        <v>0</v>
      </c>
      <c r="R594" s="22">
        <f t="shared" si="467"/>
        <v>0</v>
      </c>
      <c r="S594" s="22">
        <f t="shared" si="467"/>
        <v>0</v>
      </c>
      <c r="T594" s="93"/>
      <c r="U594" s="93"/>
    </row>
    <row r="595" spans="1:25" ht="13.15" customHeight="1" x14ac:dyDescent="0.2">
      <c r="A595" s="92"/>
      <c r="B595" s="97"/>
      <c r="C595" s="19">
        <f t="shared" ref="C595:G595" si="468">C626</f>
        <v>136</v>
      </c>
      <c r="D595" s="19" t="str">
        <f t="shared" si="468"/>
        <v>07</v>
      </c>
      <c r="E595" s="19" t="str">
        <f t="shared" si="468"/>
        <v>09</v>
      </c>
      <c r="F595" s="19" t="str">
        <f t="shared" si="468"/>
        <v>07100R5390</v>
      </c>
      <c r="G595" s="19">
        <f t="shared" si="468"/>
        <v>612</v>
      </c>
      <c r="H595" s="22">
        <f>H626+H728+H744+H760+H776+H792</f>
        <v>1921.4519407</v>
      </c>
      <c r="I595" s="22">
        <f t="shared" ref="I595:S595" si="469">I626+I728+I744+I760+I776+I792</f>
        <v>0</v>
      </c>
      <c r="J595" s="22">
        <f t="shared" si="469"/>
        <v>0</v>
      </c>
      <c r="K595" s="22">
        <f t="shared" si="469"/>
        <v>0</v>
      </c>
      <c r="L595" s="22">
        <f t="shared" si="469"/>
        <v>0</v>
      </c>
      <c r="M595" s="22">
        <f t="shared" si="469"/>
        <v>0</v>
      </c>
      <c r="N595" s="22">
        <f t="shared" si="469"/>
        <v>0</v>
      </c>
      <c r="O595" s="22">
        <f t="shared" si="469"/>
        <v>0</v>
      </c>
      <c r="P595" s="22">
        <f t="shared" si="469"/>
        <v>1921.4519407</v>
      </c>
      <c r="Q595" s="22">
        <f t="shared" si="469"/>
        <v>0</v>
      </c>
      <c r="R595" s="22">
        <f t="shared" si="469"/>
        <v>0</v>
      </c>
      <c r="S595" s="22">
        <f t="shared" si="469"/>
        <v>0</v>
      </c>
      <c r="T595" s="93"/>
      <c r="U595" s="93"/>
    </row>
    <row r="596" spans="1:25" ht="13.15" customHeight="1" x14ac:dyDescent="0.2">
      <c r="A596" s="92"/>
      <c r="B596" s="97"/>
      <c r="C596" s="19">
        <f t="shared" ref="C596:G596" si="470">C627</f>
        <v>136</v>
      </c>
      <c r="D596" s="19" t="str">
        <f t="shared" si="470"/>
        <v>07</v>
      </c>
      <c r="E596" s="19" t="str">
        <f t="shared" si="470"/>
        <v>09</v>
      </c>
      <c r="F596" s="19" t="str">
        <f t="shared" si="470"/>
        <v>07100R5390</v>
      </c>
      <c r="G596" s="19">
        <f t="shared" si="470"/>
        <v>622</v>
      </c>
      <c r="H596" s="22">
        <f>H627+H729+H745+H761+H777+H793</f>
        <v>650.54539899999997</v>
      </c>
      <c r="I596" s="22">
        <f t="shared" ref="I596:S596" si="471">I627+I729+I745+I761+I777+I793</f>
        <v>0</v>
      </c>
      <c r="J596" s="22">
        <f t="shared" si="471"/>
        <v>0</v>
      </c>
      <c r="K596" s="22">
        <f t="shared" si="471"/>
        <v>0</v>
      </c>
      <c r="L596" s="22">
        <f t="shared" si="471"/>
        <v>66.000550000000004</v>
      </c>
      <c r="M596" s="22">
        <f t="shared" si="471"/>
        <v>0</v>
      </c>
      <c r="N596" s="22">
        <f t="shared" si="471"/>
        <v>0</v>
      </c>
      <c r="O596" s="22">
        <f t="shared" si="471"/>
        <v>0</v>
      </c>
      <c r="P596" s="22">
        <f t="shared" si="471"/>
        <v>584.544849</v>
      </c>
      <c r="Q596" s="22">
        <f t="shared" si="471"/>
        <v>0</v>
      </c>
      <c r="R596" s="22">
        <f t="shared" si="471"/>
        <v>0</v>
      </c>
      <c r="S596" s="22">
        <f t="shared" si="471"/>
        <v>0</v>
      </c>
      <c r="T596" s="93"/>
      <c r="U596" s="93"/>
      <c r="Y596" s="72"/>
    </row>
    <row r="597" spans="1:25" ht="13.15" customHeight="1" x14ac:dyDescent="0.2">
      <c r="A597" s="92"/>
      <c r="B597" s="97"/>
      <c r="C597" s="19">
        <f>C675</f>
        <v>136</v>
      </c>
      <c r="D597" s="20" t="s">
        <v>590</v>
      </c>
      <c r="E597" s="18" t="s">
        <v>592</v>
      </c>
      <c r="F597" s="19" t="str">
        <f t="shared" ref="F597:G597" si="472">F675</f>
        <v>0710074981</v>
      </c>
      <c r="G597" s="19">
        <f t="shared" si="472"/>
        <v>540</v>
      </c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93"/>
      <c r="U597" s="93"/>
    </row>
    <row r="598" spans="1:25" ht="13.15" customHeight="1" x14ac:dyDescent="0.2">
      <c r="A598" s="92"/>
      <c r="B598" s="97"/>
      <c r="C598" s="19">
        <f>C677</f>
        <v>136</v>
      </c>
      <c r="D598" s="20" t="s">
        <v>590</v>
      </c>
      <c r="E598" s="18" t="s">
        <v>592</v>
      </c>
      <c r="F598" s="19" t="str">
        <f>F677</f>
        <v>0710074982</v>
      </c>
      <c r="G598" s="19">
        <f>G677</f>
        <v>540</v>
      </c>
      <c r="H598" s="22">
        <f t="shared" ref="H598:S598" si="473">H615+H631+H643+H655</f>
        <v>0</v>
      </c>
      <c r="I598" s="22">
        <f t="shared" si="473"/>
        <v>0</v>
      </c>
      <c r="J598" s="22">
        <f t="shared" si="473"/>
        <v>0</v>
      </c>
      <c r="K598" s="22">
        <f t="shared" si="473"/>
        <v>0</v>
      </c>
      <c r="L598" s="22">
        <f t="shared" si="473"/>
        <v>0</v>
      </c>
      <c r="M598" s="22">
        <f t="shared" si="473"/>
        <v>0</v>
      </c>
      <c r="N598" s="22">
        <f t="shared" si="473"/>
        <v>0</v>
      </c>
      <c r="O598" s="22">
        <f t="shared" si="473"/>
        <v>0</v>
      </c>
      <c r="P598" s="22">
        <f t="shared" si="473"/>
        <v>0</v>
      </c>
      <c r="Q598" s="22">
        <f t="shared" si="473"/>
        <v>0</v>
      </c>
      <c r="R598" s="22">
        <f t="shared" si="473"/>
        <v>0</v>
      </c>
      <c r="S598" s="22">
        <f t="shared" si="473"/>
        <v>0</v>
      </c>
      <c r="T598" s="93"/>
      <c r="U598" s="93"/>
      <c r="Y598" s="72"/>
    </row>
    <row r="599" spans="1:25" ht="15.75" customHeight="1" x14ac:dyDescent="0.2">
      <c r="A599" s="92"/>
      <c r="B599" s="97"/>
      <c r="C599" s="19">
        <v>136</v>
      </c>
      <c r="D599" s="20" t="s">
        <v>590</v>
      </c>
      <c r="E599" s="18" t="s">
        <v>591</v>
      </c>
      <c r="F599" s="19">
        <v>710003330</v>
      </c>
      <c r="G599" s="19">
        <v>244</v>
      </c>
      <c r="H599" s="22">
        <f>H663</f>
        <v>0</v>
      </c>
      <c r="I599" s="22">
        <f t="shared" ref="I599:S599" si="474">I663</f>
        <v>0</v>
      </c>
      <c r="J599" s="22">
        <f t="shared" si="474"/>
        <v>0</v>
      </c>
      <c r="K599" s="22">
        <f t="shared" si="474"/>
        <v>0</v>
      </c>
      <c r="L599" s="22">
        <f t="shared" si="474"/>
        <v>0</v>
      </c>
      <c r="M599" s="22">
        <f t="shared" si="474"/>
        <v>0</v>
      </c>
      <c r="N599" s="22">
        <f t="shared" si="474"/>
        <v>0</v>
      </c>
      <c r="O599" s="22">
        <f t="shared" si="474"/>
        <v>0</v>
      </c>
      <c r="P599" s="22">
        <f t="shared" si="474"/>
        <v>0</v>
      </c>
      <c r="Q599" s="22">
        <f t="shared" si="474"/>
        <v>0</v>
      </c>
      <c r="R599" s="22">
        <f t="shared" si="474"/>
        <v>0</v>
      </c>
      <c r="S599" s="22">
        <f t="shared" si="474"/>
        <v>0</v>
      </c>
      <c r="T599" s="93"/>
      <c r="U599" s="93"/>
    </row>
    <row r="600" spans="1:25" ht="13.15" customHeight="1" x14ac:dyDescent="0.2">
      <c r="A600" s="92"/>
      <c r="B600" s="92" t="s">
        <v>14</v>
      </c>
      <c r="C600" s="19">
        <v>136</v>
      </c>
      <c r="D600" s="20" t="s">
        <v>590</v>
      </c>
      <c r="E600" s="18" t="s">
        <v>591</v>
      </c>
      <c r="F600" s="19">
        <v>710003330</v>
      </c>
      <c r="G600" s="19">
        <v>242</v>
      </c>
      <c r="H600" s="22">
        <f>H664</f>
        <v>0</v>
      </c>
      <c r="I600" s="22">
        <f t="shared" ref="I600:S600" si="475">I664</f>
        <v>0</v>
      </c>
      <c r="J600" s="22">
        <f t="shared" si="475"/>
        <v>0</v>
      </c>
      <c r="K600" s="22">
        <f t="shared" si="475"/>
        <v>0</v>
      </c>
      <c r="L600" s="22">
        <f t="shared" si="475"/>
        <v>0</v>
      </c>
      <c r="M600" s="22">
        <f t="shared" si="475"/>
        <v>0</v>
      </c>
      <c r="N600" s="22">
        <f t="shared" si="475"/>
        <v>0</v>
      </c>
      <c r="O600" s="22">
        <f t="shared" si="475"/>
        <v>0</v>
      </c>
      <c r="P600" s="22">
        <f t="shared" si="475"/>
        <v>0</v>
      </c>
      <c r="Q600" s="22">
        <f t="shared" si="475"/>
        <v>0</v>
      </c>
      <c r="R600" s="22">
        <f t="shared" si="475"/>
        <v>0</v>
      </c>
      <c r="S600" s="22">
        <f t="shared" si="475"/>
        <v>0</v>
      </c>
      <c r="T600" s="93"/>
      <c r="U600" s="93"/>
    </row>
    <row r="601" spans="1:25" ht="13.15" customHeight="1" x14ac:dyDescent="0.2">
      <c r="A601" s="92"/>
      <c r="B601" s="97"/>
      <c r="C601" s="19">
        <f>C628</f>
        <v>136</v>
      </c>
      <c r="D601" s="19" t="str">
        <f t="shared" ref="D601:G601" si="476">D628</f>
        <v>07</v>
      </c>
      <c r="E601" s="19" t="str">
        <f t="shared" si="476"/>
        <v>02</v>
      </c>
      <c r="F601" s="19" t="str">
        <f t="shared" si="476"/>
        <v>07100R5390</v>
      </c>
      <c r="G601" s="19">
        <f t="shared" si="476"/>
        <v>244</v>
      </c>
      <c r="H601" s="22">
        <f>H628+H730+H746+H762+H778+H794</f>
        <v>0</v>
      </c>
      <c r="I601" s="22">
        <f t="shared" ref="I601:S601" si="477">I628+I730+I746+I762+I778+I794</f>
        <v>0</v>
      </c>
      <c r="J601" s="22">
        <f t="shared" si="477"/>
        <v>0</v>
      </c>
      <c r="K601" s="22">
        <f t="shared" si="477"/>
        <v>0</v>
      </c>
      <c r="L601" s="22">
        <f t="shared" si="477"/>
        <v>0</v>
      </c>
      <c r="M601" s="22">
        <f t="shared" si="477"/>
        <v>0</v>
      </c>
      <c r="N601" s="22">
        <f t="shared" si="477"/>
        <v>0</v>
      </c>
      <c r="O601" s="22">
        <f t="shared" si="477"/>
        <v>0</v>
      </c>
      <c r="P601" s="22">
        <f t="shared" si="477"/>
        <v>0</v>
      </c>
      <c r="Q601" s="22">
        <f t="shared" si="477"/>
        <v>0</v>
      </c>
      <c r="R601" s="22">
        <f t="shared" si="477"/>
        <v>0</v>
      </c>
      <c r="S601" s="22">
        <f t="shared" si="477"/>
        <v>0</v>
      </c>
      <c r="T601" s="93"/>
      <c r="U601" s="93"/>
    </row>
    <row r="602" spans="1:25" ht="13.15" customHeight="1" x14ac:dyDescent="0.2">
      <c r="A602" s="92"/>
      <c r="B602" s="97"/>
      <c r="C602" s="19">
        <f t="shared" ref="C602:G602" si="478">C629</f>
        <v>136</v>
      </c>
      <c r="D602" s="19" t="str">
        <f t="shared" si="478"/>
        <v>07</v>
      </c>
      <c r="E602" s="19" t="str">
        <f t="shared" si="478"/>
        <v>02</v>
      </c>
      <c r="F602" s="19" t="str">
        <f t="shared" si="478"/>
        <v>07100R5390</v>
      </c>
      <c r="G602" s="19">
        <f t="shared" si="478"/>
        <v>242</v>
      </c>
      <c r="H602" s="22">
        <f>H629+H731+H747+H763+H779+H795</f>
        <v>0</v>
      </c>
      <c r="I602" s="22">
        <f t="shared" ref="I602:S603" si="479">I629+I731+I747+I763+I779+I795</f>
        <v>0</v>
      </c>
      <c r="J602" s="22">
        <f t="shared" si="479"/>
        <v>0</v>
      </c>
      <c r="K602" s="22">
        <f t="shared" si="479"/>
        <v>0</v>
      </c>
      <c r="L602" s="22">
        <f t="shared" si="479"/>
        <v>0</v>
      </c>
      <c r="M602" s="22">
        <f t="shared" si="479"/>
        <v>0</v>
      </c>
      <c r="N602" s="22">
        <f t="shared" si="479"/>
        <v>0</v>
      </c>
      <c r="O602" s="22">
        <f t="shared" si="479"/>
        <v>0</v>
      </c>
      <c r="P602" s="22">
        <f t="shared" si="479"/>
        <v>0</v>
      </c>
      <c r="Q602" s="22">
        <f t="shared" si="479"/>
        <v>0</v>
      </c>
      <c r="R602" s="22">
        <f t="shared" si="479"/>
        <v>0</v>
      </c>
      <c r="S602" s="22">
        <f t="shared" si="479"/>
        <v>0</v>
      </c>
      <c r="T602" s="93"/>
      <c r="U602" s="93"/>
    </row>
    <row r="603" spans="1:25" ht="13.15" customHeight="1" x14ac:dyDescent="0.2">
      <c r="A603" s="92"/>
      <c r="B603" s="97"/>
      <c r="C603" s="19">
        <f t="shared" ref="C603:G603" si="480">C630</f>
        <v>136</v>
      </c>
      <c r="D603" s="19" t="str">
        <f t="shared" si="480"/>
        <v>07</v>
      </c>
      <c r="E603" s="19" t="str">
        <f t="shared" si="480"/>
        <v>09</v>
      </c>
      <c r="F603" s="19" t="str">
        <f t="shared" si="480"/>
        <v>07100R5390</v>
      </c>
      <c r="G603" s="19">
        <f t="shared" si="480"/>
        <v>244</v>
      </c>
      <c r="H603" s="22">
        <f>H630+H732+H748+H764+H780+H796</f>
        <v>1130.9973513</v>
      </c>
      <c r="I603" s="22">
        <f t="shared" si="479"/>
        <v>0</v>
      </c>
      <c r="J603" s="22">
        <f t="shared" si="479"/>
        <v>0</v>
      </c>
      <c r="K603" s="22">
        <f t="shared" si="479"/>
        <v>0</v>
      </c>
      <c r="L603" s="22">
        <f t="shared" si="479"/>
        <v>382.19911000000002</v>
      </c>
      <c r="M603" s="22">
        <f t="shared" si="479"/>
        <v>0</v>
      </c>
      <c r="N603" s="22">
        <f t="shared" si="479"/>
        <v>0</v>
      </c>
      <c r="O603" s="22">
        <f t="shared" si="479"/>
        <v>0</v>
      </c>
      <c r="P603" s="22">
        <f t="shared" si="479"/>
        <v>748.79824129999997</v>
      </c>
      <c r="Q603" s="22">
        <f t="shared" si="479"/>
        <v>0</v>
      </c>
      <c r="R603" s="22">
        <f t="shared" si="479"/>
        <v>0</v>
      </c>
      <c r="S603" s="22">
        <f t="shared" si="479"/>
        <v>0</v>
      </c>
      <c r="T603" s="93"/>
      <c r="U603" s="93"/>
    </row>
    <row r="604" spans="1:25" ht="13.15" customHeight="1" x14ac:dyDescent="0.2">
      <c r="A604" s="92"/>
      <c r="B604" s="97"/>
      <c r="C604" s="19">
        <f>C632</f>
        <v>136</v>
      </c>
      <c r="D604" s="19" t="str">
        <f t="shared" ref="D604:G605" si="481">D632</f>
        <v>07</v>
      </c>
      <c r="E604" s="19" t="str">
        <f t="shared" si="481"/>
        <v>09</v>
      </c>
      <c r="F604" s="19" t="str">
        <f t="shared" si="481"/>
        <v>07100R5390</v>
      </c>
      <c r="G604" s="19">
        <f t="shared" si="481"/>
        <v>612</v>
      </c>
      <c r="H604" s="22">
        <f>H632+H734+H750+H766+H782+H798</f>
        <v>6812.3480479999998</v>
      </c>
      <c r="I604" s="22">
        <f t="shared" ref="I604:S604" si="482">I632+I734+I750+I766+I782+I798</f>
        <v>0</v>
      </c>
      <c r="J604" s="22">
        <f t="shared" si="482"/>
        <v>0</v>
      </c>
      <c r="K604" s="22">
        <f t="shared" si="482"/>
        <v>0</v>
      </c>
      <c r="L604" s="22">
        <f t="shared" si="482"/>
        <v>0</v>
      </c>
      <c r="M604" s="22">
        <f t="shared" si="482"/>
        <v>0</v>
      </c>
      <c r="N604" s="22">
        <f t="shared" si="482"/>
        <v>0</v>
      </c>
      <c r="O604" s="22">
        <f t="shared" si="482"/>
        <v>0</v>
      </c>
      <c r="P604" s="22">
        <f t="shared" si="482"/>
        <v>6812.3480479999998</v>
      </c>
      <c r="Q604" s="22">
        <f t="shared" si="482"/>
        <v>0</v>
      </c>
      <c r="R604" s="22">
        <f t="shared" si="482"/>
        <v>0</v>
      </c>
      <c r="S604" s="22">
        <f t="shared" si="482"/>
        <v>0</v>
      </c>
      <c r="T604" s="93"/>
      <c r="U604" s="93"/>
    </row>
    <row r="605" spans="1:25" ht="13.15" customHeight="1" x14ac:dyDescent="0.2">
      <c r="A605" s="92"/>
      <c r="B605" s="97"/>
      <c r="C605" s="19">
        <f>C633</f>
        <v>136</v>
      </c>
      <c r="D605" s="19" t="str">
        <f t="shared" si="481"/>
        <v>07</v>
      </c>
      <c r="E605" s="19" t="str">
        <f t="shared" si="481"/>
        <v>09</v>
      </c>
      <c r="F605" s="19" t="str">
        <f t="shared" si="481"/>
        <v>07100R5390</v>
      </c>
      <c r="G605" s="19">
        <f t="shared" si="481"/>
        <v>622</v>
      </c>
      <c r="H605" s="22">
        <f>H633+H735+H751+H767+H783+H799</f>
        <v>2306.4545990000001</v>
      </c>
      <c r="I605" s="22">
        <f t="shared" ref="I605:S605" si="483">I633+I735+I751+I767+I783+I799</f>
        <v>0</v>
      </c>
      <c r="J605" s="22">
        <f t="shared" si="483"/>
        <v>0</v>
      </c>
      <c r="K605" s="22">
        <f t="shared" si="483"/>
        <v>0</v>
      </c>
      <c r="L605" s="22">
        <f t="shared" si="483"/>
        <v>233.99945</v>
      </c>
      <c r="M605" s="22">
        <f t="shared" si="483"/>
        <v>0</v>
      </c>
      <c r="N605" s="22">
        <f t="shared" si="483"/>
        <v>0</v>
      </c>
      <c r="O605" s="22">
        <f t="shared" si="483"/>
        <v>0</v>
      </c>
      <c r="P605" s="22">
        <f t="shared" si="483"/>
        <v>2072.4551490000003</v>
      </c>
      <c r="Q605" s="22">
        <f t="shared" si="483"/>
        <v>0</v>
      </c>
      <c r="R605" s="22">
        <f t="shared" si="483"/>
        <v>0</v>
      </c>
      <c r="S605" s="22">
        <f t="shared" si="483"/>
        <v>0</v>
      </c>
      <c r="T605" s="93"/>
      <c r="U605" s="93"/>
    </row>
    <row r="606" spans="1:25" x14ac:dyDescent="0.2">
      <c r="A606" s="92"/>
      <c r="B606" s="80" t="s">
        <v>15</v>
      </c>
      <c r="C606" s="19"/>
      <c r="D606" s="20"/>
      <c r="E606" s="20"/>
      <c r="F606" s="20"/>
      <c r="G606" s="19"/>
      <c r="H606" s="22">
        <f>H618+H634+H646+H658</f>
        <v>0</v>
      </c>
      <c r="I606" s="22">
        <f t="shared" ref="I606:S606" si="484">I618+I634+I646+I658</f>
        <v>0</v>
      </c>
      <c r="J606" s="22">
        <f t="shared" si="484"/>
        <v>0</v>
      </c>
      <c r="K606" s="22">
        <f t="shared" si="484"/>
        <v>0</v>
      </c>
      <c r="L606" s="22">
        <f t="shared" si="484"/>
        <v>0</v>
      </c>
      <c r="M606" s="22">
        <f t="shared" si="484"/>
        <v>0</v>
      </c>
      <c r="N606" s="22">
        <f t="shared" si="484"/>
        <v>0</v>
      </c>
      <c r="O606" s="22">
        <f t="shared" si="484"/>
        <v>0</v>
      </c>
      <c r="P606" s="22">
        <f t="shared" si="484"/>
        <v>0</v>
      </c>
      <c r="Q606" s="22">
        <f t="shared" si="484"/>
        <v>0</v>
      </c>
      <c r="R606" s="22">
        <f t="shared" si="484"/>
        <v>0</v>
      </c>
      <c r="S606" s="22">
        <f t="shared" si="484"/>
        <v>0</v>
      </c>
      <c r="T606" s="93"/>
      <c r="U606" s="93"/>
    </row>
    <row r="607" spans="1:25" x14ac:dyDescent="0.2">
      <c r="A607" s="92"/>
      <c r="B607" s="80" t="s">
        <v>12</v>
      </c>
      <c r="C607" s="19"/>
      <c r="D607" s="20"/>
      <c r="E607" s="20"/>
      <c r="F607" s="20"/>
      <c r="G607" s="19"/>
      <c r="H607" s="22">
        <f>H635+H647+H659</f>
        <v>0</v>
      </c>
      <c r="I607" s="22">
        <f t="shared" ref="I607:S607" si="485">I635+I647+I659</f>
        <v>0</v>
      </c>
      <c r="J607" s="22">
        <f t="shared" si="485"/>
        <v>0</v>
      </c>
      <c r="K607" s="22">
        <f t="shared" si="485"/>
        <v>0</v>
      </c>
      <c r="L607" s="22">
        <f t="shared" si="485"/>
        <v>0</v>
      </c>
      <c r="M607" s="22">
        <f t="shared" si="485"/>
        <v>0</v>
      </c>
      <c r="N607" s="22">
        <f t="shared" si="485"/>
        <v>0</v>
      </c>
      <c r="O607" s="22">
        <f t="shared" si="485"/>
        <v>0</v>
      </c>
      <c r="P607" s="22">
        <f t="shared" si="485"/>
        <v>0</v>
      </c>
      <c r="Q607" s="22">
        <f t="shared" si="485"/>
        <v>0</v>
      </c>
      <c r="R607" s="22">
        <f t="shared" si="485"/>
        <v>0</v>
      </c>
      <c r="S607" s="22">
        <f t="shared" si="485"/>
        <v>0</v>
      </c>
      <c r="T607" s="93"/>
      <c r="U607" s="93"/>
    </row>
    <row r="608" spans="1:25" ht="35.450000000000003" hidden="1" customHeight="1" x14ac:dyDescent="0.2">
      <c r="A608" s="92" t="s">
        <v>441</v>
      </c>
      <c r="B608" s="80" t="s">
        <v>348</v>
      </c>
      <c r="C608" s="19"/>
      <c r="D608" s="20"/>
      <c r="E608" s="20"/>
      <c r="F608" s="20"/>
      <c r="G608" s="19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93" t="s">
        <v>458</v>
      </c>
      <c r="U608" s="93" t="s">
        <v>489</v>
      </c>
    </row>
    <row r="609" spans="1:21" ht="26.45" hidden="1" customHeight="1" x14ac:dyDescent="0.2">
      <c r="A609" s="92"/>
      <c r="B609" s="80" t="s">
        <v>112</v>
      </c>
      <c r="C609" s="19"/>
      <c r="D609" s="20"/>
      <c r="E609" s="20"/>
      <c r="F609" s="20"/>
      <c r="G609" s="19"/>
      <c r="H609" s="22" t="e">
        <f t="shared" ref="H609:S609" si="486">ROUND(H610/H608,1)</f>
        <v>#DIV/0!</v>
      </c>
      <c r="I609" s="22" t="e">
        <f t="shared" si="486"/>
        <v>#DIV/0!</v>
      </c>
      <c r="J609" s="22" t="e">
        <f t="shared" si="486"/>
        <v>#DIV/0!</v>
      </c>
      <c r="K609" s="22" t="e">
        <f t="shared" si="486"/>
        <v>#DIV/0!</v>
      </c>
      <c r="L609" s="22" t="e">
        <f t="shared" si="486"/>
        <v>#DIV/0!</v>
      </c>
      <c r="M609" s="22" t="e">
        <f t="shared" si="486"/>
        <v>#DIV/0!</v>
      </c>
      <c r="N609" s="22" t="e">
        <f t="shared" si="486"/>
        <v>#DIV/0!</v>
      </c>
      <c r="O609" s="22" t="e">
        <f t="shared" si="486"/>
        <v>#DIV/0!</v>
      </c>
      <c r="P609" s="22" t="e">
        <f t="shared" si="486"/>
        <v>#DIV/0!</v>
      </c>
      <c r="Q609" s="22" t="e">
        <f t="shared" si="486"/>
        <v>#DIV/0!</v>
      </c>
      <c r="R609" s="22" t="e">
        <f t="shared" si="486"/>
        <v>#DIV/0!</v>
      </c>
      <c r="S609" s="22" t="e">
        <f t="shared" si="486"/>
        <v>#DIV/0!</v>
      </c>
      <c r="T609" s="93"/>
      <c r="U609" s="93"/>
    </row>
    <row r="610" spans="1:21" ht="46.15" hidden="1" customHeight="1" x14ac:dyDescent="0.2">
      <c r="A610" s="92"/>
      <c r="B610" s="80" t="s">
        <v>94</v>
      </c>
      <c r="C610" s="19"/>
      <c r="D610" s="20"/>
      <c r="E610" s="20"/>
      <c r="F610" s="20"/>
      <c r="G610" s="19"/>
      <c r="H610" s="22">
        <f t="shared" ref="H610:S610" si="487">SUM(H611:H619)</f>
        <v>0</v>
      </c>
      <c r="I610" s="22">
        <f t="shared" si="487"/>
        <v>0</v>
      </c>
      <c r="J610" s="22">
        <f t="shared" si="487"/>
        <v>0</v>
      </c>
      <c r="K610" s="22">
        <f t="shared" si="487"/>
        <v>0</v>
      </c>
      <c r="L610" s="22">
        <f t="shared" si="487"/>
        <v>0</v>
      </c>
      <c r="M610" s="22">
        <f t="shared" si="487"/>
        <v>0</v>
      </c>
      <c r="N610" s="22">
        <f t="shared" si="487"/>
        <v>0</v>
      </c>
      <c r="O610" s="22">
        <f t="shared" si="487"/>
        <v>0</v>
      </c>
      <c r="P610" s="22">
        <f t="shared" si="487"/>
        <v>0</v>
      </c>
      <c r="Q610" s="22">
        <f t="shared" si="487"/>
        <v>0</v>
      </c>
      <c r="R610" s="22">
        <f t="shared" si="487"/>
        <v>0</v>
      </c>
      <c r="S610" s="22">
        <f t="shared" si="487"/>
        <v>0</v>
      </c>
      <c r="T610" s="93"/>
      <c r="U610" s="93"/>
    </row>
    <row r="611" spans="1:21" ht="13.15" hidden="1" customHeight="1" x14ac:dyDescent="0.2">
      <c r="A611" s="92"/>
      <c r="B611" s="94" t="s">
        <v>17</v>
      </c>
      <c r="C611" s="19">
        <v>136</v>
      </c>
      <c r="D611" s="20" t="s">
        <v>40</v>
      </c>
      <c r="E611" s="20"/>
      <c r="F611" s="19" t="s">
        <v>335</v>
      </c>
      <c r="G611" s="19">
        <v>244</v>
      </c>
      <c r="H611" s="22">
        <f>J611+L611+N611+P611</f>
        <v>0</v>
      </c>
      <c r="I611" s="22">
        <f>K611+M611+O611+Q611</f>
        <v>0</v>
      </c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93"/>
      <c r="U611" s="93"/>
    </row>
    <row r="612" spans="1:21" ht="13.15" hidden="1" customHeight="1" x14ac:dyDescent="0.2">
      <c r="A612" s="92"/>
      <c r="B612" s="96"/>
      <c r="C612" s="19">
        <v>136</v>
      </c>
      <c r="D612" s="20" t="s">
        <v>41</v>
      </c>
      <c r="E612" s="20"/>
      <c r="F612" s="19" t="s">
        <v>335</v>
      </c>
      <c r="G612" s="19">
        <v>612</v>
      </c>
      <c r="H612" s="22">
        <f t="shared" ref="H612:H618" si="488">J612+L612+N612+P612</f>
        <v>0</v>
      </c>
      <c r="I612" s="22">
        <f t="shared" ref="I612:I619" si="489">K612+M612+O612+Q612</f>
        <v>0</v>
      </c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93"/>
      <c r="U612" s="93"/>
    </row>
    <row r="613" spans="1:21" ht="13.15" hidden="1" customHeight="1" x14ac:dyDescent="0.2">
      <c r="A613" s="92"/>
      <c r="B613" s="94" t="s">
        <v>14</v>
      </c>
      <c r="C613" s="19">
        <v>136</v>
      </c>
      <c r="D613" s="20" t="s">
        <v>41</v>
      </c>
      <c r="E613" s="20"/>
      <c r="F613" s="20" t="s">
        <v>336</v>
      </c>
      <c r="G613" s="19">
        <v>244</v>
      </c>
      <c r="H613" s="22">
        <f t="shared" si="488"/>
        <v>0</v>
      </c>
      <c r="I613" s="22">
        <f t="shared" si="489"/>
        <v>0</v>
      </c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93"/>
      <c r="U613" s="93"/>
    </row>
    <row r="614" spans="1:21" ht="13.15" hidden="1" customHeight="1" x14ac:dyDescent="0.2">
      <c r="A614" s="92"/>
      <c r="B614" s="95"/>
      <c r="C614" s="19">
        <v>136</v>
      </c>
      <c r="D614" s="20" t="s">
        <v>41</v>
      </c>
      <c r="E614" s="20"/>
      <c r="F614" s="20" t="s">
        <v>336</v>
      </c>
      <c r="G614" s="19">
        <v>112</v>
      </c>
      <c r="H614" s="22">
        <f t="shared" si="488"/>
        <v>0</v>
      </c>
      <c r="I614" s="22">
        <f t="shared" si="489"/>
        <v>0</v>
      </c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93"/>
      <c r="U614" s="93"/>
    </row>
    <row r="615" spans="1:21" ht="13.15" hidden="1" customHeight="1" x14ac:dyDescent="0.2">
      <c r="A615" s="92"/>
      <c r="B615" s="95"/>
      <c r="C615" s="19">
        <v>136</v>
      </c>
      <c r="D615" s="20" t="s">
        <v>41</v>
      </c>
      <c r="E615" s="20"/>
      <c r="F615" s="20" t="s">
        <v>336</v>
      </c>
      <c r="G615" s="19">
        <v>540</v>
      </c>
      <c r="H615" s="22">
        <f t="shared" si="488"/>
        <v>0</v>
      </c>
      <c r="I615" s="22">
        <f t="shared" si="489"/>
        <v>0</v>
      </c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93"/>
      <c r="U615" s="93"/>
    </row>
    <row r="616" spans="1:21" ht="13.15" hidden="1" customHeight="1" x14ac:dyDescent="0.2">
      <c r="A616" s="92"/>
      <c r="B616" s="95"/>
      <c r="C616" s="19">
        <v>136</v>
      </c>
      <c r="D616" s="20" t="s">
        <v>41</v>
      </c>
      <c r="E616" s="20"/>
      <c r="F616" s="20" t="s">
        <v>335</v>
      </c>
      <c r="G616" s="19">
        <v>612</v>
      </c>
      <c r="H616" s="22">
        <f t="shared" si="488"/>
        <v>0</v>
      </c>
      <c r="I616" s="22">
        <f t="shared" si="489"/>
        <v>0</v>
      </c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93"/>
      <c r="U616" s="93"/>
    </row>
    <row r="617" spans="1:21" ht="13.15" hidden="1" customHeight="1" x14ac:dyDescent="0.2">
      <c r="A617" s="92"/>
      <c r="B617" s="96"/>
      <c r="C617" s="19">
        <v>136</v>
      </c>
      <c r="D617" s="20" t="s">
        <v>40</v>
      </c>
      <c r="E617" s="20"/>
      <c r="F617" s="20" t="s">
        <v>335</v>
      </c>
      <c r="G617" s="19">
        <v>622</v>
      </c>
      <c r="H617" s="22">
        <f t="shared" si="488"/>
        <v>0</v>
      </c>
      <c r="I617" s="22">
        <f t="shared" si="489"/>
        <v>0</v>
      </c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93"/>
      <c r="U617" s="93"/>
    </row>
    <row r="618" spans="1:21" ht="13.15" hidden="1" customHeight="1" x14ac:dyDescent="0.2">
      <c r="A618" s="92"/>
      <c r="B618" s="80" t="s">
        <v>15</v>
      </c>
      <c r="C618" s="19"/>
      <c r="D618" s="20"/>
      <c r="E618" s="20"/>
      <c r="F618" s="20"/>
      <c r="G618" s="19"/>
      <c r="H618" s="22">
        <f t="shared" si="488"/>
        <v>0</v>
      </c>
      <c r="I618" s="24">
        <f t="shared" si="489"/>
        <v>0</v>
      </c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93"/>
      <c r="U618" s="93"/>
    </row>
    <row r="619" spans="1:21" ht="13.15" hidden="1" customHeight="1" x14ac:dyDescent="0.2">
      <c r="A619" s="92"/>
      <c r="B619" s="80" t="s">
        <v>12</v>
      </c>
      <c r="C619" s="19"/>
      <c r="D619" s="20"/>
      <c r="E619" s="20"/>
      <c r="F619" s="20"/>
      <c r="G619" s="19"/>
      <c r="H619" s="22">
        <f>J619+L619+N619+P619</f>
        <v>0</v>
      </c>
      <c r="I619" s="24">
        <f t="shared" si="489"/>
        <v>0</v>
      </c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93"/>
      <c r="U619" s="93"/>
    </row>
    <row r="620" spans="1:21" ht="18.600000000000001" customHeight="1" x14ac:dyDescent="0.2">
      <c r="A620" s="98" t="s">
        <v>623</v>
      </c>
      <c r="B620" s="80" t="s">
        <v>138</v>
      </c>
      <c r="C620" s="19"/>
      <c r="D620" s="20"/>
      <c r="E620" s="20"/>
      <c r="F620" s="20"/>
      <c r="G620" s="19"/>
      <c r="H620" s="22">
        <v>15</v>
      </c>
      <c r="I620" s="22"/>
      <c r="J620" s="22"/>
      <c r="K620" s="22"/>
      <c r="L620" s="22">
        <v>0</v>
      </c>
      <c r="M620" s="22"/>
      <c r="N620" s="22"/>
      <c r="O620" s="22"/>
      <c r="P620" s="22">
        <v>15</v>
      </c>
      <c r="Q620" s="22"/>
      <c r="R620" s="22"/>
      <c r="S620" s="22"/>
      <c r="T620" s="93" t="s">
        <v>624</v>
      </c>
      <c r="U620" s="93"/>
    </row>
    <row r="621" spans="1:21" ht="25.15" customHeight="1" x14ac:dyDescent="0.2">
      <c r="A621" s="98"/>
      <c r="B621" s="80" t="s">
        <v>112</v>
      </c>
      <c r="C621" s="19"/>
      <c r="D621" s="20"/>
      <c r="E621" s="20"/>
      <c r="F621" s="20"/>
      <c r="G621" s="19"/>
      <c r="H621" s="22">
        <f t="shared" ref="H621:S621" si="490">ROUND(H622/H620,1)</f>
        <v>176</v>
      </c>
      <c r="I621" s="22" t="e">
        <f t="shared" si="490"/>
        <v>#DIV/0!</v>
      </c>
      <c r="J621" s="68" t="s">
        <v>585</v>
      </c>
      <c r="K621" s="68"/>
      <c r="L621" s="68" t="s">
        <v>585</v>
      </c>
      <c r="M621" s="68"/>
      <c r="N621" s="68" t="s">
        <v>585</v>
      </c>
      <c r="O621" s="68"/>
      <c r="P621" s="68" t="s">
        <v>585</v>
      </c>
      <c r="Q621" s="22" t="e">
        <f t="shared" si="490"/>
        <v>#DIV/0!</v>
      </c>
      <c r="R621" s="22" t="e">
        <f t="shared" si="490"/>
        <v>#DIV/0!</v>
      </c>
      <c r="S621" s="22" t="e">
        <f t="shared" si="490"/>
        <v>#DIV/0!</v>
      </c>
      <c r="T621" s="93"/>
      <c r="U621" s="93"/>
    </row>
    <row r="622" spans="1:21" ht="26.45" customHeight="1" x14ac:dyDescent="0.2">
      <c r="A622" s="98"/>
      <c r="B622" s="80" t="s">
        <v>94</v>
      </c>
      <c r="C622" s="19"/>
      <c r="D622" s="20"/>
      <c r="E622" s="20"/>
      <c r="F622" s="20"/>
      <c r="G622" s="19"/>
      <c r="H622" s="22">
        <f>SUM(H623:H635)</f>
        <v>2639.9999986999997</v>
      </c>
      <c r="I622" s="22">
        <f t="shared" ref="I622:S622" si="491">SUM(I623:I635)</f>
        <v>0</v>
      </c>
      <c r="J622" s="22">
        <f t="shared" si="491"/>
        <v>0</v>
      </c>
      <c r="K622" s="22">
        <f t="shared" si="491"/>
        <v>0</v>
      </c>
      <c r="L622" s="22">
        <f t="shared" si="491"/>
        <v>790</v>
      </c>
      <c r="M622" s="22">
        <f t="shared" si="491"/>
        <v>0</v>
      </c>
      <c r="N622" s="22">
        <f t="shared" si="491"/>
        <v>0</v>
      </c>
      <c r="O622" s="22">
        <f t="shared" si="491"/>
        <v>0</v>
      </c>
      <c r="P622" s="22">
        <f t="shared" si="491"/>
        <v>1849.9999987000001</v>
      </c>
      <c r="Q622" s="22">
        <f t="shared" si="491"/>
        <v>0</v>
      </c>
      <c r="R622" s="22">
        <f t="shared" si="491"/>
        <v>0</v>
      </c>
      <c r="S622" s="22">
        <f t="shared" si="491"/>
        <v>0</v>
      </c>
      <c r="T622" s="93"/>
      <c r="U622" s="93"/>
    </row>
    <row r="623" spans="1:21" ht="13.15" customHeight="1" x14ac:dyDescent="0.2">
      <c r="A623" s="98"/>
      <c r="B623" s="94" t="s">
        <v>17</v>
      </c>
      <c r="C623" s="19">
        <v>136</v>
      </c>
      <c r="D623" s="20" t="s">
        <v>590</v>
      </c>
      <c r="E623" s="18" t="s">
        <v>591</v>
      </c>
      <c r="F623" s="19" t="s">
        <v>602</v>
      </c>
      <c r="G623" s="19">
        <v>244</v>
      </c>
      <c r="H623" s="22">
        <f>J623+L623+N623+P623</f>
        <v>0</v>
      </c>
      <c r="I623" s="24">
        <f t="shared" ref="I623:I635" si="492">K623+M623+O623+Q623</f>
        <v>0</v>
      </c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93"/>
      <c r="U623" s="93"/>
    </row>
    <row r="624" spans="1:21" ht="13.15" customHeight="1" x14ac:dyDescent="0.2">
      <c r="A624" s="98"/>
      <c r="B624" s="95"/>
      <c r="C624" s="19">
        <v>136</v>
      </c>
      <c r="D624" s="20" t="s">
        <v>590</v>
      </c>
      <c r="E624" s="18" t="s">
        <v>591</v>
      </c>
      <c r="F624" s="19" t="s">
        <v>602</v>
      </c>
      <c r="G624" s="19">
        <v>242</v>
      </c>
      <c r="H624" s="22">
        <f t="shared" ref="H624:H626" si="493">J624+L624+N624+P624</f>
        <v>0</v>
      </c>
      <c r="I624" s="24">
        <f t="shared" ref="I624:I626" si="494">K624+M624+O624+Q624</f>
        <v>0</v>
      </c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93"/>
      <c r="U624" s="93"/>
    </row>
    <row r="625" spans="1:21" ht="13.15" customHeight="1" x14ac:dyDescent="0.2">
      <c r="A625" s="98"/>
      <c r="B625" s="95"/>
      <c r="C625" s="19">
        <v>136</v>
      </c>
      <c r="D625" s="20" t="s">
        <v>590</v>
      </c>
      <c r="E625" s="18" t="s">
        <v>592</v>
      </c>
      <c r="F625" s="19" t="s">
        <v>602</v>
      </c>
      <c r="G625" s="19">
        <v>244</v>
      </c>
      <c r="H625" s="22">
        <f t="shared" ref="H625" si="495">J625+L625+N625+P625</f>
        <v>231.00191770000001</v>
      </c>
      <c r="I625" s="24">
        <f t="shared" ref="I625" si="496">K625+M625+O625+Q625</f>
        <v>0</v>
      </c>
      <c r="J625" s="22"/>
      <c r="K625" s="22"/>
      <c r="L625" s="22">
        <v>107.80089</v>
      </c>
      <c r="M625" s="22"/>
      <c r="N625" s="22"/>
      <c r="O625" s="22"/>
      <c r="P625" s="22">
        <f>231.0019177-107.80089</f>
        <v>123.20102770000001</v>
      </c>
      <c r="Q625" s="22"/>
      <c r="R625" s="22"/>
      <c r="S625" s="22"/>
      <c r="T625" s="93"/>
      <c r="U625" s="93"/>
    </row>
    <row r="626" spans="1:21" ht="13.15" customHeight="1" x14ac:dyDescent="0.2">
      <c r="A626" s="98"/>
      <c r="B626" s="95"/>
      <c r="C626" s="19">
        <v>136</v>
      </c>
      <c r="D626" s="20" t="s">
        <v>590</v>
      </c>
      <c r="E626" s="18" t="s">
        <v>592</v>
      </c>
      <c r="F626" s="19" t="s">
        <v>602</v>
      </c>
      <c r="G626" s="19">
        <v>612</v>
      </c>
      <c r="H626" s="22">
        <f t="shared" si="493"/>
        <v>160.60133300000001</v>
      </c>
      <c r="I626" s="24">
        <f t="shared" si="494"/>
        <v>0</v>
      </c>
      <c r="J626" s="22"/>
      <c r="K626" s="22"/>
      <c r="L626" s="22"/>
      <c r="M626" s="22"/>
      <c r="N626" s="22"/>
      <c r="O626" s="22"/>
      <c r="P626" s="22">
        <f>160.601333</f>
        <v>160.60133300000001</v>
      </c>
      <c r="Q626" s="22"/>
      <c r="R626" s="22"/>
      <c r="S626" s="22"/>
      <c r="T626" s="93"/>
      <c r="U626" s="93"/>
    </row>
    <row r="627" spans="1:21" ht="13.15" customHeight="1" x14ac:dyDescent="0.2">
      <c r="A627" s="98"/>
      <c r="B627" s="96"/>
      <c r="C627" s="19">
        <v>136</v>
      </c>
      <c r="D627" s="20" t="s">
        <v>590</v>
      </c>
      <c r="E627" s="18" t="s">
        <v>592</v>
      </c>
      <c r="F627" s="19" t="s">
        <v>602</v>
      </c>
      <c r="G627" s="19">
        <v>622</v>
      </c>
      <c r="H627" s="22">
        <f t="shared" ref="H627:H635" si="497">J627+L627+N627+P627</f>
        <v>189.20157</v>
      </c>
      <c r="I627" s="24">
        <f t="shared" si="492"/>
        <v>0</v>
      </c>
      <c r="J627" s="22"/>
      <c r="K627" s="22"/>
      <c r="L627" s="22">
        <v>66.000550000000004</v>
      </c>
      <c r="M627" s="22"/>
      <c r="N627" s="22"/>
      <c r="O627" s="22"/>
      <c r="P627" s="22">
        <f>189.20157-66.00055</f>
        <v>123.20102</v>
      </c>
      <c r="Q627" s="22"/>
      <c r="R627" s="22"/>
      <c r="S627" s="22"/>
      <c r="T627" s="93"/>
      <c r="U627" s="93"/>
    </row>
    <row r="628" spans="1:21" ht="13.15" customHeight="1" x14ac:dyDescent="0.2">
      <c r="A628" s="98"/>
      <c r="B628" s="94" t="s">
        <v>14</v>
      </c>
      <c r="C628" s="19">
        <v>136</v>
      </c>
      <c r="D628" s="20" t="s">
        <v>590</v>
      </c>
      <c r="E628" s="18" t="s">
        <v>591</v>
      </c>
      <c r="F628" s="19" t="s">
        <v>602</v>
      </c>
      <c r="G628" s="19">
        <v>244</v>
      </c>
      <c r="H628" s="22">
        <f t="shared" si="497"/>
        <v>0</v>
      </c>
      <c r="I628" s="24">
        <f t="shared" si="492"/>
        <v>0</v>
      </c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93"/>
      <c r="U628" s="93"/>
    </row>
    <row r="629" spans="1:21" ht="13.15" customHeight="1" x14ac:dyDescent="0.2">
      <c r="A629" s="98"/>
      <c r="B629" s="95"/>
      <c r="C629" s="19">
        <v>136</v>
      </c>
      <c r="D629" s="20" t="s">
        <v>590</v>
      </c>
      <c r="E629" s="18" t="s">
        <v>591</v>
      </c>
      <c r="F629" s="19" t="s">
        <v>602</v>
      </c>
      <c r="G629" s="19">
        <v>242</v>
      </c>
      <c r="H629" s="22">
        <f t="shared" si="497"/>
        <v>0</v>
      </c>
      <c r="I629" s="24">
        <f t="shared" si="492"/>
        <v>0</v>
      </c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93"/>
      <c r="U629" s="93"/>
    </row>
    <row r="630" spans="1:21" ht="13.15" customHeight="1" x14ac:dyDescent="0.2">
      <c r="A630" s="98"/>
      <c r="B630" s="95"/>
      <c r="C630" s="19">
        <v>136</v>
      </c>
      <c r="D630" s="20" t="s">
        <v>590</v>
      </c>
      <c r="E630" s="18" t="s">
        <v>592</v>
      </c>
      <c r="F630" s="19" t="s">
        <v>602</v>
      </c>
      <c r="G630" s="19">
        <v>244</v>
      </c>
      <c r="H630" s="22">
        <f>J630+L630+N630+P630</f>
        <v>818.99808229999996</v>
      </c>
      <c r="I630" s="24">
        <f t="shared" ref="I630" si="498">K630+M630+O630+Q630</f>
        <v>0</v>
      </c>
      <c r="J630" s="22"/>
      <c r="K630" s="22"/>
      <c r="L630" s="22">
        <v>382.19911000000002</v>
      </c>
      <c r="M630" s="22"/>
      <c r="N630" s="22"/>
      <c r="O630" s="22"/>
      <c r="P630" s="22">
        <f>818.9980823-382.19911</f>
        <v>436.79897229999995</v>
      </c>
      <c r="Q630" s="22"/>
      <c r="R630" s="22"/>
      <c r="S630" s="22"/>
      <c r="T630" s="93"/>
      <c r="U630" s="93"/>
    </row>
    <row r="631" spans="1:21" ht="13.15" customHeight="1" x14ac:dyDescent="0.2">
      <c r="A631" s="98"/>
      <c r="B631" s="95"/>
      <c r="C631" s="19">
        <v>136</v>
      </c>
      <c r="D631" s="20" t="s">
        <v>590</v>
      </c>
      <c r="E631" s="18" t="s">
        <v>592</v>
      </c>
      <c r="F631" s="19" t="s">
        <v>602</v>
      </c>
      <c r="G631" s="19">
        <v>540</v>
      </c>
      <c r="H631" s="22">
        <f t="shared" si="497"/>
        <v>0</v>
      </c>
      <c r="I631" s="24">
        <f t="shared" si="492"/>
        <v>0</v>
      </c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93"/>
      <c r="U631" s="93"/>
    </row>
    <row r="632" spans="1:21" ht="13.15" customHeight="1" x14ac:dyDescent="0.2">
      <c r="A632" s="98"/>
      <c r="B632" s="95"/>
      <c r="C632" s="19">
        <v>136</v>
      </c>
      <c r="D632" s="20" t="s">
        <v>590</v>
      </c>
      <c r="E632" s="18" t="s">
        <v>592</v>
      </c>
      <c r="F632" s="19" t="s">
        <v>602</v>
      </c>
      <c r="G632" s="19">
        <v>612</v>
      </c>
      <c r="H632" s="22">
        <f t="shared" si="497"/>
        <v>569.39866670000004</v>
      </c>
      <c r="I632" s="24">
        <f t="shared" si="492"/>
        <v>0</v>
      </c>
      <c r="J632" s="22"/>
      <c r="K632" s="22"/>
      <c r="L632" s="22"/>
      <c r="M632" s="22"/>
      <c r="N632" s="22"/>
      <c r="O632" s="22"/>
      <c r="P632" s="22">
        <f>569.3986667</f>
        <v>569.39866670000004</v>
      </c>
      <c r="Q632" s="22"/>
      <c r="R632" s="22"/>
      <c r="S632" s="22"/>
      <c r="T632" s="93"/>
      <c r="U632" s="93"/>
    </row>
    <row r="633" spans="1:21" ht="13.5" customHeight="1" x14ac:dyDescent="0.2">
      <c r="A633" s="98"/>
      <c r="B633" s="96"/>
      <c r="C633" s="19">
        <v>136</v>
      </c>
      <c r="D633" s="20" t="s">
        <v>590</v>
      </c>
      <c r="E633" s="18" t="s">
        <v>592</v>
      </c>
      <c r="F633" s="19" t="s">
        <v>602</v>
      </c>
      <c r="G633" s="19">
        <v>622</v>
      </c>
      <c r="H633" s="22">
        <f t="shared" si="497"/>
        <v>670.79842900000006</v>
      </c>
      <c r="I633" s="24">
        <f t="shared" si="492"/>
        <v>0</v>
      </c>
      <c r="J633" s="22"/>
      <c r="K633" s="22"/>
      <c r="L633" s="22">
        <v>233.99945</v>
      </c>
      <c r="M633" s="22"/>
      <c r="N633" s="22"/>
      <c r="O633" s="22"/>
      <c r="P633" s="22">
        <f>670.798429-233.99945</f>
        <v>436.79897900000003</v>
      </c>
      <c r="Q633" s="22"/>
      <c r="R633" s="22"/>
      <c r="S633" s="22"/>
      <c r="T633" s="93"/>
      <c r="U633" s="93"/>
    </row>
    <row r="634" spans="1:21" x14ac:dyDescent="0.2">
      <c r="A634" s="98"/>
      <c r="B634" s="80" t="s">
        <v>15</v>
      </c>
      <c r="C634" s="19"/>
      <c r="D634" s="20"/>
      <c r="E634" s="20"/>
      <c r="F634" s="20"/>
      <c r="G634" s="19"/>
      <c r="H634" s="22">
        <f t="shared" si="497"/>
        <v>0</v>
      </c>
      <c r="I634" s="24">
        <f t="shared" si="492"/>
        <v>0</v>
      </c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93"/>
      <c r="U634" s="93"/>
    </row>
    <row r="635" spans="1:21" ht="171" customHeight="1" x14ac:dyDescent="0.2">
      <c r="A635" s="98"/>
      <c r="B635" s="80" t="s">
        <v>12</v>
      </c>
      <c r="C635" s="19"/>
      <c r="D635" s="20"/>
      <c r="E635" s="20"/>
      <c r="F635" s="20"/>
      <c r="G635" s="19"/>
      <c r="H635" s="22">
        <f t="shared" si="497"/>
        <v>0</v>
      </c>
      <c r="I635" s="24">
        <f t="shared" si="492"/>
        <v>0</v>
      </c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93"/>
      <c r="U635" s="93"/>
    </row>
    <row r="636" spans="1:21" hidden="1" x14ac:dyDescent="0.2">
      <c r="A636" s="98" t="s">
        <v>414</v>
      </c>
      <c r="B636" s="80" t="s">
        <v>131</v>
      </c>
      <c r="C636" s="19"/>
      <c r="D636" s="20"/>
      <c r="E636" s="20"/>
      <c r="F636" s="20"/>
      <c r="G636" s="19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93" t="s">
        <v>72</v>
      </c>
      <c r="U636" s="93" t="s">
        <v>343</v>
      </c>
    </row>
    <row r="637" spans="1:21" ht="26.45" hidden="1" customHeight="1" x14ac:dyDescent="0.2">
      <c r="A637" s="98"/>
      <c r="B637" s="80" t="s">
        <v>112</v>
      </c>
      <c r="C637" s="19"/>
      <c r="D637" s="20"/>
      <c r="E637" s="20"/>
      <c r="F637" s="20"/>
      <c r="G637" s="19"/>
      <c r="H637" s="22" t="e">
        <f t="shared" ref="H637:S637" si="499">ROUND(H638/H636,1)</f>
        <v>#DIV/0!</v>
      </c>
      <c r="I637" s="22" t="e">
        <f t="shared" si="499"/>
        <v>#DIV/0!</v>
      </c>
      <c r="J637" s="22" t="e">
        <f t="shared" si="499"/>
        <v>#DIV/0!</v>
      </c>
      <c r="K637" s="22" t="e">
        <f t="shared" si="499"/>
        <v>#DIV/0!</v>
      </c>
      <c r="L637" s="22" t="e">
        <f t="shared" si="499"/>
        <v>#DIV/0!</v>
      </c>
      <c r="M637" s="22" t="e">
        <f t="shared" si="499"/>
        <v>#DIV/0!</v>
      </c>
      <c r="N637" s="22" t="e">
        <f t="shared" si="499"/>
        <v>#DIV/0!</v>
      </c>
      <c r="O637" s="22" t="e">
        <f t="shared" si="499"/>
        <v>#DIV/0!</v>
      </c>
      <c r="P637" s="22" t="e">
        <f t="shared" si="499"/>
        <v>#DIV/0!</v>
      </c>
      <c r="Q637" s="22" t="e">
        <f t="shared" si="499"/>
        <v>#DIV/0!</v>
      </c>
      <c r="R637" s="22" t="e">
        <f t="shared" si="499"/>
        <v>#DIV/0!</v>
      </c>
      <c r="S637" s="22" t="e">
        <f t="shared" si="499"/>
        <v>#DIV/0!</v>
      </c>
      <c r="T637" s="93"/>
      <c r="U637" s="93"/>
    </row>
    <row r="638" spans="1:21" ht="38.450000000000003" hidden="1" customHeight="1" x14ac:dyDescent="0.2">
      <c r="A638" s="98"/>
      <c r="B638" s="80" t="s">
        <v>94</v>
      </c>
      <c r="C638" s="19"/>
      <c r="D638" s="20"/>
      <c r="E638" s="20"/>
      <c r="F638" s="20"/>
      <c r="G638" s="19"/>
      <c r="H638" s="22">
        <f t="shared" ref="H638:S638" si="500">SUM(H639:H647)</f>
        <v>0</v>
      </c>
      <c r="I638" s="22">
        <f t="shared" si="500"/>
        <v>0</v>
      </c>
      <c r="J638" s="22">
        <f t="shared" si="500"/>
        <v>0</v>
      </c>
      <c r="K638" s="22">
        <f t="shared" si="500"/>
        <v>0</v>
      </c>
      <c r="L638" s="22">
        <f t="shared" si="500"/>
        <v>0</v>
      </c>
      <c r="M638" s="22">
        <f t="shared" si="500"/>
        <v>0</v>
      </c>
      <c r="N638" s="22">
        <f t="shared" si="500"/>
        <v>0</v>
      </c>
      <c r="O638" s="22">
        <f t="shared" si="500"/>
        <v>0</v>
      </c>
      <c r="P638" s="22">
        <f t="shared" si="500"/>
        <v>0</v>
      </c>
      <c r="Q638" s="22">
        <f t="shared" si="500"/>
        <v>0</v>
      </c>
      <c r="R638" s="22">
        <f t="shared" si="500"/>
        <v>0</v>
      </c>
      <c r="S638" s="22">
        <f t="shared" si="500"/>
        <v>0</v>
      </c>
      <c r="T638" s="93"/>
      <c r="U638" s="93"/>
    </row>
    <row r="639" spans="1:21" ht="13.15" hidden="1" customHeight="1" x14ac:dyDescent="0.2">
      <c r="A639" s="98"/>
      <c r="B639" s="94" t="s">
        <v>17</v>
      </c>
      <c r="C639" s="19">
        <v>136</v>
      </c>
      <c r="D639" s="20" t="s">
        <v>40</v>
      </c>
      <c r="E639" s="20"/>
      <c r="F639" s="19" t="s">
        <v>335</v>
      </c>
      <c r="G639" s="19">
        <v>244</v>
      </c>
      <c r="H639" s="22">
        <f>J639+L639+N639+P639</f>
        <v>0</v>
      </c>
      <c r="I639" s="24">
        <f t="shared" ref="I639:I647" si="501">K639+M639+O639+Q639</f>
        <v>0</v>
      </c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93"/>
      <c r="U639" s="93"/>
    </row>
    <row r="640" spans="1:21" ht="13.15" hidden="1" customHeight="1" x14ac:dyDescent="0.2">
      <c r="A640" s="98"/>
      <c r="B640" s="96"/>
      <c r="C640" s="19">
        <v>136</v>
      </c>
      <c r="D640" s="20" t="s">
        <v>41</v>
      </c>
      <c r="E640" s="20"/>
      <c r="F640" s="19" t="s">
        <v>335</v>
      </c>
      <c r="G640" s="19">
        <v>612</v>
      </c>
      <c r="H640" s="22">
        <f t="shared" ref="H640:H647" si="502">J640+L640+N640+P640</f>
        <v>0</v>
      </c>
      <c r="I640" s="24">
        <f t="shared" si="501"/>
        <v>0</v>
      </c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93"/>
      <c r="U640" s="93"/>
    </row>
    <row r="641" spans="1:21" ht="13.15" hidden="1" customHeight="1" x14ac:dyDescent="0.2">
      <c r="A641" s="98"/>
      <c r="B641" s="94" t="s">
        <v>14</v>
      </c>
      <c r="C641" s="19">
        <v>136</v>
      </c>
      <c r="D641" s="20" t="s">
        <v>41</v>
      </c>
      <c r="E641" s="20"/>
      <c r="F641" s="20" t="s">
        <v>336</v>
      </c>
      <c r="G641" s="19">
        <v>244</v>
      </c>
      <c r="H641" s="22">
        <f t="shared" si="502"/>
        <v>0</v>
      </c>
      <c r="I641" s="24">
        <f t="shared" si="501"/>
        <v>0</v>
      </c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93"/>
      <c r="U641" s="93"/>
    </row>
    <row r="642" spans="1:21" ht="13.15" hidden="1" customHeight="1" x14ac:dyDescent="0.2">
      <c r="A642" s="98"/>
      <c r="B642" s="95"/>
      <c r="C642" s="19">
        <v>136</v>
      </c>
      <c r="D642" s="20" t="s">
        <v>41</v>
      </c>
      <c r="E642" s="20"/>
      <c r="F642" s="20" t="s">
        <v>336</v>
      </c>
      <c r="G642" s="19">
        <v>112</v>
      </c>
      <c r="H642" s="22">
        <f t="shared" si="502"/>
        <v>0</v>
      </c>
      <c r="I642" s="24">
        <f t="shared" si="501"/>
        <v>0</v>
      </c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93"/>
      <c r="U642" s="93"/>
    </row>
    <row r="643" spans="1:21" ht="13.15" hidden="1" customHeight="1" x14ac:dyDescent="0.2">
      <c r="A643" s="98"/>
      <c r="B643" s="95"/>
      <c r="C643" s="19">
        <v>136</v>
      </c>
      <c r="D643" s="20" t="s">
        <v>41</v>
      </c>
      <c r="E643" s="20"/>
      <c r="F643" s="20" t="s">
        <v>336</v>
      </c>
      <c r="G643" s="19">
        <v>540</v>
      </c>
      <c r="H643" s="22">
        <f t="shared" si="502"/>
        <v>0</v>
      </c>
      <c r="I643" s="24">
        <f t="shared" si="501"/>
        <v>0</v>
      </c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93"/>
      <c r="U643" s="93"/>
    </row>
    <row r="644" spans="1:21" ht="13.15" hidden="1" customHeight="1" x14ac:dyDescent="0.2">
      <c r="A644" s="98"/>
      <c r="B644" s="95"/>
      <c r="C644" s="19">
        <v>136</v>
      </c>
      <c r="D644" s="20" t="s">
        <v>41</v>
      </c>
      <c r="E644" s="20"/>
      <c r="F644" s="20" t="s">
        <v>336</v>
      </c>
      <c r="G644" s="19">
        <v>612</v>
      </c>
      <c r="H644" s="22">
        <f t="shared" si="502"/>
        <v>0</v>
      </c>
      <c r="I644" s="24">
        <f t="shared" si="501"/>
        <v>0</v>
      </c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93"/>
      <c r="U644" s="93"/>
    </row>
    <row r="645" spans="1:21" ht="13.5" hidden="1" customHeight="1" x14ac:dyDescent="0.2">
      <c r="A645" s="98"/>
      <c r="B645" s="96"/>
      <c r="C645" s="19">
        <v>136</v>
      </c>
      <c r="D645" s="20" t="s">
        <v>42</v>
      </c>
      <c r="E645" s="20"/>
      <c r="F645" s="20" t="s">
        <v>336</v>
      </c>
      <c r="G645" s="19">
        <v>622</v>
      </c>
      <c r="H645" s="22">
        <f t="shared" si="502"/>
        <v>0</v>
      </c>
      <c r="I645" s="24">
        <f t="shared" si="501"/>
        <v>0</v>
      </c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93"/>
      <c r="U645" s="93"/>
    </row>
    <row r="646" spans="1:21" hidden="1" x14ac:dyDescent="0.2">
      <c r="A646" s="98"/>
      <c r="B646" s="80" t="s">
        <v>15</v>
      </c>
      <c r="C646" s="19"/>
      <c r="D646" s="20"/>
      <c r="E646" s="20"/>
      <c r="F646" s="20"/>
      <c r="G646" s="19"/>
      <c r="H646" s="22">
        <f t="shared" si="502"/>
        <v>0</v>
      </c>
      <c r="I646" s="24">
        <f t="shared" si="501"/>
        <v>0</v>
      </c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93"/>
      <c r="U646" s="93"/>
    </row>
    <row r="647" spans="1:21" hidden="1" x14ac:dyDescent="0.2">
      <c r="A647" s="98"/>
      <c r="B647" s="80" t="s">
        <v>12</v>
      </c>
      <c r="C647" s="19"/>
      <c r="D647" s="20"/>
      <c r="E647" s="20"/>
      <c r="F647" s="20"/>
      <c r="G647" s="19"/>
      <c r="H647" s="22">
        <f t="shared" si="502"/>
        <v>0</v>
      </c>
      <c r="I647" s="24">
        <f t="shared" si="501"/>
        <v>0</v>
      </c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93"/>
      <c r="U647" s="93"/>
    </row>
    <row r="648" spans="1:21" ht="13.15" hidden="1" customHeight="1" x14ac:dyDescent="0.2">
      <c r="A648" s="98" t="s">
        <v>416</v>
      </c>
      <c r="B648" s="80" t="s">
        <v>138</v>
      </c>
      <c r="C648" s="19"/>
      <c r="D648" s="20"/>
      <c r="E648" s="20"/>
      <c r="F648" s="20"/>
      <c r="G648" s="19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93" t="s">
        <v>386</v>
      </c>
      <c r="U648" s="93" t="s">
        <v>460</v>
      </c>
    </row>
    <row r="649" spans="1:21" ht="26.45" hidden="1" customHeight="1" x14ac:dyDescent="0.2">
      <c r="A649" s="98"/>
      <c r="B649" s="80" t="s">
        <v>112</v>
      </c>
      <c r="C649" s="19"/>
      <c r="D649" s="20"/>
      <c r="E649" s="20"/>
      <c r="F649" s="20"/>
      <c r="G649" s="19"/>
      <c r="H649" s="22" t="e">
        <f>ROUND(H650/H648,1)</f>
        <v>#DIV/0!</v>
      </c>
      <c r="I649" s="22" t="e">
        <f t="shared" ref="I649:S649" si="503">ROUND(I650/I648,1)</f>
        <v>#DIV/0!</v>
      </c>
      <c r="J649" s="22" t="e">
        <f t="shared" si="503"/>
        <v>#DIV/0!</v>
      </c>
      <c r="K649" s="22" t="e">
        <f t="shared" si="503"/>
        <v>#DIV/0!</v>
      </c>
      <c r="L649" s="22" t="e">
        <f t="shared" si="503"/>
        <v>#DIV/0!</v>
      </c>
      <c r="M649" s="22" t="e">
        <f t="shared" si="503"/>
        <v>#DIV/0!</v>
      </c>
      <c r="N649" s="22" t="e">
        <f t="shared" si="503"/>
        <v>#DIV/0!</v>
      </c>
      <c r="O649" s="22" t="e">
        <f t="shared" si="503"/>
        <v>#DIV/0!</v>
      </c>
      <c r="P649" s="22" t="e">
        <f t="shared" si="503"/>
        <v>#DIV/0!</v>
      </c>
      <c r="Q649" s="22" t="e">
        <f t="shared" si="503"/>
        <v>#DIV/0!</v>
      </c>
      <c r="R649" s="22" t="e">
        <f t="shared" si="503"/>
        <v>#DIV/0!</v>
      </c>
      <c r="S649" s="22" t="e">
        <f t="shared" si="503"/>
        <v>#DIV/0!</v>
      </c>
      <c r="T649" s="93"/>
      <c r="U649" s="93"/>
    </row>
    <row r="650" spans="1:21" ht="41.45" hidden="1" customHeight="1" x14ac:dyDescent="0.2">
      <c r="A650" s="98"/>
      <c r="B650" s="80" t="s">
        <v>94</v>
      </c>
      <c r="C650" s="19"/>
      <c r="D650" s="20"/>
      <c r="E650" s="20"/>
      <c r="F650" s="20"/>
      <c r="G650" s="19"/>
      <c r="H650" s="22">
        <f t="shared" ref="H650:S650" si="504">SUM(H651:H659)</f>
        <v>0</v>
      </c>
      <c r="I650" s="22">
        <f t="shared" si="504"/>
        <v>0</v>
      </c>
      <c r="J650" s="22">
        <f t="shared" si="504"/>
        <v>0</v>
      </c>
      <c r="K650" s="22">
        <f t="shared" si="504"/>
        <v>0</v>
      </c>
      <c r="L650" s="22">
        <f t="shared" si="504"/>
        <v>0</v>
      </c>
      <c r="M650" s="22">
        <f t="shared" si="504"/>
        <v>0</v>
      </c>
      <c r="N650" s="22">
        <f t="shared" si="504"/>
        <v>0</v>
      </c>
      <c r="O650" s="22">
        <f t="shared" si="504"/>
        <v>0</v>
      </c>
      <c r="P650" s="22">
        <f t="shared" si="504"/>
        <v>0</v>
      </c>
      <c r="Q650" s="22">
        <f t="shared" si="504"/>
        <v>0</v>
      </c>
      <c r="R650" s="22">
        <f t="shared" si="504"/>
        <v>0</v>
      </c>
      <c r="S650" s="22">
        <f t="shared" si="504"/>
        <v>0</v>
      </c>
      <c r="T650" s="93"/>
      <c r="U650" s="93"/>
    </row>
    <row r="651" spans="1:21" ht="13.15" hidden="1" customHeight="1" x14ac:dyDescent="0.2">
      <c r="A651" s="98"/>
      <c r="B651" s="94" t="s">
        <v>17</v>
      </c>
      <c r="C651" s="19">
        <v>136</v>
      </c>
      <c r="D651" s="20" t="s">
        <v>40</v>
      </c>
      <c r="E651" s="20"/>
      <c r="F651" s="19" t="s">
        <v>335</v>
      </c>
      <c r="G651" s="19">
        <v>244</v>
      </c>
      <c r="H651" s="22">
        <f>J651+L651+N651+P651</f>
        <v>0</v>
      </c>
      <c r="I651" s="24">
        <f t="shared" ref="I651:I659" si="505">K651+M651+O651+Q651</f>
        <v>0</v>
      </c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93"/>
      <c r="U651" s="93"/>
    </row>
    <row r="652" spans="1:21" ht="13.15" hidden="1" customHeight="1" x14ac:dyDescent="0.2">
      <c r="A652" s="98"/>
      <c r="B652" s="96"/>
      <c r="C652" s="19">
        <v>136</v>
      </c>
      <c r="D652" s="20" t="s">
        <v>41</v>
      </c>
      <c r="E652" s="20"/>
      <c r="F652" s="19" t="s">
        <v>335</v>
      </c>
      <c r="G652" s="19">
        <v>612</v>
      </c>
      <c r="H652" s="22">
        <f t="shared" ref="H652:H659" si="506">J652+L652+N652+P652</f>
        <v>0</v>
      </c>
      <c r="I652" s="24">
        <f t="shared" si="505"/>
        <v>0</v>
      </c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93"/>
      <c r="U652" s="93"/>
    </row>
    <row r="653" spans="1:21" ht="13.15" hidden="1" customHeight="1" x14ac:dyDescent="0.2">
      <c r="A653" s="98"/>
      <c r="B653" s="94" t="s">
        <v>14</v>
      </c>
      <c r="C653" s="19">
        <v>136</v>
      </c>
      <c r="D653" s="20" t="s">
        <v>41</v>
      </c>
      <c r="E653" s="20"/>
      <c r="F653" s="20" t="s">
        <v>336</v>
      </c>
      <c r="G653" s="19">
        <v>244</v>
      </c>
      <c r="H653" s="22">
        <f t="shared" si="506"/>
        <v>0</v>
      </c>
      <c r="I653" s="24">
        <f t="shared" si="505"/>
        <v>0</v>
      </c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93"/>
      <c r="U653" s="93"/>
    </row>
    <row r="654" spans="1:21" ht="13.15" hidden="1" customHeight="1" x14ac:dyDescent="0.2">
      <c r="A654" s="98"/>
      <c r="B654" s="95"/>
      <c r="C654" s="19">
        <v>136</v>
      </c>
      <c r="D654" s="20" t="s">
        <v>41</v>
      </c>
      <c r="E654" s="20"/>
      <c r="F654" s="20" t="s">
        <v>336</v>
      </c>
      <c r="G654" s="19">
        <v>112</v>
      </c>
      <c r="H654" s="22">
        <f t="shared" si="506"/>
        <v>0</v>
      </c>
      <c r="I654" s="24">
        <f t="shared" si="505"/>
        <v>0</v>
      </c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93"/>
      <c r="U654" s="93"/>
    </row>
    <row r="655" spans="1:21" ht="13.15" hidden="1" customHeight="1" x14ac:dyDescent="0.2">
      <c r="A655" s="98"/>
      <c r="B655" s="95"/>
      <c r="C655" s="19">
        <v>136</v>
      </c>
      <c r="D655" s="20" t="s">
        <v>41</v>
      </c>
      <c r="E655" s="20"/>
      <c r="F655" s="20" t="s">
        <v>336</v>
      </c>
      <c r="G655" s="19">
        <v>540</v>
      </c>
      <c r="H655" s="22">
        <f t="shared" si="506"/>
        <v>0</v>
      </c>
      <c r="I655" s="24">
        <f t="shared" si="505"/>
        <v>0</v>
      </c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93"/>
      <c r="U655" s="93"/>
    </row>
    <row r="656" spans="1:21" ht="13.15" hidden="1" customHeight="1" x14ac:dyDescent="0.2">
      <c r="A656" s="98"/>
      <c r="B656" s="95"/>
      <c r="C656" s="19">
        <v>136</v>
      </c>
      <c r="D656" s="20" t="s">
        <v>41</v>
      </c>
      <c r="E656" s="20"/>
      <c r="F656" s="20" t="s">
        <v>336</v>
      </c>
      <c r="G656" s="19">
        <v>612</v>
      </c>
      <c r="H656" s="22">
        <f t="shared" si="506"/>
        <v>0</v>
      </c>
      <c r="I656" s="24">
        <f t="shared" si="505"/>
        <v>0</v>
      </c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93"/>
      <c r="U656" s="93"/>
    </row>
    <row r="657" spans="1:21" ht="13.5" hidden="1" customHeight="1" x14ac:dyDescent="0.2">
      <c r="A657" s="98"/>
      <c r="B657" s="96"/>
      <c r="C657" s="19">
        <v>136</v>
      </c>
      <c r="D657" s="20" t="s">
        <v>42</v>
      </c>
      <c r="E657" s="20"/>
      <c r="F657" s="20" t="s">
        <v>336</v>
      </c>
      <c r="G657" s="19">
        <v>622</v>
      </c>
      <c r="H657" s="22">
        <f t="shared" si="506"/>
        <v>0</v>
      </c>
      <c r="I657" s="24">
        <f t="shared" si="505"/>
        <v>0</v>
      </c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93"/>
      <c r="U657" s="93"/>
    </row>
    <row r="658" spans="1:21" hidden="1" x14ac:dyDescent="0.2">
      <c r="A658" s="98"/>
      <c r="B658" s="80" t="s">
        <v>15</v>
      </c>
      <c r="C658" s="19"/>
      <c r="D658" s="20"/>
      <c r="E658" s="20"/>
      <c r="F658" s="20"/>
      <c r="G658" s="19"/>
      <c r="H658" s="22">
        <f t="shared" si="506"/>
        <v>0</v>
      </c>
      <c r="I658" s="24">
        <f t="shared" si="505"/>
        <v>0</v>
      </c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93"/>
      <c r="U658" s="93"/>
    </row>
    <row r="659" spans="1:21" hidden="1" x14ac:dyDescent="0.2">
      <c r="A659" s="98"/>
      <c r="B659" s="80" t="s">
        <v>12</v>
      </c>
      <c r="C659" s="19"/>
      <c r="D659" s="20"/>
      <c r="E659" s="20"/>
      <c r="F659" s="20"/>
      <c r="G659" s="19"/>
      <c r="H659" s="22">
        <f t="shared" si="506"/>
        <v>0</v>
      </c>
      <c r="I659" s="24">
        <f t="shared" si="505"/>
        <v>0</v>
      </c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93"/>
      <c r="U659" s="93"/>
    </row>
    <row r="660" spans="1:21" ht="13.15" hidden="1" customHeight="1" x14ac:dyDescent="0.2">
      <c r="A660" s="136" t="s">
        <v>369</v>
      </c>
      <c r="B660" s="80" t="s">
        <v>357</v>
      </c>
      <c r="C660" s="19"/>
      <c r="D660" s="20"/>
      <c r="E660" s="20"/>
      <c r="F660" s="20"/>
      <c r="G660" s="19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93" t="s">
        <v>469</v>
      </c>
      <c r="U660" s="93" t="s">
        <v>461</v>
      </c>
    </row>
    <row r="661" spans="1:21" ht="13.15" hidden="1" customHeight="1" x14ac:dyDescent="0.2">
      <c r="A661" s="100"/>
      <c r="B661" s="80" t="s">
        <v>112</v>
      </c>
      <c r="C661" s="19"/>
      <c r="D661" s="20"/>
      <c r="E661" s="20"/>
      <c r="F661" s="20"/>
      <c r="G661" s="19"/>
      <c r="H661" s="22" t="e">
        <f t="shared" ref="H661:S661" si="507">ROUND(H662/H660,1)</f>
        <v>#DIV/0!</v>
      </c>
      <c r="I661" s="22" t="e">
        <f t="shared" si="507"/>
        <v>#DIV/0!</v>
      </c>
      <c r="J661" s="22" t="e">
        <f t="shared" si="507"/>
        <v>#DIV/0!</v>
      </c>
      <c r="K661" s="22" t="e">
        <f t="shared" si="507"/>
        <v>#DIV/0!</v>
      </c>
      <c r="L661" s="22" t="e">
        <f t="shared" si="507"/>
        <v>#DIV/0!</v>
      </c>
      <c r="M661" s="22" t="e">
        <f t="shared" si="507"/>
        <v>#DIV/0!</v>
      </c>
      <c r="N661" s="22" t="e">
        <f t="shared" si="507"/>
        <v>#DIV/0!</v>
      </c>
      <c r="O661" s="22" t="e">
        <f t="shared" si="507"/>
        <v>#DIV/0!</v>
      </c>
      <c r="P661" s="22" t="e">
        <f t="shared" si="507"/>
        <v>#DIV/0!</v>
      </c>
      <c r="Q661" s="22" t="e">
        <f t="shared" si="507"/>
        <v>#DIV/0!</v>
      </c>
      <c r="R661" s="22" t="e">
        <f t="shared" si="507"/>
        <v>#DIV/0!</v>
      </c>
      <c r="S661" s="22" t="e">
        <f t="shared" si="507"/>
        <v>#DIV/0!</v>
      </c>
      <c r="T661" s="93"/>
      <c r="U661" s="93"/>
    </row>
    <row r="662" spans="1:21" ht="42.6" hidden="1" customHeight="1" x14ac:dyDescent="0.2">
      <c r="A662" s="100"/>
      <c r="B662" s="80" t="s">
        <v>94</v>
      </c>
      <c r="C662" s="19"/>
      <c r="D662" s="20"/>
      <c r="E662" s="20"/>
      <c r="F662" s="20"/>
      <c r="G662" s="19"/>
      <c r="H662" s="22">
        <f t="shared" ref="H662:S662" si="508">SUM(H663:H671)</f>
        <v>0</v>
      </c>
      <c r="I662" s="22">
        <f t="shared" si="508"/>
        <v>0</v>
      </c>
      <c r="J662" s="22">
        <f t="shared" si="508"/>
        <v>0</v>
      </c>
      <c r="K662" s="22">
        <f t="shared" si="508"/>
        <v>0</v>
      </c>
      <c r="L662" s="22">
        <f t="shared" si="508"/>
        <v>0</v>
      </c>
      <c r="M662" s="22">
        <f t="shared" si="508"/>
        <v>0</v>
      </c>
      <c r="N662" s="22">
        <f t="shared" si="508"/>
        <v>0</v>
      </c>
      <c r="O662" s="22">
        <f t="shared" si="508"/>
        <v>0</v>
      </c>
      <c r="P662" s="22">
        <f t="shared" si="508"/>
        <v>0</v>
      </c>
      <c r="Q662" s="22">
        <f t="shared" si="508"/>
        <v>0</v>
      </c>
      <c r="R662" s="22">
        <f t="shared" si="508"/>
        <v>0</v>
      </c>
      <c r="S662" s="22">
        <f t="shared" si="508"/>
        <v>0</v>
      </c>
      <c r="T662" s="93"/>
      <c r="U662" s="93"/>
    </row>
    <row r="663" spans="1:21" ht="13.15" hidden="1" customHeight="1" x14ac:dyDescent="0.2">
      <c r="A663" s="100"/>
      <c r="B663" s="94" t="s">
        <v>17</v>
      </c>
      <c r="C663" s="19">
        <v>136</v>
      </c>
      <c r="D663" s="20" t="s">
        <v>40</v>
      </c>
      <c r="E663" s="20"/>
      <c r="F663" s="19">
        <v>710003330</v>
      </c>
      <c r="G663" s="19">
        <v>244</v>
      </c>
      <c r="H663" s="22">
        <f>J663+L663+N663+P663</f>
        <v>0</v>
      </c>
      <c r="I663" s="24">
        <f t="shared" ref="I663:I671" si="509">K663+M663+O663+Q663</f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93"/>
      <c r="U663" s="93"/>
    </row>
    <row r="664" spans="1:21" ht="33.75" hidden="1" customHeight="1" x14ac:dyDescent="0.2">
      <c r="A664" s="100"/>
      <c r="B664" s="96"/>
      <c r="C664" s="19">
        <v>136</v>
      </c>
      <c r="D664" s="20" t="s">
        <v>40</v>
      </c>
      <c r="E664" s="20"/>
      <c r="F664" s="19">
        <v>710003330</v>
      </c>
      <c r="G664" s="19">
        <v>242</v>
      </c>
      <c r="H664" s="22">
        <f t="shared" ref="H664:H671" si="510">J664+L664+N664+P664</f>
        <v>0</v>
      </c>
      <c r="I664" s="24">
        <f t="shared" si="509"/>
        <v>0</v>
      </c>
      <c r="J664" s="22">
        <v>0</v>
      </c>
      <c r="K664" s="22">
        <v>0</v>
      </c>
      <c r="L664" s="22">
        <v>0</v>
      </c>
      <c r="M664" s="22">
        <v>0</v>
      </c>
      <c r="N664" s="22">
        <v>0</v>
      </c>
      <c r="O664" s="22">
        <v>0</v>
      </c>
      <c r="P664" s="22">
        <v>0</v>
      </c>
      <c r="Q664" s="22">
        <v>0</v>
      </c>
      <c r="R664" s="22">
        <v>0</v>
      </c>
      <c r="S664" s="22">
        <v>0</v>
      </c>
      <c r="T664" s="93"/>
      <c r="U664" s="93"/>
    </row>
    <row r="665" spans="1:21" ht="29.45" hidden="1" customHeight="1" x14ac:dyDescent="0.2">
      <c r="A665" s="100"/>
      <c r="B665" s="94" t="s">
        <v>14</v>
      </c>
      <c r="C665" s="19"/>
      <c r="D665" s="20"/>
      <c r="E665" s="20"/>
      <c r="F665" s="20"/>
      <c r="G665" s="19"/>
      <c r="H665" s="22">
        <f t="shared" si="510"/>
        <v>0</v>
      </c>
      <c r="I665" s="24">
        <f t="shared" si="509"/>
        <v>0</v>
      </c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93"/>
      <c r="U665" s="93"/>
    </row>
    <row r="666" spans="1:21" ht="26.45" hidden="1" customHeight="1" x14ac:dyDescent="0.2">
      <c r="A666" s="100"/>
      <c r="B666" s="95"/>
      <c r="C666" s="19"/>
      <c r="D666" s="20"/>
      <c r="E666" s="20"/>
      <c r="F666" s="20"/>
      <c r="G666" s="19"/>
      <c r="H666" s="22">
        <f t="shared" si="510"/>
        <v>0</v>
      </c>
      <c r="I666" s="24">
        <f t="shared" si="509"/>
        <v>0</v>
      </c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93"/>
      <c r="U666" s="93"/>
    </row>
    <row r="667" spans="1:21" ht="26.45" hidden="1" customHeight="1" x14ac:dyDescent="0.2">
      <c r="A667" s="100"/>
      <c r="B667" s="95"/>
      <c r="C667" s="19"/>
      <c r="D667" s="20"/>
      <c r="E667" s="20"/>
      <c r="F667" s="20"/>
      <c r="G667" s="19"/>
      <c r="H667" s="22">
        <f t="shared" si="510"/>
        <v>0</v>
      </c>
      <c r="I667" s="24">
        <f t="shared" si="509"/>
        <v>0</v>
      </c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93"/>
      <c r="U667" s="93"/>
    </row>
    <row r="668" spans="1:21" ht="27.75" hidden="1" customHeight="1" x14ac:dyDescent="0.2">
      <c r="A668" s="100"/>
      <c r="B668" s="95"/>
      <c r="C668" s="19"/>
      <c r="D668" s="20"/>
      <c r="E668" s="20"/>
      <c r="F668" s="20"/>
      <c r="G668" s="19"/>
      <c r="H668" s="22">
        <f t="shared" si="510"/>
        <v>0</v>
      </c>
      <c r="I668" s="24">
        <f t="shared" si="509"/>
        <v>0</v>
      </c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93"/>
      <c r="U668" s="93"/>
    </row>
    <row r="669" spans="1:21" ht="19.5" hidden="1" customHeight="1" x14ac:dyDescent="0.2">
      <c r="A669" s="100"/>
      <c r="B669" s="96"/>
      <c r="C669" s="19"/>
      <c r="D669" s="20"/>
      <c r="E669" s="20"/>
      <c r="F669" s="20"/>
      <c r="G669" s="19"/>
      <c r="H669" s="22">
        <f t="shared" si="510"/>
        <v>0</v>
      </c>
      <c r="I669" s="24">
        <f t="shared" si="509"/>
        <v>0</v>
      </c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93"/>
      <c r="U669" s="93"/>
    </row>
    <row r="670" spans="1:21" hidden="1" x14ac:dyDescent="0.2">
      <c r="A670" s="100"/>
      <c r="B670" s="80" t="s">
        <v>15</v>
      </c>
      <c r="C670" s="19"/>
      <c r="D670" s="20"/>
      <c r="E670" s="20"/>
      <c r="F670" s="20"/>
      <c r="G670" s="19"/>
      <c r="H670" s="22">
        <f t="shared" si="510"/>
        <v>0</v>
      </c>
      <c r="I670" s="24">
        <f t="shared" si="509"/>
        <v>0</v>
      </c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93"/>
      <c r="U670" s="93"/>
    </row>
    <row r="671" spans="1:21" hidden="1" x14ac:dyDescent="0.2">
      <c r="A671" s="101"/>
      <c r="B671" s="80" t="s">
        <v>12</v>
      </c>
      <c r="C671" s="19"/>
      <c r="D671" s="20"/>
      <c r="E671" s="20"/>
      <c r="F671" s="20"/>
      <c r="G671" s="19"/>
      <c r="H671" s="22">
        <f t="shared" si="510"/>
        <v>0</v>
      </c>
      <c r="I671" s="24">
        <f t="shared" si="509"/>
        <v>0</v>
      </c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93"/>
      <c r="U671" s="93"/>
    </row>
    <row r="672" spans="1:21" ht="13.15" hidden="1" customHeight="1" x14ac:dyDescent="0.2">
      <c r="A672" s="99" t="s">
        <v>474</v>
      </c>
      <c r="B672" s="80" t="s">
        <v>138</v>
      </c>
      <c r="C672" s="19"/>
      <c r="D672" s="20"/>
      <c r="E672" s="20"/>
      <c r="F672" s="20"/>
      <c r="G672" s="19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102" t="s">
        <v>470</v>
      </c>
      <c r="U672" s="102" t="s">
        <v>471</v>
      </c>
    </row>
    <row r="673" spans="1:21" ht="26.45" hidden="1" customHeight="1" x14ac:dyDescent="0.2">
      <c r="A673" s="100"/>
      <c r="B673" s="80" t="s">
        <v>112</v>
      </c>
      <c r="C673" s="19"/>
      <c r="D673" s="20"/>
      <c r="E673" s="20"/>
      <c r="F673" s="20"/>
      <c r="G673" s="19"/>
      <c r="H673" s="22" t="e">
        <f>ROUND(H674/H672,1)</f>
        <v>#DIV/0!</v>
      </c>
      <c r="I673" s="22" t="e">
        <f t="shared" ref="I673:S673" si="511">ROUND(I674/I672,1)</f>
        <v>#DIV/0!</v>
      </c>
      <c r="J673" s="22" t="e">
        <f t="shared" si="511"/>
        <v>#DIV/0!</v>
      </c>
      <c r="K673" s="22" t="e">
        <f t="shared" si="511"/>
        <v>#DIV/0!</v>
      </c>
      <c r="L673" s="22" t="e">
        <f t="shared" si="511"/>
        <v>#DIV/0!</v>
      </c>
      <c r="M673" s="22" t="e">
        <f t="shared" si="511"/>
        <v>#DIV/0!</v>
      </c>
      <c r="N673" s="22" t="e">
        <f t="shared" si="511"/>
        <v>#DIV/0!</v>
      </c>
      <c r="O673" s="22" t="e">
        <f t="shared" si="511"/>
        <v>#DIV/0!</v>
      </c>
      <c r="P673" s="22" t="e">
        <f t="shared" si="511"/>
        <v>#DIV/0!</v>
      </c>
      <c r="Q673" s="22" t="e">
        <f t="shared" si="511"/>
        <v>#DIV/0!</v>
      </c>
      <c r="R673" s="22" t="e">
        <f t="shared" si="511"/>
        <v>#DIV/0!</v>
      </c>
      <c r="S673" s="22" t="e">
        <f t="shared" si="511"/>
        <v>#DIV/0!</v>
      </c>
      <c r="T673" s="103"/>
      <c r="U673" s="103"/>
    </row>
    <row r="674" spans="1:21" ht="41.45" hidden="1" customHeight="1" x14ac:dyDescent="0.2">
      <c r="A674" s="100"/>
      <c r="B674" s="80" t="s">
        <v>94</v>
      </c>
      <c r="C674" s="19"/>
      <c r="D674" s="20"/>
      <c r="E674" s="20"/>
      <c r="F674" s="20"/>
      <c r="G674" s="19"/>
      <c r="H674" s="22">
        <f t="shared" ref="H674:S674" si="512">SUM(H675:H684)</f>
        <v>0</v>
      </c>
      <c r="I674" s="22">
        <f t="shared" si="512"/>
        <v>0</v>
      </c>
      <c r="J674" s="22">
        <f t="shared" si="512"/>
        <v>0</v>
      </c>
      <c r="K674" s="22">
        <f t="shared" si="512"/>
        <v>0</v>
      </c>
      <c r="L674" s="22">
        <f t="shared" si="512"/>
        <v>0</v>
      </c>
      <c r="M674" s="22">
        <f t="shared" si="512"/>
        <v>0</v>
      </c>
      <c r="N674" s="22">
        <f t="shared" si="512"/>
        <v>0</v>
      </c>
      <c r="O674" s="22">
        <f t="shared" si="512"/>
        <v>0</v>
      </c>
      <c r="P674" s="22">
        <f t="shared" si="512"/>
        <v>0</v>
      </c>
      <c r="Q674" s="22">
        <f t="shared" si="512"/>
        <v>0</v>
      </c>
      <c r="R674" s="22">
        <f t="shared" si="512"/>
        <v>0</v>
      </c>
      <c r="S674" s="22">
        <f t="shared" si="512"/>
        <v>0</v>
      </c>
      <c r="T674" s="103"/>
      <c r="U674" s="103"/>
    </row>
    <row r="675" spans="1:21" ht="13.15" hidden="1" customHeight="1" x14ac:dyDescent="0.2">
      <c r="A675" s="100"/>
      <c r="B675" s="94" t="s">
        <v>17</v>
      </c>
      <c r="C675" s="19">
        <v>136</v>
      </c>
      <c r="D675" s="20" t="s">
        <v>41</v>
      </c>
      <c r="E675" s="20"/>
      <c r="F675" s="20" t="s">
        <v>472</v>
      </c>
      <c r="G675" s="19">
        <v>540</v>
      </c>
      <c r="H675" s="22">
        <f>J675+L675+N675+P675</f>
        <v>0</v>
      </c>
      <c r="I675" s="24">
        <f t="shared" ref="I675:I684" si="513">K675+M675+O675+Q675</f>
        <v>0</v>
      </c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103"/>
      <c r="U675" s="103"/>
    </row>
    <row r="676" spans="1:21" ht="13.15" hidden="1" customHeight="1" x14ac:dyDescent="0.2">
      <c r="A676" s="100"/>
      <c r="B676" s="95"/>
      <c r="C676" s="19">
        <v>136</v>
      </c>
      <c r="D676" s="20" t="s">
        <v>41</v>
      </c>
      <c r="E676" s="20"/>
      <c r="F676" s="20" t="s">
        <v>335</v>
      </c>
      <c r="G676" s="19">
        <v>612</v>
      </c>
      <c r="H676" s="22">
        <f t="shared" ref="H676:H684" si="514">J676+L676+N676+P676</f>
        <v>0</v>
      </c>
      <c r="I676" s="24">
        <f t="shared" si="513"/>
        <v>0</v>
      </c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103"/>
      <c r="U676" s="103"/>
    </row>
    <row r="677" spans="1:21" ht="13.15" hidden="1" customHeight="1" x14ac:dyDescent="0.2">
      <c r="A677" s="100"/>
      <c r="B677" s="96"/>
      <c r="C677" s="19">
        <v>136</v>
      </c>
      <c r="D677" s="20" t="s">
        <v>41</v>
      </c>
      <c r="E677" s="20"/>
      <c r="F677" s="20" t="s">
        <v>473</v>
      </c>
      <c r="G677" s="19">
        <v>540</v>
      </c>
      <c r="H677" s="22">
        <f t="shared" si="514"/>
        <v>0</v>
      </c>
      <c r="I677" s="24">
        <f t="shared" si="513"/>
        <v>0</v>
      </c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103"/>
      <c r="U677" s="103"/>
    </row>
    <row r="678" spans="1:21" ht="13.15" hidden="1" customHeight="1" x14ac:dyDescent="0.2">
      <c r="A678" s="100"/>
      <c r="B678" s="94" t="s">
        <v>14</v>
      </c>
      <c r="C678" s="19">
        <v>136</v>
      </c>
      <c r="D678" s="20" t="s">
        <v>41</v>
      </c>
      <c r="E678" s="20"/>
      <c r="F678" s="20" t="s">
        <v>336</v>
      </c>
      <c r="G678" s="19">
        <v>244</v>
      </c>
      <c r="H678" s="22">
        <f t="shared" si="514"/>
        <v>0</v>
      </c>
      <c r="I678" s="24">
        <f t="shared" si="513"/>
        <v>0</v>
      </c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103"/>
      <c r="U678" s="103"/>
    </row>
    <row r="679" spans="1:21" ht="13.15" hidden="1" customHeight="1" x14ac:dyDescent="0.2">
      <c r="A679" s="100"/>
      <c r="B679" s="95"/>
      <c r="C679" s="19">
        <v>136</v>
      </c>
      <c r="D679" s="20" t="s">
        <v>41</v>
      </c>
      <c r="E679" s="20"/>
      <c r="F679" s="20" t="s">
        <v>336</v>
      </c>
      <c r="G679" s="19">
        <v>112</v>
      </c>
      <c r="H679" s="22">
        <f t="shared" si="514"/>
        <v>0</v>
      </c>
      <c r="I679" s="24">
        <f t="shared" si="513"/>
        <v>0</v>
      </c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103"/>
      <c r="U679" s="103"/>
    </row>
    <row r="680" spans="1:21" ht="13.15" hidden="1" customHeight="1" x14ac:dyDescent="0.2">
      <c r="A680" s="100"/>
      <c r="B680" s="95"/>
      <c r="C680" s="19">
        <v>136</v>
      </c>
      <c r="D680" s="20" t="s">
        <v>41</v>
      </c>
      <c r="E680" s="20"/>
      <c r="F680" s="20" t="s">
        <v>336</v>
      </c>
      <c r="G680" s="19">
        <v>540</v>
      </c>
      <c r="H680" s="22">
        <f t="shared" si="514"/>
        <v>0</v>
      </c>
      <c r="I680" s="24">
        <f t="shared" si="513"/>
        <v>0</v>
      </c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103"/>
      <c r="U680" s="103"/>
    </row>
    <row r="681" spans="1:21" ht="13.15" hidden="1" customHeight="1" x14ac:dyDescent="0.2">
      <c r="A681" s="100"/>
      <c r="B681" s="95"/>
      <c r="C681" s="19">
        <v>136</v>
      </c>
      <c r="D681" s="20" t="s">
        <v>41</v>
      </c>
      <c r="E681" s="20"/>
      <c r="F681" s="20" t="s">
        <v>336</v>
      </c>
      <c r="G681" s="19">
        <v>612</v>
      </c>
      <c r="H681" s="22">
        <f t="shared" si="514"/>
        <v>0</v>
      </c>
      <c r="I681" s="24">
        <f t="shared" si="513"/>
        <v>0</v>
      </c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103"/>
      <c r="U681" s="103"/>
    </row>
    <row r="682" spans="1:21" ht="13.5" hidden="1" customHeight="1" x14ac:dyDescent="0.2">
      <c r="A682" s="100"/>
      <c r="B682" s="96"/>
      <c r="C682" s="19">
        <v>136</v>
      </c>
      <c r="D682" s="20" t="s">
        <v>42</v>
      </c>
      <c r="E682" s="20"/>
      <c r="F682" s="20" t="s">
        <v>336</v>
      </c>
      <c r="G682" s="19">
        <v>622</v>
      </c>
      <c r="H682" s="22">
        <f t="shared" si="514"/>
        <v>0</v>
      </c>
      <c r="I682" s="24">
        <f t="shared" si="513"/>
        <v>0</v>
      </c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103"/>
      <c r="U682" s="103"/>
    </row>
    <row r="683" spans="1:21" hidden="1" x14ac:dyDescent="0.2">
      <c r="A683" s="100"/>
      <c r="B683" s="80" t="s">
        <v>15</v>
      </c>
      <c r="C683" s="19"/>
      <c r="D683" s="20"/>
      <c r="E683" s="20"/>
      <c r="F683" s="20"/>
      <c r="G683" s="19"/>
      <c r="H683" s="22">
        <f t="shared" si="514"/>
        <v>0</v>
      </c>
      <c r="I683" s="24">
        <f t="shared" si="513"/>
        <v>0</v>
      </c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103"/>
      <c r="U683" s="103"/>
    </row>
    <row r="684" spans="1:21" ht="133.9" hidden="1" customHeight="1" x14ac:dyDescent="0.2">
      <c r="A684" s="101"/>
      <c r="B684" s="80" t="s">
        <v>12</v>
      </c>
      <c r="C684" s="19"/>
      <c r="D684" s="20"/>
      <c r="E684" s="20"/>
      <c r="F684" s="20"/>
      <c r="G684" s="19"/>
      <c r="H684" s="22">
        <f t="shared" si="514"/>
        <v>0</v>
      </c>
      <c r="I684" s="24">
        <f t="shared" si="513"/>
        <v>0</v>
      </c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104"/>
      <c r="U684" s="104"/>
    </row>
    <row r="685" spans="1:21" hidden="1" x14ac:dyDescent="0.2">
      <c r="A685" s="99" t="s">
        <v>475</v>
      </c>
      <c r="B685" s="80" t="s">
        <v>138</v>
      </c>
      <c r="C685" s="19"/>
      <c r="D685" s="20"/>
      <c r="E685" s="20"/>
      <c r="F685" s="20"/>
      <c r="G685" s="19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102" t="s">
        <v>470</v>
      </c>
      <c r="U685" s="102" t="s">
        <v>476</v>
      </c>
    </row>
    <row r="686" spans="1:21" ht="25.5" hidden="1" x14ac:dyDescent="0.2">
      <c r="A686" s="100"/>
      <c r="B686" s="80" t="s">
        <v>112</v>
      </c>
      <c r="C686" s="19"/>
      <c r="D686" s="20"/>
      <c r="E686" s="20"/>
      <c r="F686" s="20"/>
      <c r="G686" s="19"/>
      <c r="H686" s="22" t="e">
        <f>ROUND(H687/H685,1)</f>
        <v>#DIV/0!</v>
      </c>
      <c r="I686" s="22" t="e">
        <f t="shared" ref="I686:S686" si="515">ROUND(I687/I685,1)</f>
        <v>#DIV/0!</v>
      </c>
      <c r="J686" s="22" t="e">
        <f t="shared" si="515"/>
        <v>#DIV/0!</v>
      </c>
      <c r="K686" s="22" t="e">
        <f t="shared" si="515"/>
        <v>#DIV/0!</v>
      </c>
      <c r="L686" s="22" t="e">
        <f t="shared" si="515"/>
        <v>#DIV/0!</v>
      </c>
      <c r="M686" s="22" t="e">
        <f t="shared" si="515"/>
        <v>#DIV/0!</v>
      </c>
      <c r="N686" s="22" t="e">
        <f t="shared" si="515"/>
        <v>#DIV/0!</v>
      </c>
      <c r="O686" s="22" t="e">
        <f t="shared" si="515"/>
        <v>#DIV/0!</v>
      </c>
      <c r="P686" s="22" t="e">
        <f t="shared" si="515"/>
        <v>#DIV/0!</v>
      </c>
      <c r="Q686" s="22" t="e">
        <f t="shared" si="515"/>
        <v>#DIV/0!</v>
      </c>
      <c r="R686" s="22" t="e">
        <f t="shared" si="515"/>
        <v>#DIV/0!</v>
      </c>
      <c r="S686" s="22" t="e">
        <f t="shared" si="515"/>
        <v>#DIV/0!</v>
      </c>
      <c r="T686" s="103"/>
      <c r="U686" s="103"/>
    </row>
    <row r="687" spans="1:21" ht="25.5" hidden="1" x14ac:dyDescent="0.2">
      <c r="A687" s="100"/>
      <c r="B687" s="80" t="s">
        <v>94</v>
      </c>
      <c r="C687" s="19"/>
      <c r="D687" s="20"/>
      <c r="E687" s="20"/>
      <c r="F687" s="20"/>
      <c r="G687" s="19"/>
      <c r="H687" s="22">
        <f t="shared" ref="H687:S687" si="516">SUM(H688:H697)</f>
        <v>0</v>
      </c>
      <c r="I687" s="22">
        <f t="shared" si="516"/>
        <v>0</v>
      </c>
      <c r="J687" s="22">
        <f t="shared" si="516"/>
        <v>0</v>
      </c>
      <c r="K687" s="22">
        <f t="shared" si="516"/>
        <v>0</v>
      </c>
      <c r="L687" s="22">
        <f t="shared" si="516"/>
        <v>0</v>
      </c>
      <c r="M687" s="22">
        <f t="shared" si="516"/>
        <v>0</v>
      </c>
      <c r="N687" s="22">
        <f t="shared" si="516"/>
        <v>0</v>
      </c>
      <c r="O687" s="22">
        <f t="shared" si="516"/>
        <v>0</v>
      </c>
      <c r="P687" s="22">
        <f t="shared" si="516"/>
        <v>0</v>
      </c>
      <c r="Q687" s="22">
        <f t="shared" si="516"/>
        <v>0</v>
      </c>
      <c r="R687" s="22">
        <f t="shared" si="516"/>
        <v>0</v>
      </c>
      <c r="S687" s="22">
        <f t="shared" si="516"/>
        <v>0</v>
      </c>
      <c r="T687" s="103"/>
      <c r="U687" s="103"/>
    </row>
    <row r="688" spans="1:21" hidden="1" x14ac:dyDescent="0.2">
      <c r="A688" s="100"/>
      <c r="B688" s="94" t="s">
        <v>17</v>
      </c>
      <c r="C688" s="19">
        <v>136</v>
      </c>
      <c r="D688" s="20" t="s">
        <v>41</v>
      </c>
      <c r="E688" s="20"/>
      <c r="F688" s="20" t="s">
        <v>472</v>
      </c>
      <c r="G688" s="19">
        <v>540</v>
      </c>
      <c r="H688" s="22">
        <f>J688+L688+N688+P688</f>
        <v>0</v>
      </c>
      <c r="I688" s="24">
        <f t="shared" ref="I688:I690" si="517">K688+M688+O688+Q688</f>
        <v>0</v>
      </c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103"/>
      <c r="U688" s="103"/>
    </row>
    <row r="689" spans="1:21" hidden="1" x14ac:dyDescent="0.2">
      <c r="A689" s="100"/>
      <c r="B689" s="95"/>
      <c r="C689" s="19">
        <v>136</v>
      </c>
      <c r="D689" s="20" t="s">
        <v>41</v>
      </c>
      <c r="E689" s="20"/>
      <c r="F689" s="20" t="s">
        <v>335</v>
      </c>
      <c r="G689" s="19">
        <v>612</v>
      </c>
      <c r="H689" s="22">
        <f t="shared" ref="H689:H697" si="518">J689+L689+N689+P689</f>
        <v>0</v>
      </c>
      <c r="I689" s="24">
        <f t="shared" si="517"/>
        <v>0</v>
      </c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103"/>
      <c r="U689" s="103"/>
    </row>
    <row r="690" spans="1:21" hidden="1" x14ac:dyDescent="0.2">
      <c r="A690" s="100"/>
      <c r="B690" s="96"/>
      <c r="C690" s="19">
        <v>136</v>
      </c>
      <c r="D690" s="20" t="s">
        <v>41</v>
      </c>
      <c r="E690" s="20"/>
      <c r="F690" s="20" t="s">
        <v>473</v>
      </c>
      <c r="G690" s="19">
        <v>540</v>
      </c>
      <c r="H690" s="22">
        <f t="shared" si="518"/>
        <v>0</v>
      </c>
      <c r="I690" s="24">
        <f t="shared" si="517"/>
        <v>0</v>
      </c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103"/>
      <c r="U690" s="103"/>
    </row>
    <row r="691" spans="1:21" hidden="1" x14ac:dyDescent="0.2">
      <c r="A691" s="100"/>
      <c r="B691" s="94" t="s">
        <v>14</v>
      </c>
      <c r="C691" s="19">
        <v>136</v>
      </c>
      <c r="D691" s="20" t="s">
        <v>41</v>
      </c>
      <c r="E691" s="20"/>
      <c r="F691" s="20" t="s">
        <v>336</v>
      </c>
      <c r="G691" s="19">
        <v>244</v>
      </c>
      <c r="H691" s="22">
        <f t="shared" si="518"/>
        <v>0</v>
      </c>
      <c r="I691" s="24">
        <f t="shared" ref="I691:I697" si="519">K691+M691+O691+Q691</f>
        <v>0</v>
      </c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103"/>
      <c r="U691" s="103"/>
    </row>
    <row r="692" spans="1:21" hidden="1" x14ac:dyDescent="0.2">
      <c r="A692" s="100"/>
      <c r="B692" s="95"/>
      <c r="C692" s="19">
        <v>136</v>
      </c>
      <c r="D692" s="20" t="s">
        <v>41</v>
      </c>
      <c r="E692" s="20"/>
      <c r="F692" s="20" t="s">
        <v>336</v>
      </c>
      <c r="G692" s="19">
        <v>112</v>
      </c>
      <c r="H692" s="22">
        <f t="shared" si="518"/>
        <v>0</v>
      </c>
      <c r="I692" s="24">
        <f t="shared" si="519"/>
        <v>0</v>
      </c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103"/>
      <c r="U692" s="103"/>
    </row>
    <row r="693" spans="1:21" hidden="1" x14ac:dyDescent="0.2">
      <c r="A693" s="100"/>
      <c r="B693" s="95"/>
      <c r="C693" s="19">
        <v>136</v>
      </c>
      <c r="D693" s="20" t="s">
        <v>41</v>
      </c>
      <c r="E693" s="20"/>
      <c r="F693" s="20" t="s">
        <v>336</v>
      </c>
      <c r="G693" s="19">
        <v>540</v>
      </c>
      <c r="H693" s="22">
        <f t="shared" si="518"/>
        <v>0</v>
      </c>
      <c r="I693" s="24">
        <f t="shared" si="519"/>
        <v>0</v>
      </c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103"/>
      <c r="U693" s="103"/>
    </row>
    <row r="694" spans="1:21" hidden="1" x14ac:dyDescent="0.2">
      <c r="A694" s="100"/>
      <c r="B694" s="95"/>
      <c r="C694" s="19">
        <v>136</v>
      </c>
      <c r="D694" s="20" t="s">
        <v>41</v>
      </c>
      <c r="E694" s="20"/>
      <c r="F694" s="20" t="s">
        <v>336</v>
      </c>
      <c r="G694" s="19">
        <v>612</v>
      </c>
      <c r="H694" s="22">
        <f t="shared" si="518"/>
        <v>0</v>
      </c>
      <c r="I694" s="24">
        <f t="shared" si="519"/>
        <v>0</v>
      </c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103"/>
      <c r="U694" s="103"/>
    </row>
    <row r="695" spans="1:21" hidden="1" x14ac:dyDescent="0.2">
      <c r="A695" s="100"/>
      <c r="B695" s="96"/>
      <c r="C695" s="19">
        <v>136</v>
      </c>
      <c r="D695" s="20" t="s">
        <v>42</v>
      </c>
      <c r="E695" s="20"/>
      <c r="F695" s="20" t="s">
        <v>336</v>
      </c>
      <c r="G695" s="19">
        <v>622</v>
      </c>
      <c r="H695" s="22">
        <f t="shared" si="518"/>
        <v>0</v>
      </c>
      <c r="I695" s="24">
        <f t="shared" si="519"/>
        <v>0</v>
      </c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103"/>
      <c r="U695" s="103"/>
    </row>
    <row r="696" spans="1:21" hidden="1" x14ac:dyDescent="0.2">
      <c r="A696" s="100"/>
      <c r="B696" s="80" t="s">
        <v>15</v>
      </c>
      <c r="C696" s="19"/>
      <c r="D696" s="20"/>
      <c r="E696" s="20"/>
      <c r="F696" s="20"/>
      <c r="G696" s="19"/>
      <c r="H696" s="22">
        <f t="shared" si="518"/>
        <v>0</v>
      </c>
      <c r="I696" s="24">
        <f t="shared" si="519"/>
        <v>0</v>
      </c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103"/>
      <c r="U696" s="103"/>
    </row>
    <row r="697" spans="1:21" hidden="1" x14ac:dyDescent="0.2">
      <c r="A697" s="101"/>
      <c r="B697" s="80" t="s">
        <v>12</v>
      </c>
      <c r="C697" s="19"/>
      <c r="D697" s="20"/>
      <c r="E697" s="20"/>
      <c r="F697" s="20"/>
      <c r="G697" s="19"/>
      <c r="H697" s="22">
        <f t="shared" si="518"/>
        <v>0</v>
      </c>
      <c r="I697" s="24">
        <f t="shared" si="519"/>
        <v>0</v>
      </c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104"/>
      <c r="U697" s="104"/>
    </row>
    <row r="698" spans="1:21" hidden="1" x14ac:dyDescent="0.2">
      <c r="A698" s="98" t="s">
        <v>494</v>
      </c>
      <c r="B698" s="80" t="s">
        <v>131</v>
      </c>
      <c r="C698" s="19"/>
      <c r="D698" s="20"/>
      <c r="E698" s="20"/>
      <c r="F698" s="20"/>
      <c r="G698" s="19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93" t="s">
        <v>496</v>
      </c>
      <c r="U698" s="93" t="s">
        <v>329</v>
      </c>
    </row>
    <row r="699" spans="1:21" ht="25.5" hidden="1" x14ac:dyDescent="0.2">
      <c r="A699" s="98"/>
      <c r="B699" s="80" t="s">
        <v>112</v>
      </c>
      <c r="C699" s="19"/>
      <c r="D699" s="20"/>
      <c r="E699" s="20"/>
      <c r="F699" s="20"/>
      <c r="G699" s="19"/>
      <c r="H699" s="22" t="e">
        <f>ROUND(H700/H698,1)</f>
        <v>#DIV/0!</v>
      </c>
      <c r="I699" s="22" t="e">
        <f t="shared" ref="I699:S699" si="520">ROUND(I700/I698,1)</f>
        <v>#DIV/0!</v>
      </c>
      <c r="J699" s="22" t="e">
        <f t="shared" si="520"/>
        <v>#DIV/0!</v>
      </c>
      <c r="K699" s="22" t="e">
        <f t="shared" si="520"/>
        <v>#DIV/0!</v>
      </c>
      <c r="L699" s="22" t="e">
        <f t="shared" si="520"/>
        <v>#DIV/0!</v>
      </c>
      <c r="M699" s="22" t="e">
        <f t="shared" si="520"/>
        <v>#DIV/0!</v>
      </c>
      <c r="N699" s="22" t="e">
        <f t="shared" si="520"/>
        <v>#DIV/0!</v>
      </c>
      <c r="O699" s="22" t="e">
        <f t="shared" si="520"/>
        <v>#DIV/0!</v>
      </c>
      <c r="P699" s="22" t="e">
        <f t="shared" si="520"/>
        <v>#DIV/0!</v>
      </c>
      <c r="Q699" s="22" t="e">
        <f t="shared" si="520"/>
        <v>#DIV/0!</v>
      </c>
      <c r="R699" s="22" t="e">
        <f t="shared" si="520"/>
        <v>#DIV/0!</v>
      </c>
      <c r="S699" s="22" t="e">
        <f t="shared" si="520"/>
        <v>#DIV/0!</v>
      </c>
      <c r="T699" s="93"/>
      <c r="U699" s="93"/>
    </row>
    <row r="700" spans="1:21" ht="25.5" hidden="1" x14ac:dyDescent="0.2">
      <c r="A700" s="98"/>
      <c r="B700" s="80" t="s">
        <v>94</v>
      </c>
      <c r="C700" s="19"/>
      <c r="D700" s="20"/>
      <c r="E700" s="20"/>
      <c r="F700" s="20"/>
      <c r="G700" s="19"/>
      <c r="H700" s="22">
        <f t="shared" ref="H700:S700" si="521">SUM(H701:H709)</f>
        <v>0</v>
      </c>
      <c r="I700" s="22">
        <f t="shared" si="521"/>
        <v>0</v>
      </c>
      <c r="J700" s="22">
        <f t="shared" si="521"/>
        <v>0</v>
      </c>
      <c r="K700" s="22">
        <f t="shared" si="521"/>
        <v>0</v>
      </c>
      <c r="L700" s="22">
        <f t="shared" si="521"/>
        <v>0</v>
      </c>
      <c r="M700" s="22">
        <f t="shared" si="521"/>
        <v>0</v>
      </c>
      <c r="N700" s="22">
        <f t="shared" si="521"/>
        <v>0</v>
      </c>
      <c r="O700" s="22">
        <f t="shared" si="521"/>
        <v>0</v>
      </c>
      <c r="P700" s="22">
        <f t="shared" si="521"/>
        <v>0</v>
      </c>
      <c r="Q700" s="22">
        <f t="shared" si="521"/>
        <v>0</v>
      </c>
      <c r="R700" s="22">
        <f t="shared" si="521"/>
        <v>0</v>
      </c>
      <c r="S700" s="22">
        <f t="shared" si="521"/>
        <v>0</v>
      </c>
      <c r="T700" s="93"/>
      <c r="U700" s="93"/>
    </row>
    <row r="701" spans="1:21" hidden="1" x14ac:dyDescent="0.2">
      <c r="A701" s="98"/>
      <c r="B701" s="94" t="s">
        <v>17</v>
      </c>
      <c r="C701" s="19">
        <v>136</v>
      </c>
      <c r="D701" s="20" t="s">
        <v>40</v>
      </c>
      <c r="E701" s="20"/>
      <c r="F701" s="19" t="s">
        <v>335</v>
      </c>
      <c r="G701" s="19">
        <v>244</v>
      </c>
      <c r="H701" s="22">
        <f>J701+L701+N701+P701</f>
        <v>0</v>
      </c>
      <c r="I701" s="24">
        <f t="shared" ref="I701:I709" si="522">K701+M701+O701+Q701</f>
        <v>0</v>
      </c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93"/>
      <c r="U701" s="93"/>
    </row>
    <row r="702" spans="1:21" hidden="1" x14ac:dyDescent="0.2">
      <c r="A702" s="98"/>
      <c r="B702" s="96"/>
      <c r="C702" s="19">
        <v>136</v>
      </c>
      <c r="D702" s="20" t="s">
        <v>41</v>
      </c>
      <c r="E702" s="20"/>
      <c r="F702" s="19" t="s">
        <v>335</v>
      </c>
      <c r="G702" s="19">
        <v>612</v>
      </c>
      <c r="H702" s="22">
        <f t="shared" ref="H702:H709" si="523">J702+L702+N702+P702</f>
        <v>0</v>
      </c>
      <c r="I702" s="24">
        <f t="shared" si="522"/>
        <v>0</v>
      </c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93"/>
      <c r="U702" s="93"/>
    </row>
    <row r="703" spans="1:21" hidden="1" x14ac:dyDescent="0.2">
      <c r="A703" s="98"/>
      <c r="B703" s="94" t="s">
        <v>14</v>
      </c>
      <c r="C703" s="19">
        <v>136</v>
      </c>
      <c r="D703" s="20" t="s">
        <v>41</v>
      </c>
      <c r="E703" s="20"/>
      <c r="F703" s="20" t="s">
        <v>336</v>
      </c>
      <c r="G703" s="19">
        <v>244</v>
      </c>
      <c r="H703" s="22">
        <f t="shared" si="523"/>
        <v>0</v>
      </c>
      <c r="I703" s="24">
        <f t="shared" si="522"/>
        <v>0</v>
      </c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93"/>
      <c r="U703" s="93"/>
    </row>
    <row r="704" spans="1:21" hidden="1" x14ac:dyDescent="0.2">
      <c r="A704" s="98"/>
      <c r="B704" s="95"/>
      <c r="C704" s="19">
        <v>136</v>
      </c>
      <c r="D704" s="20" t="s">
        <v>41</v>
      </c>
      <c r="E704" s="20"/>
      <c r="F704" s="20" t="s">
        <v>336</v>
      </c>
      <c r="G704" s="19">
        <v>112</v>
      </c>
      <c r="H704" s="22">
        <f t="shared" si="523"/>
        <v>0</v>
      </c>
      <c r="I704" s="24">
        <f t="shared" si="522"/>
        <v>0</v>
      </c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93"/>
      <c r="U704" s="93"/>
    </row>
    <row r="705" spans="1:21" hidden="1" x14ac:dyDescent="0.2">
      <c r="A705" s="98"/>
      <c r="B705" s="95"/>
      <c r="C705" s="19">
        <v>136</v>
      </c>
      <c r="D705" s="20" t="s">
        <v>41</v>
      </c>
      <c r="E705" s="20"/>
      <c r="F705" s="20" t="s">
        <v>336</v>
      </c>
      <c r="G705" s="19">
        <v>540</v>
      </c>
      <c r="H705" s="22">
        <f t="shared" si="523"/>
        <v>0</v>
      </c>
      <c r="I705" s="24">
        <f t="shared" si="522"/>
        <v>0</v>
      </c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93"/>
      <c r="U705" s="93"/>
    </row>
    <row r="706" spans="1:21" hidden="1" x14ac:dyDescent="0.2">
      <c r="A706" s="98"/>
      <c r="B706" s="95"/>
      <c r="C706" s="19">
        <v>136</v>
      </c>
      <c r="D706" s="20" t="s">
        <v>41</v>
      </c>
      <c r="E706" s="20"/>
      <c r="F706" s="20" t="s">
        <v>336</v>
      </c>
      <c r="G706" s="19">
        <v>612</v>
      </c>
      <c r="H706" s="22">
        <f t="shared" si="523"/>
        <v>0</v>
      </c>
      <c r="I706" s="24">
        <f t="shared" si="522"/>
        <v>0</v>
      </c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93"/>
      <c r="U706" s="93"/>
    </row>
    <row r="707" spans="1:21" hidden="1" x14ac:dyDescent="0.2">
      <c r="A707" s="98"/>
      <c r="B707" s="96"/>
      <c r="C707" s="19">
        <v>136</v>
      </c>
      <c r="D707" s="20" t="s">
        <v>42</v>
      </c>
      <c r="E707" s="20"/>
      <c r="F707" s="20" t="s">
        <v>336</v>
      </c>
      <c r="G707" s="19">
        <v>622</v>
      </c>
      <c r="H707" s="22">
        <f t="shared" si="523"/>
        <v>0</v>
      </c>
      <c r="I707" s="24">
        <f t="shared" si="522"/>
        <v>0</v>
      </c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93"/>
      <c r="U707" s="93"/>
    </row>
    <row r="708" spans="1:21" hidden="1" x14ac:dyDescent="0.2">
      <c r="A708" s="98"/>
      <c r="B708" s="80" t="s">
        <v>15</v>
      </c>
      <c r="C708" s="19"/>
      <c r="D708" s="20"/>
      <c r="E708" s="20"/>
      <c r="F708" s="20"/>
      <c r="G708" s="19"/>
      <c r="H708" s="22">
        <f t="shared" si="523"/>
        <v>0</v>
      </c>
      <c r="I708" s="24">
        <f t="shared" si="522"/>
        <v>0</v>
      </c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93"/>
      <c r="U708" s="93"/>
    </row>
    <row r="709" spans="1:21" hidden="1" x14ac:dyDescent="0.2">
      <c r="A709" s="98"/>
      <c r="B709" s="80" t="s">
        <v>12</v>
      </c>
      <c r="C709" s="19"/>
      <c r="D709" s="20"/>
      <c r="E709" s="20"/>
      <c r="F709" s="20"/>
      <c r="G709" s="19"/>
      <c r="H709" s="22">
        <f t="shared" si="523"/>
        <v>0</v>
      </c>
      <c r="I709" s="24">
        <f t="shared" si="522"/>
        <v>0</v>
      </c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93"/>
      <c r="U709" s="93"/>
    </row>
    <row r="710" spans="1:21" hidden="1" x14ac:dyDescent="0.2">
      <c r="A710" s="98" t="s">
        <v>495</v>
      </c>
      <c r="B710" s="80" t="s">
        <v>138</v>
      </c>
      <c r="C710" s="19"/>
      <c r="D710" s="20"/>
      <c r="E710" s="20"/>
      <c r="F710" s="20"/>
      <c r="G710" s="19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93" t="s">
        <v>496</v>
      </c>
      <c r="U710" s="93" t="s">
        <v>497</v>
      </c>
    </row>
    <row r="711" spans="1:21" ht="25.5" hidden="1" x14ac:dyDescent="0.2">
      <c r="A711" s="98"/>
      <c r="B711" s="80" t="s">
        <v>112</v>
      </c>
      <c r="C711" s="19"/>
      <c r="D711" s="20"/>
      <c r="E711" s="20"/>
      <c r="F711" s="20"/>
      <c r="G711" s="19"/>
      <c r="H711" s="22" t="e">
        <f t="shared" ref="H711:S711" si="524">ROUND(H712/H710,1)</f>
        <v>#DIV/0!</v>
      </c>
      <c r="I711" s="22" t="e">
        <f t="shared" si="524"/>
        <v>#DIV/0!</v>
      </c>
      <c r="J711" s="22" t="e">
        <f t="shared" si="524"/>
        <v>#DIV/0!</v>
      </c>
      <c r="K711" s="22" t="e">
        <f t="shared" si="524"/>
        <v>#DIV/0!</v>
      </c>
      <c r="L711" s="22" t="e">
        <f t="shared" si="524"/>
        <v>#DIV/0!</v>
      </c>
      <c r="M711" s="22" t="e">
        <f t="shared" si="524"/>
        <v>#DIV/0!</v>
      </c>
      <c r="N711" s="22" t="e">
        <f t="shared" si="524"/>
        <v>#DIV/0!</v>
      </c>
      <c r="O711" s="22" t="e">
        <f t="shared" si="524"/>
        <v>#DIV/0!</v>
      </c>
      <c r="P711" s="22" t="e">
        <f t="shared" si="524"/>
        <v>#DIV/0!</v>
      </c>
      <c r="Q711" s="22" t="e">
        <f t="shared" si="524"/>
        <v>#DIV/0!</v>
      </c>
      <c r="R711" s="22" t="e">
        <f t="shared" si="524"/>
        <v>#DIV/0!</v>
      </c>
      <c r="S711" s="22" t="e">
        <f t="shared" si="524"/>
        <v>#DIV/0!</v>
      </c>
      <c r="T711" s="93"/>
      <c r="U711" s="93"/>
    </row>
    <row r="712" spans="1:21" ht="25.5" hidden="1" x14ac:dyDescent="0.2">
      <c r="A712" s="98"/>
      <c r="B712" s="80" t="s">
        <v>94</v>
      </c>
      <c r="C712" s="19"/>
      <c r="D712" s="20"/>
      <c r="E712" s="20"/>
      <c r="F712" s="20"/>
      <c r="G712" s="19"/>
      <c r="H712" s="22">
        <f t="shared" ref="H712:S712" si="525">SUM(H713:H721)</f>
        <v>0</v>
      </c>
      <c r="I712" s="22">
        <f t="shared" si="525"/>
        <v>0</v>
      </c>
      <c r="J712" s="22">
        <f t="shared" si="525"/>
        <v>0</v>
      </c>
      <c r="K712" s="22">
        <f t="shared" si="525"/>
        <v>0</v>
      </c>
      <c r="L712" s="22">
        <f t="shared" si="525"/>
        <v>0</v>
      </c>
      <c r="M712" s="22">
        <f t="shared" si="525"/>
        <v>0</v>
      </c>
      <c r="N712" s="22">
        <f t="shared" si="525"/>
        <v>0</v>
      </c>
      <c r="O712" s="22">
        <f t="shared" si="525"/>
        <v>0</v>
      </c>
      <c r="P712" s="22">
        <f t="shared" si="525"/>
        <v>0</v>
      </c>
      <c r="Q712" s="22">
        <f t="shared" si="525"/>
        <v>0</v>
      </c>
      <c r="R712" s="22">
        <f t="shared" si="525"/>
        <v>0</v>
      </c>
      <c r="S712" s="22">
        <f t="shared" si="525"/>
        <v>0</v>
      </c>
      <c r="T712" s="93"/>
      <c r="U712" s="93"/>
    </row>
    <row r="713" spans="1:21" hidden="1" x14ac:dyDescent="0.2">
      <c r="A713" s="98"/>
      <c r="B713" s="94" t="s">
        <v>17</v>
      </c>
      <c r="C713" s="19">
        <v>136</v>
      </c>
      <c r="D713" s="20" t="s">
        <v>40</v>
      </c>
      <c r="E713" s="20"/>
      <c r="F713" s="19" t="s">
        <v>335</v>
      </c>
      <c r="G713" s="19">
        <v>244</v>
      </c>
      <c r="H713" s="22">
        <f>J713+L713+N713+P713</f>
        <v>0</v>
      </c>
      <c r="I713" s="24">
        <f t="shared" ref="I713:I721" si="526">K713+M713+O713+Q713</f>
        <v>0</v>
      </c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93"/>
      <c r="U713" s="93"/>
    </row>
    <row r="714" spans="1:21" hidden="1" x14ac:dyDescent="0.2">
      <c r="A714" s="98"/>
      <c r="B714" s="96"/>
      <c r="C714" s="19">
        <v>136</v>
      </c>
      <c r="D714" s="20" t="s">
        <v>41</v>
      </c>
      <c r="E714" s="20"/>
      <c r="F714" s="19" t="s">
        <v>335</v>
      </c>
      <c r="G714" s="19">
        <v>612</v>
      </c>
      <c r="H714" s="22">
        <f t="shared" ref="H714:H721" si="527">J714+L714+N714+P714</f>
        <v>0</v>
      </c>
      <c r="I714" s="24">
        <f t="shared" si="526"/>
        <v>0</v>
      </c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93"/>
      <c r="U714" s="93"/>
    </row>
    <row r="715" spans="1:21" hidden="1" x14ac:dyDescent="0.2">
      <c r="A715" s="98"/>
      <c r="B715" s="94" t="s">
        <v>14</v>
      </c>
      <c r="C715" s="19">
        <v>136</v>
      </c>
      <c r="D715" s="20" t="s">
        <v>41</v>
      </c>
      <c r="E715" s="20"/>
      <c r="F715" s="20" t="s">
        <v>336</v>
      </c>
      <c r="G715" s="19">
        <v>244</v>
      </c>
      <c r="H715" s="22">
        <f t="shared" si="527"/>
        <v>0</v>
      </c>
      <c r="I715" s="24">
        <f t="shared" si="526"/>
        <v>0</v>
      </c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93"/>
      <c r="U715" s="93"/>
    </row>
    <row r="716" spans="1:21" hidden="1" x14ac:dyDescent="0.2">
      <c r="A716" s="98"/>
      <c r="B716" s="95"/>
      <c r="C716" s="19">
        <v>136</v>
      </c>
      <c r="D716" s="20" t="s">
        <v>41</v>
      </c>
      <c r="E716" s="20"/>
      <c r="F716" s="20" t="s">
        <v>336</v>
      </c>
      <c r="G716" s="19">
        <v>112</v>
      </c>
      <c r="H716" s="22">
        <f t="shared" si="527"/>
        <v>0</v>
      </c>
      <c r="I716" s="24">
        <f t="shared" si="526"/>
        <v>0</v>
      </c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93"/>
      <c r="U716" s="93"/>
    </row>
    <row r="717" spans="1:21" hidden="1" x14ac:dyDescent="0.2">
      <c r="A717" s="98"/>
      <c r="B717" s="95"/>
      <c r="C717" s="19">
        <v>136</v>
      </c>
      <c r="D717" s="20" t="s">
        <v>41</v>
      </c>
      <c r="E717" s="20"/>
      <c r="F717" s="20" t="s">
        <v>336</v>
      </c>
      <c r="G717" s="19">
        <v>540</v>
      </c>
      <c r="H717" s="22">
        <f t="shared" si="527"/>
        <v>0</v>
      </c>
      <c r="I717" s="24">
        <f t="shared" si="526"/>
        <v>0</v>
      </c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93"/>
      <c r="U717" s="93"/>
    </row>
    <row r="718" spans="1:21" hidden="1" x14ac:dyDescent="0.2">
      <c r="A718" s="98"/>
      <c r="B718" s="95"/>
      <c r="C718" s="19">
        <v>136</v>
      </c>
      <c r="D718" s="20" t="s">
        <v>41</v>
      </c>
      <c r="E718" s="20"/>
      <c r="F718" s="20" t="s">
        <v>336</v>
      </c>
      <c r="G718" s="19">
        <v>612</v>
      </c>
      <c r="H718" s="22">
        <f t="shared" si="527"/>
        <v>0</v>
      </c>
      <c r="I718" s="24">
        <f t="shared" si="526"/>
        <v>0</v>
      </c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93"/>
      <c r="U718" s="93"/>
    </row>
    <row r="719" spans="1:21" hidden="1" x14ac:dyDescent="0.2">
      <c r="A719" s="98"/>
      <c r="B719" s="96"/>
      <c r="C719" s="19">
        <v>136</v>
      </c>
      <c r="D719" s="20" t="s">
        <v>42</v>
      </c>
      <c r="E719" s="20"/>
      <c r="F719" s="20" t="s">
        <v>336</v>
      </c>
      <c r="G719" s="19">
        <v>622</v>
      </c>
      <c r="H719" s="22">
        <f t="shared" si="527"/>
        <v>0</v>
      </c>
      <c r="I719" s="24">
        <f t="shared" si="526"/>
        <v>0</v>
      </c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93"/>
      <c r="U719" s="93"/>
    </row>
    <row r="720" spans="1:21" hidden="1" x14ac:dyDescent="0.2">
      <c r="A720" s="98"/>
      <c r="B720" s="80" t="s">
        <v>15</v>
      </c>
      <c r="C720" s="19"/>
      <c r="D720" s="20"/>
      <c r="E720" s="20"/>
      <c r="F720" s="20"/>
      <c r="G720" s="19"/>
      <c r="H720" s="22">
        <f t="shared" si="527"/>
        <v>0</v>
      </c>
      <c r="I720" s="24">
        <f t="shared" si="526"/>
        <v>0</v>
      </c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93"/>
      <c r="U720" s="93"/>
    </row>
    <row r="721" spans="1:21" hidden="1" x14ac:dyDescent="0.2">
      <c r="A721" s="98"/>
      <c r="B721" s="80" t="s">
        <v>12</v>
      </c>
      <c r="C721" s="19"/>
      <c r="D721" s="20"/>
      <c r="E721" s="20"/>
      <c r="F721" s="20"/>
      <c r="G721" s="19"/>
      <c r="H721" s="22">
        <f t="shared" si="527"/>
        <v>0</v>
      </c>
      <c r="I721" s="24">
        <f t="shared" si="526"/>
        <v>0</v>
      </c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93"/>
      <c r="U721" s="93"/>
    </row>
    <row r="722" spans="1:21" ht="18.600000000000001" customHeight="1" x14ac:dyDescent="0.2">
      <c r="A722" s="145" t="s">
        <v>604</v>
      </c>
      <c r="B722" s="80" t="s">
        <v>415</v>
      </c>
      <c r="C722" s="19"/>
      <c r="D722" s="20"/>
      <c r="E722" s="20"/>
      <c r="F722" s="20"/>
      <c r="G722" s="19"/>
      <c r="H722" s="22">
        <v>15</v>
      </c>
      <c r="I722" s="22"/>
      <c r="J722" s="22"/>
      <c r="K722" s="22"/>
      <c r="L722" s="22">
        <v>0</v>
      </c>
      <c r="M722" s="22"/>
      <c r="N722" s="22"/>
      <c r="O722" s="22"/>
      <c r="P722" s="22">
        <v>15</v>
      </c>
      <c r="Q722" s="22"/>
      <c r="R722" s="22"/>
      <c r="S722" s="22"/>
      <c r="T722" s="93" t="s">
        <v>386</v>
      </c>
      <c r="U722" s="93" t="s">
        <v>459</v>
      </c>
    </row>
    <row r="723" spans="1:21" ht="25.15" customHeight="1" x14ac:dyDescent="0.2">
      <c r="A723" s="145"/>
      <c r="B723" s="80" t="s">
        <v>112</v>
      </c>
      <c r="C723" s="19"/>
      <c r="D723" s="20"/>
      <c r="E723" s="20"/>
      <c r="F723" s="20"/>
      <c r="G723" s="19"/>
      <c r="H723" s="22">
        <f t="shared" ref="H723:I723" si="528">ROUND(H724/H722,1)</f>
        <v>446.8</v>
      </c>
      <c r="I723" s="22" t="e">
        <f t="shared" si="528"/>
        <v>#DIV/0!</v>
      </c>
      <c r="J723" s="68" t="s">
        <v>585</v>
      </c>
      <c r="K723" s="68"/>
      <c r="L723" s="68" t="s">
        <v>585</v>
      </c>
      <c r="M723" s="68"/>
      <c r="N723" s="68" t="s">
        <v>585</v>
      </c>
      <c r="O723" s="68"/>
      <c r="P723" s="68" t="s">
        <v>585</v>
      </c>
      <c r="Q723" s="22" t="e">
        <f t="shared" ref="Q723:S723" si="529">ROUND(Q724/Q722,1)</f>
        <v>#DIV/0!</v>
      </c>
      <c r="R723" s="22" t="e">
        <f t="shared" si="529"/>
        <v>#DIV/0!</v>
      </c>
      <c r="S723" s="22" t="e">
        <f t="shared" si="529"/>
        <v>#DIV/0!</v>
      </c>
      <c r="T723" s="93"/>
      <c r="U723" s="93"/>
    </row>
    <row r="724" spans="1:21" ht="26.45" customHeight="1" x14ac:dyDescent="0.2">
      <c r="A724" s="145"/>
      <c r="B724" s="80" t="s">
        <v>94</v>
      </c>
      <c r="C724" s="19"/>
      <c r="D724" s="20"/>
      <c r="E724" s="20"/>
      <c r="F724" s="20"/>
      <c r="G724" s="19"/>
      <c r="H724" s="22">
        <f>SUM(H725:H737)</f>
        <v>6701.4999910000006</v>
      </c>
      <c r="I724" s="22">
        <f t="shared" ref="I724:S724" si="530">SUM(I725:I737)</f>
        <v>0</v>
      </c>
      <c r="J724" s="22">
        <f t="shared" si="530"/>
        <v>0</v>
      </c>
      <c r="K724" s="22">
        <f t="shared" si="530"/>
        <v>0</v>
      </c>
      <c r="L724" s="22">
        <f t="shared" si="530"/>
        <v>0</v>
      </c>
      <c r="M724" s="22">
        <f t="shared" si="530"/>
        <v>0</v>
      </c>
      <c r="N724" s="22">
        <f t="shared" si="530"/>
        <v>0</v>
      </c>
      <c r="O724" s="22">
        <f t="shared" si="530"/>
        <v>0</v>
      </c>
      <c r="P724" s="22">
        <f t="shared" si="530"/>
        <v>6701.4999910000006</v>
      </c>
      <c r="Q724" s="22">
        <f t="shared" si="530"/>
        <v>0</v>
      </c>
      <c r="R724" s="22">
        <f t="shared" si="530"/>
        <v>0</v>
      </c>
      <c r="S724" s="22">
        <f t="shared" si="530"/>
        <v>0</v>
      </c>
      <c r="T724" s="93"/>
      <c r="U724" s="93"/>
    </row>
    <row r="725" spans="1:21" ht="13.15" customHeight="1" x14ac:dyDescent="0.2">
      <c r="A725" s="145"/>
      <c r="B725" s="94" t="s">
        <v>17</v>
      </c>
      <c r="C725" s="19">
        <v>136</v>
      </c>
      <c r="D725" s="20" t="s">
        <v>590</v>
      </c>
      <c r="E725" s="18" t="s">
        <v>591</v>
      </c>
      <c r="F725" s="19" t="s">
        <v>602</v>
      </c>
      <c r="G725" s="19">
        <v>244</v>
      </c>
      <c r="H725" s="22">
        <f>J725+L725+N725+P725</f>
        <v>0</v>
      </c>
      <c r="I725" s="24">
        <f t="shared" ref="I725:I737" si="531">K725+M725+O725+Q725</f>
        <v>0</v>
      </c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93"/>
      <c r="U725" s="93"/>
    </row>
    <row r="726" spans="1:21" ht="13.15" customHeight="1" x14ac:dyDescent="0.2">
      <c r="A726" s="145"/>
      <c r="B726" s="95"/>
      <c r="C726" s="19">
        <v>136</v>
      </c>
      <c r="D726" s="20" t="s">
        <v>590</v>
      </c>
      <c r="E726" s="18" t="s">
        <v>591</v>
      </c>
      <c r="F726" s="19" t="s">
        <v>602</v>
      </c>
      <c r="G726" s="19">
        <v>242</v>
      </c>
      <c r="H726" s="22">
        <f t="shared" ref="H726:H737" si="532">J726+L726+N726+P726</f>
        <v>0</v>
      </c>
      <c r="I726" s="24">
        <f t="shared" si="531"/>
        <v>0</v>
      </c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93"/>
      <c r="U726" s="93"/>
    </row>
    <row r="727" spans="1:21" ht="13.15" customHeight="1" x14ac:dyDescent="0.2">
      <c r="A727" s="145"/>
      <c r="B727" s="95"/>
      <c r="C727" s="19">
        <v>136</v>
      </c>
      <c r="D727" s="20" t="s">
        <v>590</v>
      </c>
      <c r="E727" s="18" t="s">
        <v>592</v>
      </c>
      <c r="F727" s="19" t="s">
        <v>602</v>
      </c>
      <c r="G727" s="19">
        <v>244</v>
      </c>
      <c r="H727" s="22">
        <f t="shared" si="532"/>
        <v>0</v>
      </c>
      <c r="I727" s="24">
        <f t="shared" si="531"/>
        <v>0</v>
      </c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93"/>
      <c r="U727" s="93"/>
    </row>
    <row r="728" spans="1:21" ht="13.15" customHeight="1" x14ac:dyDescent="0.2">
      <c r="A728" s="145"/>
      <c r="B728" s="95"/>
      <c r="C728" s="19">
        <v>136</v>
      </c>
      <c r="D728" s="20" t="s">
        <v>590</v>
      </c>
      <c r="E728" s="18" t="s">
        <v>592</v>
      </c>
      <c r="F728" s="19" t="s">
        <v>602</v>
      </c>
      <c r="G728" s="19">
        <v>612</v>
      </c>
      <c r="H728" s="22">
        <f t="shared" si="532"/>
        <v>1474.34223</v>
      </c>
      <c r="I728" s="24">
        <f t="shared" si="531"/>
        <v>0</v>
      </c>
      <c r="J728" s="22"/>
      <c r="K728" s="22"/>
      <c r="L728" s="22"/>
      <c r="M728" s="22"/>
      <c r="N728" s="22"/>
      <c r="O728" s="22"/>
      <c r="P728" s="22">
        <f>1474.34223</f>
        <v>1474.34223</v>
      </c>
      <c r="Q728" s="22"/>
      <c r="R728" s="22"/>
      <c r="S728" s="22"/>
      <c r="T728" s="93"/>
      <c r="U728" s="93"/>
    </row>
    <row r="729" spans="1:21" ht="13.15" customHeight="1" x14ac:dyDescent="0.2">
      <c r="A729" s="145"/>
      <c r="B729" s="96"/>
      <c r="C729" s="19">
        <v>136</v>
      </c>
      <c r="D729" s="20" t="s">
        <v>590</v>
      </c>
      <c r="E729" s="18" t="s">
        <v>592</v>
      </c>
      <c r="F729" s="19" t="s">
        <v>602</v>
      </c>
      <c r="G729" s="19">
        <v>622</v>
      </c>
      <c r="H729" s="22">
        <f t="shared" si="532"/>
        <v>0</v>
      </c>
      <c r="I729" s="24">
        <f t="shared" si="531"/>
        <v>0</v>
      </c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93"/>
      <c r="U729" s="93"/>
    </row>
    <row r="730" spans="1:21" ht="13.15" customHeight="1" x14ac:dyDescent="0.2">
      <c r="A730" s="145"/>
      <c r="B730" s="94" t="s">
        <v>14</v>
      </c>
      <c r="C730" s="19">
        <v>136</v>
      </c>
      <c r="D730" s="20" t="s">
        <v>590</v>
      </c>
      <c r="E730" s="18" t="s">
        <v>591</v>
      </c>
      <c r="F730" s="19" t="s">
        <v>602</v>
      </c>
      <c r="G730" s="19">
        <v>244</v>
      </c>
      <c r="H730" s="22">
        <f t="shared" si="532"/>
        <v>0</v>
      </c>
      <c r="I730" s="24">
        <f t="shared" si="531"/>
        <v>0</v>
      </c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93"/>
      <c r="U730" s="93"/>
    </row>
    <row r="731" spans="1:21" ht="13.15" customHeight="1" x14ac:dyDescent="0.2">
      <c r="A731" s="145"/>
      <c r="B731" s="95"/>
      <c r="C731" s="19">
        <v>136</v>
      </c>
      <c r="D731" s="20" t="s">
        <v>590</v>
      </c>
      <c r="E731" s="18" t="s">
        <v>591</v>
      </c>
      <c r="F731" s="19" t="s">
        <v>602</v>
      </c>
      <c r="G731" s="19">
        <v>242</v>
      </c>
      <c r="H731" s="22">
        <f t="shared" si="532"/>
        <v>0</v>
      </c>
      <c r="I731" s="24">
        <f t="shared" si="531"/>
        <v>0</v>
      </c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93"/>
      <c r="U731" s="93"/>
    </row>
    <row r="732" spans="1:21" ht="13.15" customHeight="1" x14ac:dyDescent="0.2">
      <c r="A732" s="145"/>
      <c r="B732" s="95"/>
      <c r="C732" s="19">
        <v>136</v>
      </c>
      <c r="D732" s="20" t="s">
        <v>590</v>
      </c>
      <c r="E732" s="18" t="s">
        <v>592</v>
      </c>
      <c r="F732" s="19" t="s">
        <v>602</v>
      </c>
      <c r="G732" s="19">
        <v>244</v>
      </c>
      <c r="H732" s="22">
        <f t="shared" si="532"/>
        <v>0</v>
      </c>
      <c r="I732" s="24">
        <f t="shared" si="531"/>
        <v>0</v>
      </c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93"/>
      <c r="U732" s="93"/>
    </row>
    <row r="733" spans="1:21" ht="13.15" customHeight="1" x14ac:dyDescent="0.2">
      <c r="A733" s="145"/>
      <c r="B733" s="95"/>
      <c r="C733" s="19">
        <v>136</v>
      </c>
      <c r="D733" s="20" t="s">
        <v>590</v>
      </c>
      <c r="E733" s="18" t="s">
        <v>592</v>
      </c>
      <c r="F733" s="19" t="s">
        <v>602</v>
      </c>
      <c r="G733" s="19">
        <v>540</v>
      </c>
      <c r="H733" s="22">
        <f t="shared" si="532"/>
        <v>0</v>
      </c>
      <c r="I733" s="24">
        <f t="shared" si="531"/>
        <v>0</v>
      </c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93"/>
      <c r="U733" s="93"/>
    </row>
    <row r="734" spans="1:21" ht="13.15" customHeight="1" x14ac:dyDescent="0.2">
      <c r="A734" s="145"/>
      <c r="B734" s="95"/>
      <c r="C734" s="19">
        <v>136</v>
      </c>
      <c r="D734" s="20" t="s">
        <v>590</v>
      </c>
      <c r="E734" s="18" t="s">
        <v>592</v>
      </c>
      <c r="F734" s="19" t="s">
        <v>602</v>
      </c>
      <c r="G734" s="19">
        <v>612</v>
      </c>
      <c r="H734" s="22">
        <f t="shared" si="532"/>
        <v>5227.1577610000004</v>
      </c>
      <c r="I734" s="24">
        <f t="shared" si="531"/>
        <v>0</v>
      </c>
      <c r="J734" s="22"/>
      <c r="K734" s="22"/>
      <c r="L734" s="22"/>
      <c r="M734" s="22"/>
      <c r="N734" s="22"/>
      <c r="O734" s="22"/>
      <c r="P734" s="22">
        <f>5227.157761</f>
        <v>5227.1577610000004</v>
      </c>
      <c r="Q734" s="22"/>
      <c r="R734" s="22"/>
      <c r="S734" s="22"/>
      <c r="T734" s="93"/>
      <c r="U734" s="93"/>
    </row>
    <row r="735" spans="1:21" ht="13.5" customHeight="1" x14ac:dyDescent="0.2">
      <c r="A735" s="145"/>
      <c r="B735" s="96"/>
      <c r="C735" s="19">
        <v>136</v>
      </c>
      <c r="D735" s="20" t="s">
        <v>590</v>
      </c>
      <c r="E735" s="18" t="s">
        <v>592</v>
      </c>
      <c r="F735" s="19" t="s">
        <v>602</v>
      </c>
      <c r="G735" s="19">
        <v>622</v>
      </c>
      <c r="H735" s="22">
        <f t="shared" si="532"/>
        <v>0</v>
      </c>
      <c r="I735" s="24">
        <f t="shared" si="531"/>
        <v>0</v>
      </c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93"/>
      <c r="U735" s="93"/>
    </row>
    <row r="736" spans="1:21" x14ac:dyDescent="0.2">
      <c r="A736" s="145"/>
      <c r="B736" s="80" t="s">
        <v>15</v>
      </c>
      <c r="C736" s="19"/>
      <c r="D736" s="20"/>
      <c r="E736" s="20"/>
      <c r="F736" s="20"/>
      <c r="G736" s="19"/>
      <c r="H736" s="22">
        <f t="shared" si="532"/>
        <v>0</v>
      </c>
      <c r="I736" s="24">
        <f t="shared" si="531"/>
        <v>0</v>
      </c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93"/>
      <c r="U736" s="93"/>
    </row>
    <row r="737" spans="1:21" ht="174" customHeight="1" x14ac:dyDescent="0.2">
      <c r="A737" s="145"/>
      <c r="B737" s="80" t="s">
        <v>12</v>
      </c>
      <c r="C737" s="19"/>
      <c r="D737" s="20"/>
      <c r="E737" s="20"/>
      <c r="F737" s="20"/>
      <c r="G737" s="19"/>
      <c r="H737" s="22">
        <f t="shared" si="532"/>
        <v>0</v>
      </c>
      <c r="I737" s="24">
        <f t="shared" si="531"/>
        <v>0</v>
      </c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93"/>
      <c r="U737" s="93"/>
    </row>
    <row r="738" spans="1:21" ht="18.600000000000001" customHeight="1" x14ac:dyDescent="0.2">
      <c r="A738" s="145" t="s">
        <v>618</v>
      </c>
      <c r="B738" s="80" t="s">
        <v>138</v>
      </c>
      <c r="C738" s="19"/>
      <c r="D738" s="20"/>
      <c r="E738" s="20"/>
      <c r="F738" s="20"/>
      <c r="G738" s="19"/>
      <c r="H738" s="22">
        <v>1</v>
      </c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93" t="s">
        <v>619</v>
      </c>
      <c r="U738" s="93"/>
    </row>
    <row r="739" spans="1:21" ht="25.15" customHeight="1" x14ac:dyDescent="0.2">
      <c r="A739" s="145"/>
      <c r="B739" s="80" t="s">
        <v>112</v>
      </c>
      <c r="C739" s="19"/>
      <c r="D739" s="20"/>
      <c r="E739" s="20"/>
      <c r="F739" s="20"/>
      <c r="G739" s="19"/>
      <c r="H739" s="22"/>
      <c r="I739" s="22" t="e">
        <f t="shared" ref="H739:I739" si="533">ROUND(I740/I738,1)</f>
        <v>#DIV/0!</v>
      </c>
      <c r="J739" s="68" t="s">
        <v>585</v>
      </c>
      <c r="K739" s="68"/>
      <c r="L739" s="68" t="s">
        <v>585</v>
      </c>
      <c r="M739" s="68"/>
      <c r="N739" s="68" t="s">
        <v>585</v>
      </c>
      <c r="O739" s="68"/>
      <c r="P739" s="68" t="s">
        <v>585</v>
      </c>
      <c r="Q739" s="22" t="e">
        <f t="shared" ref="Q739:S739" si="534">ROUND(Q740/Q738,1)</f>
        <v>#DIV/0!</v>
      </c>
      <c r="R739" s="22"/>
      <c r="S739" s="22"/>
      <c r="T739" s="93"/>
      <c r="U739" s="93"/>
    </row>
    <row r="740" spans="1:21" ht="26.45" customHeight="1" x14ac:dyDescent="0.2">
      <c r="A740" s="145"/>
      <c r="B740" s="80" t="s">
        <v>94</v>
      </c>
      <c r="C740" s="19"/>
      <c r="D740" s="20"/>
      <c r="E740" s="20"/>
      <c r="F740" s="20"/>
      <c r="G740" s="19"/>
      <c r="H740" s="22">
        <f>SUM(H741:H753)</f>
        <v>556.99999899999989</v>
      </c>
      <c r="I740" s="22">
        <f t="shared" ref="I740:S740" si="535">SUM(I741:I753)</f>
        <v>0</v>
      </c>
      <c r="J740" s="22">
        <f t="shared" si="535"/>
        <v>0</v>
      </c>
      <c r="K740" s="22">
        <f t="shared" si="535"/>
        <v>0</v>
      </c>
      <c r="L740" s="22">
        <f t="shared" si="535"/>
        <v>0</v>
      </c>
      <c r="M740" s="22">
        <f t="shared" si="535"/>
        <v>0</v>
      </c>
      <c r="N740" s="22">
        <f t="shared" si="535"/>
        <v>0</v>
      </c>
      <c r="O740" s="22">
        <f t="shared" si="535"/>
        <v>0</v>
      </c>
      <c r="P740" s="22">
        <f t="shared" si="535"/>
        <v>556.99999899999989</v>
      </c>
      <c r="Q740" s="22">
        <f t="shared" si="535"/>
        <v>0</v>
      </c>
      <c r="R740" s="22">
        <f t="shared" si="535"/>
        <v>0</v>
      </c>
      <c r="S740" s="22">
        <f t="shared" si="535"/>
        <v>0</v>
      </c>
      <c r="T740" s="93"/>
      <c r="U740" s="93"/>
    </row>
    <row r="741" spans="1:21" ht="13.15" customHeight="1" x14ac:dyDescent="0.2">
      <c r="A741" s="145"/>
      <c r="B741" s="94" t="s">
        <v>17</v>
      </c>
      <c r="C741" s="19">
        <v>136</v>
      </c>
      <c r="D741" s="20" t="s">
        <v>590</v>
      </c>
      <c r="E741" s="18" t="s">
        <v>591</v>
      </c>
      <c r="F741" s="19" t="s">
        <v>602</v>
      </c>
      <c r="G741" s="19">
        <v>244</v>
      </c>
      <c r="H741" s="22">
        <f>J741+L741+N741+P741</f>
        <v>0</v>
      </c>
      <c r="I741" s="24">
        <f t="shared" ref="I741:I753" si="536">K741+M741+O741+Q741</f>
        <v>0</v>
      </c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93"/>
      <c r="U741" s="93"/>
    </row>
    <row r="742" spans="1:21" ht="13.15" customHeight="1" x14ac:dyDescent="0.2">
      <c r="A742" s="145"/>
      <c r="B742" s="95"/>
      <c r="C742" s="19">
        <v>136</v>
      </c>
      <c r="D742" s="20" t="s">
        <v>590</v>
      </c>
      <c r="E742" s="18" t="s">
        <v>591</v>
      </c>
      <c r="F742" s="19" t="s">
        <v>602</v>
      </c>
      <c r="G742" s="19">
        <v>242</v>
      </c>
      <c r="H742" s="22">
        <f t="shared" ref="H742:H753" si="537">J742+L742+N742+P742</f>
        <v>0</v>
      </c>
      <c r="I742" s="24">
        <f t="shared" si="536"/>
        <v>0</v>
      </c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93"/>
      <c r="U742" s="93"/>
    </row>
    <row r="743" spans="1:21" ht="13.15" customHeight="1" x14ac:dyDescent="0.2">
      <c r="A743" s="145"/>
      <c r="B743" s="95"/>
      <c r="C743" s="19">
        <v>136</v>
      </c>
      <c r="D743" s="20" t="s">
        <v>590</v>
      </c>
      <c r="E743" s="18" t="s">
        <v>592</v>
      </c>
      <c r="F743" s="19" t="s">
        <v>602</v>
      </c>
      <c r="G743" s="19">
        <v>244</v>
      </c>
      <c r="H743" s="22">
        <f t="shared" si="537"/>
        <v>0</v>
      </c>
      <c r="I743" s="24">
        <f t="shared" si="536"/>
        <v>0</v>
      </c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93"/>
      <c r="U743" s="93"/>
    </row>
    <row r="744" spans="1:21" ht="13.15" customHeight="1" x14ac:dyDescent="0.2">
      <c r="A744" s="145"/>
      <c r="B744" s="95"/>
      <c r="C744" s="19">
        <v>136</v>
      </c>
      <c r="D744" s="20" t="s">
        <v>590</v>
      </c>
      <c r="E744" s="18" t="s">
        <v>592</v>
      </c>
      <c r="F744" s="19" t="s">
        <v>602</v>
      </c>
      <c r="G744" s="19">
        <v>612</v>
      </c>
      <c r="H744" s="22">
        <f t="shared" si="537"/>
        <v>44.000365000000002</v>
      </c>
      <c r="I744" s="24">
        <f t="shared" si="536"/>
        <v>0</v>
      </c>
      <c r="J744" s="22"/>
      <c r="K744" s="22"/>
      <c r="L744" s="22"/>
      <c r="M744" s="22"/>
      <c r="N744" s="22"/>
      <c r="O744" s="22"/>
      <c r="P744" s="22">
        <f>44.000365</f>
        <v>44.000365000000002</v>
      </c>
      <c r="Q744" s="22"/>
      <c r="R744" s="22"/>
      <c r="S744" s="22"/>
      <c r="T744" s="93"/>
      <c r="U744" s="93"/>
    </row>
    <row r="745" spans="1:21" ht="13.15" customHeight="1" x14ac:dyDescent="0.2">
      <c r="A745" s="145"/>
      <c r="B745" s="96"/>
      <c r="C745" s="19">
        <v>136</v>
      </c>
      <c r="D745" s="20" t="s">
        <v>590</v>
      </c>
      <c r="E745" s="18" t="s">
        <v>592</v>
      </c>
      <c r="F745" s="19" t="s">
        <v>602</v>
      </c>
      <c r="G745" s="19">
        <v>622</v>
      </c>
      <c r="H745" s="22">
        <f t="shared" si="537"/>
        <v>78.540651999999994</v>
      </c>
      <c r="I745" s="24">
        <f t="shared" si="536"/>
        <v>0</v>
      </c>
      <c r="J745" s="22"/>
      <c r="K745" s="22"/>
      <c r="L745" s="22"/>
      <c r="M745" s="22"/>
      <c r="N745" s="22"/>
      <c r="O745" s="22"/>
      <c r="P745" s="22">
        <v>78.540651999999994</v>
      </c>
      <c r="Q745" s="22"/>
      <c r="R745" s="22"/>
      <c r="S745" s="22"/>
      <c r="T745" s="93"/>
      <c r="U745" s="93"/>
    </row>
    <row r="746" spans="1:21" ht="13.15" customHeight="1" x14ac:dyDescent="0.2">
      <c r="A746" s="145"/>
      <c r="B746" s="94" t="s">
        <v>14</v>
      </c>
      <c r="C746" s="19">
        <v>136</v>
      </c>
      <c r="D746" s="20" t="s">
        <v>590</v>
      </c>
      <c r="E746" s="18" t="s">
        <v>591</v>
      </c>
      <c r="F746" s="19" t="s">
        <v>602</v>
      </c>
      <c r="G746" s="19">
        <v>244</v>
      </c>
      <c r="H746" s="22">
        <f t="shared" si="537"/>
        <v>0</v>
      </c>
      <c r="I746" s="24">
        <f t="shared" si="536"/>
        <v>0</v>
      </c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93"/>
      <c r="U746" s="93"/>
    </row>
    <row r="747" spans="1:21" ht="13.15" customHeight="1" x14ac:dyDescent="0.2">
      <c r="A747" s="145"/>
      <c r="B747" s="95"/>
      <c r="C747" s="19">
        <v>136</v>
      </c>
      <c r="D747" s="20" t="s">
        <v>590</v>
      </c>
      <c r="E747" s="18" t="s">
        <v>591</v>
      </c>
      <c r="F747" s="19" t="s">
        <v>602</v>
      </c>
      <c r="G747" s="19">
        <v>242</v>
      </c>
      <c r="H747" s="22">
        <f t="shared" si="537"/>
        <v>0</v>
      </c>
      <c r="I747" s="24">
        <f t="shared" si="536"/>
        <v>0</v>
      </c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93"/>
      <c r="U747" s="93"/>
    </row>
    <row r="748" spans="1:21" ht="13.15" customHeight="1" x14ac:dyDescent="0.2">
      <c r="A748" s="145"/>
      <c r="B748" s="95"/>
      <c r="C748" s="19">
        <v>136</v>
      </c>
      <c r="D748" s="20" t="s">
        <v>590</v>
      </c>
      <c r="E748" s="18" t="s">
        <v>592</v>
      </c>
      <c r="F748" s="19" t="s">
        <v>602</v>
      </c>
      <c r="G748" s="19">
        <v>244</v>
      </c>
      <c r="H748" s="22">
        <f t="shared" si="537"/>
        <v>0</v>
      </c>
      <c r="I748" s="24">
        <f t="shared" si="536"/>
        <v>0</v>
      </c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93"/>
      <c r="U748" s="93"/>
    </row>
    <row r="749" spans="1:21" ht="13.15" customHeight="1" x14ac:dyDescent="0.2">
      <c r="A749" s="145"/>
      <c r="B749" s="95"/>
      <c r="C749" s="19">
        <v>136</v>
      </c>
      <c r="D749" s="20" t="s">
        <v>590</v>
      </c>
      <c r="E749" s="18" t="s">
        <v>592</v>
      </c>
      <c r="F749" s="19" t="s">
        <v>602</v>
      </c>
      <c r="G749" s="19">
        <v>540</v>
      </c>
      <c r="H749" s="22">
        <f t="shared" si="537"/>
        <v>0</v>
      </c>
      <c r="I749" s="24">
        <f t="shared" si="536"/>
        <v>0</v>
      </c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93"/>
      <c r="U749" s="93"/>
    </row>
    <row r="750" spans="1:21" ht="13.15" customHeight="1" x14ac:dyDescent="0.2">
      <c r="A750" s="145"/>
      <c r="B750" s="95"/>
      <c r="C750" s="19">
        <v>136</v>
      </c>
      <c r="D750" s="20" t="s">
        <v>590</v>
      </c>
      <c r="E750" s="18" t="s">
        <v>592</v>
      </c>
      <c r="F750" s="19" t="s">
        <v>602</v>
      </c>
      <c r="G750" s="19">
        <v>612</v>
      </c>
      <c r="H750" s="22">
        <f t="shared" si="537"/>
        <v>155.99963399999999</v>
      </c>
      <c r="I750" s="24">
        <f t="shared" si="536"/>
        <v>0</v>
      </c>
      <c r="J750" s="22"/>
      <c r="K750" s="22"/>
      <c r="L750" s="22"/>
      <c r="M750" s="22"/>
      <c r="N750" s="22"/>
      <c r="O750" s="22"/>
      <c r="P750" s="22">
        <f>155.999634</f>
        <v>155.99963399999999</v>
      </c>
      <c r="Q750" s="22"/>
      <c r="R750" s="22"/>
      <c r="S750" s="22"/>
      <c r="T750" s="93"/>
      <c r="U750" s="93"/>
    </row>
    <row r="751" spans="1:21" ht="13.5" customHeight="1" x14ac:dyDescent="0.2">
      <c r="A751" s="145"/>
      <c r="B751" s="96"/>
      <c r="C751" s="19">
        <v>136</v>
      </c>
      <c r="D751" s="20" t="s">
        <v>590</v>
      </c>
      <c r="E751" s="18" t="s">
        <v>592</v>
      </c>
      <c r="F751" s="19" t="s">
        <v>602</v>
      </c>
      <c r="G751" s="19">
        <v>622</v>
      </c>
      <c r="H751" s="22">
        <f t="shared" si="537"/>
        <v>278.45934799999998</v>
      </c>
      <c r="I751" s="24">
        <f t="shared" si="536"/>
        <v>0</v>
      </c>
      <c r="J751" s="22"/>
      <c r="K751" s="22"/>
      <c r="L751" s="22"/>
      <c r="M751" s="22"/>
      <c r="N751" s="22"/>
      <c r="O751" s="22"/>
      <c r="P751" s="22">
        <f>278.459348</f>
        <v>278.45934799999998</v>
      </c>
      <c r="Q751" s="22"/>
      <c r="R751" s="22"/>
      <c r="S751" s="22"/>
      <c r="T751" s="93"/>
      <c r="U751" s="93"/>
    </row>
    <row r="752" spans="1:21" x14ac:dyDescent="0.2">
      <c r="A752" s="145"/>
      <c r="B752" s="80" t="s">
        <v>15</v>
      </c>
      <c r="C752" s="19"/>
      <c r="D752" s="20"/>
      <c r="E752" s="20"/>
      <c r="F752" s="20"/>
      <c r="G752" s="19"/>
      <c r="H752" s="22">
        <f t="shared" si="537"/>
        <v>0</v>
      </c>
      <c r="I752" s="24">
        <f t="shared" si="536"/>
        <v>0</v>
      </c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93"/>
      <c r="U752" s="93"/>
    </row>
    <row r="753" spans="1:21" ht="26.25" customHeight="1" x14ac:dyDescent="0.2">
      <c r="A753" s="145"/>
      <c r="B753" s="80" t="s">
        <v>12</v>
      </c>
      <c r="C753" s="19"/>
      <c r="D753" s="20"/>
      <c r="E753" s="20"/>
      <c r="F753" s="20"/>
      <c r="G753" s="19"/>
      <c r="H753" s="22">
        <f t="shared" si="537"/>
        <v>0</v>
      </c>
      <c r="I753" s="24">
        <f t="shared" si="536"/>
        <v>0</v>
      </c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93"/>
      <c r="U753" s="93"/>
    </row>
    <row r="754" spans="1:21" ht="18.600000000000001" customHeight="1" x14ac:dyDescent="0.2">
      <c r="A754" s="145" t="s">
        <v>610</v>
      </c>
      <c r="B754" s="80" t="s">
        <v>138</v>
      </c>
      <c r="C754" s="19"/>
      <c r="D754" s="20"/>
      <c r="E754" s="20"/>
      <c r="F754" s="20"/>
      <c r="G754" s="19"/>
      <c r="H754" s="22">
        <v>5</v>
      </c>
      <c r="I754" s="22"/>
      <c r="J754" s="22"/>
      <c r="K754" s="22"/>
      <c r="L754" s="22">
        <v>0</v>
      </c>
      <c r="M754" s="22"/>
      <c r="N754" s="22"/>
      <c r="O754" s="22"/>
      <c r="P754" s="22">
        <v>5</v>
      </c>
      <c r="Q754" s="22"/>
      <c r="R754" s="22"/>
      <c r="S754" s="22"/>
      <c r="T754" s="93" t="s">
        <v>619</v>
      </c>
      <c r="U754" s="93"/>
    </row>
    <row r="755" spans="1:21" ht="25.15" customHeight="1" x14ac:dyDescent="0.2">
      <c r="A755" s="145"/>
      <c r="B755" s="80" t="s">
        <v>112</v>
      </c>
      <c r="C755" s="19"/>
      <c r="D755" s="20"/>
      <c r="E755" s="20"/>
      <c r="F755" s="20"/>
      <c r="G755" s="19"/>
      <c r="H755" s="22">
        <f t="shared" ref="H755:I755" si="538">ROUND(H756/H754,1)</f>
        <v>388.5</v>
      </c>
      <c r="I755" s="22" t="e">
        <f t="shared" si="538"/>
        <v>#DIV/0!</v>
      </c>
      <c r="J755" s="68" t="s">
        <v>585</v>
      </c>
      <c r="K755" s="68"/>
      <c r="L755" s="68" t="s">
        <v>585</v>
      </c>
      <c r="M755" s="68"/>
      <c r="N755" s="68" t="s">
        <v>585</v>
      </c>
      <c r="O755" s="68"/>
      <c r="P755" s="68" t="s">
        <v>585</v>
      </c>
      <c r="Q755" s="22" t="e">
        <f t="shared" ref="Q755:S755" si="539">ROUND(Q756/Q754,1)</f>
        <v>#DIV/0!</v>
      </c>
      <c r="R755" s="22" t="e">
        <f t="shared" si="539"/>
        <v>#DIV/0!</v>
      </c>
      <c r="S755" s="22" t="e">
        <f t="shared" si="539"/>
        <v>#DIV/0!</v>
      </c>
      <c r="T755" s="93"/>
      <c r="U755" s="93"/>
    </row>
    <row r="756" spans="1:21" ht="26.45" customHeight="1" x14ac:dyDescent="0.2">
      <c r="A756" s="145"/>
      <c r="B756" s="80" t="s">
        <v>94</v>
      </c>
      <c r="C756" s="19"/>
      <c r="D756" s="20"/>
      <c r="E756" s="20"/>
      <c r="F756" s="20"/>
      <c r="G756" s="19"/>
      <c r="H756" s="22">
        <f>SUM(H757:H769)</f>
        <v>1942.2999980000002</v>
      </c>
      <c r="I756" s="22">
        <f t="shared" ref="I756:S756" si="540">SUM(I757:I769)</f>
        <v>0</v>
      </c>
      <c r="J756" s="22">
        <f t="shared" si="540"/>
        <v>0</v>
      </c>
      <c r="K756" s="22">
        <f t="shared" si="540"/>
        <v>0</v>
      </c>
      <c r="L756" s="22">
        <f t="shared" si="540"/>
        <v>0</v>
      </c>
      <c r="M756" s="22">
        <f t="shared" si="540"/>
        <v>0</v>
      </c>
      <c r="N756" s="22">
        <f t="shared" si="540"/>
        <v>0</v>
      </c>
      <c r="O756" s="22">
        <f t="shared" si="540"/>
        <v>0</v>
      </c>
      <c r="P756" s="22">
        <f t="shared" si="540"/>
        <v>1942.2999980000002</v>
      </c>
      <c r="Q756" s="22">
        <f t="shared" si="540"/>
        <v>0</v>
      </c>
      <c r="R756" s="22">
        <f t="shared" si="540"/>
        <v>0</v>
      </c>
      <c r="S756" s="22">
        <f t="shared" si="540"/>
        <v>0</v>
      </c>
      <c r="T756" s="93"/>
      <c r="U756" s="93"/>
    </row>
    <row r="757" spans="1:21" ht="13.15" customHeight="1" x14ac:dyDescent="0.2">
      <c r="A757" s="145"/>
      <c r="B757" s="94" t="s">
        <v>17</v>
      </c>
      <c r="C757" s="19">
        <v>136</v>
      </c>
      <c r="D757" s="20" t="s">
        <v>590</v>
      </c>
      <c r="E757" s="18" t="s">
        <v>591</v>
      </c>
      <c r="F757" s="19" t="s">
        <v>602</v>
      </c>
      <c r="G757" s="19">
        <v>244</v>
      </c>
      <c r="H757" s="22">
        <f>J757+L757+N757+P757</f>
        <v>0</v>
      </c>
      <c r="I757" s="24">
        <f t="shared" ref="I757:I769" si="541">K757+M757+O757+Q757</f>
        <v>0</v>
      </c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93"/>
      <c r="U757" s="93"/>
    </row>
    <row r="758" spans="1:21" ht="13.15" customHeight="1" x14ac:dyDescent="0.2">
      <c r="A758" s="145"/>
      <c r="B758" s="95"/>
      <c r="C758" s="19">
        <v>136</v>
      </c>
      <c r="D758" s="20" t="s">
        <v>590</v>
      </c>
      <c r="E758" s="18" t="s">
        <v>591</v>
      </c>
      <c r="F758" s="19" t="s">
        <v>602</v>
      </c>
      <c r="G758" s="19">
        <v>242</v>
      </c>
      <c r="H758" s="22">
        <f t="shared" ref="H758:H769" si="542">J758+L758+N758+P758</f>
        <v>0</v>
      </c>
      <c r="I758" s="24">
        <f t="shared" si="541"/>
        <v>0</v>
      </c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93"/>
      <c r="U758" s="93"/>
    </row>
    <row r="759" spans="1:21" ht="13.15" customHeight="1" x14ac:dyDescent="0.2">
      <c r="A759" s="145"/>
      <c r="B759" s="95"/>
      <c r="C759" s="19">
        <v>136</v>
      </c>
      <c r="D759" s="20" t="s">
        <v>590</v>
      </c>
      <c r="E759" s="18" t="s">
        <v>592</v>
      </c>
      <c r="F759" s="19" t="s">
        <v>602</v>
      </c>
      <c r="G759" s="19">
        <v>244</v>
      </c>
      <c r="H759" s="22">
        <f t="shared" si="542"/>
        <v>0</v>
      </c>
      <c r="I759" s="24">
        <f t="shared" si="541"/>
        <v>0</v>
      </c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93"/>
      <c r="U759" s="93"/>
    </row>
    <row r="760" spans="1:21" ht="13.15" customHeight="1" x14ac:dyDescent="0.2">
      <c r="A760" s="145"/>
      <c r="B760" s="95"/>
      <c r="C760" s="19">
        <v>136</v>
      </c>
      <c r="D760" s="20" t="s">
        <v>590</v>
      </c>
      <c r="E760" s="18" t="s">
        <v>592</v>
      </c>
      <c r="F760" s="19" t="s">
        <v>602</v>
      </c>
      <c r="G760" s="19">
        <v>612</v>
      </c>
      <c r="H760" s="22">
        <f t="shared" si="542"/>
        <v>44.506368999999999</v>
      </c>
      <c r="I760" s="24">
        <f t="shared" si="541"/>
        <v>0</v>
      </c>
      <c r="J760" s="22"/>
      <c r="K760" s="22"/>
      <c r="L760" s="22"/>
      <c r="M760" s="22"/>
      <c r="N760" s="22"/>
      <c r="O760" s="22"/>
      <c r="P760" s="22">
        <v>44.506368999999999</v>
      </c>
      <c r="Q760" s="22"/>
      <c r="R760" s="22"/>
      <c r="S760" s="22"/>
      <c r="T760" s="93"/>
      <c r="U760" s="93"/>
    </row>
    <row r="761" spans="1:21" ht="13.15" customHeight="1" x14ac:dyDescent="0.2">
      <c r="A761" s="145"/>
      <c r="B761" s="96"/>
      <c r="C761" s="19">
        <v>136</v>
      </c>
      <c r="D761" s="20" t="s">
        <v>590</v>
      </c>
      <c r="E761" s="18" t="s">
        <v>592</v>
      </c>
      <c r="F761" s="19" t="s">
        <v>602</v>
      </c>
      <c r="G761" s="19">
        <v>622</v>
      </c>
      <c r="H761" s="22">
        <f t="shared" si="542"/>
        <v>382.80317700000001</v>
      </c>
      <c r="I761" s="24">
        <f t="shared" si="541"/>
        <v>0</v>
      </c>
      <c r="J761" s="22"/>
      <c r="K761" s="22"/>
      <c r="L761" s="22"/>
      <c r="M761" s="22"/>
      <c r="N761" s="22"/>
      <c r="O761" s="22"/>
      <c r="P761" s="22">
        <v>382.80317700000001</v>
      </c>
      <c r="Q761" s="22"/>
      <c r="R761" s="22"/>
      <c r="S761" s="22"/>
      <c r="T761" s="93"/>
      <c r="U761" s="93"/>
    </row>
    <row r="762" spans="1:21" ht="13.15" customHeight="1" x14ac:dyDescent="0.2">
      <c r="A762" s="145"/>
      <c r="B762" s="94" t="s">
        <v>14</v>
      </c>
      <c r="C762" s="19">
        <v>136</v>
      </c>
      <c r="D762" s="20" t="s">
        <v>590</v>
      </c>
      <c r="E762" s="18" t="s">
        <v>591</v>
      </c>
      <c r="F762" s="19" t="s">
        <v>602</v>
      </c>
      <c r="G762" s="19">
        <v>244</v>
      </c>
      <c r="H762" s="22">
        <f t="shared" si="542"/>
        <v>0</v>
      </c>
      <c r="I762" s="24">
        <f t="shared" si="541"/>
        <v>0</v>
      </c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93"/>
      <c r="U762" s="93"/>
    </row>
    <row r="763" spans="1:21" ht="13.15" customHeight="1" x14ac:dyDescent="0.2">
      <c r="A763" s="145"/>
      <c r="B763" s="95"/>
      <c r="C763" s="19">
        <v>136</v>
      </c>
      <c r="D763" s="20" t="s">
        <v>590</v>
      </c>
      <c r="E763" s="18" t="s">
        <v>591</v>
      </c>
      <c r="F763" s="19" t="s">
        <v>602</v>
      </c>
      <c r="G763" s="19">
        <v>242</v>
      </c>
      <c r="H763" s="22">
        <f t="shared" si="542"/>
        <v>0</v>
      </c>
      <c r="I763" s="24">
        <f t="shared" si="541"/>
        <v>0</v>
      </c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93"/>
      <c r="U763" s="93"/>
    </row>
    <row r="764" spans="1:21" ht="13.15" customHeight="1" x14ac:dyDescent="0.2">
      <c r="A764" s="145"/>
      <c r="B764" s="95"/>
      <c r="C764" s="19">
        <v>136</v>
      </c>
      <c r="D764" s="20" t="s">
        <v>590</v>
      </c>
      <c r="E764" s="18" t="s">
        <v>592</v>
      </c>
      <c r="F764" s="19" t="s">
        <v>602</v>
      </c>
      <c r="G764" s="19">
        <v>244</v>
      </c>
      <c r="H764" s="22">
        <f t="shared" si="542"/>
        <v>0</v>
      </c>
      <c r="I764" s="24">
        <f t="shared" si="541"/>
        <v>0</v>
      </c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93"/>
      <c r="U764" s="93"/>
    </row>
    <row r="765" spans="1:21" ht="13.15" customHeight="1" x14ac:dyDescent="0.2">
      <c r="A765" s="145"/>
      <c r="B765" s="95"/>
      <c r="C765" s="19">
        <v>136</v>
      </c>
      <c r="D765" s="20" t="s">
        <v>590</v>
      </c>
      <c r="E765" s="18" t="s">
        <v>592</v>
      </c>
      <c r="F765" s="19" t="s">
        <v>602</v>
      </c>
      <c r="G765" s="19">
        <v>540</v>
      </c>
      <c r="H765" s="22">
        <f t="shared" si="542"/>
        <v>0</v>
      </c>
      <c r="I765" s="24">
        <f t="shared" si="541"/>
        <v>0</v>
      </c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93"/>
      <c r="U765" s="93"/>
    </row>
    <row r="766" spans="1:21" ht="13.15" customHeight="1" x14ac:dyDescent="0.2">
      <c r="A766" s="145"/>
      <c r="B766" s="95"/>
      <c r="C766" s="19">
        <v>136</v>
      </c>
      <c r="D766" s="20" t="s">
        <v>590</v>
      </c>
      <c r="E766" s="18" t="s">
        <v>592</v>
      </c>
      <c r="F766" s="19" t="s">
        <v>602</v>
      </c>
      <c r="G766" s="19">
        <v>612</v>
      </c>
      <c r="H766" s="22">
        <f t="shared" si="542"/>
        <v>157.79363000000001</v>
      </c>
      <c r="I766" s="24">
        <f t="shared" si="541"/>
        <v>0</v>
      </c>
      <c r="J766" s="22"/>
      <c r="K766" s="22"/>
      <c r="L766" s="22"/>
      <c r="M766" s="22"/>
      <c r="N766" s="22"/>
      <c r="O766" s="22"/>
      <c r="P766" s="22">
        <f>157.79363</f>
        <v>157.79363000000001</v>
      </c>
      <c r="Q766" s="22"/>
      <c r="R766" s="22"/>
      <c r="S766" s="22"/>
      <c r="T766" s="93"/>
      <c r="U766" s="93"/>
    </row>
    <row r="767" spans="1:21" ht="13.5" customHeight="1" x14ac:dyDescent="0.2">
      <c r="A767" s="145"/>
      <c r="B767" s="96"/>
      <c r="C767" s="19">
        <v>136</v>
      </c>
      <c r="D767" s="20" t="s">
        <v>590</v>
      </c>
      <c r="E767" s="18" t="s">
        <v>592</v>
      </c>
      <c r="F767" s="19" t="s">
        <v>602</v>
      </c>
      <c r="G767" s="19">
        <v>622</v>
      </c>
      <c r="H767" s="22">
        <f t="shared" si="542"/>
        <v>1357.1968220000001</v>
      </c>
      <c r="I767" s="24">
        <f t="shared" si="541"/>
        <v>0</v>
      </c>
      <c r="J767" s="22"/>
      <c r="K767" s="22"/>
      <c r="L767" s="22"/>
      <c r="M767" s="22"/>
      <c r="N767" s="22"/>
      <c r="O767" s="22"/>
      <c r="P767" s="22">
        <f>1357.196822</f>
        <v>1357.1968220000001</v>
      </c>
      <c r="Q767" s="22"/>
      <c r="R767" s="22"/>
      <c r="S767" s="22"/>
      <c r="T767" s="93"/>
      <c r="U767" s="93"/>
    </row>
    <row r="768" spans="1:21" x14ac:dyDescent="0.2">
      <c r="A768" s="145"/>
      <c r="B768" s="80" t="s">
        <v>15</v>
      </c>
      <c r="C768" s="19"/>
      <c r="D768" s="20"/>
      <c r="E768" s="20"/>
      <c r="F768" s="20"/>
      <c r="G768" s="19"/>
      <c r="H768" s="22">
        <f t="shared" si="542"/>
        <v>0</v>
      </c>
      <c r="I768" s="24">
        <f t="shared" si="541"/>
        <v>0</v>
      </c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93"/>
      <c r="U768" s="93"/>
    </row>
    <row r="769" spans="1:21" ht="26.25" customHeight="1" x14ac:dyDescent="0.2">
      <c r="A769" s="145"/>
      <c r="B769" s="80" t="s">
        <v>12</v>
      </c>
      <c r="C769" s="19"/>
      <c r="D769" s="20"/>
      <c r="E769" s="20"/>
      <c r="F769" s="20"/>
      <c r="G769" s="19"/>
      <c r="H769" s="22">
        <f t="shared" si="542"/>
        <v>0</v>
      </c>
      <c r="I769" s="24">
        <f t="shared" si="541"/>
        <v>0</v>
      </c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93"/>
      <c r="U769" s="93"/>
    </row>
    <row r="770" spans="1:21" ht="18.600000000000001" customHeight="1" x14ac:dyDescent="0.2">
      <c r="A770" s="145" t="s">
        <v>611</v>
      </c>
      <c r="B770" s="80" t="s">
        <v>415</v>
      </c>
      <c r="C770" s="19"/>
      <c r="D770" s="20"/>
      <c r="E770" s="20"/>
      <c r="F770" s="20"/>
      <c r="G770" s="19"/>
      <c r="H770" s="22">
        <v>15</v>
      </c>
      <c r="I770" s="22"/>
      <c r="J770" s="22"/>
      <c r="K770" s="22"/>
      <c r="L770" s="22">
        <v>0</v>
      </c>
      <c r="M770" s="22"/>
      <c r="N770" s="22"/>
      <c r="O770" s="22"/>
      <c r="P770" s="22">
        <v>15</v>
      </c>
      <c r="Q770" s="22"/>
      <c r="R770" s="22"/>
      <c r="S770" s="22"/>
      <c r="T770" s="93" t="s">
        <v>619</v>
      </c>
      <c r="U770" s="93"/>
    </row>
    <row r="771" spans="1:21" ht="25.15" customHeight="1" x14ac:dyDescent="0.2">
      <c r="A771" s="145"/>
      <c r="B771" s="80" t="s">
        <v>112</v>
      </c>
      <c r="C771" s="19"/>
      <c r="D771" s="20"/>
      <c r="E771" s="20"/>
      <c r="F771" s="20"/>
      <c r="G771" s="19"/>
      <c r="H771" s="22">
        <f t="shared" ref="H771:I771" si="543">ROUND(H772/H770,1)</f>
        <v>26.7</v>
      </c>
      <c r="I771" s="22" t="e">
        <f t="shared" si="543"/>
        <v>#DIV/0!</v>
      </c>
      <c r="J771" s="68" t="s">
        <v>585</v>
      </c>
      <c r="K771" s="68"/>
      <c r="L771" s="68" t="s">
        <v>585</v>
      </c>
      <c r="M771" s="68"/>
      <c r="N771" s="68" t="s">
        <v>585</v>
      </c>
      <c r="O771" s="68"/>
      <c r="P771" s="68" t="s">
        <v>585</v>
      </c>
      <c r="Q771" s="22" t="e">
        <f t="shared" ref="Q771:S771" si="544">ROUND(Q772/Q770,1)</f>
        <v>#DIV/0!</v>
      </c>
      <c r="R771" s="22" t="e">
        <f t="shared" si="544"/>
        <v>#DIV/0!</v>
      </c>
      <c r="S771" s="22" t="e">
        <f t="shared" si="544"/>
        <v>#DIV/0!</v>
      </c>
      <c r="T771" s="93"/>
      <c r="U771" s="93"/>
    </row>
    <row r="772" spans="1:21" ht="26.45" customHeight="1" x14ac:dyDescent="0.2">
      <c r="A772" s="145"/>
      <c r="B772" s="80" t="s">
        <v>94</v>
      </c>
      <c r="C772" s="19"/>
      <c r="D772" s="20"/>
      <c r="E772" s="20"/>
      <c r="F772" s="20"/>
      <c r="G772" s="19"/>
      <c r="H772" s="22">
        <f>SUM(H773:H785)</f>
        <v>399.999999</v>
      </c>
      <c r="I772" s="22">
        <f t="shared" ref="I772:S772" si="545">SUM(I773:I785)</f>
        <v>0</v>
      </c>
      <c r="J772" s="22">
        <f t="shared" si="545"/>
        <v>0</v>
      </c>
      <c r="K772" s="22">
        <f t="shared" si="545"/>
        <v>0</v>
      </c>
      <c r="L772" s="22">
        <f t="shared" si="545"/>
        <v>0</v>
      </c>
      <c r="M772" s="22">
        <f t="shared" si="545"/>
        <v>0</v>
      </c>
      <c r="N772" s="22">
        <f t="shared" si="545"/>
        <v>0</v>
      </c>
      <c r="O772" s="22">
        <f t="shared" si="545"/>
        <v>0</v>
      </c>
      <c r="P772" s="22">
        <f t="shared" si="545"/>
        <v>399.999999</v>
      </c>
      <c r="Q772" s="22">
        <f t="shared" si="545"/>
        <v>0</v>
      </c>
      <c r="R772" s="22">
        <f t="shared" si="545"/>
        <v>0</v>
      </c>
      <c r="S772" s="22">
        <f t="shared" si="545"/>
        <v>0</v>
      </c>
      <c r="T772" s="93"/>
      <c r="U772" s="93"/>
    </row>
    <row r="773" spans="1:21" ht="13.15" customHeight="1" x14ac:dyDescent="0.2">
      <c r="A773" s="145"/>
      <c r="B773" s="94" t="s">
        <v>17</v>
      </c>
      <c r="C773" s="19">
        <v>136</v>
      </c>
      <c r="D773" s="20" t="s">
        <v>590</v>
      </c>
      <c r="E773" s="18" t="s">
        <v>591</v>
      </c>
      <c r="F773" s="19" t="s">
        <v>602</v>
      </c>
      <c r="G773" s="19">
        <v>244</v>
      </c>
      <c r="H773" s="22">
        <f>J773+L773+N773+P773</f>
        <v>0</v>
      </c>
      <c r="I773" s="24">
        <f t="shared" ref="I773:I785" si="546">K773+M773+O773+Q773</f>
        <v>0</v>
      </c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93"/>
      <c r="U773" s="93"/>
    </row>
    <row r="774" spans="1:21" ht="13.15" customHeight="1" x14ac:dyDescent="0.2">
      <c r="A774" s="145"/>
      <c r="B774" s="95"/>
      <c r="C774" s="19">
        <v>136</v>
      </c>
      <c r="D774" s="20" t="s">
        <v>590</v>
      </c>
      <c r="E774" s="18" t="s">
        <v>591</v>
      </c>
      <c r="F774" s="19" t="s">
        <v>602</v>
      </c>
      <c r="G774" s="19">
        <v>242</v>
      </c>
      <c r="H774" s="22">
        <f t="shared" ref="H774:H785" si="547">J774+L774+N774+P774</f>
        <v>0</v>
      </c>
      <c r="I774" s="24">
        <f t="shared" si="546"/>
        <v>0</v>
      </c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93"/>
      <c r="U774" s="93"/>
    </row>
    <row r="775" spans="1:21" ht="13.15" customHeight="1" x14ac:dyDescent="0.2">
      <c r="A775" s="145"/>
      <c r="B775" s="95"/>
      <c r="C775" s="19">
        <v>136</v>
      </c>
      <c r="D775" s="20" t="s">
        <v>590</v>
      </c>
      <c r="E775" s="18" t="s">
        <v>592</v>
      </c>
      <c r="F775" s="19" t="s">
        <v>602</v>
      </c>
      <c r="G775" s="19">
        <v>244</v>
      </c>
      <c r="H775" s="22">
        <f t="shared" si="547"/>
        <v>88.000730000000004</v>
      </c>
      <c r="I775" s="24">
        <f t="shared" si="546"/>
        <v>0</v>
      </c>
      <c r="J775" s="22"/>
      <c r="K775" s="22"/>
      <c r="L775" s="22"/>
      <c r="M775" s="22"/>
      <c r="N775" s="22"/>
      <c r="O775" s="22"/>
      <c r="P775" s="22">
        <v>88.000730000000004</v>
      </c>
      <c r="Q775" s="22"/>
      <c r="R775" s="22"/>
      <c r="S775" s="22"/>
      <c r="T775" s="93"/>
      <c r="U775" s="93"/>
    </row>
    <row r="776" spans="1:21" ht="13.15" customHeight="1" x14ac:dyDescent="0.2">
      <c r="A776" s="145"/>
      <c r="B776" s="95"/>
      <c r="C776" s="19">
        <v>136</v>
      </c>
      <c r="D776" s="20" t="s">
        <v>590</v>
      </c>
      <c r="E776" s="18" t="s">
        <v>592</v>
      </c>
      <c r="F776" s="19" t="s">
        <v>602</v>
      </c>
      <c r="G776" s="19">
        <v>612</v>
      </c>
      <c r="H776" s="22">
        <f t="shared" si="547"/>
        <v>0</v>
      </c>
      <c r="I776" s="24">
        <f t="shared" si="546"/>
        <v>0</v>
      </c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93"/>
      <c r="U776" s="93"/>
    </row>
    <row r="777" spans="1:21" ht="13.15" customHeight="1" x14ac:dyDescent="0.2">
      <c r="A777" s="145"/>
      <c r="B777" s="96"/>
      <c r="C777" s="19">
        <v>136</v>
      </c>
      <c r="D777" s="20" t="s">
        <v>590</v>
      </c>
      <c r="E777" s="18" t="s">
        <v>592</v>
      </c>
      <c r="F777" s="19" t="s">
        <v>602</v>
      </c>
      <c r="G777" s="19">
        <v>622</v>
      </c>
      <c r="H777" s="22">
        <f t="shared" si="547"/>
        <v>0</v>
      </c>
      <c r="I777" s="24">
        <f t="shared" si="546"/>
        <v>0</v>
      </c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93"/>
      <c r="U777" s="93"/>
    </row>
    <row r="778" spans="1:21" ht="13.15" customHeight="1" x14ac:dyDescent="0.2">
      <c r="A778" s="145"/>
      <c r="B778" s="94" t="s">
        <v>14</v>
      </c>
      <c r="C778" s="19">
        <v>136</v>
      </c>
      <c r="D778" s="20" t="s">
        <v>590</v>
      </c>
      <c r="E778" s="18" t="s">
        <v>591</v>
      </c>
      <c r="F778" s="19" t="s">
        <v>602</v>
      </c>
      <c r="G778" s="19">
        <v>244</v>
      </c>
      <c r="H778" s="22">
        <f t="shared" si="547"/>
        <v>0</v>
      </c>
      <c r="I778" s="24">
        <f t="shared" si="546"/>
        <v>0</v>
      </c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93"/>
      <c r="U778" s="93"/>
    </row>
    <row r="779" spans="1:21" ht="13.15" customHeight="1" x14ac:dyDescent="0.2">
      <c r="A779" s="145"/>
      <c r="B779" s="95"/>
      <c r="C779" s="19">
        <v>136</v>
      </c>
      <c r="D779" s="20" t="s">
        <v>590</v>
      </c>
      <c r="E779" s="18" t="s">
        <v>591</v>
      </c>
      <c r="F779" s="19" t="s">
        <v>602</v>
      </c>
      <c r="G779" s="19">
        <v>242</v>
      </c>
      <c r="H779" s="22">
        <f t="shared" si="547"/>
        <v>0</v>
      </c>
      <c r="I779" s="24">
        <f t="shared" si="546"/>
        <v>0</v>
      </c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93"/>
      <c r="U779" s="93"/>
    </row>
    <row r="780" spans="1:21" ht="13.15" customHeight="1" x14ac:dyDescent="0.2">
      <c r="A780" s="145"/>
      <c r="B780" s="95"/>
      <c r="C780" s="19">
        <v>136</v>
      </c>
      <c r="D780" s="20" t="s">
        <v>590</v>
      </c>
      <c r="E780" s="18" t="s">
        <v>592</v>
      </c>
      <c r="F780" s="19" t="s">
        <v>602</v>
      </c>
      <c r="G780" s="19">
        <v>244</v>
      </c>
      <c r="H780" s="22">
        <f t="shared" si="547"/>
        <v>311.99926900000003</v>
      </c>
      <c r="I780" s="24">
        <f t="shared" si="546"/>
        <v>0</v>
      </c>
      <c r="J780" s="22"/>
      <c r="K780" s="22"/>
      <c r="L780" s="22"/>
      <c r="M780" s="22"/>
      <c r="N780" s="22"/>
      <c r="O780" s="22"/>
      <c r="P780" s="22">
        <v>311.99926900000003</v>
      </c>
      <c r="Q780" s="22"/>
      <c r="R780" s="22"/>
      <c r="S780" s="22"/>
      <c r="T780" s="93"/>
      <c r="U780" s="93"/>
    </row>
    <row r="781" spans="1:21" ht="13.15" customHeight="1" x14ac:dyDescent="0.2">
      <c r="A781" s="145"/>
      <c r="B781" s="95"/>
      <c r="C781" s="19">
        <v>136</v>
      </c>
      <c r="D781" s="20" t="s">
        <v>590</v>
      </c>
      <c r="E781" s="18" t="s">
        <v>592</v>
      </c>
      <c r="F781" s="19" t="s">
        <v>602</v>
      </c>
      <c r="G781" s="19">
        <v>540</v>
      </c>
      <c r="H781" s="22">
        <f t="shared" si="547"/>
        <v>0</v>
      </c>
      <c r="I781" s="24">
        <f t="shared" si="546"/>
        <v>0</v>
      </c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93"/>
      <c r="U781" s="93"/>
    </row>
    <row r="782" spans="1:21" ht="13.15" customHeight="1" x14ac:dyDescent="0.2">
      <c r="A782" s="145"/>
      <c r="B782" s="95"/>
      <c r="C782" s="19">
        <v>136</v>
      </c>
      <c r="D782" s="20" t="s">
        <v>590</v>
      </c>
      <c r="E782" s="18" t="s">
        <v>592</v>
      </c>
      <c r="F782" s="19" t="s">
        <v>602</v>
      </c>
      <c r="G782" s="19">
        <v>612</v>
      </c>
      <c r="H782" s="22">
        <f t="shared" si="547"/>
        <v>0</v>
      </c>
      <c r="I782" s="24">
        <f t="shared" si="546"/>
        <v>0</v>
      </c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93"/>
      <c r="U782" s="93"/>
    </row>
    <row r="783" spans="1:21" ht="13.5" customHeight="1" x14ac:dyDescent="0.2">
      <c r="A783" s="145"/>
      <c r="B783" s="96"/>
      <c r="C783" s="19">
        <v>136</v>
      </c>
      <c r="D783" s="20" t="s">
        <v>590</v>
      </c>
      <c r="E783" s="18" t="s">
        <v>592</v>
      </c>
      <c r="F783" s="19" t="s">
        <v>602</v>
      </c>
      <c r="G783" s="19">
        <v>622</v>
      </c>
      <c r="H783" s="22">
        <f t="shared" si="547"/>
        <v>0</v>
      </c>
      <c r="I783" s="24">
        <f t="shared" si="546"/>
        <v>0</v>
      </c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93"/>
      <c r="U783" s="93"/>
    </row>
    <row r="784" spans="1:21" x14ac:dyDescent="0.2">
      <c r="A784" s="145"/>
      <c r="B784" s="80" t="s">
        <v>15</v>
      </c>
      <c r="C784" s="19"/>
      <c r="D784" s="20"/>
      <c r="E784" s="20"/>
      <c r="F784" s="20"/>
      <c r="G784" s="19"/>
      <c r="H784" s="22">
        <f t="shared" si="547"/>
        <v>0</v>
      </c>
      <c r="I784" s="24">
        <f t="shared" si="546"/>
        <v>0</v>
      </c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93"/>
      <c r="U784" s="93"/>
    </row>
    <row r="785" spans="1:21" ht="26.25" customHeight="1" x14ac:dyDescent="0.2">
      <c r="A785" s="145"/>
      <c r="B785" s="80" t="s">
        <v>12</v>
      </c>
      <c r="C785" s="19"/>
      <c r="D785" s="20"/>
      <c r="E785" s="20"/>
      <c r="F785" s="20"/>
      <c r="G785" s="19"/>
      <c r="H785" s="22">
        <f t="shared" si="547"/>
        <v>0</v>
      </c>
      <c r="I785" s="24">
        <f t="shared" si="546"/>
        <v>0</v>
      </c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93"/>
      <c r="U785" s="93"/>
    </row>
    <row r="786" spans="1:21" ht="18.600000000000001" customHeight="1" x14ac:dyDescent="0.2">
      <c r="A786" s="145" t="s">
        <v>612</v>
      </c>
      <c r="B786" s="80" t="s">
        <v>625</v>
      </c>
      <c r="C786" s="19"/>
      <c r="D786" s="20"/>
      <c r="E786" s="20"/>
      <c r="F786" s="20"/>
      <c r="G786" s="19"/>
      <c r="H786" s="22">
        <v>5</v>
      </c>
      <c r="I786" s="22"/>
      <c r="J786" s="22"/>
      <c r="K786" s="22"/>
      <c r="L786" s="22"/>
      <c r="M786" s="22"/>
      <c r="N786" s="22"/>
      <c r="O786" s="22"/>
      <c r="P786" s="22">
        <v>5</v>
      </c>
      <c r="Q786" s="22"/>
      <c r="R786" s="22"/>
      <c r="S786" s="22"/>
      <c r="T786" s="93" t="s">
        <v>386</v>
      </c>
      <c r="U786" s="93"/>
    </row>
    <row r="787" spans="1:21" ht="25.15" customHeight="1" x14ac:dyDescent="0.2">
      <c r="A787" s="145"/>
      <c r="B787" s="80" t="s">
        <v>112</v>
      </c>
      <c r="C787" s="19"/>
      <c r="D787" s="20"/>
      <c r="E787" s="20"/>
      <c r="F787" s="20"/>
      <c r="G787" s="19"/>
      <c r="H787" s="22">
        <f t="shared" ref="H787:I787" si="548">ROUND(H788/H786,1)</f>
        <v>180</v>
      </c>
      <c r="I787" s="22" t="e">
        <f t="shared" si="548"/>
        <v>#DIV/0!</v>
      </c>
      <c r="J787" s="68" t="s">
        <v>585</v>
      </c>
      <c r="K787" s="68"/>
      <c r="L787" s="68" t="s">
        <v>585</v>
      </c>
      <c r="M787" s="68"/>
      <c r="N787" s="68" t="s">
        <v>585</v>
      </c>
      <c r="O787" s="68"/>
      <c r="P787" s="68" t="s">
        <v>585</v>
      </c>
      <c r="Q787" s="22" t="e">
        <f t="shared" ref="Q787:S787" si="549">ROUND(Q788/Q786,1)</f>
        <v>#DIV/0!</v>
      </c>
      <c r="R787" s="22" t="e">
        <f t="shared" si="549"/>
        <v>#DIV/0!</v>
      </c>
      <c r="S787" s="22" t="e">
        <f t="shared" si="549"/>
        <v>#DIV/0!</v>
      </c>
      <c r="T787" s="93"/>
      <c r="U787" s="93"/>
    </row>
    <row r="788" spans="1:21" ht="26.45" customHeight="1" x14ac:dyDescent="0.2">
      <c r="A788" s="145"/>
      <c r="B788" s="80" t="s">
        <v>94</v>
      </c>
      <c r="C788" s="19"/>
      <c r="D788" s="20"/>
      <c r="E788" s="20"/>
      <c r="F788" s="20"/>
      <c r="G788" s="19"/>
      <c r="H788" s="22">
        <f>SUM(H789:H801)</f>
        <v>900</v>
      </c>
      <c r="I788" s="22">
        <f t="shared" ref="I788:S788" si="550">SUM(I789:I801)</f>
        <v>0</v>
      </c>
      <c r="J788" s="22">
        <f t="shared" si="550"/>
        <v>0</v>
      </c>
      <c r="K788" s="22">
        <f t="shared" si="550"/>
        <v>0</v>
      </c>
      <c r="L788" s="22">
        <f t="shared" si="550"/>
        <v>0</v>
      </c>
      <c r="M788" s="22">
        <f t="shared" si="550"/>
        <v>0</v>
      </c>
      <c r="N788" s="22">
        <f t="shared" si="550"/>
        <v>0</v>
      </c>
      <c r="O788" s="22">
        <f t="shared" si="550"/>
        <v>0</v>
      </c>
      <c r="P788" s="22">
        <f t="shared" si="550"/>
        <v>900</v>
      </c>
      <c r="Q788" s="22">
        <f t="shared" si="550"/>
        <v>0</v>
      </c>
      <c r="R788" s="22">
        <f t="shared" si="550"/>
        <v>0</v>
      </c>
      <c r="S788" s="22">
        <f t="shared" si="550"/>
        <v>0</v>
      </c>
      <c r="T788" s="93"/>
      <c r="U788" s="93"/>
    </row>
    <row r="789" spans="1:21" ht="13.15" customHeight="1" x14ac:dyDescent="0.2">
      <c r="A789" s="145"/>
      <c r="B789" s="94" t="s">
        <v>17</v>
      </c>
      <c r="C789" s="19">
        <v>136</v>
      </c>
      <c r="D789" s="20" t="s">
        <v>590</v>
      </c>
      <c r="E789" s="18" t="s">
        <v>591</v>
      </c>
      <c r="F789" s="19" t="s">
        <v>602</v>
      </c>
      <c r="G789" s="19">
        <v>244</v>
      </c>
      <c r="H789" s="22">
        <f>J789+L789+N789+P789</f>
        <v>0</v>
      </c>
      <c r="I789" s="24">
        <f t="shared" ref="I789:I801" si="551">K789+M789+O789+Q789</f>
        <v>0</v>
      </c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93"/>
      <c r="U789" s="93"/>
    </row>
    <row r="790" spans="1:21" ht="13.15" customHeight="1" x14ac:dyDescent="0.2">
      <c r="A790" s="145"/>
      <c r="B790" s="95"/>
      <c r="C790" s="19">
        <v>136</v>
      </c>
      <c r="D790" s="20" t="s">
        <v>590</v>
      </c>
      <c r="E790" s="18" t="s">
        <v>591</v>
      </c>
      <c r="F790" s="19" t="s">
        <v>602</v>
      </c>
      <c r="G790" s="19">
        <v>242</v>
      </c>
      <c r="H790" s="22">
        <f t="shared" ref="H790:H801" si="552">J790+L790+N790+P790</f>
        <v>0</v>
      </c>
      <c r="I790" s="24">
        <f t="shared" si="551"/>
        <v>0</v>
      </c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93"/>
      <c r="U790" s="93"/>
    </row>
    <row r="791" spans="1:21" ht="13.15" customHeight="1" x14ac:dyDescent="0.2">
      <c r="A791" s="145"/>
      <c r="B791" s="95"/>
      <c r="C791" s="19">
        <v>136</v>
      </c>
      <c r="D791" s="20" t="s">
        <v>590</v>
      </c>
      <c r="E791" s="18" t="s">
        <v>592</v>
      </c>
      <c r="F791" s="19" t="s">
        <v>602</v>
      </c>
      <c r="G791" s="19">
        <v>244</v>
      </c>
      <c r="H791" s="22">
        <f t="shared" si="552"/>
        <v>0</v>
      </c>
      <c r="I791" s="24">
        <f t="shared" si="551"/>
        <v>0</v>
      </c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93"/>
      <c r="U791" s="93"/>
    </row>
    <row r="792" spans="1:21" ht="13.15" customHeight="1" x14ac:dyDescent="0.2">
      <c r="A792" s="145"/>
      <c r="B792" s="95"/>
      <c r="C792" s="19">
        <v>136</v>
      </c>
      <c r="D792" s="20" t="s">
        <v>590</v>
      </c>
      <c r="E792" s="18" t="s">
        <v>592</v>
      </c>
      <c r="F792" s="19" t="s">
        <v>602</v>
      </c>
      <c r="G792" s="19">
        <v>612</v>
      </c>
      <c r="H792" s="22">
        <f t="shared" si="552"/>
        <v>198.00164369999999</v>
      </c>
      <c r="I792" s="24">
        <f t="shared" si="551"/>
        <v>0</v>
      </c>
      <c r="J792" s="22"/>
      <c r="K792" s="22"/>
      <c r="L792" s="22"/>
      <c r="M792" s="22"/>
      <c r="N792" s="22"/>
      <c r="O792" s="22"/>
      <c r="P792" s="22">
        <f>198.0016437</f>
        <v>198.00164369999999</v>
      </c>
      <c r="Q792" s="22"/>
      <c r="R792" s="22"/>
      <c r="S792" s="22"/>
      <c r="T792" s="93"/>
      <c r="U792" s="93"/>
    </row>
    <row r="793" spans="1:21" ht="13.15" customHeight="1" x14ac:dyDescent="0.2">
      <c r="A793" s="145"/>
      <c r="B793" s="96"/>
      <c r="C793" s="19">
        <v>136</v>
      </c>
      <c r="D793" s="20" t="s">
        <v>590</v>
      </c>
      <c r="E793" s="18" t="s">
        <v>592</v>
      </c>
      <c r="F793" s="19" t="s">
        <v>602</v>
      </c>
      <c r="G793" s="19">
        <v>622</v>
      </c>
      <c r="H793" s="22">
        <f t="shared" si="552"/>
        <v>0</v>
      </c>
      <c r="I793" s="24">
        <f t="shared" si="551"/>
        <v>0</v>
      </c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93"/>
      <c r="U793" s="93"/>
    </row>
    <row r="794" spans="1:21" ht="13.15" customHeight="1" x14ac:dyDescent="0.2">
      <c r="A794" s="145"/>
      <c r="B794" s="94" t="s">
        <v>14</v>
      </c>
      <c r="C794" s="19">
        <v>136</v>
      </c>
      <c r="D794" s="20" t="s">
        <v>590</v>
      </c>
      <c r="E794" s="18" t="s">
        <v>591</v>
      </c>
      <c r="F794" s="19" t="s">
        <v>602</v>
      </c>
      <c r="G794" s="19">
        <v>244</v>
      </c>
      <c r="H794" s="22">
        <f t="shared" si="552"/>
        <v>0</v>
      </c>
      <c r="I794" s="24">
        <f t="shared" si="551"/>
        <v>0</v>
      </c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93"/>
      <c r="U794" s="93"/>
    </row>
    <row r="795" spans="1:21" ht="13.15" customHeight="1" x14ac:dyDescent="0.2">
      <c r="A795" s="145"/>
      <c r="B795" s="95"/>
      <c r="C795" s="19">
        <v>136</v>
      </c>
      <c r="D795" s="20" t="s">
        <v>590</v>
      </c>
      <c r="E795" s="18" t="s">
        <v>591</v>
      </c>
      <c r="F795" s="19" t="s">
        <v>602</v>
      </c>
      <c r="G795" s="19">
        <v>242</v>
      </c>
      <c r="H795" s="22">
        <f t="shared" si="552"/>
        <v>0</v>
      </c>
      <c r="I795" s="24">
        <f t="shared" si="551"/>
        <v>0</v>
      </c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93"/>
      <c r="U795" s="93"/>
    </row>
    <row r="796" spans="1:21" ht="13.15" customHeight="1" x14ac:dyDescent="0.2">
      <c r="A796" s="145"/>
      <c r="B796" s="95"/>
      <c r="C796" s="19">
        <v>136</v>
      </c>
      <c r="D796" s="20" t="s">
        <v>590</v>
      </c>
      <c r="E796" s="18" t="s">
        <v>592</v>
      </c>
      <c r="F796" s="19" t="s">
        <v>602</v>
      </c>
      <c r="G796" s="19">
        <v>244</v>
      </c>
      <c r="H796" s="22">
        <f t="shared" si="552"/>
        <v>0</v>
      </c>
      <c r="I796" s="24">
        <f t="shared" si="551"/>
        <v>0</v>
      </c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93"/>
      <c r="U796" s="93"/>
    </row>
    <row r="797" spans="1:21" ht="13.15" customHeight="1" x14ac:dyDescent="0.2">
      <c r="A797" s="145"/>
      <c r="B797" s="95"/>
      <c r="C797" s="19">
        <v>136</v>
      </c>
      <c r="D797" s="20" t="s">
        <v>590</v>
      </c>
      <c r="E797" s="18" t="s">
        <v>592</v>
      </c>
      <c r="F797" s="19" t="s">
        <v>602</v>
      </c>
      <c r="G797" s="19">
        <v>540</v>
      </c>
      <c r="H797" s="22">
        <f t="shared" si="552"/>
        <v>0</v>
      </c>
      <c r="I797" s="24">
        <f t="shared" si="551"/>
        <v>0</v>
      </c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93"/>
      <c r="U797" s="93"/>
    </row>
    <row r="798" spans="1:21" ht="13.15" customHeight="1" x14ac:dyDescent="0.2">
      <c r="A798" s="145"/>
      <c r="B798" s="95"/>
      <c r="C798" s="19">
        <v>136</v>
      </c>
      <c r="D798" s="20" t="s">
        <v>590</v>
      </c>
      <c r="E798" s="18" t="s">
        <v>592</v>
      </c>
      <c r="F798" s="19" t="s">
        <v>602</v>
      </c>
      <c r="G798" s="19">
        <v>612</v>
      </c>
      <c r="H798" s="22">
        <f t="shared" si="552"/>
        <v>701.99835629999995</v>
      </c>
      <c r="I798" s="24">
        <f t="shared" si="551"/>
        <v>0</v>
      </c>
      <c r="J798" s="22"/>
      <c r="K798" s="22"/>
      <c r="L798" s="22"/>
      <c r="M798" s="22"/>
      <c r="N798" s="22"/>
      <c r="O798" s="22"/>
      <c r="P798" s="22">
        <f>701.9983563</f>
        <v>701.99835629999995</v>
      </c>
      <c r="Q798" s="22"/>
      <c r="R798" s="22"/>
      <c r="S798" s="22"/>
      <c r="T798" s="93"/>
      <c r="U798" s="93"/>
    </row>
    <row r="799" spans="1:21" ht="13.5" customHeight="1" x14ac:dyDescent="0.2">
      <c r="A799" s="145"/>
      <c r="B799" s="96"/>
      <c r="C799" s="19">
        <v>136</v>
      </c>
      <c r="D799" s="20" t="s">
        <v>590</v>
      </c>
      <c r="E799" s="18" t="s">
        <v>592</v>
      </c>
      <c r="F799" s="19" t="s">
        <v>602</v>
      </c>
      <c r="G799" s="19">
        <v>622</v>
      </c>
      <c r="H799" s="22">
        <f t="shared" si="552"/>
        <v>0</v>
      </c>
      <c r="I799" s="24">
        <f t="shared" si="551"/>
        <v>0</v>
      </c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93"/>
      <c r="U799" s="93"/>
    </row>
    <row r="800" spans="1:21" x14ac:dyDescent="0.2">
      <c r="A800" s="145"/>
      <c r="B800" s="80" t="s">
        <v>15</v>
      </c>
      <c r="C800" s="19"/>
      <c r="D800" s="20"/>
      <c r="E800" s="20"/>
      <c r="F800" s="20"/>
      <c r="G800" s="19"/>
      <c r="H800" s="22">
        <f t="shared" si="552"/>
        <v>0</v>
      </c>
      <c r="I800" s="24">
        <f t="shared" si="551"/>
        <v>0</v>
      </c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93"/>
      <c r="U800" s="93"/>
    </row>
    <row r="801" spans="1:21" ht="26.25" customHeight="1" x14ac:dyDescent="0.2">
      <c r="A801" s="145"/>
      <c r="B801" s="80" t="s">
        <v>12</v>
      </c>
      <c r="C801" s="19"/>
      <c r="D801" s="20"/>
      <c r="E801" s="20"/>
      <c r="F801" s="20"/>
      <c r="G801" s="19"/>
      <c r="H801" s="22">
        <f t="shared" si="552"/>
        <v>0</v>
      </c>
      <c r="I801" s="24">
        <f t="shared" si="551"/>
        <v>0</v>
      </c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93"/>
      <c r="U801" s="93"/>
    </row>
    <row r="802" spans="1:21" ht="15" customHeight="1" x14ac:dyDescent="0.2">
      <c r="A802" s="102" t="s">
        <v>21</v>
      </c>
      <c r="B802" s="80" t="s">
        <v>600</v>
      </c>
      <c r="C802" s="19"/>
      <c r="D802" s="20"/>
      <c r="E802" s="20"/>
      <c r="F802" s="20"/>
      <c r="G802" s="19"/>
      <c r="H802" s="22">
        <f>H803+H804+H805+H806</f>
        <v>25478961.398976218</v>
      </c>
      <c r="I802" s="22">
        <f t="shared" ref="I802:S802" si="553">I803+I804+I805+I806</f>
        <v>5997111.1600000001</v>
      </c>
      <c r="J802" s="22">
        <f t="shared" si="553"/>
        <v>6136685.1659999993</v>
      </c>
      <c r="K802" s="22">
        <f t="shared" si="553"/>
        <v>5997111.1600000001</v>
      </c>
      <c r="L802" s="22">
        <f t="shared" si="553"/>
        <v>8396793.5959500019</v>
      </c>
      <c r="M802" s="22">
        <f t="shared" si="553"/>
        <v>0</v>
      </c>
      <c r="N802" s="22">
        <f t="shared" si="553"/>
        <v>4065735.307</v>
      </c>
      <c r="O802" s="22">
        <f t="shared" si="553"/>
        <v>0</v>
      </c>
      <c r="P802" s="22">
        <f t="shared" si="553"/>
        <v>6879747.3300262103</v>
      </c>
      <c r="Q802" s="22">
        <f t="shared" si="553"/>
        <v>0</v>
      </c>
      <c r="R802" s="22">
        <f t="shared" si="553"/>
        <v>25920611.699999996</v>
      </c>
      <c r="S802" s="22">
        <f t="shared" si="553"/>
        <v>27430345.299999993</v>
      </c>
      <c r="T802" s="76"/>
      <c r="U802" s="76"/>
    </row>
    <row r="803" spans="1:21" ht="12.75" customHeight="1" x14ac:dyDescent="0.2">
      <c r="A803" s="103"/>
      <c r="B803" s="80" t="s">
        <v>7</v>
      </c>
      <c r="C803" s="19"/>
      <c r="D803" s="20"/>
      <c r="E803" s="20"/>
      <c r="F803" s="20"/>
      <c r="G803" s="19"/>
      <c r="H803" s="30">
        <f t="shared" ref="H803:S803" si="554">H310+H311+H312+H313+H314+H315+H316+H317+H318+H319+H320+H382+H383+H404+H405+H406+H407+H408+H432+H433+H462+H463+H480+H592+H595+H321+H593+H599+H435+H597+H598+H594+H596+H478+H479+H434</f>
        <v>25456314.799034409</v>
      </c>
      <c r="I803" s="30">
        <f t="shared" si="554"/>
        <v>5997111.1600000001</v>
      </c>
      <c r="J803" s="30">
        <f t="shared" si="554"/>
        <v>6136685.1659999993</v>
      </c>
      <c r="K803" s="30">
        <f t="shared" si="554"/>
        <v>5997111.1600000001</v>
      </c>
      <c r="L803" s="30">
        <f t="shared" si="554"/>
        <v>8395943.3963900022</v>
      </c>
      <c r="M803" s="30">
        <f t="shared" si="554"/>
        <v>0</v>
      </c>
      <c r="N803" s="30">
        <f t="shared" si="554"/>
        <v>4065735.307</v>
      </c>
      <c r="O803" s="30">
        <f t="shared" si="554"/>
        <v>0</v>
      </c>
      <c r="P803" s="30">
        <f t="shared" si="554"/>
        <v>6857950.9296444003</v>
      </c>
      <c r="Q803" s="30">
        <f t="shared" si="554"/>
        <v>0</v>
      </c>
      <c r="R803" s="30">
        <f t="shared" si="554"/>
        <v>25920611.699999996</v>
      </c>
      <c r="S803" s="30">
        <f t="shared" si="554"/>
        <v>27430345.299999993</v>
      </c>
      <c r="T803" s="25"/>
      <c r="U803" s="76"/>
    </row>
    <row r="804" spans="1:21" x14ac:dyDescent="0.2">
      <c r="A804" s="103"/>
      <c r="B804" s="80" t="s">
        <v>14</v>
      </c>
      <c r="C804" s="19"/>
      <c r="D804" s="20"/>
      <c r="E804" s="20"/>
      <c r="F804" s="20"/>
      <c r="G804" s="19"/>
      <c r="H804" s="30">
        <f t="shared" ref="H804:S804" si="555">H601+H602+H603+H604+H605+H481+H464+H436+H409+H384+H3227+H438+H600+H482+H483+H437</f>
        <v>22646.59994181</v>
      </c>
      <c r="I804" s="30">
        <f t="shared" si="555"/>
        <v>0</v>
      </c>
      <c r="J804" s="30">
        <f t="shared" si="555"/>
        <v>0</v>
      </c>
      <c r="K804" s="30">
        <f t="shared" si="555"/>
        <v>0</v>
      </c>
      <c r="L804" s="30">
        <f t="shared" si="555"/>
        <v>850.19956000000002</v>
      </c>
      <c r="M804" s="30">
        <f t="shared" si="555"/>
        <v>0</v>
      </c>
      <c r="N804" s="30">
        <f t="shared" si="555"/>
        <v>0</v>
      </c>
      <c r="O804" s="30">
        <f t="shared" si="555"/>
        <v>0</v>
      </c>
      <c r="P804" s="30">
        <f t="shared" si="555"/>
        <v>21796.400381809999</v>
      </c>
      <c r="Q804" s="30">
        <f t="shared" si="555"/>
        <v>0</v>
      </c>
      <c r="R804" s="30">
        <f t="shared" si="555"/>
        <v>0</v>
      </c>
      <c r="S804" s="30">
        <f t="shared" si="555"/>
        <v>0</v>
      </c>
      <c r="T804" s="25"/>
      <c r="U804" s="76"/>
    </row>
    <row r="805" spans="1:21" x14ac:dyDescent="0.2">
      <c r="A805" s="103"/>
      <c r="B805" s="80" t="s">
        <v>15</v>
      </c>
      <c r="C805" s="19"/>
      <c r="D805" s="20"/>
      <c r="E805" s="20"/>
      <c r="F805" s="20"/>
      <c r="G805" s="19"/>
      <c r="H805" s="30">
        <f t="shared" ref="H805:S805" si="556">H606+H484+H465+H439+H410+H385+H323+H292+H278+H233+H209+H194</f>
        <v>0</v>
      </c>
      <c r="I805" s="30">
        <f t="shared" si="556"/>
        <v>0</v>
      </c>
      <c r="J805" s="30">
        <f t="shared" si="556"/>
        <v>0</v>
      </c>
      <c r="K805" s="30">
        <f t="shared" si="556"/>
        <v>0</v>
      </c>
      <c r="L805" s="30">
        <f t="shared" si="556"/>
        <v>0</v>
      </c>
      <c r="M805" s="30">
        <f t="shared" si="556"/>
        <v>0</v>
      </c>
      <c r="N805" s="30">
        <f t="shared" si="556"/>
        <v>0</v>
      </c>
      <c r="O805" s="30">
        <f t="shared" si="556"/>
        <v>0</v>
      </c>
      <c r="P805" s="30">
        <f t="shared" si="556"/>
        <v>0</v>
      </c>
      <c r="Q805" s="30">
        <f t="shared" si="556"/>
        <v>0</v>
      </c>
      <c r="R805" s="30">
        <f t="shared" si="556"/>
        <v>0</v>
      </c>
      <c r="S805" s="30">
        <f t="shared" si="556"/>
        <v>0</v>
      </c>
      <c r="T805" s="25"/>
      <c r="U805" s="76"/>
    </row>
    <row r="806" spans="1:21" ht="13.15" customHeight="1" x14ac:dyDescent="0.2">
      <c r="A806" s="104"/>
      <c r="B806" s="80" t="s">
        <v>10</v>
      </c>
      <c r="C806" s="19"/>
      <c r="D806" s="20"/>
      <c r="E806" s="20"/>
      <c r="F806" s="20"/>
      <c r="G806" s="19"/>
      <c r="H806" s="30">
        <f t="shared" ref="H806:S806" si="557">H607+H485+H466+H440+H411+H386+H324+H293+H279+H234+H210+H195</f>
        <v>0</v>
      </c>
      <c r="I806" s="30">
        <f t="shared" si="557"/>
        <v>0</v>
      </c>
      <c r="J806" s="30">
        <f t="shared" si="557"/>
        <v>0</v>
      </c>
      <c r="K806" s="30">
        <f t="shared" si="557"/>
        <v>0</v>
      </c>
      <c r="L806" s="30">
        <f t="shared" si="557"/>
        <v>0</v>
      </c>
      <c r="M806" s="30">
        <f t="shared" si="557"/>
        <v>0</v>
      </c>
      <c r="N806" s="30">
        <f t="shared" si="557"/>
        <v>0</v>
      </c>
      <c r="O806" s="30">
        <f t="shared" si="557"/>
        <v>0</v>
      </c>
      <c r="P806" s="30">
        <f t="shared" si="557"/>
        <v>0</v>
      </c>
      <c r="Q806" s="30">
        <f t="shared" si="557"/>
        <v>0</v>
      </c>
      <c r="R806" s="30">
        <f t="shared" si="557"/>
        <v>0</v>
      </c>
      <c r="S806" s="30">
        <f t="shared" si="557"/>
        <v>0</v>
      </c>
      <c r="T806" s="25"/>
      <c r="U806" s="76"/>
    </row>
    <row r="807" spans="1:21" ht="28.15" customHeight="1" x14ac:dyDescent="0.2">
      <c r="A807" s="106" t="s">
        <v>223</v>
      </c>
      <c r="B807" s="107"/>
      <c r="C807" s="10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8"/>
    </row>
    <row r="808" spans="1:21" ht="24" customHeight="1" x14ac:dyDescent="0.2">
      <c r="A808" s="106" t="s">
        <v>224</v>
      </c>
      <c r="B808" s="107"/>
      <c r="C808" s="10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8"/>
    </row>
    <row r="809" spans="1:21" ht="28.15" customHeight="1" x14ac:dyDescent="0.2">
      <c r="A809" s="92" t="s">
        <v>225</v>
      </c>
      <c r="B809" s="80" t="s">
        <v>139</v>
      </c>
      <c r="C809" s="19"/>
      <c r="D809" s="20"/>
      <c r="E809" s="20"/>
      <c r="F809" s="20"/>
      <c r="G809" s="19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>
        <f>R816</f>
        <v>0</v>
      </c>
      <c r="S809" s="22">
        <f t="shared" ref="S809" si="558">S816</f>
        <v>0</v>
      </c>
      <c r="T809" s="102" t="s">
        <v>535</v>
      </c>
      <c r="U809" s="93" t="s">
        <v>582</v>
      </c>
    </row>
    <row r="810" spans="1:21" ht="29.45" customHeight="1" x14ac:dyDescent="0.2">
      <c r="A810" s="92"/>
      <c r="B810" s="80" t="s">
        <v>110</v>
      </c>
      <c r="C810" s="19"/>
      <c r="D810" s="20"/>
      <c r="E810" s="20"/>
      <c r="F810" s="20"/>
      <c r="G810" s="19"/>
      <c r="H810" s="22"/>
      <c r="I810" s="22"/>
      <c r="J810" s="68" t="s">
        <v>585</v>
      </c>
      <c r="K810" s="68"/>
      <c r="L810" s="68" t="s">
        <v>585</v>
      </c>
      <c r="M810" s="68"/>
      <c r="N810" s="68" t="s">
        <v>585</v>
      </c>
      <c r="O810" s="68"/>
      <c r="P810" s="68" t="s">
        <v>585</v>
      </c>
      <c r="Q810" s="22"/>
      <c r="R810" s="22" t="e">
        <f t="shared" ref="R810" si="559">ROUND(R811/R809,1)</f>
        <v>#DIV/0!</v>
      </c>
      <c r="S810" s="22" t="e">
        <f t="shared" ref="S810" si="560">ROUND(S811/S809,1)</f>
        <v>#DIV/0!</v>
      </c>
      <c r="T810" s="103"/>
      <c r="U810" s="93"/>
    </row>
    <row r="811" spans="1:21" ht="26.45" customHeight="1" x14ac:dyDescent="0.2">
      <c r="A811" s="92"/>
      <c r="B811" s="80" t="s">
        <v>94</v>
      </c>
      <c r="C811" s="19"/>
      <c r="D811" s="20"/>
      <c r="E811" s="20"/>
      <c r="F811" s="20"/>
      <c r="G811" s="19"/>
      <c r="H811" s="22">
        <f t="shared" ref="H811:S811" si="561">SUM(H812:H815)</f>
        <v>0</v>
      </c>
      <c r="I811" s="22">
        <f t="shared" si="561"/>
        <v>0</v>
      </c>
      <c r="J811" s="22">
        <f t="shared" si="561"/>
        <v>0</v>
      </c>
      <c r="K811" s="22">
        <f t="shared" si="561"/>
        <v>0</v>
      </c>
      <c r="L811" s="22">
        <f t="shared" si="561"/>
        <v>0</v>
      </c>
      <c r="M811" s="22">
        <f t="shared" si="561"/>
        <v>0</v>
      </c>
      <c r="N811" s="22">
        <f t="shared" si="561"/>
        <v>0</v>
      </c>
      <c r="O811" s="22">
        <f t="shared" si="561"/>
        <v>0</v>
      </c>
      <c r="P811" s="22">
        <f t="shared" si="561"/>
        <v>0</v>
      </c>
      <c r="Q811" s="22">
        <f t="shared" si="561"/>
        <v>0</v>
      </c>
      <c r="R811" s="22">
        <f t="shared" si="561"/>
        <v>0</v>
      </c>
      <c r="S811" s="22">
        <f t="shared" si="561"/>
        <v>0</v>
      </c>
      <c r="T811" s="103"/>
      <c r="U811" s="93"/>
    </row>
    <row r="812" spans="1:21" ht="36" customHeight="1" x14ac:dyDescent="0.2">
      <c r="A812" s="92"/>
      <c r="B812" s="80" t="s">
        <v>17</v>
      </c>
      <c r="C812" s="19"/>
      <c r="D812" s="19"/>
      <c r="E812" s="19"/>
      <c r="F812" s="19"/>
      <c r="G812" s="19"/>
      <c r="H812" s="22">
        <f t="shared" ref="H812:S815" si="562">H819</f>
        <v>0</v>
      </c>
      <c r="I812" s="22">
        <f t="shared" si="562"/>
        <v>0</v>
      </c>
      <c r="J812" s="22">
        <f t="shared" si="562"/>
        <v>0</v>
      </c>
      <c r="K812" s="22">
        <f t="shared" si="562"/>
        <v>0</v>
      </c>
      <c r="L812" s="22">
        <f t="shared" si="562"/>
        <v>0</v>
      </c>
      <c r="M812" s="22">
        <f t="shared" si="562"/>
        <v>0</v>
      </c>
      <c r="N812" s="22">
        <f t="shared" si="562"/>
        <v>0</v>
      </c>
      <c r="O812" s="22">
        <f t="shared" si="562"/>
        <v>0</v>
      </c>
      <c r="P812" s="22">
        <f t="shared" si="562"/>
        <v>0</v>
      </c>
      <c r="Q812" s="22">
        <f t="shared" si="562"/>
        <v>0</v>
      </c>
      <c r="R812" s="22">
        <f t="shared" si="562"/>
        <v>0</v>
      </c>
      <c r="S812" s="22">
        <f t="shared" si="562"/>
        <v>0</v>
      </c>
      <c r="T812" s="103"/>
      <c r="U812" s="93"/>
    </row>
    <row r="813" spans="1:21" ht="13.15" customHeight="1" x14ac:dyDescent="0.2">
      <c r="A813" s="92"/>
      <c r="B813" s="80" t="s">
        <v>14</v>
      </c>
      <c r="C813" s="19"/>
      <c r="D813" s="20"/>
      <c r="E813" s="20"/>
      <c r="F813" s="20"/>
      <c r="G813" s="19"/>
      <c r="H813" s="22">
        <f t="shared" ref="H813:M813" si="563">H820</f>
        <v>0</v>
      </c>
      <c r="I813" s="22">
        <f t="shared" si="563"/>
        <v>0</v>
      </c>
      <c r="J813" s="22">
        <f t="shared" si="563"/>
        <v>0</v>
      </c>
      <c r="K813" s="22">
        <f t="shared" si="563"/>
        <v>0</v>
      </c>
      <c r="L813" s="22">
        <f t="shared" si="563"/>
        <v>0</v>
      </c>
      <c r="M813" s="22">
        <f t="shared" si="563"/>
        <v>0</v>
      </c>
      <c r="N813" s="22">
        <f t="shared" si="562"/>
        <v>0</v>
      </c>
      <c r="O813" s="22">
        <f t="shared" si="562"/>
        <v>0</v>
      </c>
      <c r="P813" s="22">
        <f t="shared" si="562"/>
        <v>0</v>
      </c>
      <c r="Q813" s="22">
        <f t="shared" si="562"/>
        <v>0</v>
      </c>
      <c r="R813" s="22">
        <f t="shared" si="562"/>
        <v>0</v>
      </c>
      <c r="S813" s="22">
        <f t="shared" si="562"/>
        <v>0</v>
      </c>
      <c r="T813" s="103"/>
      <c r="U813" s="93"/>
    </row>
    <row r="814" spans="1:21" ht="13.15" customHeight="1" x14ac:dyDescent="0.2">
      <c r="A814" s="92"/>
      <c r="B814" s="80" t="s">
        <v>15</v>
      </c>
      <c r="C814" s="19"/>
      <c r="D814" s="20"/>
      <c r="E814" s="20"/>
      <c r="F814" s="20"/>
      <c r="G814" s="19"/>
      <c r="H814" s="22">
        <f t="shared" si="562"/>
        <v>0</v>
      </c>
      <c r="I814" s="22">
        <f t="shared" si="562"/>
        <v>0</v>
      </c>
      <c r="J814" s="22">
        <f t="shared" si="562"/>
        <v>0</v>
      </c>
      <c r="K814" s="22">
        <f t="shared" si="562"/>
        <v>0</v>
      </c>
      <c r="L814" s="22">
        <f t="shared" si="562"/>
        <v>0</v>
      </c>
      <c r="M814" s="22">
        <f t="shared" si="562"/>
        <v>0</v>
      </c>
      <c r="N814" s="22">
        <f t="shared" si="562"/>
        <v>0</v>
      </c>
      <c r="O814" s="22">
        <f t="shared" si="562"/>
        <v>0</v>
      </c>
      <c r="P814" s="22">
        <f t="shared" si="562"/>
        <v>0</v>
      </c>
      <c r="Q814" s="22">
        <f t="shared" si="562"/>
        <v>0</v>
      </c>
      <c r="R814" s="22">
        <f t="shared" si="562"/>
        <v>0</v>
      </c>
      <c r="S814" s="22">
        <f t="shared" si="562"/>
        <v>0</v>
      </c>
      <c r="T814" s="103"/>
      <c r="U814" s="93"/>
    </row>
    <row r="815" spans="1:21" ht="34.9" customHeight="1" x14ac:dyDescent="0.2">
      <c r="A815" s="92"/>
      <c r="B815" s="80" t="s">
        <v>12</v>
      </c>
      <c r="C815" s="19"/>
      <c r="D815" s="20"/>
      <c r="E815" s="20"/>
      <c r="F815" s="20"/>
      <c r="G815" s="19"/>
      <c r="H815" s="22">
        <f t="shared" si="562"/>
        <v>0</v>
      </c>
      <c r="I815" s="22">
        <f t="shared" si="562"/>
        <v>0</v>
      </c>
      <c r="J815" s="22">
        <f t="shared" si="562"/>
        <v>0</v>
      </c>
      <c r="K815" s="22">
        <f t="shared" si="562"/>
        <v>0</v>
      </c>
      <c r="L815" s="22">
        <f t="shared" si="562"/>
        <v>0</v>
      </c>
      <c r="M815" s="22">
        <f t="shared" si="562"/>
        <v>0</v>
      </c>
      <c r="N815" s="22">
        <f t="shared" si="562"/>
        <v>0</v>
      </c>
      <c r="O815" s="22">
        <f t="shared" si="562"/>
        <v>0</v>
      </c>
      <c r="P815" s="22">
        <f t="shared" si="562"/>
        <v>0</v>
      </c>
      <c r="Q815" s="22">
        <f t="shared" si="562"/>
        <v>0</v>
      </c>
      <c r="R815" s="22">
        <f t="shared" si="562"/>
        <v>0</v>
      </c>
      <c r="S815" s="22">
        <f t="shared" si="562"/>
        <v>0</v>
      </c>
      <c r="T815" s="104"/>
      <c r="U815" s="93"/>
    </row>
    <row r="816" spans="1:21" ht="13.15" hidden="1" customHeight="1" x14ac:dyDescent="0.2">
      <c r="A816" s="92" t="s">
        <v>81</v>
      </c>
      <c r="B816" s="80" t="s">
        <v>139</v>
      </c>
      <c r="C816" s="19"/>
      <c r="D816" s="20"/>
      <c r="E816" s="20"/>
      <c r="F816" s="20"/>
      <c r="G816" s="19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102" t="s">
        <v>75</v>
      </c>
      <c r="U816" s="93" t="s">
        <v>85</v>
      </c>
    </row>
    <row r="817" spans="1:21" ht="25.5" hidden="1" x14ac:dyDescent="0.2">
      <c r="A817" s="92"/>
      <c r="B817" s="80" t="s">
        <v>110</v>
      </c>
      <c r="C817" s="19"/>
      <c r="D817" s="20"/>
      <c r="E817" s="20"/>
      <c r="F817" s="20"/>
      <c r="G817" s="19"/>
      <c r="H817" s="22" t="e">
        <f t="shared" ref="H817:Q817" si="564">ROUND(H818/H816,1)</f>
        <v>#DIV/0!</v>
      </c>
      <c r="I817" s="22" t="e">
        <f t="shared" si="564"/>
        <v>#DIV/0!</v>
      </c>
      <c r="J817" s="22" t="e">
        <f t="shared" si="564"/>
        <v>#DIV/0!</v>
      </c>
      <c r="K817" s="22" t="e">
        <f t="shared" si="564"/>
        <v>#DIV/0!</v>
      </c>
      <c r="L817" s="22" t="e">
        <f t="shared" si="564"/>
        <v>#DIV/0!</v>
      </c>
      <c r="M817" s="22" t="e">
        <f t="shared" si="564"/>
        <v>#DIV/0!</v>
      </c>
      <c r="N817" s="22" t="e">
        <f t="shared" si="564"/>
        <v>#DIV/0!</v>
      </c>
      <c r="O817" s="22" t="e">
        <f t="shared" si="564"/>
        <v>#DIV/0!</v>
      </c>
      <c r="P817" s="22" t="e">
        <f t="shared" si="564"/>
        <v>#DIV/0!</v>
      </c>
      <c r="Q817" s="22" t="e">
        <f t="shared" si="564"/>
        <v>#DIV/0!</v>
      </c>
      <c r="R817" s="22" t="e">
        <f t="shared" ref="R817:S817" si="565">ROUND(R818/R816,1)</f>
        <v>#DIV/0!</v>
      </c>
      <c r="S817" s="22" t="e">
        <f t="shared" si="565"/>
        <v>#DIV/0!</v>
      </c>
      <c r="T817" s="103"/>
      <c r="U817" s="93"/>
    </row>
    <row r="818" spans="1:21" ht="25.5" hidden="1" x14ac:dyDescent="0.2">
      <c r="A818" s="92"/>
      <c r="B818" s="80" t="s">
        <v>94</v>
      </c>
      <c r="C818" s="19"/>
      <c r="D818" s="20"/>
      <c r="E818" s="20"/>
      <c r="F818" s="20"/>
      <c r="G818" s="19"/>
      <c r="H818" s="22">
        <f t="shared" ref="H818:S818" si="566">SUM(H819:H822)</f>
        <v>0</v>
      </c>
      <c r="I818" s="22">
        <f t="shared" si="566"/>
        <v>0</v>
      </c>
      <c r="J818" s="22">
        <f t="shared" si="566"/>
        <v>0</v>
      </c>
      <c r="K818" s="22">
        <f t="shared" si="566"/>
        <v>0</v>
      </c>
      <c r="L818" s="22">
        <f t="shared" si="566"/>
        <v>0</v>
      </c>
      <c r="M818" s="22">
        <f t="shared" si="566"/>
        <v>0</v>
      </c>
      <c r="N818" s="22">
        <f t="shared" si="566"/>
        <v>0</v>
      </c>
      <c r="O818" s="22">
        <f t="shared" si="566"/>
        <v>0</v>
      </c>
      <c r="P818" s="22">
        <f t="shared" si="566"/>
        <v>0</v>
      </c>
      <c r="Q818" s="22">
        <f t="shared" si="566"/>
        <v>0</v>
      </c>
      <c r="R818" s="22">
        <f t="shared" si="566"/>
        <v>0</v>
      </c>
      <c r="S818" s="22">
        <f t="shared" si="566"/>
        <v>0</v>
      </c>
      <c r="T818" s="103"/>
      <c r="U818" s="93"/>
    </row>
    <row r="819" spans="1:21" hidden="1" x14ac:dyDescent="0.2">
      <c r="A819" s="92"/>
      <c r="B819" s="80" t="s">
        <v>17</v>
      </c>
      <c r="C819" s="19"/>
      <c r="D819" s="20"/>
      <c r="E819" s="20"/>
      <c r="F819" s="20"/>
      <c r="G819" s="19"/>
      <c r="H819" s="22">
        <f>J819+L819+N819+P819</f>
        <v>0</v>
      </c>
      <c r="I819" s="22">
        <f t="shared" ref="I819:I822" si="567">K819+M819+O819+Q819</f>
        <v>0</v>
      </c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103"/>
      <c r="U819" s="93"/>
    </row>
    <row r="820" spans="1:21" hidden="1" x14ac:dyDescent="0.2">
      <c r="A820" s="92"/>
      <c r="B820" s="80" t="s">
        <v>14</v>
      </c>
      <c r="C820" s="19"/>
      <c r="D820" s="20"/>
      <c r="E820" s="20"/>
      <c r="F820" s="20"/>
      <c r="G820" s="19"/>
      <c r="H820" s="22">
        <f t="shared" ref="H820:H822" si="568">J820+L820+N820+P820</f>
        <v>0</v>
      </c>
      <c r="I820" s="22">
        <f t="shared" si="567"/>
        <v>0</v>
      </c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103"/>
      <c r="U820" s="93"/>
    </row>
    <row r="821" spans="1:21" ht="87.75" hidden="1" customHeight="1" x14ac:dyDescent="0.2">
      <c r="A821" s="92"/>
      <c r="B821" s="80" t="s">
        <v>15</v>
      </c>
      <c r="C821" s="19"/>
      <c r="D821" s="20"/>
      <c r="E821" s="20"/>
      <c r="F821" s="20"/>
      <c r="G821" s="19"/>
      <c r="H821" s="22">
        <f t="shared" si="568"/>
        <v>0</v>
      </c>
      <c r="I821" s="22">
        <f t="shared" si="567"/>
        <v>0</v>
      </c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103"/>
      <c r="U821" s="93"/>
    </row>
    <row r="822" spans="1:21" ht="13.15" hidden="1" customHeight="1" x14ac:dyDescent="0.2">
      <c r="A822" s="92"/>
      <c r="B822" s="80" t="s">
        <v>12</v>
      </c>
      <c r="C822" s="19"/>
      <c r="D822" s="20"/>
      <c r="E822" s="20"/>
      <c r="F822" s="20"/>
      <c r="G822" s="19"/>
      <c r="H822" s="22">
        <f t="shared" si="568"/>
        <v>0</v>
      </c>
      <c r="I822" s="22">
        <f t="shared" si="567"/>
        <v>0</v>
      </c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104"/>
      <c r="U822" s="93"/>
    </row>
    <row r="823" spans="1:21" ht="26.45" customHeight="1" x14ac:dyDescent="0.2">
      <c r="A823" s="92" t="s">
        <v>226</v>
      </c>
      <c r="B823" s="80" t="s">
        <v>130</v>
      </c>
      <c r="C823" s="19"/>
      <c r="D823" s="20"/>
      <c r="E823" s="20"/>
      <c r="F823" s="20"/>
      <c r="G823" s="19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102" t="s">
        <v>573</v>
      </c>
      <c r="U823" s="93" t="s">
        <v>296</v>
      </c>
    </row>
    <row r="824" spans="1:21" ht="33" customHeight="1" x14ac:dyDescent="0.2">
      <c r="A824" s="92"/>
      <c r="B824" s="80" t="s">
        <v>110</v>
      </c>
      <c r="C824" s="19"/>
      <c r="D824" s="20"/>
      <c r="E824" s="20"/>
      <c r="F824" s="20"/>
      <c r="G824" s="19"/>
      <c r="H824" s="22"/>
      <c r="I824" s="22"/>
      <c r="J824" s="68" t="s">
        <v>585</v>
      </c>
      <c r="K824" s="68"/>
      <c r="L824" s="68" t="s">
        <v>585</v>
      </c>
      <c r="M824" s="68"/>
      <c r="N824" s="68" t="s">
        <v>585</v>
      </c>
      <c r="O824" s="68"/>
      <c r="P824" s="68" t="s">
        <v>585</v>
      </c>
      <c r="Q824" s="22">
        <f t="shared" ref="H824:Q825" si="569">SUM(Q825:Q831)</f>
        <v>0</v>
      </c>
      <c r="R824" s="22"/>
      <c r="S824" s="22"/>
      <c r="T824" s="103"/>
      <c r="U824" s="93"/>
    </row>
    <row r="825" spans="1:21" ht="25.5" x14ac:dyDescent="0.2">
      <c r="A825" s="92"/>
      <c r="B825" s="80" t="s">
        <v>94</v>
      </c>
      <c r="C825" s="19"/>
      <c r="D825" s="20"/>
      <c r="E825" s="20"/>
      <c r="F825" s="20"/>
      <c r="G825" s="19"/>
      <c r="H825" s="22">
        <f t="shared" si="569"/>
        <v>1518</v>
      </c>
      <c r="I825" s="22">
        <f t="shared" ref="I825:S825" si="570">SUM(I826:I832)</f>
        <v>0</v>
      </c>
      <c r="J825" s="22">
        <f t="shared" si="570"/>
        <v>420</v>
      </c>
      <c r="K825" s="22">
        <f t="shared" si="570"/>
        <v>420</v>
      </c>
      <c r="L825" s="22">
        <f t="shared" si="570"/>
        <v>240</v>
      </c>
      <c r="M825" s="22">
        <f t="shared" si="570"/>
        <v>0</v>
      </c>
      <c r="N825" s="22">
        <f t="shared" si="570"/>
        <v>528</v>
      </c>
      <c r="O825" s="22">
        <f t="shared" si="570"/>
        <v>0</v>
      </c>
      <c r="P825" s="22">
        <f t="shared" si="570"/>
        <v>330</v>
      </c>
      <c r="Q825" s="22">
        <f t="shared" si="570"/>
        <v>0</v>
      </c>
      <c r="R825" s="22">
        <f t="shared" si="570"/>
        <v>1518</v>
      </c>
      <c r="S825" s="22">
        <f t="shared" si="570"/>
        <v>1518</v>
      </c>
      <c r="T825" s="103"/>
      <c r="U825" s="93"/>
    </row>
    <row r="826" spans="1:21" ht="13.15" customHeight="1" x14ac:dyDescent="0.2">
      <c r="A826" s="92"/>
      <c r="B826" s="102" t="s">
        <v>17</v>
      </c>
      <c r="C826" s="28" t="str">
        <f>C836</f>
        <v>136</v>
      </c>
      <c r="D826" s="20" t="s">
        <v>590</v>
      </c>
      <c r="E826" s="18" t="s">
        <v>592</v>
      </c>
      <c r="F826" s="28" t="str">
        <f t="shared" ref="F826" si="571">F836</f>
        <v>0710003540</v>
      </c>
      <c r="G826" s="28">
        <v>622</v>
      </c>
      <c r="H826" s="22">
        <f t="shared" ref="H826" si="572">H836</f>
        <v>0</v>
      </c>
      <c r="I826" s="22">
        <f t="shared" ref="I826:S826" si="573">I836</f>
        <v>0</v>
      </c>
      <c r="J826" s="22">
        <f t="shared" si="573"/>
        <v>0</v>
      </c>
      <c r="K826" s="22">
        <f t="shared" si="573"/>
        <v>0</v>
      </c>
      <c r="L826" s="22">
        <f t="shared" si="573"/>
        <v>0</v>
      </c>
      <c r="M826" s="22">
        <f t="shared" si="573"/>
        <v>0</v>
      </c>
      <c r="N826" s="22">
        <f t="shared" si="573"/>
        <v>0</v>
      </c>
      <c r="O826" s="22">
        <f t="shared" si="573"/>
        <v>0</v>
      </c>
      <c r="P826" s="22">
        <f t="shared" si="573"/>
        <v>0</v>
      </c>
      <c r="Q826" s="22">
        <f t="shared" si="573"/>
        <v>0</v>
      </c>
      <c r="R826" s="22">
        <f t="shared" si="573"/>
        <v>0</v>
      </c>
      <c r="S826" s="22">
        <f t="shared" si="573"/>
        <v>0</v>
      </c>
      <c r="T826" s="103"/>
      <c r="U826" s="93"/>
    </row>
    <row r="827" spans="1:21" ht="13.15" customHeight="1" x14ac:dyDescent="0.2">
      <c r="A827" s="92"/>
      <c r="B827" s="103"/>
      <c r="C827" s="28" t="str">
        <f>C843</f>
        <v>136</v>
      </c>
      <c r="D827" s="20" t="s">
        <v>590</v>
      </c>
      <c r="E827" s="18" t="s">
        <v>592</v>
      </c>
      <c r="F827" s="28" t="str">
        <f t="shared" ref="F827" si="574">F843</f>
        <v>0710003540</v>
      </c>
      <c r="G827" s="28">
        <v>622</v>
      </c>
      <c r="H827" s="22">
        <f t="shared" ref="H827" si="575">H843</f>
        <v>0</v>
      </c>
      <c r="I827" s="22">
        <f t="shared" ref="I827:S827" si="576">I843</f>
        <v>0</v>
      </c>
      <c r="J827" s="22">
        <f t="shared" si="576"/>
        <v>0</v>
      </c>
      <c r="K827" s="22">
        <f t="shared" si="576"/>
        <v>0</v>
      </c>
      <c r="L827" s="22">
        <f t="shared" si="576"/>
        <v>0</v>
      </c>
      <c r="M827" s="22">
        <f t="shared" si="576"/>
        <v>0</v>
      </c>
      <c r="N827" s="22">
        <f t="shared" si="576"/>
        <v>0</v>
      </c>
      <c r="O827" s="22">
        <f t="shared" si="576"/>
        <v>0</v>
      </c>
      <c r="P827" s="22">
        <f t="shared" si="576"/>
        <v>0</v>
      </c>
      <c r="Q827" s="22">
        <f t="shared" si="576"/>
        <v>0</v>
      </c>
      <c r="R827" s="22">
        <f t="shared" si="576"/>
        <v>0</v>
      </c>
      <c r="S827" s="22">
        <f t="shared" si="576"/>
        <v>0</v>
      </c>
      <c r="T827" s="103"/>
      <c r="U827" s="93"/>
    </row>
    <row r="828" spans="1:21" x14ac:dyDescent="0.2">
      <c r="A828" s="92"/>
      <c r="B828" s="103"/>
      <c r="C828" s="28" t="str">
        <f>C850</f>
        <v>136</v>
      </c>
      <c r="D828" s="28" t="str">
        <f t="shared" ref="D828:F828" si="577">D850</f>
        <v>07</v>
      </c>
      <c r="E828" s="28" t="str">
        <f t="shared" ref="E828" si="578">E850</f>
        <v>09</v>
      </c>
      <c r="F828" s="28" t="str">
        <f t="shared" si="577"/>
        <v>0710003540</v>
      </c>
      <c r="G828" s="28">
        <v>622</v>
      </c>
      <c r="H828" s="22">
        <f t="shared" ref="H828" si="579">H850</f>
        <v>1518</v>
      </c>
      <c r="I828" s="22">
        <f t="shared" ref="I828:S828" si="580">I850</f>
        <v>0</v>
      </c>
      <c r="J828" s="22">
        <f t="shared" si="580"/>
        <v>420</v>
      </c>
      <c r="K828" s="22">
        <v>420</v>
      </c>
      <c r="L828" s="22">
        <f t="shared" si="580"/>
        <v>240</v>
      </c>
      <c r="M828" s="22">
        <f t="shared" si="580"/>
        <v>0</v>
      </c>
      <c r="N828" s="22">
        <f t="shared" si="580"/>
        <v>528</v>
      </c>
      <c r="O828" s="22">
        <f t="shared" si="580"/>
        <v>0</v>
      </c>
      <c r="P828" s="22">
        <f t="shared" si="580"/>
        <v>330</v>
      </c>
      <c r="Q828" s="22">
        <f t="shared" si="580"/>
        <v>0</v>
      </c>
      <c r="R828" s="22">
        <f t="shared" si="580"/>
        <v>1518</v>
      </c>
      <c r="S828" s="22">
        <f t="shared" si="580"/>
        <v>1518</v>
      </c>
      <c r="T828" s="103"/>
      <c r="U828" s="93"/>
    </row>
    <row r="829" spans="1:21" x14ac:dyDescent="0.2">
      <c r="A829" s="92"/>
      <c r="B829" s="104"/>
      <c r="C829" s="28" t="str">
        <f>C857</f>
        <v>136</v>
      </c>
      <c r="D829" s="20" t="s">
        <v>590</v>
      </c>
      <c r="E829" s="18" t="s">
        <v>592</v>
      </c>
      <c r="F829" s="28" t="str">
        <f t="shared" ref="F829" si="581">F857</f>
        <v>0710003540</v>
      </c>
      <c r="G829" s="28">
        <v>622</v>
      </c>
      <c r="H829" s="22">
        <f t="shared" ref="H829" si="582">H857</f>
        <v>0</v>
      </c>
      <c r="I829" s="22">
        <f t="shared" ref="I829:S829" si="583">I857</f>
        <v>0</v>
      </c>
      <c r="J829" s="22">
        <f t="shared" si="583"/>
        <v>0</v>
      </c>
      <c r="K829" s="22">
        <f t="shared" si="583"/>
        <v>0</v>
      </c>
      <c r="L829" s="22">
        <f t="shared" si="583"/>
        <v>0</v>
      </c>
      <c r="M829" s="22">
        <f t="shared" si="583"/>
        <v>0</v>
      </c>
      <c r="N829" s="22">
        <f t="shared" si="583"/>
        <v>0</v>
      </c>
      <c r="O829" s="22">
        <f t="shared" si="583"/>
        <v>0</v>
      </c>
      <c r="P829" s="22">
        <f t="shared" si="583"/>
        <v>0</v>
      </c>
      <c r="Q829" s="22">
        <f t="shared" si="583"/>
        <v>0</v>
      </c>
      <c r="R829" s="22">
        <f t="shared" si="583"/>
        <v>0</v>
      </c>
      <c r="S829" s="22">
        <f t="shared" si="583"/>
        <v>0</v>
      </c>
      <c r="T829" s="103"/>
      <c r="U829" s="93"/>
    </row>
    <row r="830" spans="1:21" ht="13.15" customHeight="1" x14ac:dyDescent="0.2">
      <c r="A830" s="92"/>
      <c r="B830" s="80" t="s">
        <v>14</v>
      </c>
      <c r="C830" s="27"/>
      <c r="D830" s="27"/>
      <c r="E830" s="27"/>
      <c r="F830" s="27"/>
      <c r="G830" s="27"/>
      <c r="H830" s="22">
        <f>H837+H844+H851+H858</f>
        <v>0</v>
      </c>
      <c r="I830" s="22">
        <f t="shared" ref="I830:S830" si="584">I837+I844+I851+I858</f>
        <v>0</v>
      </c>
      <c r="J830" s="22">
        <f t="shared" si="584"/>
        <v>0</v>
      </c>
      <c r="K830" s="22">
        <f t="shared" si="584"/>
        <v>0</v>
      </c>
      <c r="L830" s="22">
        <f t="shared" si="584"/>
        <v>0</v>
      </c>
      <c r="M830" s="22">
        <f t="shared" si="584"/>
        <v>0</v>
      </c>
      <c r="N830" s="22">
        <f t="shared" si="584"/>
        <v>0</v>
      </c>
      <c r="O830" s="22">
        <f t="shared" si="584"/>
        <v>0</v>
      </c>
      <c r="P830" s="22">
        <f t="shared" si="584"/>
        <v>0</v>
      </c>
      <c r="Q830" s="22">
        <f t="shared" si="584"/>
        <v>0</v>
      </c>
      <c r="R830" s="22">
        <f t="shared" si="584"/>
        <v>0</v>
      </c>
      <c r="S830" s="22">
        <f t="shared" si="584"/>
        <v>0</v>
      </c>
      <c r="T830" s="103"/>
      <c r="U830" s="93"/>
    </row>
    <row r="831" spans="1:21" ht="13.15" customHeight="1" x14ac:dyDescent="0.2">
      <c r="A831" s="92"/>
      <c r="B831" s="80" t="s">
        <v>15</v>
      </c>
      <c r="C831" s="27"/>
      <c r="D831" s="27"/>
      <c r="E831" s="27"/>
      <c r="F831" s="27"/>
      <c r="G831" s="27"/>
      <c r="H831" s="22">
        <f>H838+H845+H852+H859</f>
        <v>0</v>
      </c>
      <c r="I831" s="22">
        <f t="shared" ref="I831:S831" si="585">I838+I845+I852+I859</f>
        <v>0</v>
      </c>
      <c r="J831" s="22">
        <f t="shared" si="585"/>
        <v>0</v>
      </c>
      <c r="K831" s="22">
        <f t="shared" si="585"/>
        <v>0</v>
      </c>
      <c r="L831" s="22">
        <f t="shared" si="585"/>
        <v>0</v>
      </c>
      <c r="M831" s="22">
        <f t="shared" si="585"/>
        <v>0</v>
      </c>
      <c r="N831" s="22">
        <f t="shared" si="585"/>
        <v>0</v>
      </c>
      <c r="O831" s="22">
        <f t="shared" si="585"/>
        <v>0</v>
      </c>
      <c r="P831" s="22">
        <f t="shared" si="585"/>
        <v>0</v>
      </c>
      <c r="Q831" s="22">
        <f t="shared" si="585"/>
        <v>0</v>
      </c>
      <c r="R831" s="22">
        <f t="shared" si="585"/>
        <v>0</v>
      </c>
      <c r="S831" s="22">
        <f t="shared" si="585"/>
        <v>0</v>
      </c>
      <c r="T831" s="103"/>
      <c r="U831" s="93"/>
    </row>
    <row r="832" spans="1:21" ht="25.5" x14ac:dyDescent="0.2">
      <c r="A832" s="92"/>
      <c r="B832" s="80" t="s">
        <v>12</v>
      </c>
      <c r="C832" s="27"/>
      <c r="D832" s="27"/>
      <c r="E832" s="27"/>
      <c r="F832" s="27"/>
      <c r="G832" s="27"/>
      <c r="H832" s="22">
        <f>H839+H846+H853+H860</f>
        <v>0</v>
      </c>
      <c r="I832" s="22">
        <f t="shared" ref="I832:S832" si="586">I839+I846+I853+I860</f>
        <v>0</v>
      </c>
      <c r="J832" s="22">
        <f t="shared" si="586"/>
        <v>0</v>
      </c>
      <c r="K832" s="22">
        <f t="shared" si="586"/>
        <v>0</v>
      </c>
      <c r="L832" s="22">
        <f t="shared" si="586"/>
        <v>0</v>
      </c>
      <c r="M832" s="22">
        <f t="shared" si="586"/>
        <v>0</v>
      </c>
      <c r="N832" s="22">
        <f t="shared" si="586"/>
        <v>0</v>
      </c>
      <c r="O832" s="22">
        <f t="shared" si="586"/>
        <v>0</v>
      </c>
      <c r="P832" s="22">
        <f t="shared" si="586"/>
        <v>0</v>
      </c>
      <c r="Q832" s="22">
        <f t="shared" si="586"/>
        <v>0</v>
      </c>
      <c r="R832" s="22">
        <f t="shared" si="586"/>
        <v>0</v>
      </c>
      <c r="S832" s="22">
        <f t="shared" si="586"/>
        <v>0</v>
      </c>
      <c r="T832" s="104"/>
      <c r="U832" s="93"/>
    </row>
    <row r="833" spans="1:21" ht="28.9" hidden="1" customHeight="1" x14ac:dyDescent="0.2">
      <c r="A833" s="92" t="s">
        <v>370</v>
      </c>
      <c r="B833" s="80" t="s">
        <v>106</v>
      </c>
      <c r="C833" s="19"/>
      <c r="D833" s="20"/>
      <c r="E833" s="20"/>
      <c r="F833" s="20"/>
      <c r="G833" s="19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93" t="s">
        <v>380</v>
      </c>
      <c r="U833" s="93" t="s">
        <v>417</v>
      </c>
    </row>
    <row r="834" spans="1:21" ht="25.15" hidden="1" customHeight="1" x14ac:dyDescent="0.2">
      <c r="A834" s="92"/>
      <c r="B834" s="80" t="s">
        <v>108</v>
      </c>
      <c r="C834" s="19"/>
      <c r="D834" s="20"/>
      <c r="E834" s="20"/>
      <c r="F834" s="20"/>
      <c r="G834" s="19"/>
      <c r="H834" s="22" t="e">
        <f t="shared" ref="H834:S834" si="587">ROUND(H835/H833,1)</f>
        <v>#DIV/0!</v>
      </c>
      <c r="I834" s="22" t="e">
        <f t="shared" si="587"/>
        <v>#DIV/0!</v>
      </c>
      <c r="J834" s="22" t="e">
        <f t="shared" si="587"/>
        <v>#DIV/0!</v>
      </c>
      <c r="K834" s="22" t="e">
        <f t="shared" si="587"/>
        <v>#DIV/0!</v>
      </c>
      <c r="L834" s="22" t="e">
        <f t="shared" si="587"/>
        <v>#DIV/0!</v>
      </c>
      <c r="M834" s="22" t="e">
        <f t="shared" si="587"/>
        <v>#DIV/0!</v>
      </c>
      <c r="N834" s="22" t="e">
        <f t="shared" si="587"/>
        <v>#DIV/0!</v>
      </c>
      <c r="O834" s="22" t="e">
        <f t="shared" si="587"/>
        <v>#DIV/0!</v>
      </c>
      <c r="P834" s="22" t="e">
        <f t="shared" si="587"/>
        <v>#DIV/0!</v>
      </c>
      <c r="Q834" s="22" t="e">
        <f t="shared" si="587"/>
        <v>#DIV/0!</v>
      </c>
      <c r="R834" s="22" t="e">
        <f t="shared" si="587"/>
        <v>#DIV/0!</v>
      </c>
      <c r="S834" s="22" t="e">
        <f t="shared" si="587"/>
        <v>#DIV/0!</v>
      </c>
      <c r="T834" s="93"/>
      <c r="U834" s="93"/>
    </row>
    <row r="835" spans="1:21" ht="26.45" hidden="1" customHeight="1" x14ac:dyDescent="0.2">
      <c r="A835" s="92"/>
      <c r="B835" s="80" t="s">
        <v>94</v>
      </c>
      <c r="C835" s="19"/>
      <c r="D835" s="20"/>
      <c r="E835" s="20"/>
      <c r="F835" s="20"/>
      <c r="G835" s="19"/>
      <c r="H835" s="22">
        <f t="shared" ref="H835:S835" si="588">SUM(H836:H839)</f>
        <v>0</v>
      </c>
      <c r="I835" s="22">
        <f t="shared" si="588"/>
        <v>0</v>
      </c>
      <c r="J835" s="22">
        <f t="shared" si="588"/>
        <v>0</v>
      </c>
      <c r="K835" s="22">
        <f t="shared" si="588"/>
        <v>0</v>
      </c>
      <c r="L835" s="22">
        <f t="shared" si="588"/>
        <v>0</v>
      </c>
      <c r="M835" s="22">
        <f t="shared" si="588"/>
        <v>0</v>
      </c>
      <c r="N835" s="22">
        <f t="shared" si="588"/>
        <v>0</v>
      </c>
      <c r="O835" s="22">
        <f t="shared" si="588"/>
        <v>0</v>
      </c>
      <c r="P835" s="22">
        <f t="shared" si="588"/>
        <v>0</v>
      </c>
      <c r="Q835" s="22">
        <f t="shared" si="588"/>
        <v>0</v>
      </c>
      <c r="R835" s="22">
        <f t="shared" si="588"/>
        <v>0</v>
      </c>
      <c r="S835" s="22">
        <f t="shared" si="588"/>
        <v>0</v>
      </c>
      <c r="T835" s="93"/>
      <c r="U835" s="93"/>
    </row>
    <row r="836" spans="1:21" ht="26.45" hidden="1" customHeight="1" x14ac:dyDescent="0.2">
      <c r="A836" s="92"/>
      <c r="B836" s="80" t="s">
        <v>17</v>
      </c>
      <c r="C836" s="18" t="s">
        <v>47</v>
      </c>
      <c r="D836" s="18" t="s">
        <v>41</v>
      </c>
      <c r="E836" s="18"/>
      <c r="F836" s="18" t="s">
        <v>182</v>
      </c>
      <c r="G836" s="18" t="s">
        <v>51</v>
      </c>
      <c r="H836" s="22">
        <f>J836+L836+N836+P836</f>
        <v>0</v>
      </c>
      <c r="I836" s="24">
        <f t="shared" ref="I836:I839" si="589">K836+M836+O836+Q836</f>
        <v>0</v>
      </c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93"/>
      <c r="U836" s="93"/>
    </row>
    <row r="837" spans="1:21" ht="13.15" hidden="1" customHeight="1" x14ac:dyDescent="0.2">
      <c r="A837" s="92"/>
      <c r="B837" s="80" t="s">
        <v>14</v>
      </c>
      <c r="C837" s="19"/>
      <c r="D837" s="20"/>
      <c r="E837" s="20"/>
      <c r="F837" s="20"/>
      <c r="G837" s="19"/>
      <c r="H837" s="22">
        <f t="shared" ref="H837:H839" si="590">J837+L837+N837+P837</f>
        <v>0</v>
      </c>
      <c r="I837" s="24">
        <f t="shared" si="589"/>
        <v>0</v>
      </c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93"/>
      <c r="U837" s="93"/>
    </row>
    <row r="838" spans="1:21" ht="13.15" hidden="1" customHeight="1" x14ac:dyDescent="0.2">
      <c r="A838" s="92"/>
      <c r="B838" s="80" t="s">
        <v>15</v>
      </c>
      <c r="C838" s="19"/>
      <c r="D838" s="20"/>
      <c r="E838" s="20"/>
      <c r="F838" s="20"/>
      <c r="G838" s="19"/>
      <c r="H838" s="22">
        <f t="shared" si="590"/>
        <v>0</v>
      </c>
      <c r="I838" s="24">
        <f t="shared" si="589"/>
        <v>0</v>
      </c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93"/>
      <c r="U838" s="93"/>
    </row>
    <row r="839" spans="1:21" ht="13.15" hidden="1" customHeight="1" x14ac:dyDescent="0.2">
      <c r="A839" s="92"/>
      <c r="B839" s="80" t="s">
        <v>12</v>
      </c>
      <c r="C839" s="19"/>
      <c r="D839" s="20"/>
      <c r="E839" s="20"/>
      <c r="F839" s="20"/>
      <c r="G839" s="19"/>
      <c r="H839" s="22">
        <f t="shared" si="590"/>
        <v>0</v>
      </c>
      <c r="I839" s="24">
        <f t="shared" si="589"/>
        <v>0</v>
      </c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93"/>
      <c r="U839" s="93"/>
    </row>
    <row r="840" spans="1:21" ht="34.9" hidden="1" customHeight="1" x14ac:dyDescent="0.2">
      <c r="A840" s="92" t="s">
        <v>371</v>
      </c>
      <c r="B840" s="80" t="s">
        <v>140</v>
      </c>
      <c r="C840" s="19"/>
      <c r="D840" s="20"/>
      <c r="E840" s="20"/>
      <c r="F840" s="20"/>
      <c r="G840" s="19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93" t="s">
        <v>380</v>
      </c>
      <c r="U840" s="93" t="s">
        <v>297</v>
      </c>
    </row>
    <row r="841" spans="1:21" ht="30.6" hidden="1" customHeight="1" x14ac:dyDescent="0.2">
      <c r="A841" s="92"/>
      <c r="B841" s="80" t="s">
        <v>108</v>
      </c>
      <c r="C841" s="19"/>
      <c r="D841" s="20"/>
      <c r="E841" s="20"/>
      <c r="F841" s="20"/>
      <c r="G841" s="19"/>
      <c r="H841" s="22" t="e">
        <f t="shared" ref="H841:S841" si="591">ROUND(H842/H840,1)</f>
        <v>#DIV/0!</v>
      </c>
      <c r="I841" s="22" t="e">
        <f t="shared" si="591"/>
        <v>#DIV/0!</v>
      </c>
      <c r="J841" s="22" t="e">
        <f t="shared" si="591"/>
        <v>#DIV/0!</v>
      </c>
      <c r="K841" s="22" t="e">
        <f t="shared" si="591"/>
        <v>#DIV/0!</v>
      </c>
      <c r="L841" s="22" t="e">
        <f t="shared" si="591"/>
        <v>#DIV/0!</v>
      </c>
      <c r="M841" s="22" t="e">
        <f t="shared" si="591"/>
        <v>#DIV/0!</v>
      </c>
      <c r="N841" s="22" t="e">
        <f t="shared" si="591"/>
        <v>#DIV/0!</v>
      </c>
      <c r="O841" s="22" t="e">
        <f t="shared" si="591"/>
        <v>#DIV/0!</v>
      </c>
      <c r="P841" s="22" t="e">
        <f t="shared" si="591"/>
        <v>#DIV/0!</v>
      </c>
      <c r="Q841" s="22" t="e">
        <f t="shared" si="591"/>
        <v>#DIV/0!</v>
      </c>
      <c r="R841" s="22" t="e">
        <f t="shared" si="591"/>
        <v>#DIV/0!</v>
      </c>
      <c r="S841" s="22" t="e">
        <f t="shared" si="591"/>
        <v>#DIV/0!</v>
      </c>
      <c r="T841" s="93"/>
      <c r="U841" s="93"/>
    </row>
    <row r="842" spans="1:21" ht="27.6" hidden="1" customHeight="1" x14ac:dyDescent="0.2">
      <c r="A842" s="92"/>
      <c r="B842" s="80" t="s">
        <v>94</v>
      </c>
      <c r="C842" s="19"/>
      <c r="D842" s="20"/>
      <c r="E842" s="20"/>
      <c r="F842" s="20"/>
      <c r="G842" s="19"/>
      <c r="H842" s="22">
        <f t="shared" ref="H842:S842" si="592">SUM(H843:H846)</f>
        <v>0</v>
      </c>
      <c r="I842" s="22">
        <f t="shared" si="592"/>
        <v>0</v>
      </c>
      <c r="J842" s="22">
        <f t="shared" si="592"/>
        <v>0</v>
      </c>
      <c r="K842" s="22">
        <f t="shared" si="592"/>
        <v>0</v>
      </c>
      <c r="L842" s="22">
        <f t="shared" si="592"/>
        <v>0</v>
      </c>
      <c r="M842" s="22">
        <f t="shared" si="592"/>
        <v>0</v>
      </c>
      <c r="N842" s="22">
        <f t="shared" si="592"/>
        <v>0</v>
      </c>
      <c r="O842" s="22">
        <f t="shared" si="592"/>
        <v>0</v>
      </c>
      <c r="P842" s="22">
        <f t="shared" si="592"/>
        <v>0</v>
      </c>
      <c r="Q842" s="22">
        <f t="shared" si="592"/>
        <v>0</v>
      </c>
      <c r="R842" s="22">
        <f t="shared" si="592"/>
        <v>0</v>
      </c>
      <c r="S842" s="22">
        <f t="shared" si="592"/>
        <v>0</v>
      </c>
      <c r="T842" s="93"/>
      <c r="U842" s="93"/>
    </row>
    <row r="843" spans="1:21" ht="26.45" hidden="1" customHeight="1" x14ac:dyDescent="0.2">
      <c r="A843" s="92"/>
      <c r="B843" s="80" t="s">
        <v>17</v>
      </c>
      <c r="C843" s="18" t="s">
        <v>47</v>
      </c>
      <c r="D843" s="18" t="s">
        <v>41</v>
      </c>
      <c r="E843" s="18"/>
      <c r="F843" s="18" t="s">
        <v>182</v>
      </c>
      <c r="G843" s="18" t="s">
        <v>51</v>
      </c>
      <c r="H843" s="22">
        <f t="shared" ref="H843:H845" si="593">J843+L843+N843+P843</f>
        <v>0</v>
      </c>
      <c r="I843" s="24">
        <f t="shared" ref="I843:I846" si="594">K843+M843+O843+Q843</f>
        <v>0</v>
      </c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93"/>
      <c r="U843" s="93"/>
    </row>
    <row r="844" spans="1:21" ht="29.25" hidden="1" customHeight="1" x14ac:dyDescent="0.2">
      <c r="A844" s="92"/>
      <c r="B844" s="80" t="s">
        <v>14</v>
      </c>
      <c r="C844" s="19"/>
      <c r="D844" s="20"/>
      <c r="E844" s="20"/>
      <c r="F844" s="20"/>
      <c r="G844" s="19"/>
      <c r="H844" s="22">
        <f t="shared" si="593"/>
        <v>0</v>
      </c>
      <c r="I844" s="24">
        <f t="shared" si="594"/>
        <v>0</v>
      </c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93"/>
      <c r="U844" s="93"/>
    </row>
    <row r="845" spans="1:21" ht="13.15" hidden="1" customHeight="1" x14ac:dyDescent="0.2">
      <c r="A845" s="92"/>
      <c r="B845" s="80" t="s">
        <v>15</v>
      </c>
      <c r="C845" s="19"/>
      <c r="D845" s="20"/>
      <c r="E845" s="20"/>
      <c r="F845" s="20"/>
      <c r="G845" s="19"/>
      <c r="H845" s="22">
        <f t="shared" si="593"/>
        <v>0</v>
      </c>
      <c r="I845" s="24">
        <f t="shared" si="594"/>
        <v>0</v>
      </c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93"/>
      <c r="U845" s="93"/>
    </row>
    <row r="846" spans="1:21" ht="13.15" hidden="1" customHeight="1" x14ac:dyDescent="0.2">
      <c r="A846" s="92"/>
      <c r="B846" s="80" t="s">
        <v>12</v>
      </c>
      <c r="C846" s="19"/>
      <c r="D846" s="20"/>
      <c r="E846" s="20"/>
      <c r="F846" s="20"/>
      <c r="G846" s="19"/>
      <c r="H846" s="22">
        <f>J846+L846+N846+P846</f>
        <v>0</v>
      </c>
      <c r="I846" s="24">
        <f t="shared" si="594"/>
        <v>0</v>
      </c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93"/>
      <c r="U846" s="93"/>
    </row>
    <row r="847" spans="1:21" ht="25.15" customHeight="1" x14ac:dyDescent="0.2">
      <c r="A847" s="92" t="s">
        <v>511</v>
      </c>
      <c r="B847" s="80" t="s">
        <v>141</v>
      </c>
      <c r="C847" s="19"/>
      <c r="D847" s="20"/>
      <c r="E847" s="20"/>
      <c r="F847" s="20"/>
      <c r="G847" s="19"/>
      <c r="H847" s="22">
        <v>4</v>
      </c>
      <c r="I847" s="22"/>
      <c r="J847" s="22">
        <v>1</v>
      </c>
      <c r="K847" s="22"/>
      <c r="L847" s="22">
        <v>1</v>
      </c>
      <c r="M847" s="22"/>
      <c r="N847" s="22">
        <v>1</v>
      </c>
      <c r="O847" s="22"/>
      <c r="P847" s="22">
        <v>1</v>
      </c>
      <c r="Q847" s="22"/>
      <c r="R847" s="22">
        <v>4</v>
      </c>
      <c r="S847" s="22">
        <v>4</v>
      </c>
      <c r="T847" s="93" t="s">
        <v>379</v>
      </c>
      <c r="U847" s="93" t="s">
        <v>462</v>
      </c>
    </row>
    <row r="848" spans="1:21" ht="25.5" x14ac:dyDescent="0.2">
      <c r="A848" s="92"/>
      <c r="B848" s="80" t="s">
        <v>110</v>
      </c>
      <c r="C848" s="19"/>
      <c r="D848" s="20"/>
      <c r="E848" s="20"/>
      <c r="F848" s="20"/>
      <c r="G848" s="19"/>
      <c r="H848" s="22">
        <f t="shared" ref="H848:S848" si="595">ROUND(H849/H847,1)</f>
        <v>379.5</v>
      </c>
      <c r="I848" s="22" t="e">
        <f t="shared" si="595"/>
        <v>#DIV/0!</v>
      </c>
      <c r="J848" s="68" t="s">
        <v>585</v>
      </c>
      <c r="K848" s="68"/>
      <c r="L848" s="68" t="s">
        <v>585</v>
      </c>
      <c r="M848" s="68"/>
      <c r="N848" s="68" t="s">
        <v>585</v>
      </c>
      <c r="O848" s="68"/>
      <c r="P848" s="68" t="s">
        <v>585</v>
      </c>
      <c r="Q848" s="22" t="e">
        <f t="shared" si="595"/>
        <v>#DIV/0!</v>
      </c>
      <c r="R848" s="22">
        <f t="shared" si="595"/>
        <v>379.5</v>
      </c>
      <c r="S848" s="22">
        <f t="shared" si="595"/>
        <v>379.5</v>
      </c>
      <c r="T848" s="93"/>
      <c r="U848" s="93"/>
    </row>
    <row r="849" spans="1:21" ht="26.25" customHeight="1" x14ac:dyDescent="0.2">
      <c r="A849" s="92"/>
      <c r="B849" s="80" t="s">
        <v>94</v>
      </c>
      <c r="C849" s="19"/>
      <c r="D849" s="20"/>
      <c r="E849" s="20"/>
      <c r="F849" s="20"/>
      <c r="G849" s="19"/>
      <c r="H849" s="22">
        <f t="shared" ref="H849:S849" si="596">SUM(H850:H853)</f>
        <v>1518</v>
      </c>
      <c r="I849" s="22">
        <f t="shared" si="596"/>
        <v>0</v>
      </c>
      <c r="J849" s="22">
        <f t="shared" si="596"/>
        <v>420</v>
      </c>
      <c r="K849" s="22">
        <f t="shared" si="596"/>
        <v>0</v>
      </c>
      <c r="L849" s="22">
        <f t="shared" si="596"/>
        <v>240</v>
      </c>
      <c r="M849" s="22">
        <f t="shared" si="596"/>
        <v>0</v>
      </c>
      <c r="N849" s="22">
        <f t="shared" si="596"/>
        <v>528</v>
      </c>
      <c r="O849" s="22">
        <f t="shared" si="596"/>
        <v>0</v>
      </c>
      <c r="P849" s="22">
        <f t="shared" si="596"/>
        <v>330</v>
      </c>
      <c r="Q849" s="22">
        <f t="shared" si="596"/>
        <v>0</v>
      </c>
      <c r="R849" s="22">
        <f t="shared" si="596"/>
        <v>1518</v>
      </c>
      <c r="S849" s="22">
        <f t="shared" si="596"/>
        <v>1518</v>
      </c>
      <c r="T849" s="93"/>
      <c r="U849" s="93"/>
    </row>
    <row r="850" spans="1:21" x14ac:dyDescent="0.2">
      <c r="A850" s="92"/>
      <c r="B850" s="80" t="s">
        <v>17</v>
      </c>
      <c r="C850" s="18" t="s">
        <v>47</v>
      </c>
      <c r="D850" s="20" t="s">
        <v>590</v>
      </c>
      <c r="E850" s="18" t="s">
        <v>592</v>
      </c>
      <c r="F850" s="18" t="s">
        <v>182</v>
      </c>
      <c r="G850" s="18" t="s">
        <v>51</v>
      </c>
      <c r="H850" s="22">
        <f t="shared" ref="H850:H853" si="597">J850+L850+N850+P850</f>
        <v>1518</v>
      </c>
      <c r="I850" s="24">
        <f t="shared" ref="I850:I853" si="598">K850+M850+O850+Q850</f>
        <v>0</v>
      </c>
      <c r="J850" s="22">
        <v>420</v>
      </c>
      <c r="K850" s="22"/>
      <c r="L850" s="22">
        <v>240</v>
      </c>
      <c r="M850" s="22"/>
      <c r="N850" s="22">
        <v>528</v>
      </c>
      <c r="O850" s="22"/>
      <c r="P850" s="22">
        <v>330</v>
      </c>
      <c r="Q850" s="22"/>
      <c r="R850" s="22">
        <v>1518</v>
      </c>
      <c r="S850" s="22">
        <v>1518</v>
      </c>
      <c r="T850" s="93"/>
      <c r="U850" s="93"/>
    </row>
    <row r="851" spans="1:21" ht="13.15" customHeight="1" x14ac:dyDescent="0.2">
      <c r="A851" s="92"/>
      <c r="B851" s="80" t="s">
        <v>14</v>
      </c>
      <c r="C851" s="19"/>
      <c r="D851" s="20"/>
      <c r="E851" s="20"/>
      <c r="F851" s="20"/>
      <c r="G851" s="19"/>
      <c r="H851" s="22">
        <f t="shared" si="597"/>
        <v>0</v>
      </c>
      <c r="I851" s="24">
        <f t="shared" si="598"/>
        <v>0</v>
      </c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93"/>
      <c r="U851" s="93"/>
    </row>
    <row r="852" spans="1:21" ht="13.15" customHeight="1" x14ac:dyDescent="0.2">
      <c r="A852" s="92"/>
      <c r="B852" s="80" t="s">
        <v>15</v>
      </c>
      <c r="C852" s="19"/>
      <c r="D852" s="20"/>
      <c r="E852" s="20"/>
      <c r="F852" s="20"/>
      <c r="G852" s="19"/>
      <c r="H852" s="22">
        <f t="shared" si="597"/>
        <v>0</v>
      </c>
      <c r="I852" s="24">
        <f t="shared" si="598"/>
        <v>0</v>
      </c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93"/>
      <c r="U852" s="93"/>
    </row>
    <row r="853" spans="1:21" ht="13.15" customHeight="1" x14ac:dyDescent="0.2">
      <c r="A853" s="92"/>
      <c r="B853" s="80" t="s">
        <v>12</v>
      </c>
      <c r="C853" s="19"/>
      <c r="D853" s="20"/>
      <c r="E853" s="20"/>
      <c r="F853" s="20"/>
      <c r="G853" s="19"/>
      <c r="H853" s="22">
        <f t="shared" si="597"/>
        <v>0</v>
      </c>
      <c r="I853" s="24">
        <f t="shared" si="598"/>
        <v>0</v>
      </c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93"/>
      <c r="U853" s="93"/>
    </row>
    <row r="854" spans="1:21" hidden="1" x14ac:dyDescent="0.2">
      <c r="A854" s="92" t="s">
        <v>372</v>
      </c>
      <c r="B854" s="80" t="s">
        <v>144</v>
      </c>
      <c r="C854" s="19"/>
      <c r="D854" s="20"/>
      <c r="E854" s="20"/>
      <c r="F854" s="20"/>
      <c r="G854" s="19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93" t="s">
        <v>380</v>
      </c>
      <c r="U854" s="93" t="s">
        <v>298</v>
      </c>
    </row>
    <row r="855" spans="1:21" ht="91.5" hidden="1" customHeight="1" x14ac:dyDescent="0.2">
      <c r="A855" s="92"/>
      <c r="B855" s="80" t="s">
        <v>108</v>
      </c>
      <c r="C855" s="19"/>
      <c r="D855" s="20"/>
      <c r="E855" s="20"/>
      <c r="F855" s="20"/>
      <c r="G855" s="19"/>
      <c r="H855" s="22" t="e">
        <f t="shared" ref="H855:S855" si="599">ROUND(H856/H854,1)</f>
        <v>#DIV/0!</v>
      </c>
      <c r="I855" s="22" t="e">
        <f t="shared" si="599"/>
        <v>#DIV/0!</v>
      </c>
      <c r="J855" s="22" t="e">
        <f t="shared" si="599"/>
        <v>#DIV/0!</v>
      </c>
      <c r="K855" s="22" t="e">
        <f t="shared" si="599"/>
        <v>#DIV/0!</v>
      </c>
      <c r="L855" s="22" t="e">
        <f t="shared" si="599"/>
        <v>#DIV/0!</v>
      </c>
      <c r="M855" s="22" t="e">
        <f t="shared" si="599"/>
        <v>#DIV/0!</v>
      </c>
      <c r="N855" s="22" t="e">
        <f t="shared" si="599"/>
        <v>#DIV/0!</v>
      </c>
      <c r="O855" s="22" t="e">
        <f t="shared" si="599"/>
        <v>#DIV/0!</v>
      </c>
      <c r="P855" s="22" t="e">
        <f t="shared" si="599"/>
        <v>#DIV/0!</v>
      </c>
      <c r="Q855" s="22" t="e">
        <f t="shared" si="599"/>
        <v>#DIV/0!</v>
      </c>
      <c r="R855" s="22" t="e">
        <f t="shared" si="599"/>
        <v>#DIV/0!</v>
      </c>
      <c r="S855" s="22" t="e">
        <f t="shared" si="599"/>
        <v>#DIV/0!</v>
      </c>
      <c r="T855" s="93"/>
      <c r="U855" s="93"/>
    </row>
    <row r="856" spans="1:21" ht="26.45" hidden="1" customHeight="1" x14ac:dyDescent="0.2">
      <c r="A856" s="92"/>
      <c r="B856" s="80" t="s">
        <v>94</v>
      </c>
      <c r="C856" s="19"/>
      <c r="D856" s="20"/>
      <c r="E856" s="20"/>
      <c r="F856" s="20"/>
      <c r="G856" s="19"/>
      <c r="H856" s="22">
        <f t="shared" ref="H856:S856" si="600">SUM(H857:H860)</f>
        <v>0</v>
      </c>
      <c r="I856" s="22">
        <f t="shared" si="600"/>
        <v>0</v>
      </c>
      <c r="J856" s="22">
        <f t="shared" si="600"/>
        <v>0</v>
      </c>
      <c r="K856" s="22">
        <f t="shared" si="600"/>
        <v>0</v>
      </c>
      <c r="L856" s="22">
        <f t="shared" si="600"/>
        <v>0</v>
      </c>
      <c r="M856" s="22">
        <f t="shared" si="600"/>
        <v>0</v>
      </c>
      <c r="N856" s="22">
        <f t="shared" si="600"/>
        <v>0</v>
      </c>
      <c r="O856" s="22">
        <f t="shared" si="600"/>
        <v>0</v>
      </c>
      <c r="P856" s="22">
        <f t="shared" si="600"/>
        <v>0</v>
      </c>
      <c r="Q856" s="22">
        <f t="shared" si="600"/>
        <v>0</v>
      </c>
      <c r="R856" s="22">
        <f t="shared" si="600"/>
        <v>0</v>
      </c>
      <c r="S856" s="22">
        <f t="shared" si="600"/>
        <v>0</v>
      </c>
      <c r="T856" s="93"/>
      <c r="U856" s="93"/>
    </row>
    <row r="857" spans="1:21" ht="26.45" hidden="1" customHeight="1" x14ac:dyDescent="0.2">
      <c r="A857" s="92"/>
      <c r="B857" s="80" t="s">
        <v>17</v>
      </c>
      <c r="C857" s="18" t="s">
        <v>47</v>
      </c>
      <c r="D857" s="18" t="s">
        <v>41</v>
      </c>
      <c r="E857" s="18"/>
      <c r="F857" s="18" t="s">
        <v>182</v>
      </c>
      <c r="G857" s="18" t="s">
        <v>51</v>
      </c>
      <c r="H857" s="22">
        <f>J857+L857+N857+P857</f>
        <v>0</v>
      </c>
      <c r="I857" s="24">
        <f t="shared" ref="I857:I860" si="601">K857+M857+O857+Q857</f>
        <v>0</v>
      </c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93"/>
      <c r="U857" s="93"/>
    </row>
    <row r="858" spans="1:21" ht="13.15" hidden="1" customHeight="1" x14ac:dyDescent="0.2">
      <c r="A858" s="92"/>
      <c r="B858" s="80" t="s">
        <v>14</v>
      </c>
      <c r="C858" s="19"/>
      <c r="D858" s="20"/>
      <c r="E858" s="20"/>
      <c r="F858" s="20"/>
      <c r="G858" s="19"/>
      <c r="H858" s="22">
        <f t="shared" ref="H858:H860" si="602">J858+L858+N858+P858</f>
        <v>0</v>
      </c>
      <c r="I858" s="24">
        <f t="shared" si="601"/>
        <v>0</v>
      </c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93"/>
      <c r="U858" s="93"/>
    </row>
    <row r="859" spans="1:21" ht="13.15" hidden="1" customHeight="1" x14ac:dyDescent="0.2">
      <c r="A859" s="92"/>
      <c r="B859" s="80" t="s">
        <v>15</v>
      </c>
      <c r="C859" s="19"/>
      <c r="D859" s="20"/>
      <c r="E859" s="20"/>
      <c r="F859" s="20"/>
      <c r="G859" s="19"/>
      <c r="H859" s="22">
        <f t="shared" si="602"/>
        <v>0</v>
      </c>
      <c r="I859" s="24">
        <f t="shared" si="601"/>
        <v>0</v>
      </c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93"/>
      <c r="U859" s="93"/>
    </row>
    <row r="860" spans="1:21" ht="13.15" hidden="1" customHeight="1" x14ac:dyDescent="0.2">
      <c r="A860" s="92"/>
      <c r="B860" s="80" t="s">
        <v>12</v>
      </c>
      <c r="C860" s="19"/>
      <c r="D860" s="20"/>
      <c r="E860" s="20"/>
      <c r="F860" s="20"/>
      <c r="G860" s="19"/>
      <c r="H860" s="22">
        <f t="shared" si="602"/>
        <v>0</v>
      </c>
      <c r="I860" s="24">
        <f t="shared" si="601"/>
        <v>0</v>
      </c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93"/>
      <c r="U860" s="93"/>
    </row>
    <row r="861" spans="1:21" ht="27.6" customHeight="1" x14ac:dyDescent="0.2">
      <c r="A861" s="92" t="s">
        <v>227</v>
      </c>
      <c r="B861" s="80" t="s">
        <v>139</v>
      </c>
      <c r="C861" s="19"/>
      <c r="D861" s="20"/>
      <c r="E861" s="20"/>
      <c r="F861" s="20"/>
      <c r="G861" s="19"/>
      <c r="H861" s="22">
        <f t="shared" ref="H861:S861" si="603">H868</f>
        <v>0</v>
      </c>
      <c r="I861" s="22">
        <f t="shared" si="603"/>
        <v>0</v>
      </c>
      <c r="J861" s="22">
        <f t="shared" si="603"/>
        <v>0</v>
      </c>
      <c r="K861" s="22">
        <f t="shared" si="603"/>
        <v>0</v>
      </c>
      <c r="L861" s="22">
        <f t="shared" si="603"/>
        <v>0</v>
      </c>
      <c r="M861" s="22">
        <f t="shared" si="603"/>
        <v>0</v>
      </c>
      <c r="N861" s="22">
        <f t="shared" si="603"/>
        <v>0</v>
      </c>
      <c r="O861" s="22">
        <f t="shared" si="603"/>
        <v>0</v>
      </c>
      <c r="P861" s="22">
        <f t="shared" si="603"/>
        <v>0</v>
      </c>
      <c r="Q861" s="22">
        <f t="shared" si="603"/>
        <v>0</v>
      </c>
      <c r="R861" s="22">
        <f t="shared" si="603"/>
        <v>0</v>
      </c>
      <c r="S861" s="22">
        <f t="shared" si="603"/>
        <v>0</v>
      </c>
      <c r="T861" s="93" t="s">
        <v>536</v>
      </c>
      <c r="U861" s="93" t="s">
        <v>582</v>
      </c>
    </row>
    <row r="862" spans="1:21" ht="47.25" customHeight="1" x14ac:dyDescent="0.2">
      <c r="A862" s="92"/>
      <c r="B862" s="80" t="s">
        <v>112</v>
      </c>
      <c r="C862" s="19"/>
      <c r="D862" s="20"/>
      <c r="E862" s="20"/>
      <c r="F862" s="20"/>
      <c r="G862" s="19"/>
      <c r="H862" s="22" t="e">
        <f t="shared" ref="H862:S862" si="604">ROUND(H863/H861,1)</f>
        <v>#DIV/0!</v>
      </c>
      <c r="I862" s="22" t="e">
        <f t="shared" si="604"/>
        <v>#DIV/0!</v>
      </c>
      <c r="J862" s="68" t="s">
        <v>585</v>
      </c>
      <c r="K862" s="68"/>
      <c r="L862" s="68" t="s">
        <v>585</v>
      </c>
      <c r="M862" s="68"/>
      <c r="N862" s="68" t="s">
        <v>585</v>
      </c>
      <c r="O862" s="68"/>
      <c r="P862" s="68" t="s">
        <v>585</v>
      </c>
      <c r="Q862" s="22" t="e">
        <f t="shared" si="604"/>
        <v>#DIV/0!</v>
      </c>
      <c r="R862" s="22" t="e">
        <f t="shared" si="604"/>
        <v>#DIV/0!</v>
      </c>
      <c r="S862" s="22" t="e">
        <f t="shared" si="604"/>
        <v>#DIV/0!</v>
      </c>
      <c r="T862" s="93"/>
      <c r="U862" s="93"/>
    </row>
    <row r="863" spans="1:21" s="2" customFormat="1" ht="27.6" customHeight="1" x14ac:dyDescent="0.2">
      <c r="A863" s="92"/>
      <c r="B863" s="80" t="s">
        <v>94</v>
      </c>
      <c r="C863" s="19"/>
      <c r="D863" s="20"/>
      <c r="E863" s="20"/>
      <c r="F863" s="20"/>
      <c r="G863" s="19"/>
      <c r="H863" s="22">
        <f t="shared" ref="H863:S863" si="605">SUM(H864:H867)</f>
        <v>0</v>
      </c>
      <c r="I863" s="22">
        <f t="shared" si="605"/>
        <v>0</v>
      </c>
      <c r="J863" s="22">
        <f t="shared" si="605"/>
        <v>0</v>
      </c>
      <c r="K863" s="22">
        <f t="shared" si="605"/>
        <v>0</v>
      </c>
      <c r="L863" s="22">
        <f t="shared" si="605"/>
        <v>0</v>
      </c>
      <c r="M863" s="22">
        <f t="shared" si="605"/>
        <v>0</v>
      </c>
      <c r="N863" s="22">
        <f t="shared" si="605"/>
        <v>0</v>
      </c>
      <c r="O863" s="22">
        <f t="shared" si="605"/>
        <v>0</v>
      </c>
      <c r="P863" s="22">
        <f t="shared" si="605"/>
        <v>0</v>
      </c>
      <c r="Q863" s="22">
        <f t="shared" si="605"/>
        <v>0</v>
      </c>
      <c r="R863" s="22">
        <f t="shared" si="605"/>
        <v>0</v>
      </c>
      <c r="S863" s="22">
        <f t="shared" si="605"/>
        <v>0</v>
      </c>
      <c r="T863" s="93"/>
      <c r="U863" s="93"/>
    </row>
    <row r="864" spans="1:21" ht="13.15" customHeight="1" x14ac:dyDescent="0.2">
      <c r="A864" s="92"/>
      <c r="B864" s="80" t="s">
        <v>17</v>
      </c>
      <c r="C864" s="19"/>
      <c r="D864" s="19"/>
      <c r="E864" s="19"/>
      <c r="F864" s="19"/>
      <c r="G864" s="19"/>
      <c r="H864" s="22">
        <f>H871</f>
        <v>0</v>
      </c>
      <c r="I864" s="22">
        <f t="shared" ref="I864:S864" si="606">I871</f>
        <v>0</v>
      </c>
      <c r="J864" s="22">
        <f t="shared" si="606"/>
        <v>0</v>
      </c>
      <c r="K864" s="22">
        <f t="shared" si="606"/>
        <v>0</v>
      </c>
      <c r="L864" s="22">
        <f t="shared" si="606"/>
        <v>0</v>
      </c>
      <c r="M864" s="22">
        <f t="shared" si="606"/>
        <v>0</v>
      </c>
      <c r="N864" s="22">
        <f t="shared" si="606"/>
        <v>0</v>
      </c>
      <c r="O864" s="22">
        <f t="shared" si="606"/>
        <v>0</v>
      </c>
      <c r="P864" s="22">
        <f t="shared" si="606"/>
        <v>0</v>
      </c>
      <c r="Q864" s="22">
        <f t="shared" si="606"/>
        <v>0</v>
      </c>
      <c r="R864" s="22">
        <f t="shared" si="606"/>
        <v>0</v>
      </c>
      <c r="S864" s="22">
        <f t="shared" si="606"/>
        <v>0</v>
      </c>
      <c r="T864" s="93"/>
      <c r="U864" s="93"/>
    </row>
    <row r="865" spans="1:21" ht="13.15" customHeight="1" x14ac:dyDescent="0.2">
      <c r="A865" s="92"/>
      <c r="B865" s="80" t="s">
        <v>14</v>
      </c>
      <c r="C865" s="19"/>
      <c r="D865" s="20"/>
      <c r="E865" s="20"/>
      <c r="F865" s="20"/>
      <c r="G865" s="19"/>
      <c r="H865" s="22">
        <f t="shared" ref="H865:S865" si="607">H872</f>
        <v>0</v>
      </c>
      <c r="I865" s="22">
        <f t="shared" si="607"/>
        <v>0</v>
      </c>
      <c r="J865" s="22">
        <f t="shared" si="607"/>
        <v>0</v>
      </c>
      <c r="K865" s="22">
        <f t="shared" si="607"/>
        <v>0</v>
      </c>
      <c r="L865" s="22">
        <f t="shared" si="607"/>
        <v>0</v>
      </c>
      <c r="M865" s="22">
        <f t="shared" si="607"/>
        <v>0</v>
      </c>
      <c r="N865" s="22">
        <f t="shared" si="607"/>
        <v>0</v>
      </c>
      <c r="O865" s="22">
        <f t="shared" si="607"/>
        <v>0</v>
      </c>
      <c r="P865" s="22">
        <f t="shared" si="607"/>
        <v>0</v>
      </c>
      <c r="Q865" s="22">
        <f t="shared" si="607"/>
        <v>0</v>
      </c>
      <c r="R865" s="22">
        <f t="shared" si="607"/>
        <v>0</v>
      </c>
      <c r="S865" s="22">
        <f t="shared" si="607"/>
        <v>0</v>
      </c>
      <c r="T865" s="93"/>
      <c r="U865" s="93"/>
    </row>
    <row r="866" spans="1:21" ht="13.15" customHeight="1" x14ac:dyDescent="0.2">
      <c r="A866" s="92"/>
      <c r="B866" s="80" t="s">
        <v>15</v>
      </c>
      <c r="C866" s="19"/>
      <c r="D866" s="20"/>
      <c r="E866" s="20"/>
      <c r="F866" s="20"/>
      <c r="G866" s="19"/>
      <c r="H866" s="22">
        <f t="shared" ref="H866:S866" si="608">H873</f>
        <v>0</v>
      </c>
      <c r="I866" s="22">
        <f t="shared" si="608"/>
        <v>0</v>
      </c>
      <c r="J866" s="22">
        <f t="shared" si="608"/>
        <v>0</v>
      </c>
      <c r="K866" s="22">
        <f t="shared" si="608"/>
        <v>0</v>
      </c>
      <c r="L866" s="22">
        <f t="shared" si="608"/>
        <v>0</v>
      </c>
      <c r="M866" s="22">
        <f t="shared" si="608"/>
        <v>0</v>
      </c>
      <c r="N866" s="22">
        <f t="shared" si="608"/>
        <v>0</v>
      </c>
      <c r="O866" s="22">
        <f t="shared" si="608"/>
        <v>0</v>
      </c>
      <c r="P866" s="22">
        <f t="shared" si="608"/>
        <v>0</v>
      </c>
      <c r="Q866" s="22">
        <f t="shared" si="608"/>
        <v>0</v>
      </c>
      <c r="R866" s="22">
        <f t="shared" si="608"/>
        <v>0</v>
      </c>
      <c r="S866" s="22">
        <f t="shared" si="608"/>
        <v>0</v>
      </c>
      <c r="T866" s="93"/>
      <c r="U866" s="93"/>
    </row>
    <row r="867" spans="1:21" ht="101.45" customHeight="1" x14ac:dyDescent="0.2">
      <c r="A867" s="92"/>
      <c r="B867" s="80" t="s">
        <v>12</v>
      </c>
      <c r="C867" s="19"/>
      <c r="D867" s="20"/>
      <c r="E867" s="20"/>
      <c r="F867" s="20"/>
      <c r="G867" s="19"/>
      <c r="H867" s="22">
        <f t="shared" ref="H867:S867" si="609">H874</f>
        <v>0</v>
      </c>
      <c r="I867" s="22">
        <f t="shared" si="609"/>
        <v>0</v>
      </c>
      <c r="J867" s="22">
        <f t="shared" si="609"/>
        <v>0</v>
      </c>
      <c r="K867" s="22">
        <f t="shared" si="609"/>
        <v>0</v>
      </c>
      <c r="L867" s="22">
        <f t="shared" si="609"/>
        <v>0</v>
      </c>
      <c r="M867" s="22">
        <f t="shared" si="609"/>
        <v>0</v>
      </c>
      <c r="N867" s="22">
        <f t="shared" si="609"/>
        <v>0</v>
      </c>
      <c r="O867" s="22">
        <f t="shared" si="609"/>
        <v>0</v>
      </c>
      <c r="P867" s="22">
        <f t="shared" si="609"/>
        <v>0</v>
      </c>
      <c r="Q867" s="22">
        <f t="shared" si="609"/>
        <v>0</v>
      </c>
      <c r="R867" s="22">
        <f t="shared" si="609"/>
        <v>0</v>
      </c>
      <c r="S867" s="22">
        <f t="shared" si="609"/>
        <v>0</v>
      </c>
      <c r="T867" s="93"/>
      <c r="U867" s="93"/>
    </row>
    <row r="868" spans="1:21" ht="25.5" hidden="1" x14ac:dyDescent="0.2">
      <c r="A868" s="92" t="s">
        <v>82</v>
      </c>
      <c r="B868" s="80" t="s">
        <v>139</v>
      </c>
      <c r="C868" s="19"/>
      <c r="D868" s="20"/>
      <c r="E868" s="20"/>
      <c r="F868" s="20"/>
      <c r="G868" s="19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93" t="s">
        <v>75</v>
      </c>
      <c r="U868" s="93" t="s">
        <v>107</v>
      </c>
    </row>
    <row r="869" spans="1:21" ht="25.5" hidden="1" x14ac:dyDescent="0.2">
      <c r="A869" s="92"/>
      <c r="B869" s="80" t="s">
        <v>110</v>
      </c>
      <c r="C869" s="19"/>
      <c r="D869" s="20"/>
      <c r="E869" s="20"/>
      <c r="F869" s="20"/>
      <c r="G869" s="19"/>
      <c r="H869" s="22" t="e">
        <f t="shared" ref="H869:S869" si="610">ROUND(H870/H868,1)</f>
        <v>#DIV/0!</v>
      </c>
      <c r="I869" s="22" t="e">
        <f t="shared" si="610"/>
        <v>#DIV/0!</v>
      </c>
      <c r="J869" s="22" t="e">
        <f t="shared" si="610"/>
        <v>#DIV/0!</v>
      </c>
      <c r="K869" s="22" t="e">
        <f t="shared" si="610"/>
        <v>#DIV/0!</v>
      </c>
      <c r="L869" s="22" t="e">
        <f t="shared" si="610"/>
        <v>#DIV/0!</v>
      </c>
      <c r="M869" s="22" t="e">
        <f t="shared" si="610"/>
        <v>#DIV/0!</v>
      </c>
      <c r="N869" s="22" t="e">
        <f t="shared" si="610"/>
        <v>#DIV/0!</v>
      </c>
      <c r="O869" s="22" t="e">
        <f t="shared" si="610"/>
        <v>#DIV/0!</v>
      </c>
      <c r="P869" s="22" t="e">
        <f t="shared" si="610"/>
        <v>#DIV/0!</v>
      </c>
      <c r="Q869" s="22" t="e">
        <f t="shared" si="610"/>
        <v>#DIV/0!</v>
      </c>
      <c r="R869" s="22" t="e">
        <f t="shared" si="610"/>
        <v>#DIV/0!</v>
      </c>
      <c r="S869" s="22" t="e">
        <f t="shared" si="610"/>
        <v>#DIV/0!</v>
      </c>
      <c r="T869" s="93"/>
      <c r="U869" s="93"/>
    </row>
    <row r="870" spans="1:21" ht="13.15" hidden="1" customHeight="1" x14ac:dyDescent="0.2">
      <c r="A870" s="92"/>
      <c r="B870" s="80" t="s">
        <v>94</v>
      </c>
      <c r="C870" s="19"/>
      <c r="D870" s="20"/>
      <c r="E870" s="20"/>
      <c r="F870" s="20"/>
      <c r="G870" s="19"/>
      <c r="H870" s="22">
        <f t="shared" ref="H870:S870" si="611">SUM(H871:H874)</f>
        <v>0</v>
      </c>
      <c r="I870" s="22">
        <f t="shared" si="611"/>
        <v>0</v>
      </c>
      <c r="J870" s="22">
        <f t="shared" si="611"/>
        <v>0</v>
      </c>
      <c r="K870" s="22">
        <f t="shared" si="611"/>
        <v>0</v>
      </c>
      <c r="L870" s="22">
        <f t="shared" si="611"/>
        <v>0</v>
      </c>
      <c r="M870" s="22">
        <f t="shared" si="611"/>
        <v>0</v>
      </c>
      <c r="N870" s="22">
        <f t="shared" si="611"/>
        <v>0</v>
      </c>
      <c r="O870" s="22">
        <f t="shared" si="611"/>
        <v>0</v>
      </c>
      <c r="P870" s="22">
        <f t="shared" si="611"/>
        <v>0</v>
      </c>
      <c r="Q870" s="22">
        <f t="shared" si="611"/>
        <v>0</v>
      </c>
      <c r="R870" s="22">
        <f t="shared" si="611"/>
        <v>0</v>
      </c>
      <c r="S870" s="22">
        <f t="shared" si="611"/>
        <v>0</v>
      </c>
      <c r="T870" s="93"/>
      <c r="U870" s="93"/>
    </row>
    <row r="871" spans="1:21" ht="13.15" hidden="1" customHeight="1" x14ac:dyDescent="0.2">
      <c r="A871" s="92"/>
      <c r="B871" s="80" t="s">
        <v>17</v>
      </c>
      <c r="C871" s="19"/>
      <c r="D871" s="20"/>
      <c r="E871" s="20"/>
      <c r="F871" s="20"/>
      <c r="G871" s="19"/>
      <c r="H871" s="22">
        <f t="shared" ref="H871:H874" si="612">J871+L871+N871+P871</f>
        <v>0</v>
      </c>
      <c r="I871" s="24">
        <f t="shared" ref="I871:I874" si="613">K871+M871+O871+Q871</f>
        <v>0</v>
      </c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93"/>
      <c r="U871" s="93"/>
    </row>
    <row r="872" spans="1:21" ht="39.75" hidden="1" customHeight="1" x14ac:dyDescent="0.2">
      <c r="A872" s="92"/>
      <c r="B872" s="80" t="s">
        <v>14</v>
      </c>
      <c r="C872" s="19"/>
      <c r="D872" s="20"/>
      <c r="E872" s="20"/>
      <c r="F872" s="20"/>
      <c r="G872" s="19"/>
      <c r="H872" s="22">
        <f t="shared" si="612"/>
        <v>0</v>
      </c>
      <c r="I872" s="24">
        <f t="shared" si="613"/>
        <v>0</v>
      </c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93"/>
      <c r="U872" s="93"/>
    </row>
    <row r="873" spans="1:21" ht="45.75" hidden="1" customHeight="1" x14ac:dyDescent="0.2">
      <c r="A873" s="92"/>
      <c r="B873" s="80" t="s">
        <v>15</v>
      </c>
      <c r="C873" s="19"/>
      <c r="D873" s="20"/>
      <c r="E873" s="20"/>
      <c r="F873" s="20"/>
      <c r="G873" s="19"/>
      <c r="H873" s="22">
        <f t="shared" si="612"/>
        <v>0</v>
      </c>
      <c r="I873" s="24">
        <f t="shared" si="613"/>
        <v>0</v>
      </c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93"/>
      <c r="U873" s="93"/>
    </row>
    <row r="874" spans="1:21" ht="39.75" hidden="1" customHeight="1" x14ac:dyDescent="0.2">
      <c r="A874" s="92"/>
      <c r="B874" s="80" t="s">
        <v>12</v>
      </c>
      <c r="C874" s="19"/>
      <c r="D874" s="20"/>
      <c r="E874" s="20"/>
      <c r="F874" s="20"/>
      <c r="G874" s="19"/>
      <c r="H874" s="22">
        <f t="shared" si="612"/>
        <v>0</v>
      </c>
      <c r="I874" s="24">
        <f t="shared" si="613"/>
        <v>0</v>
      </c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93"/>
      <c r="U874" s="93"/>
    </row>
    <row r="875" spans="1:21" x14ac:dyDescent="0.2">
      <c r="A875" s="94" t="s">
        <v>479</v>
      </c>
      <c r="B875" s="80" t="s">
        <v>480</v>
      </c>
      <c r="C875" s="19"/>
      <c r="D875" s="20"/>
      <c r="E875" s="20"/>
      <c r="F875" s="20"/>
      <c r="G875" s="19"/>
      <c r="H875" s="22"/>
      <c r="I875" s="24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102" t="s">
        <v>537</v>
      </c>
      <c r="U875" s="102" t="s">
        <v>583</v>
      </c>
    </row>
    <row r="876" spans="1:21" ht="25.5" x14ac:dyDescent="0.2">
      <c r="A876" s="95"/>
      <c r="B876" s="80" t="s">
        <v>112</v>
      </c>
      <c r="C876" s="44"/>
      <c r="D876" s="69"/>
      <c r="E876" s="20"/>
      <c r="F876" s="69"/>
      <c r="G876" s="44"/>
      <c r="H876" s="22"/>
      <c r="I876" s="24"/>
      <c r="J876" s="68" t="s">
        <v>585</v>
      </c>
      <c r="K876" s="68"/>
      <c r="L876" s="68" t="s">
        <v>585</v>
      </c>
      <c r="M876" s="68"/>
      <c r="N876" s="68" t="s">
        <v>585</v>
      </c>
      <c r="O876" s="68"/>
      <c r="P876" s="68" t="s">
        <v>585</v>
      </c>
      <c r="Q876" s="22"/>
      <c r="R876" s="22"/>
      <c r="S876" s="22"/>
      <c r="T876" s="103"/>
      <c r="U876" s="103"/>
    </row>
    <row r="877" spans="1:21" ht="25.5" x14ac:dyDescent="0.2">
      <c r="A877" s="95"/>
      <c r="B877" s="87" t="s">
        <v>94</v>
      </c>
      <c r="C877" s="44"/>
      <c r="D877" s="69"/>
      <c r="E877" s="20"/>
      <c r="F877" s="69"/>
      <c r="G877" s="44"/>
      <c r="H877" s="22"/>
      <c r="I877" s="24"/>
      <c r="J877" s="68"/>
      <c r="K877" s="68"/>
      <c r="L877" s="68"/>
      <c r="M877" s="68"/>
      <c r="N877" s="68"/>
      <c r="O877" s="68"/>
      <c r="P877" s="68"/>
      <c r="Q877" s="22"/>
      <c r="R877" s="22"/>
      <c r="S877" s="22"/>
      <c r="T877" s="103"/>
      <c r="U877" s="103"/>
    </row>
    <row r="878" spans="1:21" x14ac:dyDescent="0.2">
      <c r="A878" s="95"/>
      <c r="B878" s="80" t="s">
        <v>17</v>
      </c>
      <c r="C878" s="19"/>
      <c r="D878" s="20"/>
      <c r="E878" s="20"/>
      <c r="F878" s="20"/>
      <c r="G878" s="19"/>
      <c r="H878" s="22"/>
      <c r="I878" s="24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103"/>
      <c r="U878" s="103"/>
    </row>
    <row r="879" spans="1:21" x14ac:dyDescent="0.2">
      <c r="A879" s="95"/>
      <c r="B879" s="80" t="s">
        <v>14</v>
      </c>
      <c r="C879" s="19"/>
      <c r="D879" s="20"/>
      <c r="E879" s="20"/>
      <c r="F879" s="20"/>
      <c r="G879" s="19"/>
      <c r="H879" s="22"/>
      <c r="I879" s="24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103"/>
      <c r="U879" s="103"/>
    </row>
    <row r="880" spans="1:21" x14ac:dyDescent="0.2">
      <c r="A880" s="95"/>
      <c r="B880" s="80" t="s">
        <v>15</v>
      </c>
      <c r="C880" s="19"/>
      <c r="D880" s="20"/>
      <c r="E880" s="20"/>
      <c r="F880" s="20"/>
      <c r="G880" s="19"/>
      <c r="H880" s="22"/>
      <c r="I880" s="24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103"/>
      <c r="U880" s="103"/>
    </row>
    <row r="881" spans="1:21" ht="60.75" customHeight="1" x14ac:dyDescent="0.2">
      <c r="A881" s="96"/>
      <c r="B881" s="80" t="s">
        <v>12</v>
      </c>
      <c r="C881" s="19"/>
      <c r="D881" s="20"/>
      <c r="E881" s="20"/>
      <c r="F881" s="20"/>
      <c r="G881" s="19"/>
      <c r="H881" s="22"/>
      <c r="I881" s="24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104"/>
      <c r="U881" s="104"/>
    </row>
    <row r="882" spans="1:21" ht="15" customHeight="1" x14ac:dyDescent="0.2">
      <c r="A882" s="102" t="s">
        <v>22</v>
      </c>
      <c r="B882" s="80" t="s">
        <v>600</v>
      </c>
      <c r="C882" s="19"/>
      <c r="D882" s="20"/>
      <c r="E882" s="20"/>
      <c r="F882" s="20"/>
      <c r="G882" s="19"/>
      <c r="H882" s="22">
        <f>H883+H884+H885+H886</f>
        <v>1518</v>
      </c>
      <c r="I882" s="22">
        <f t="shared" ref="I882:S882" si="614">I883+I884+I885+I886</f>
        <v>0</v>
      </c>
      <c r="J882" s="22">
        <f t="shared" si="614"/>
        <v>420</v>
      </c>
      <c r="K882" s="22">
        <f t="shared" si="614"/>
        <v>420</v>
      </c>
      <c r="L882" s="22">
        <f t="shared" si="614"/>
        <v>240</v>
      </c>
      <c r="M882" s="22">
        <f t="shared" si="614"/>
        <v>0</v>
      </c>
      <c r="N882" s="22">
        <f t="shared" si="614"/>
        <v>528</v>
      </c>
      <c r="O882" s="22">
        <f t="shared" si="614"/>
        <v>0</v>
      </c>
      <c r="P882" s="22">
        <f t="shared" si="614"/>
        <v>330</v>
      </c>
      <c r="Q882" s="22">
        <f t="shared" si="614"/>
        <v>0</v>
      </c>
      <c r="R882" s="22">
        <f t="shared" si="614"/>
        <v>1518</v>
      </c>
      <c r="S882" s="22">
        <f t="shared" si="614"/>
        <v>1518</v>
      </c>
      <c r="T882" s="79"/>
      <c r="U882" s="79"/>
    </row>
    <row r="883" spans="1:21" ht="17.25" customHeight="1" x14ac:dyDescent="0.2">
      <c r="A883" s="103"/>
      <c r="B883" s="80" t="s">
        <v>7</v>
      </c>
      <c r="C883" s="19"/>
      <c r="D883" s="20"/>
      <c r="E883" s="20"/>
      <c r="F883" s="20"/>
      <c r="G883" s="19"/>
      <c r="H883" s="22">
        <f>H812+H826+H827+H828+H829+H864</f>
        <v>1518</v>
      </c>
      <c r="I883" s="22">
        <f t="shared" ref="I883:S883" si="615">I812+I826+I827+I828+I829+I864</f>
        <v>0</v>
      </c>
      <c r="J883" s="22">
        <f t="shared" si="615"/>
        <v>420</v>
      </c>
      <c r="K883" s="22">
        <f t="shared" si="615"/>
        <v>420</v>
      </c>
      <c r="L883" s="22">
        <f t="shared" si="615"/>
        <v>240</v>
      </c>
      <c r="M883" s="22">
        <f t="shared" si="615"/>
        <v>0</v>
      </c>
      <c r="N883" s="22">
        <f t="shared" si="615"/>
        <v>528</v>
      </c>
      <c r="O883" s="22">
        <f t="shared" si="615"/>
        <v>0</v>
      </c>
      <c r="P883" s="22">
        <f t="shared" si="615"/>
        <v>330</v>
      </c>
      <c r="Q883" s="22">
        <f t="shared" si="615"/>
        <v>0</v>
      </c>
      <c r="R883" s="22">
        <f t="shared" si="615"/>
        <v>1518</v>
      </c>
      <c r="S883" s="22">
        <f t="shared" si="615"/>
        <v>1518</v>
      </c>
      <c r="T883" s="25"/>
      <c r="U883" s="76"/>
    </row>
    <row r="884" spans="1:21" x14ac:dyDescent="0.2">
      <c r="A884" s="103"/>
      <c r="B884" s="80" t="s">
        <v>14</v>
      </c>
      <c r="C884" s="19"/>
      <c r="D884" s="20"/>
      <c r="E884" s="20"/>
      <c r="F884" s="20"/>
      <c r="G884" s="19"/>
      <c r="H884" s="22">
        <f t="shared" ref="H884:S884" si="616">H813+H830+H865</f>
        <v>0</v>
      </c>
      <c r="I884" s="22">
        <f t="shared" si="616"/>
        <v>0</v>
      </c>
      <c r="J884" s="22">
        <f t="shared" si="616"/>
        <v>0</v>
      </c>
      <c r="K884" s="22">
        <f t="shared" si="616"/>
        <v>0</v>
      </c>
      <c r="L884" s="22">
        <f t="shared" si="616"/>
        <v>0</v>
      </c>
      <c r="M884" s="22">
        <f t="shared" si="616"/>
        <v>0</v>
      </c>
      <c r="N884" s="22">
        <f t="shared" si="616"/>
        <v>0</v>
      </c>
      <c r="O884" s="22">
        <f t="shared" si="616"/>
        <v>0</v>
      </c>
      <c r="P884" s="22">
        <f t="shared" si="616"/>
        <v>0</v>
      </c>
      <c r="Q884" s="22">
        <f t="shared" si="616"/>
        <v>0</v>
      </c>
      <c r="R884" s="22">
        <f t="shared" si="616"/>
        <v>0</v>
      </c>
      <c r="S884" s="22">
        <f t="shared" si="616"/>
        <v>0</v>
      </c>
      <c r="T884" s="25"/>
      <c r="U884" s="76"/>
    </row>
    <row r="885" spans="1:21" x14ac:dyDescent="0.2">
      <c r="A885" s="103"/>
      <c r="B885" s="80" t="s">
        <v>15</v>
      </c>
      <c r="C885" s="19"/>
      <c r="D885" s="20"/>
      <c r="E885" s="20"/>
      <c r="F885" s="20"/>
      <c r="G885" s="19"/>
      <c r="H885" s="22">
        <f t="shared" ref="H885:S885" si="617">H814+H831+H866</f>
        <v>0</v>
      </c>
      <c r="I885" s="22">
        <f t="shared" si="617"/>
        <v>0</v>
      </c>
      <c r="J885" s="22">
        <f t="shared" si="617"/>
        <v>0</v>
      </c>
      <c r="K885" s="22">
        <f t="shared" si="617"/>
        <v>0</v>
      </c>
      <c r="L885" s="22">
        <f t="shared" si="617"/>
        <v>0</v>
      </c>
      <c r="M885" s="22">
        <f t="shared" si="617"/>
        <v>0</v>
      </c>
      <c r="N885" s="22">
        <f t="shared" si="617"/>
        <v>0</v>
      </c>
      <c r="O885" s="22">
        <f t="shared" si="617"/>
        <v>0</v>
      </c>
      <c r="P885" s="22">
        <f t="shared" si="617"/>
        <v>0</v>
      </c>
      <c r="Q885" s="22">
        <f t="shared" si="617"/>
        <v>0</v>
      </c>
      <c r="R885" s="22">
        <f t="shared" si="617"/>
        <v>0</v>
      </c>
      <c r="S885" s="22">
        <f t="shared" si="617"/>
        <v>0</v>
      </c>
      <c r="T885" s="25"/>
      <c r="U885" s="76"/>
    </row>
    <row r="886" spans="1:21" ht="25.5" x14ac:dyDescent="0.2">
      <c r="A886" s="104"/>
      <c r="B886" s="80" t="s">
        <v>10</v>
      </c>
      <c r="C886" s="19"/>
      <c r="D886" s="20"/>
      <c r="E886" s="20"/>
      <c r="F886" s="20"/>
      <c r="G886" s="19"/>
      <c r="H886" s="22">
        <f t="shared" ref="H886:S886" si="618">H815+H832+H867</f>
        <v>0</v>
      </c>
      <c r="I886" s="22">
        <f t="shared" si="618"/>
        <v>0</v>
      </c>
      <c r="J886" s="22">
        <f t="shared" si="618"/>
        <v>0</v>
      </c>
      <c r="K886" s="22">
        <f t="shared" si="618"/>
        <v>0</v>
      </c>
      <c r="L886" s="22">
        <f t="shared" si="618"/>
        <v>0</v>
      </c>
      <c r="M886" s="22">
        <f t="shared" si="618"/>
        <v>0</v>
      </c>
      <c r="N886" s="22">
        <f t="shared" si="618"/>
        <v>0</v>
      </c>
      <c r="O886" s="22">
        <f t="shared" si="618"/>
        <v>0</v>
      </c>
      <c r="P886" s="22">
        <f t="shared" si="618"/>
        <v>0</v>
      </c>
      <c r="Q886" s="22">
        <f t="shared" si="618"/>
        <v>0</v>
      </c>
      <c r="R886" s="22">
        <f t="shared" si="618"/>
        <v>0</v>
      </c>
      <c r="S886" s="22">
        <f t="shared" si="618"/>
        <v>0</v>
      </c>
      <c r="T886" s="25"/>
      <c r="U886" s="76"/>
    </row>
    <row r="887" spans="1:21" x14ac:dyDescent="0.2">
      <c r="A887" s="102" t="s">
        <v>23</v>
      </c>
      <c r="B887" s="80" t="s">
        <v>600</v>
      </c>
      <c r="C887" s="19"/>
      <c r="D887" s="20"/>
      <c r="E887" s="20"/>
      <c r="F887" s="20"/>
      <c r="G887" s="19"/>
      <c r="H887" s="22">
        <f>SUM(H888:H891)</f>
        <v>29269714.937976219</v>
      </c>
      <c r="I887" s="22">
        <f t="shared" ref="I887:S887" si="619">SUM(I888:I891)</f>
        <v>5997111.1600000001</v>
      </c>
      <c r="J887" s="22">
        <f t="shared" si="619"/>
        <v>6763517.8049999997</v>
      </c>
      <c r="K887" s="22">
        <f t="shared" si="619"/>
        <v>5997531.1600000001</v>
      </c>
      <c r="L887" s="22">
        <f t="shared" si="619"/>
        <v>9098411.9959500022</v>
      </c>
      <c r="M887" s="22">
        <f t="shared" si="619"/>
        <v>0</v>
      </c>
      <c r="N887" s="22">
        <f t="shared" si="619"/>
        <v>4632594.4069999997</v>
      </c>
      <c r="O887" s="22">
        <f t="shared" si="619"/>
        <v>0</v>
      </c>
      <c r="P887" s="22">
        <f t="shared" si="619"/>
        <v>8775190.7300262097</v>
      </c>
      <c r="Q887" s="22">
        <f t="shared" si="619"/>
        <v>0</v>
      </c>
      <c r="R887" s="22">
        <f t="shared" si="619"/>
        <v>29751822.599999994</v>
      </c>
      <c r="S887" s="22">
        <f t="shared" si="619"/>
        <v>29287751.09999999</v>
      </c>
      <c r="T887" s="25"/>
      <c r="U887" s="76"/>
    </row>
    <row r="888" spans="1:21" x14ac:dyDescent="0.2">
      <c r="A888" s="103"/>
      <c r="B888" s="80" t="s">
        <v>13</v>
      </c>
      <c r="C888" s="19"/>
      <c r="D888" s="20"/>
      <c r="E888" s="20"/>
      <c r="F888" s="20"/>
      <c r="G888" s="19"/>
      <c r="H888" s="22">
        <f t="shared" ref="H888:S888" si="620">H58+H147+H183+H302+H803+H883</f>
        <v>27267795.138034411</v>
      </c>
      <c r="I888" s="22">
        <f t="shared" si="620"/>
        <v>5997111.1600000001</v>
      </c>
      <c r="J888" s="22">
        <f t="shared" si="620"/>
        <v>6518941.3049999997</v>
      </c>
      <c r="K888" s="22">
        <f t="shared" si="620"/>
        <v>5997531.1600000001</v>
      </c>
      <c r="L888" s="22">
        <f t="shared" si="620"/>
        <v>8736688.8963900022</v>
      </c>
      <c r="M888" s="22">
        <f t="shared" si="620"/>
        <v>0</v>
      </c>
      <c r="N888" s="22">
        <f t="shared" si="620"/>
        <v>4571483.6069999998</v>
      </c>
      <c r="O888" s="22">
        <f t="shared" si="620"/>
        <v>0</v>
      </c>
      <c r="P888" s="22">
        <f t="shared" si="620"/>
        <v>7440681.3296444006</v>
      </c>
      <c r="Q888" s="22">
        <f t="shared" si="620"/>
        <v>0</v>
      </c>
      <c r="R888" s="22">
        <f t="shared" si="620"/>
        <v>28693699.599999994</v>
      </c>
      <c r="S888" s="22">
        <f t="shared" si="620"/>
        <v>28819056.699999992</v>
      </c>
      <c r="T888" s="25"/>
      <c r="U888" s="76"/>
    </row>
    <row r="889" spans="1:21" x14ac:dyDescent="0.2">
      <c r="A889" s="103"/>
      <c r="B889" s="80" t="s">
        <v>14</v>
      </c>
      <c r="C889" s="19"/>
      <c r="D889" s="20"/>
      <c r="E889" s="20"/>
      <c r="F889" s="20"/>
      <c r="G889" s="19"/>
      <c r="H889" s="22">
        <f t="shared" ref="H889:S889" si="621">H59+H148+H184+H303+H804+H884</f>
        <v>1844965.7999418098</v>
      </c>
      <c r="I889" s="22">
        <f t="shared" si="621"/>
        <v>0</v>
      </c>
      <c r="J889" s="22">
        <f t="shared" si="621"/>
        <v>244513.5</v>
      </c>
      <c r="K889" s="22">
        <f t="shared" si="621"/>
        <v>0</v>
      </c>
      <c r="L889" s="22">
        <f t="shared" si="621"/>
        <v>361723.09956</v>
      </c>
      <c r="M889" s="22">
        <f t="shared" si="621"/>
        <v>0</v>
      </c>
      <c r="N889" s="22">
        <f t="shared" si="621"/>
        <v>0</v>
      </c>
      <c r="O889" s="22">
        <f t="shared" si="621"/>
        <v>0</v>
      </c>
      <c r="P889" s="22">
        <f t="shared" si="621"/>
        <v>1238729.2003818101</v>
      </c>
      <c r="Q889" s="22">
        <f t="shared" si="621"/>
        <v>0</v>
      </c>
      <c r="R889" s="22">
        <f t="shared" si="621"/>
        <v>871188.2</v>
      </c>
      <c r="S889" s="22">
        <f t="shared" si="621"/>
        <v>346675.7</v>
      </c>
      <c r="T889" s="25"/>
      <c r="U889" s="76"/>
    </row>
    <row r="890" spans="1:21" x14ac:dyDescent="0.2">
      <c r="A890" s="103"/>
      <c r="B890" s="80" t="s">
        <v>15</v>
      </c>
      <c r="C890" s="19"/>
      <c r="D890" s="20"/>
      <c r="E890" s="20"/>
      <c r="F890" s="20"/>
      <c r="G890" s="19"/>
      <c r="H890" s="22">
        <f t="shared" ref="H890:S890" si="622">H60+H149+H185+H304+H805+H885</f>
        <v>156953.99999999997</v>
      </c>
      <c r="I890" s="22">
        <f t="shared" si="622"/>
        <v>0</v>
      </c>
      <c r="J890" s="22">
        <f t="shared" si="622"/>
        <v>63</v>
      </c>
      <c r="K890" s="22">
        <f t="shared" si="622"/>
        <v>0</v>
      </c>
      <c r="L890" s="22">
        <f t="shared" si="622"/>
        <v>0</v>
      </c>
      <c r="M890" s="22">
        <f t="shared" si="622"/>
        <v>0</v>
      </c>
      <c r="N890" s="22">
        <f t="shared" si="622"/>
        <v>61110.8</v>
      </c>
      <c r="O890" s="22">
        <f t="shared" si="622"/>
        <v>0</v>
      </c>
      <c r="P890" s="22">
        <f t="shared" si="622"/>
        <v>95780.2</v>
      </c>
      <c r="Q890" s="22">
        <f t="shared" si="622"/>
        <v>0</v>
      </c>
      <c r="R890" s="22">
        <f t="shared" si="622"/>
        <v>186934.8</v>
      </c>
      <c r="S890" s="22">
        <f t="shared" si="622"/>
        <v>122018.7</v>
      </c>
      <c r="T890" s="25"/>
      <c r="U890" s="76"/>
    </row>
    <row r="891" spans="1:21" ht="25.5" x14ac:dyDescent="0.2">
      <c r="A891" s="104"/>
      <c r="B891" s="80" t="s">
        <v>12</v>
      </c>
      <c r="C891" s="19"/>
      <c r="D891" s="20"/>
      <c r="E891" s="20"/>
      <c r="F891" s="20"/>
      <c r="G891" s="19"/>
      <c r="H891" s="22">
        <f t="shared" ref="H891:S891" si="623">H61+H150+H186+H305+H806+H886</f>
        <v>0</v>
      </c>
      <c r="I891" s="22">
        <f t="shared" si="623"/>
        <v>0</v>
      </c>
      <c r="J891" s="22">
        <f t="shared" si="623"/>
        <v>0</v>
      </c>
      <c r="K891" s="22">
        <f t="shared" si="623"/>
        <v>0</v>
      </c>
      <c r="L891" s="22">
        <f t="shared" si="623"/>
        <v>0</v>
      </c>
      <c r="M891" s="22">
        <f t="shared" si="623"/>
        <v>0</v>
      </c>
      <c r="N891" s="22">
        <f t="shared" si="623"/>
        <v>0</v>
      </c>
      <c r="O891" s="22">
        <f t="shared" si="623"/>
        <v>0</v>
      </c>
      <c r="P891" s="22">
        <f t="shared" si="623"/>
        <v>0</v>
      </c>
      <c r="Q891" s="22">
        <f t="shared" si="623"/>
        <v>0</v>
      </c>
      <c r="R891" s="22">
        <f t="shared" si="623"/>
        <v>0</v>
      </c>
      <c r="S891" s="22">
        <f t="shared" si="623"/>
        <v>0</v>
      </c>
      <c r="T891" s="25"/>
      <c r="U891" s="76"/>
    </row>
    <row r="892" spans="1:21" ht="26.45" customHeight="1" x14ac:dyDescent="0.2">
      <c r="A892" s="106" t="s">
        <v>228</v>
      </c>
      <c r="B892" s="107"/>
      <c r="C892" s="10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8"/>
    </row>
    <row r="893" spans="1:21" ht="21" customHeight="1" x14ac:dyDescent="0.2">
      <c r="A893" s="106" t="s">
        <v>84</v>
      </c>
      <c r="B893" s="107"/>
      <c r="C893" s="10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8"/>
    </row>
    <row r="894" spans="1:21" ht="27" customHeight="1" x14ac:dyDescent="0.2">
      <c r="A894" s="106" t="s">
        <v>229</v>
      </c>
      <c r="B894" s="107"/>
      <c r="C894" s="10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8"/>
    </row>
    <row r="895" spans="1:21" ht="19.899999999999999" customHeight="1" x14ac:dyDescent="0.2">
      <c r="A895" s="106" t="s">
        <v>230</v>
      </c>
      <c r="B895" s="107"/>
      <c r="C895" s="10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8"/>
    </row>
    <row r="896" spans="1:21" ht="26.45" customHeight="1" x14ac:dyDescent="0.2">
      <c r="A896" s="92" t="s">
        <v>231</v>
      </c>
      <c r="B896" s="80" t="s">
        <v>142</v>
      </c>
      <c r="C896" s="19"/>
      <c r="D896" s="20"/>
      <c r="E896" s="20"/>
      <c r="F896" s="20"/>
      <c r="G896" s="19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93" t="s">
        <v>538</v>
      </c>
      <c r="U896" s="93" t="s">
        <v>299</v>
      </c>
    </row>
    <row r="897" spans="1:21" ht="33" customHeight="1" x14ac:dyDescent="0.2">
      <c r="A897" s="92"/>
      <c r="B897" s="80" t="s">
        <v>113</v>
      </c>
      <c r="C897" s="19"/>
      <c r="D897" s="20"/>
      <c r="E897" s="20"/>
      <c r="F897" s="20"/>
      <c r="G897" s="19"/>
      <c r="H897" s="22"/>
      <c r="I897" s="22"/>
      <c r="J897" s="68" t="s">
        <v>585</v>
      </c>
      <c r="K897" s="68"/>
      <c r="L897" s="68" t="s">
        <v>585</v>
      </c>
      <c r="M897" s="68"/>
      <c r="N897" s="68" t="s">
        <v>585</v>
      </c>
      <c r="O897" s="68"/>
      <c r="P897" s="68" t="s">
        <v>585</v>
      </c>
      <c r="Q897" s="22"/>
      <c r="R897" s="22"/>
      <c r="S897" s="22"/>
      <c r="T897" s="93"/>
      <c r="U897" s="93"/>
    </row>
    <row r="898" spans="1:21" ht="33" customHeight="1" x14ac:dyDescent="0.2">
      <c r="A898" s="92"/>
      <c r="B898" s="80" t="s">
        <v>94</v>
      </c>
      <c r="C898" s="19"/>
      <c r="D898" s="20"/>
      <c r="E898" s="20"/>
      <c r="F898" s="20"/>
      <c r="G898" s="19"/>
      <c r="H898" s="22">
        <f t="shared" ref="H898" si="624">SUM(H899:H906)</f>
        <v>340311.7</v>
      </c>
      <c r="I898" s="22">
        <f t="shared" ref="I898:S898" si="625">SUM(I899:I906)</f>
        <v>15200</v>
      </c>
      <c r="J898" s="22">
        <f t="shared" si="625"/>
        <v>81392.84</v>
      </c>
      <c r="K898" s="22">
        <f t="shared" si="625"/>
        <v>15200</v>
      </c>
      <c r="L898" s="22">
        <f t="shared" si="625"/>
        <v>115163.86</v>
      </c>
      <c r="M898" s="22">
        <f t="shared" si="625"/>
        <v>0</v>
      </c>
      <c r="N898" s="22">
        <f t="shared" si="625"/>
        <v>58779.33</v>
      </c>
      <c r="O898" s="22">
        <f t="shared" si="625"/>
        <v>0</v>
      </c>
      <c r="P898" s="22">
        <f t="shared" si="625"/>
        <v>84975.669999999984</v>
      </c>
      <c r="Q898" s="22">
        <f t="shared" si="625"/>
        <v>0</v>
      </c>
      <c r="R898" s="22">
        <f t="shared" si="625"/>
        <v>341029.3</v>
      </c>
      <c r="S898" s="22">
        <f t="shared" si="625"/>
        <v>354593</v>
      </c>
      <c r="T898" s="93"/>
      <c r="U898" s="93"/>
    </row>
    <row r="899" spans="1:21" ht="13.15" customHeight="1" x14ac:dyDescent="0.2">
      <c r="A899" s="92"/>
      <c r="B899" s="102" t="s">
        <v>17</v>
      </c>
      <c r="C899" s="19">
        <f>C910</f>
        <v>136</v>
      </c>
      <c r="D899" s="19" t="str">
        <f t="shared" ref="D899:G899" si="626">D910</f>
        <v>07</v>
      </c>
      <c r="E899" s="19" t="str">
        <f t="shared" ref="E899" si="627">E910</f>
        <v>05</v>
      </c>
      <c r="F899" s="19" t="str">
        <f t="shared" si="626"/>
        <v>0720000650</v>
      </c>
      <c r="G899" s="19">
        <f t="shared" si="626"/>
        <v>621</v>
      </c>
      <c r="H899" s="22">
        <f t="shared" ref="H899" si="628">H910</f>
        <v>64671.3</v>
      </c>
      <c r="I899" s="22">
        <f t="shared" ref="I899:S899" si="629">I910</f>
        <v>15200</v>
      </c>
      <c r="J899" s="22">
        <f t="shared" si="629"/>
        <v>15200</v>
      </c>
      <c r="K899" s="22">
        <f t="shared" si="629"/>
        <v>15200</v>
      </c>
      <c r="L899" s="22">
        <f t="shared" si="629"/>
        <v>20607.7</v>
      </c>
      <c r="M899" s="22">
        <f t="shared" si="629"/>
        <v>0</v>
      </c>
      <c r="N899" s="22">
        <f t="shared" si="629"/>
        <v>12661.55</v>
      </c>
      <c r="O899" s="22">
        <f t="shared" si="629"/>
        <v>0</v>
      </c>
      <c r="P899" s="22">
        <f t="shared" si="629"/>
        <v>16202.05</v>
      </c>
      <c r="Q899" s="22">
        <f t="shared" si="629"/>
        <v>0</v>
      </c>
      <c r="R899" s="22">
        <f t="shared" si="629"/>
        <v>66612.899999999994</v>
      </c>
      <c r="S899" s="22">
        <f t="shared" si="629"/>
        <v>69080.2</v>
      </c>
      <c r="T899" s="93"/>
      <c r="U899" s="93"/>
    </row>
    <row r="900" spans="1:21" ht="13.15" customHeight="1" x14ac:dyDescent="0.2">
      <c r="A900" s="92"/>
      <c r="B900" s="103"/>
      <c r="C900" s="19">
        <f>C917</f>
        <v>136</v>
      </c>
      <c r="D900" s="19" t="str">
        <f t="shared" ref="D900:G901" si="630">D917</f>
        <v>07</v>
      </c>
      <c r="E900" s="19" t="str">
        <f t="shared" ref="E900" si="631">E917</f>
        <v>04</v>
      </c>
      <c r="F900" s="19" t="str">
        <f t="shared" si="630"/>
        <v>0720001010</v>
      </c>
      <c r="G900" s="19">
        <f t="shared" si="630"/>
        <v>621</v>
      </c>
      <c r="H900" s="22">
        <f t="shared" ref="H900" si="632">H917</f>
        <v>237128.1</v>
      </c>
      <c r="I900" s="22">
        <f t="shared" ref="I900:S900" si="633">I917</f>
        <v>0</v>
      </c>
      <c r="J900" s="22">
        <f t="shared" si="633"/>
        <v>58237.54</v>
      </c>
      <c r="K900" s="22">
        <f t="shared" si="633"/>
        <v>0</v>
      </c>
      <c r="L900" s="22">
        <f t="shared" si="633"/>
        <v>84105.06</v>
      </c>
      <c r="M900" s="22">
        <f t="shared" si="633"/>
        <v>0</v>
      </c>
      <c r="N900" s="22">
        <f t="shared" si="633"/>
        <v>38243.480000000003</v>
      </c>
      <c r="O900" s="22">
        <f t="shared" si="633"/>
        <v>0</v>
      </c>
      <c r="P900" s="22">
        <f t="shared" si="633"/>
        <v>56542.02</v>
      </c>
      <c r="Q900" s="22">
        <f t="shared" si="633"/>
        <v>0</v>
      </c>
      <c r="R900" s="22">
        <f t="shared" si="633"/>
        <v>239763.6</v>
      </c>
      <c r="S900" s="22">
        <f t="shared" si="633"/>
        <v>250860</v>
      </c>
      <c r="T900" s="93"/>
      <c r="U900" s="93"/>
    </row>
    <row r="901" spans="1:21" ht="13.15" customHeight="1" x14ac:dyDescent="0.2">
      <c r="A901" s="92"/>
      <c r="B901" s="103"/>
      <c r="C901" s="19">
        <f>C918</f>
        <v>136</v>
      </c>
      <c r="D901" s="19" t="str">
        <f t="shared" si="630"/>
        <v>07</v>
      </c>
      <c r="E901" s="19" t="str">
        <f t="shared" ref="E901" si="634">E918</f>
        <v>04</v>
      </c>
      <c r="F901" s="19" t="str">
        <f t="shared" si="630"/>
        <v>0720001010</v>
      </c>
      <c r="G901" s="19">
        <f t="shared" si="630"/>
        <v>622</v>
      </c>
      <c r="H901" s="22">
        <f t="shared" ref="H901" si="635">H918</f>
        <v>0</v>
      </c>
      <c r="I901" s="22">
        <f t="shared" ref="I901:S901" si="636">I918</f>
        <v>0</v>
      </c>
      <c r="J901" s="22">
        <f t="shared" si="636"/>
        <v>0</v>
      </c>
      <c r="K901" s="22">
        <f t="shared" si="636"/>
        <v>0</v>
      </c>
      <c r="L901" s="22">
        <f t="shared" si="636"/>
        <v>0</v>
      </c>
      <c r="M901" s="22">
        <f t="shared" si="636"/>
        <v>0</v>
      </c>
      <c r="N901" s="22">
        <f t="shared" si="636"/>
        <v>0</v>
      </c>
      <c r="O901" s="22">
        <f t="shared" si="636"/>
        <v>0</v>
      </c>
      <c r="P901" s="22">
        <f t="shared" si="636"/>
        <v>0</v>
      </c>
      <c r="Q901" s="22">
        <f t="shared" si="636"/>
        <v>0</v>
      </c>
      <c r="R901" s="22">
        <f t="shared" si="636"/>
        <v>0</v>
      </c>
      <c r="S901" s="22">
        <f t="shared" si="636"/>
        <v>0</v>
      </c>
      <c r="T901" s="93"/>
      <c r="U901" s="93"/>
    </row>
    <row r="902" spans="1:21" ht="50.45" customHeight="1" x14ac:dyDescent="0.2">
      <c r="A902" s="92"/>
      <c r="B902" s="103"/>
      <c r="C902" s="19">
        <f>C925</f>
        <v>136</v>
      </c>
      <c r="D902" s="19" t="str">
        <f t="shared" ref="D902:G903" si="637">D925</f>
        <v>07</v>
      </c>
      <c r="E902" s="19" t="str">
        <f t="shared" ref="E902" si="638">E925</f>
        <v>04</v>
      </c>
      <c r="F902" s="19" t="str">
        <f t="shared" si="637"/>
        <v>0720003559</v>
      </c>
      <c r="G902" s="19">
        <f t="shared" si="637"/>
        <v>622</v>
      </c>
      <c r="H902" s="22">
        <f t="shared" ref="H902" si="639">H925</f>
        <v>6699</v>
      </c>
      <c r="I902" s="22">
        <f t="shared" ref="I902:S902" si="640">I925</f>
        <v>0</v>
      </c>
      <c r="J902" s="22">
        <f t="shared" si="640"/>
        <v>1541.9</v>
      </c>
      <c r="K902" s="22">
        <f t="shared" si="640"/>
        <v>0</v>
      </c>
      <c r="L902" s="22">
        <f t="shared" si="640"/>
        <v>1394.6</v>
      </c>
      <c r="M902" s="22">
        <f t="shared" si="640"/>
        <v>0</v>
      </c>
      <c r="N902" s="22">
        <f t="shared" si="640"/>
        <v>734.8</v>
      </c>
      <c r="O902" s="22">
        <f t="shared" si="640"/>
        <v>0</v>
      </c>
      <c r="P902" s="22">
        <f t="shared" si="640"/>
        <v>3027.7</v>
      </c>
      <c r="Q902" s="22">
        <f t="shared" si="640"/>
        <v>0</v>
      </c>
      <c r="R902" s="22">
        <f t="shared" si="640"/>
        <v>4993.8</v>
      </c>
      <c r="S902" s="22">
        <f t="shared" si="640"/>
        <v>4993.8</v>
      </c>
      <c r="T902" s="93"/>
      <c r="U902" s="93"/>
    </row>
    <row r="903" spans="1:21" ht="26.45" customHeight="1" x14ac:dyDescent="0.2">
      <c r="A903" s="92"/>
      <c r="B903" s="104"/>
      <c r="C903" s="19">
        <f>C926</f>
        <v>136</v>
      </c>
      <c r="D903" s="20" t="str">
        <f>D926</f>
        <v>07</v>
      </c>
      <c r="E903" s="20" t="str">
        <f>E926</f>
        <v>04</v>
      </c>
      <c r="F903" s="19" t="str">
        <f t="shared" si="637"/>
        <v>0720003589</v>
      </c>
      <c r="G903" s="19">
        <f t="shared" si="637"/>
        <v>321</v>
      </c>
      <c r="H903" s="22">
        <f t="shared" ref="H903" si="641">H926</f>
        <v>31813.300000000003</v>
      </c>
      <c r="I903" s="22">
        <f t="shared" ref="I903:S903" si="642">I926</f>
        <v>0</v>
      </c>
      <c r="J903" s="22">
        <f t="shared" si="642"/>
        <v>6413.4</v>
      </c>
      <c r="K903" s="22">
        <f t="shared" si="642"/>
        <v>0</v>
      </c>
      <c r="L903" s="22">
        <f t="shared" si="642"/>
        <v>9056.5</v>
      </c>
      <c r="M903" s="22">
        <f t="shared" si="642"/>
        <v>0</v>
      </c>
      <c r="N903" s="22">
        <f t="shared" si="642"/>
        <v>7139.5</v>
      </c>
      <c r="O903" s="22">
        <f t="shared" si="642"/>
        <v>0</v>
      </c>
      <c r="P903" s="22">
        <f t="shared" si="642"/>
        <v>9203.9</v>
      </c>
      <c r="Q903" s="22">
        <f t="shared" si="642"/>
        <v>0</v>
      </c>
      <c r="R903" s="22">
        <f t="shared" si="642"/>
        <v>29659</v>
      </c>
      <c r="S903" s="22">
        <f t="shared" si="642"/>
        <v>29659</v>
      </c>
      <c r="T903" s="93"/>
      <c r="U903" s="93"/>
    </row>
    <row r="904" spans="1:21" ht="13.15" customHeight="1" x14ac:dyDescent="0.2">
      <c r="A904" s="92"/>
      <c r="B904" s="80" t="s">
        <v>14</v>
      </c>
      <c r="C904" s="19"/>
      <c r="D904" s="20"/>
      <c r="E904" s="20"/>
      <c r="F904" s="20"/>
      <c r="G904" s="19"/>
      <c r="H904" s="22">
        <f t="shared" ref="H904" si="643">H911+H919+H927</f>
        <v>0</v>
      </c>
      <c r="I904" s="22">
        <f t="shared" ref="I904:S904" si="644">I911+I919+I927</f>
        <v>0</v>
      </c>
      <c r="J904" s="22">
        <f t="shared" si="644"/>
        <v>0</v>
      </c>
      <c r="K904" s="22">
        <f t="shared" si="644"/>
        <v>0</v>
      </c>
      <c r="L904" s="22">
        <f t="shared" si="644"/>
        <v>0</v>
      </c>
      <c r="M904" s="22">
        <f t="shared" si="644"/>
        <v>0</v>
      </c>
      <c r="N904" s="22">
        <f t="shared" si="644"/>
        <v>0</v>
      </c>
      <c r="O904" s="22">
        <f t="shared" si="644"/>
        <v>0</v>
      </c>
      <c r="P904" s="22">
        <f t="shared" si="644"/>
        <v>0</v>
      </c>
      <c r="Q904" s="22">
        <f t="shared" si="644"/>
        <v>0</v>
      </c>
      <c r="R904" s="22">
        <f t="shared" si="644"/>
        <v>0</v>
      </c>
      <c r="S904" s="22">
        <f t="shared" si="644"/>
        <v>0</v>
      </c>
      <c r="T904" s="93"/>
      <c r="U904" s="93"/>
    </row>
    <row r="905" spans="1:21" ht="13.15" customHeight="1" x14ac:dyDescent="0.2">
      <c r="A905" s="92"/>
      <c r="B905" s="80" t="s">
        <v>15</v>
      </c>
      <c r="C905" s="19"/>
      <c r="D905" s="20"/>
      <c r="E905" s="20"/>
      <c r="F905" s="20"/>
      <c r="G905" s="19"/>
      <c r="H905" s="22">
        <f t="shared" ref="H905" si="645">H912+H920+H928</f>
        <v>0</v>
      </c>
      <c r="I905" s="22">
        <f t="shared" ref="I905:S905" si="646">I912+I920+I928</f>
        <v>0</v>
      </c>
      <c r="J905" s="22">
        <f t="shared" si="646"/>
        <v>0</v>
      </c>
      <c r="K905" s="22">
        <f t="shared" si="646"/>
        <v>0</v>
      </c>
      <c r="L905" s="22">
        <f t="shared" si="646"/>
        <v>0</v>
      </c>
      <c r="M905" s="22">
        <f t="shared" si="646"/>
        <v>0</v>
      </c>
      <c r="N905" s="22">
        <f t="shared" si="646"/>
        <v>0</v>
      </c>
      <c r="O905" s="22">
        <f t="shared" si="646"/>
        <v>0</v>
      </c>
      <c r="P905" s="22">
        <f t="shared" si="646"/>
        <v>0</v>
      </c>
      <c r="Q905" s="22">
        <f t="shared" si="646"/>
        <v>0</v>
      </c>
      <c r="R905" s="22">
        <f t="shared" si="646"/>
        <v>0</v>
      </c>
      <c r="S905" s="22">
        <f t="shared" si="646"/>
        <v>0</v>
      </c>
      <c r="T905" s="93"/>
      <c r="U905" s="93"/>
    </row>
    <row r="906" spans="1:21" ht="13.15" customHeight="1" x14ac:dyDescent="0.2">
      <c r="A906" s="92"/>
      <c r="B906" s="80" t="s">
        <v>12</v>
      </c>
      <c r="C906" s="19"/>
      <c r="D906" s="20"/>
      <c r="E906" s="20"/>
      <c r="F906" s="20"/>
      <c r="G906" s="19"/>
      <c r="H906" s="22">
        <f t="shared" ref="H906" si="647">H913+H921+H929</f>
        <v>0</v>
      </c>
      <c r="I906" s="22">
        <f t="shared" ref="I906:S906" si="648">I913+I921+I929</f>
        <v>0</v>
      </c>
      <c r="J906" s="22">
        <f t="shared" si="648"/>
        <v>0</v>
      </c>
      <c r="K906" s="22">
        <f t="shared" si="648"/>
        <v>0</v>
      </c>
      <c r="L906" s="22">
        <f t="shared" si="648"/>
        <v>0</v>
      </c>
      <c r="M906" s="22">
        <f t="shared" si="648"/>
        <v>0</v>
      </c>
      <c r="N906" s="22">
        <f t="shared" si="648"/>
        <v>0</v>
      </c>
      <c r="O906" s="22">
        <f t="shared" si="648"/>
        <v>0</v>
      </c>
      <c r="P906" s="22">
        <f t="shared" si="648"/>
        <v>0</v>
      </c>
      <c r="Q906" s="22">
        <f t="shared" si="648"/>
        <v>0</v>
      </c>
      <c r="R906" s="22">
        <f t="shared" si="648"/>
        <v>0</v>
      </c>
      <c r="S906" s="22">
        <f t="shared" si="648"/>
        <v>0</v>
      </c>
      <c r="T906" s="93"/>
      <c r="U906" s="93"/>
    </row>
    <row r="907" spans="1:21" ht="27.6" customHeight="1" x14ac:dyDescent="0.2">
      <c r="A907" s="92" t="s">
        <v>399</v>
      </c>
      <c r="B907" s="74" t="s">
        <v>570</v>
      </c>
      <c r="C907" s="19"/>
      <c r="D907" s="20"/>
      <c r="E907" s="20"/>
      <c r="F907" s="20"/>
      <c r="G907" s="19"/>
      <c r="H907" s="22">
        <v>535680</v>
      </c>
      <c r="I907" s="22"/>
      <c r="J907" s="22"/>
      <c r="K907" s="22"/>
      <c r="L907" s="22"/>
      <c r="M907" s="22"/>
      <c r="N907" s="22"/>
      <c r="O907" s="22"/>
      <c r="P907" s="22">
        <v>535680</v>
      </c>
      <c r="Q907" s="22"/>
      <c r="R907" s="22">
        <v>535680</v>
      </c>
      <c r="S907" s="22">
        <v>535680</v>
      </c>
      <c r="T907" s="93" t="s">
        <v>539</v>
      </c>
      <c r="U907" s="93" t="s">
        <v>300</v>
      </c>
    </row>
    <row r="908" spans="1:21" ht="33" customHeight="1" x14ac:dyDescent="0.2">
      <c r="A908" s="92"/>
      <c r="B908" s="80" t="s">
        <v>110</v>
      </c>
      <c r="C908" s="19"/>
      <c r="D908" s="20"/>
      <c r="E908" s="20"/>
      <c r="F908" s="20"/>
      <c r="G908" s="19"/>
      <c r="H908" s="22">
        <f t="shared" ref="H908:S908" si="649">ROUND(H909/H907,1)</f>
        <v>0.1</v>
      </c>
      <c r="I908" s="22" t="e">
        <f t="shared" si="649"/>
        <v>#DIV/0!</v>
      </c>
      <c r="J908" s="68" t="s">
        <v>585</v>
      </c>
      <c r="K908" s="68"/>
      <c r="L908" s="68" t="s">
        <v>585</v>
      </c>
      <c r="M908" s="68"/>
      <c r="N908" s="68" t="s">
        <v>585</v>
      </c>
      <c r="O908" s="68"/>
      <c r="P908" s="68" t="s">
        <v>585</v>
      </c>
      <c r="Q908" s="22" t="e">
        <f t="shared" si="649"/>
        <v>#DIV/0!</v>
      </c>
      <c r="R908" s="22">
        <f t="shared" si="649"/>
        <v>0.1</v>
      </c>
      <c r="S908" s="22">
        <f t="shared" si="649"/>
        <v>0.1</v>
      </c>
      <c r="T908" s="93"/>
      <c r="U908" s="93"/>
    </row>
    <row r="909" spans="1:21" ht="30" customHeight="1" x14ac:dyDescent="0.2">
      <c r="A909" s="92"/>
      <c r="B909" s="80" t="s">
        <v>94</v>
      </c>
      <c r="C909" s="19"/>
      <c r="D909" s="20"/>
      <c r="E909" s="20"/>
      <c r="F909" s="20"/>
      <c r="G909" s="19"/>
      <c r="H909" s="22">
        <f t="shared" ref="H909:S909" si="650">SUM(H910:H913)</f>
        <v>64671.3</v>
      </c>
      <c r="I909" s="22">
        <f t="shared" si="650"/>
        <v>15200</v>
      </c>
      <c r="J909" s="22">
        <f t="shared" si="650"/>
        <v>15200</v>
      </c>
      <c r="K909" s="22">
        <f t="shared" si="650"/>
        <v>15200</v>
      </c>
      <c r="L909" s="22">
        <f t="shared" si="650"/>
        <v>20607.7</v>
      </c>
      <c r="M909" s="22">
        <f t="shared" si="650"/>
        <v>0</v>
      </c>
      <c r="N909" s="22">
        <f t="shared" si="650"/>
        <v>12661.55</v>
      </c>
      <c r="O909" s="22">
        <f t="shared" si="650"/>
        <v>0</v>
      </c>
      <c r="P909" s="22">
        <f t="shared" si="650"/>
        <v>16202.05</v>
      </c>
      <c r="Q909" s="22">
        <f t="shared" si="650"/>
        <v>0</v>
      </c>
      <c r="R909" s="22">
        <f t="shared" si="650"/>
        <v>66612.899999999994</v>
      </c>
      <c r="S909" s="22">
        <f t="shared" si="650"/>
        <v>69080.2</v>
      </c>
      <c r="T909" s="93"/>
      <c r="U909" s="93"/>
    </row>
    <row r="910" spans="1:21" x14ac:dyDescent="0.2">
      <c r="A910" s="92"/>
      <c r="B910" s="80" t="s">
        <v>17</v>
      </c>
      <c r="C910" s="19">
        <v>136</v>
      </c>
      <c r="D910" s="20" t="s">
        <v>590</v>
      </c>
      <c r="E910" s="18" t="s">
        <v>597</v>
      </c>
      <c r="F910" s="20" t="s">
        <v>183</v>
      </c>
      <c r="G910" s="76">
        <v>621</v>
      </c>
      <c r="H910" s="22">
        <f t="shared" ref="H910:H913" si="651">J910+L910+N910+P910</f>
        <v>64671.3</v>
      </c>
      <c r="I910" s="24">
        <f t="shared" ref="I910:I913" si="652">K910+M910+O910+Q910</f>
        <v>15200</v>
      </c>
      <c r="J910" s="22">
        <v>15200</v>
      </c>
      <c r="K910" s="22">
        <v>15200</v>
      </c>
      <c r="L910" s="22">
        <v>20607.7</v>
      </c>
      <c r="M910" s="22"/>
      <c r="N910" s="22">
        <v>12661.55</v>
      </c>
      <c r="O910" s="22"/>
      <c r="P910" s="22">
        <v>16202.05</v>
      </c>
      <c r="Q910" s="22"/>
      <c r="R910" s="22">
        <v>66612.899999999994</v>
      </c>
      <c r="S910" s="22">
        <v>69080.2</v>
      </c>
      <c r="T910" s="93"/>
      <c r="U910" s="93"/>
    </row>
    <row r="911" spans="1:21" ht="26.45" customHeight="1" x14ac:dyDescent="0.2">
      <c r="A911" s="92"/>
      <c r="B911" s="80" t="s">
        <v>14</v>
      </c>
      <c r="C911" s="19"/>
      <c r="D911" s="20"/>
      <c r="E911" s="20"/>
      <c r="F911" s="20"/>
      <c r="G911" s="19"/>
      <c r="H911" s="22">
        <f t="shared" si="651"/>
        <v>0</v>
      </c>
      <c r="I911" s="24">
        <f t="shared" si="652"/>
        <v>0</v>
      </c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93"/>
      <c r="U911" s="93"/>
    </row>
    <row r="912" spans="1:21" ht="13.15" customHeight="1" x14ac:dyDescent="0.2">
      <c r="A912" s="92"/>
      <c r="B912" s="80" t="s">
        <v>15</v>
      </c>
      <c r="C912" s="19"/>
      <c r="D912" s="20"/>
      <c r="E912" s="20"/>
      <c r="F912" s="20"/>
      <c r="G912" s="19"/>
      <c r="H912" s="22">
        <f t="shared" si="651"/>
        <v>0</v>
      </c>
      <c r="I912" s="24">
        <f t="shared" si="652"/>
        <v>0</v>
      </c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93"/>
      <c r="U912" s="93"/>
    </row>
    <row r="913" spans="1:21" ht="13.15" customHeight="1" x14ac:dyDescent="0.2">
      <c r="A913" s="92"/>
      <c r="B913" s="80" t="s">
        <v>12</v>
      </c>
      <c r="C913" s="19"/>
      <c r="D913" s="20"/>
      <c r="E913" s="20"/>
      <c r="F913" s="20"/>
      <c r="G913" s="19"/>
      <c r="H913" s="22">
        <f t="shared" si="651"/>
        <v>0</v>
      </c>
      <c r="I913" s="24">
        <f t="shared" si="652"/>
        <v>0</v>
      </c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93"/>
      <c r="U913" s="93"/>
    </row>
    <row r="914" spans="1:21" ht="39" customHeight="1" x14ac:dyDescent="0.2">
      <c r="A914" s="92" t="s">
        <v>232</v>
      </c>
      <c r="B914" s="74" t="s">
        <v>165</v>
      </c>
      <c r="C914" s="19"/>
      <c r="D914" s="20"/>
      <c r="E914" s="20"/>
      <c r="F914" s="20"/>
      <c r="G914" s="19"/>
      <c r="H914" s="22">
        <v>7</v>
      </c>
      <c r="I914" s="22"/>
      <c r="J914" s="22">
        <v>7</v>
      </c>
      <c r="K914" s="22"/>
      <c r="L914" s="22">
        <v>7</v>
      </c>
      <c r="M914" s="22"/>
      <c r="N914" s="22">
        <v>7</v>
      </c>
      <c r="O914" s="22"/>
      <c r="P914" s="22">
        <v>7</v>
      </c>
      <c r="Q914" s="22"/>
      <c r="R914" s="22">
        <v>7</v>
      </c>
      <c r="S914" s="22">
        <v>7</v>
      </c>
      <c r="T914" s="93" t="s">
        <v>540</v>
      </c>
      <c r="U914" s="93" t="s">
        <v>301</v>
      </c>
    </row>
    <row r="915" spans="1:21" ht="31.9" customHeight="1" x14ac:dyDescent="0.2">
      <c r="A915" s="92"/>
      <c r="B915" s="80" t="s">
        <v>112</v>
      </c>
      <c r="C915" s="19"/>
      <c r="D915" s="20"/>
      <c r="E915" s="20"/>
      <c r="F915" s="20"/>
      <c r="G915" s="19"/>
      <c r="H915" s="22">
        <f t="shared" ref="H915:S915" si="653">ROUND(H916/H914,1)</f>
        <v>33875.4</v>
      </c>
      <c r="I915" s="22" t="e">
        <f t="shared" si="653"/>
        <v>#DIV/0!</v>
      </c>
      <c r="J915" s="68" t="s">
        <v>585</v>
      </c>
      <c r="K915" s="68"/>
      <c r="L915" s="68" t="s">
        <v>585</v>
      </c>
      <c r="M915" s="68"/>
      <c r="N915" s="68" t="s">
        <v>585</v>
      </c>
      <c r="O915" s="68"/>
      <c r="P915" s="68" t="s">
        <v>585</v>
      </c>
      <c r="Q915" s="22" t="e">
        <f t="shared" si="653"/>
        <v>#DIV/0!</v>
      </c>
      <c r="R915" s="22">
        <f t="shared" si="653"/>
        <v>34251.9</v>
      </c>
      <c r="S915" s="22">
        <f t="shared" si="653"/>
        <v>35837.1</v>
      </c>
      <c r="T915" s="93"/>
      <c r="U915" s="93"/>
    </row>
    <row r="916" spans="1:21" ht="25.5" x14ac:dyDescent="0.2">
      <c r="A916" s="92"/>
      <c r="B916" s="80" t="s">
        <v>94</v>
      </c>
      <c r="C916" s="19"/>
      <c r="D916" s="20"/>
      <c r="E916" s="20"/>
      <c r="F916" s="20"/>
      <c r="G916" s="19"/>
      <c r="H916" s="22">
        <f t="shared" ref="H916:S916" si="654">SUM(H917:H921)</f>
        <v>237128.1</v>
      </c>
      <c r="I916" s="22">
        <f t="shared" si="654"/>
        <v>0</v>
      </c>
      <c r="J916" s="22">
        <f t="shared" si="654"/>
        <v>58237.54</v>
      </c>
      <c r="K916" s="22">
        <f t="shared" si="654"/>
        <v>0</v>
      </c>
      <c r="L916" s="22">
        <f t="shared" si="654"/>
        <v>84105.06</v>
      </c>
      <c r="M916" s="22">
        <f t="shared" si="654"/>
        <v>0</v>
      </c>
      <c r="N916" s="22">
        <f t="shared" si="654"/>
        <v>38243.480000000003</v>
      </c>
      <c r="O916" s="22">
        <f t="shared" si="654"/>
        <v>0</v>
      </c>
      <c r="P916" s="22">
        <f t="shared" si="654"/>
        <v>56542.02</v>
      </c>
      <c r="Q916" s="22">
        <f t="shared" si="654"/>
        <v>0</v>
      </c>
      <c r="R916" s="22">
        <f t="shared" si="654"/>
        <v>239763.6</v>
      </c>
      <c r="S916" s="22">
        <f t="shared" si="654"/>
        <v>250860</v>
      </c>
      <c r="T916" s="93"/>
      <c r="U916" s="93"/>
    </row>
    <row r="917" spans="1:21" x14ac:dyDescent="0.2">
      <c r="A917" s="92"/>
      <c r="B917" s="94" t="s">
        <v>17</v>
      </c>
      <c r="C917" s="19">
        <v>136</v>
      </c>
      <c r="D917" s="20" t="s">
        <v>590</v>
      </c>
      <c r="E917" s="18" t="s">
        <v>598</v>
      </c>
      <c r="F917" s="20" t="s">
        <v>184</v>
      </c>
      <c r="G917" s="76">
        <v>621</v>
      </c>
      <c r="H917" s="22">
        <f t="shared" ref="H917:H921" si="655">J917+L917+N917+P917</f>
        <v>237128.1</v>
      </c>
      <c r="I917" s="24">
        <f t="shared" ref="I917:I921" si="656">K917+M917+O917+Q917</f>
        <v>0</v>
      </c>
      <c r="J917" s="22">
        <v>58237.54</v>
      </c>
      <c r="K917" s="22"/>
      <c r="L917" s="22">
        <v>84105.06</v>
      </c>
      <c r="M917" s="22"/>
      <c r="N917" s="22">
        <v>38243.480000000003</v>
      </c>
      <c r="O917" s="22"/>
      <c r="P917" s="22">
        <v>56542.02</v>
      </c>
      <c r="Q917" s="22"/>
      <c r="R917" s="22">
        <v>239763.6</v>
      </c>
      <c r="S917" s="22">
        <v>250860</v>
      </c>
      <c r="T917" s="93"/>
      <c r="U917" s="93"/>
    </row>
    <row r="918" spans="1:21" x14ac:dyDescent="0.2">
      <c r="A918" s="92"/>
      <c r="B918" s="96"/>
      <c r="C918" s="19">
        <v>136</v>
      </c>
      <c r="D918" s="20" t="s">
        <v>590</v>
      </c>
      <c r="E918" s="18" t="s">
        <v>598</v>
      </c>
      <c r="F918" s="20" t="s">
        <v>184</v>
      </c>
      <c r="G918" s="76">
        <v>622</v>
      </c>
      <c r="H918" s="22">
        <f t="shared" si="655"/>
        <v>0</v>
      </c>
      <c r="I918" s="24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93"/>
      <c r="U918" s="93"/>
    </row>
    <row r="919" spans="1:21" x14ac:dyDescent="0.2">
      <c r="A919" s="92"/>
      <c r="B919" s="80" t="s">
        <v>14</v>
      </c>
      <c r="C919" s="19"/>
      <c r="D919" s="20"/>
      <c r="E919" s="20"/>
      <c r="F919" s="20"/>
      <c r="G919" s="19"/>
      <c r="H919" s="22">
        <f t="shared" si="655"/>
        <v>0</v>
      </c>
      <c r="I919" s="24">
        <f t="shared" si="656"/>
        <v>0</v>
      </c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93"/>
      <c r="U919" s="93"/>
    </row>
    <row r="920" spans="1:21" ht="13.15" customHeight="1" x14ac:dyDescent="0.2">
      <c r="A920" s="92"/>
      <c r="B920" s="80" t="s">
        <v>15</v>
      </c>
      <c r="C920" s="19"/>
      <c r="D920" s="20"/>
      <c r="E920" s="20"/>
      <c r="F920" s="20"/>
      <c r="G920" s="19"/>
      <c r="H920" s="22">
        <f t="shared" si="655"/>
        <v>0</v>
      </c>
      <c r="I920" s="24">
        <f t="shared" si="656"/>
        <v>0</v>
      </c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93"/>
      <c r="U920" s="93"/>
    </row>
    <row r="921" spans="1:21" ht="13.15" customHeight="1" x14ac:dyDescent="0.2">
      <c r="A921" s="92"/>
      <c r="B921" s="80" t="s">
        <v>12</v>
      </c>
      <c r="C921" s="19"/>
      <c r="D921" s="20"/>
      <c r="E921" s="20"/>
      <c r="F921" s="20"/>
      <c r="G921" s="19"/>
      <c r="H921" s="22">
        <f t="shared" si="655"/>
        <v>0</v>
      </c>
      <c r="I921" s="24">
        <f t="shared" si="656"/>
        <v>0</v>
      </c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93"/>
      <c r="U921" s="93"/>
    </row>
    <row r="922" spans="1:21" x14ac:dyDescent="0.2">
      <c r="A922" s="92" t="s">
        <v>270</v>
      </c>
      <c r="B922" s="80" t="s">
        <v>143</v>
      </c>
      <c r="C922" s="19"/>
      <c r="D922" s="20"/>
      <c r="E922" s="20"/>
      <c r="F922" s="20"/>
      <c r="G922" s="19"/>
      <c r="H922" s="22">
        <v>799</v>
      </c>
      <c r="I922" s="22"/>
      <c r="J922" s="22">
        <v>799</v>
      </c>
      <c r="K922" s="22"/>
      <c r="L922" s="22">
        <v>799</v>
      </c>
      <c r="M922" s="22"/>
      <c r="N922" s="22">
        <v>799</v>
      </c>
      <c r="O922" s="22"/>
      <c r="P922" s="22">
        <v>799</v>
      </c>
      <c r="Q922" s="22"/>
      <c r="R922" s="22">
        <v>799</v>
      </c>
      <c r="S922" s="22">
        <v>799</v>
      </c>
      <c r="T922" s="93" t="s">
        <v>541</v>
      </c>
      <c r="U922" s="93" t="s">
        <v>302</v>
      </c>
    </row>
    <row r="923" spans="1:21" ht="31.9" customHeight="1" x14ac:dyDescent="0.2">
      <c r="A923" s="92"/>
      <c r="B923" s="80" t="s">
        <v>109</v>
      </c>
      <c r="C923" s="19"/>
      <c r="D923" s="20"/>
      <c r="E923" s="20"/>
      <c r="F923" s="20"/>
      <c r="G923" s="19"/>
      <c r="H923" s="22">
        <v>525</v>
      </c>
      <c r="I923" s="22" t="e">
        <f t="shared" ref="I923:Q923" si="657">ROUND(I924/I922,1)</f>
        <v>#DIV/0!</v>
      </c>
      <c r="J923" s="68" t="s">
        <v>585</v>
      </c>
      <c r="K923" s="68"/>
      <c r="L923" s="68" t="s">
        <v>585</v>
      </c>
      <c r="M923" s="68"/>
      <c r="N923" s="68" t="s">
        <v>585</v>
      </c>
      <c r="O923" s="68"/>
      <c r="P923" s="68" t="s">
        <v>585</v>
      </c>
      <c r="Q923" s="22" t="e">
        <f t="shared" si="657"/>
        <v>#DIV/0!</v>
      </c>
      <c r="R923" s="22">
        <v>525</v>
      </c>
      <c r="S923" s="22">
        <v>525</v>
      </c>
      <c r="T923" s="93"/>
      <c r="U923" s="93"/>
    </row>
    <row r="924" spans="1:21" ht="25.5" x14ac:dyDescent="0.2">
      <c r="A924" s="92"/>
      <c r="B924" s="80" t="s">
        <v>94</v>
      </c>
      <c r="C924" s="19"/>
      <c r="D924" s="20"/>
      <c r="E924" s="20"/>
      <c r="F924" s="20"/>
      <c r="G924" s="19"/>
      <c r="H924" s="22">
        <f t="shared" ref="H924:S924" si="658">SUM(H925:H929)</f>
        <v>38512.300000000003</v>
      </c>
      <c r="I924" s="22">
        <f t="shared" si="658"/>
        <v>0</v>
      </c>
      <c r="J924" s="22">
        <f t="shared" si="658"/>
        <v>7955.2999999999993</v>
      </c>
      <c r="K924" s="22">
        <f t="shared" si="658"/>
        <v>0</v>
      </c>
      <c r="L924" s="22">
        <f t="shared" si="658"/>
        <v>10451.1</v>
      </c>
      <c r="M924" s="22">
        <f t="shared" si="658"/>
        <v>0</v>
      </c>
      <c r="N924" s="22">
        <f t="shared" si="658"/>
        <v>7874.3</v>
      </c>
      <c r="O924" s="22">
        <f t="shared" si="658"/>
        <v>0</v>
      </c>
      <c r="P924" s="22">
        <f t="shared" si="658"/>
        <v>12231.599999999999</v>
      </c>
      <c r="Q924" s="22">
        <f t="shared" si="658"/>
        <v>0</v>
      </c>
      <c r="R924" s="22">
        <f t="shared" si="658"/>
        <v>34652.800000000003</v>
      </c>
      <c r="S924" s="22">
        <f t="shared" si="658"/>
        <v>34652.800000000003</v>
      </c>
      <c r="T924" s="93"/>
      <c r="U924" s="93"/>
    </row>
    <row r="925" spans="1:21" x14ac:dyDescent="0.2">
      <c r="A925" s="92"/>
      <c r="B925" s="92" t="s">
        <v>17</v>
      </c>
      <c r="C925" s="76">
        <v>136</v>
      </c>
      <c r="D925" s="20" t="s">
        <v>590</v>
      </c>
      <c r="E925" s="18" t="s">
        <v>598</v>
      </c>
      <c r="F925" s="18" t="s">
        <v>609</v>
      </c>
      <c r="G925" s="76">
        <v>622</v>
      </c>
      <c r="H925" s="22">
        <f t="shared" ref="H925:H929" si="659">J925+L925+N925+P925</f>
        <v>6699</v>
      </c>
      <c r="I925" s="24">
        <f t="shared" ref="I925:I929" si="660">K925+M925+O925+Q925</f>
        <v>0</v>
      </c>
      <c r="J925" s="22">
        <v>1541.9</v>
      </c>
      <c r="K925" s="22"/>
      <c r="L925" s="22">
        <v>1394.6</v>
      </c>
      <c r="M925" s="22"/>
      <c r="N925" s="22">
        <v>734.8</v>
      </c>
      <c r="O925" s="22"/>
      <c r="P925" s="22">
        <v>3027.7</v>
      </c>
      <c r="Q925" s="22"/>
      <c r="R925" s="22">
        <v>4993.8</v>
      </c>
      <c r="S925" s="22">
        <v>4993.8</v>
      </c>
      <c r="T925" s="93"/>
      <c r="U925" s="93"/>
    </row>
    <row r="926" spans="1:21" x14ac:dyDescent="0.2">
      <c r="A926" s="92"/>
      <c r="B926" s="92"/>
      <c r="C926" s="76">
        <v>136</v>
      </c>
      <c r="D926" s="20" t="s">
        <v>590</v>
      </c>
      <c r="E926" s="18" t="s">
        <v>598</v>
      </c>
      <c r="F926" s="18" t="s">
        <v>365</v>
      </c>
      <c r="G926" s="76">
        <v>321</v>
      </c>
      <c r="H926" s="22">
        <f t="shared" si="659"/>
        <v>31813.300000000003</v>
      </c>
      <c r="I926" s="24">
        <f t="shared" si="660"/>
        <v>0</v>
      </c>
      <c r="J926" s="22">
        <v>6413.4</v>
      </c>
      <c r="K926" s="22"/>
      <c r="L926" s="22">
        <v>9056.5</v>
      </c>
      <c r="M926" s="22"/>
      <c r="N926" s="22">
        <v>7139.5</v>
      </c>
      <c r="O926" s="22"/>
      <c r="P926" s="22">
        <v>9203.9</v>
      </c>
      <c r="Q926" s="22"/>
      <c r="R926" s="22">
        <v>29659</v>
      </c>
      <c r="S926" s="22">
        <v>29659</v>
      </c>
      <c r="T926" s="93"/>
      <c r="U926" s="93"/>
    </row>
    <row r="927" spans="1:21" ht="13.15" customHeight="1" x14ac:dyDescent="0.2">
      <c r="A927" s="92"/>
      <c r="B927" s="80" t="s">
        <v>14</v>
      </c>
      <c r="C927" s="19"/>
      <c r="D927" s="20"/>
      <c r="E927" s="20"/>
      <c r="F927" s="20"/>
      <c r="G927" s="19"/>
      <c r="H927" s="22">
        <f t="shared" si="659"/>
        <v>0</v>
      </c>
      <c r="I927" s="24">
        <f t="shared" si="660"/>
        <v>0</v>
      </c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93"/>
      <c r="U927" s="93"/>
    </row>
    <row r="928" spans="1:21" ht="13.15" customHeight="1" x14ac:dyDescent="0.2">
      <c r="A928" s="92"/>
      <c r="B928" s="80" t="s">
        <v>15</v>
      </c>
      <c r="C928" s="19"/>
      <c r="D928" s="20"/>
      <c r="E928" s="20"/>
      <c r="F928" s="20"/>
      <c r="G928" s="19"/>
      <c r="H928" s="22">
        <f t="shared" si="659"/>
        <v>0</v>
      </c>
      <c r="I928" s="24">
        <f t="shared" si="660"/>
        <v>0</v>
      </c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93"/>
      <c r="U928" s="93"/>
    </row>
    <row r="929" spans="1:21" ht="25.15" customHeight="1" x14ac:dyDescent="0.2">
      <c r="A929" s="92"/>
      <c r="B929" s="80" t="s">
        <v>12</v>
      </c>
      <c r="C929" s="19"/>
      <c r="D929" s="20"/>
      <c r="E929" s="20"/>
      <c r="F929" s="20"/>
      <c r="G929" s="19"/>
      <c r="H929" s="22">
        <f t="shared" si="659"/>
        <v>0</v>
      </c>
      <c r="I929" s="24">
        <f t="shared" si="660"/>
        <v>0</v>
      </c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93"/>
      <c r="U929" s="93"/>
    </row>
    <row r="930" spans="1:21" ht="27.6" customHeight="1" x14ac:dyDescent="0.2">
      <c r="A930" s="92" t="s">
        <v>233</v>
      </c>
      <c r="B930" s="80" t="s">
        <v>158</v>
      </c>
      <c r="C930" s="19"/>
      <c r="D930" s="20"/>
      <c r="E930" s="20"/>
      <c r="F930" s="20"/>
      <c r="G930" s="19"/>
      <c r="H930" s="22">
        <v>4</v>
      </c>
      <c r="I930" s="22"/>
      <c r="J930" s="22">
        <v>1</v>
      </c>
      <c r="K930" s="22"/>
      <c r="L930" s="22">
        <v>1</v>
      </c>
      <c r="M930" s="22"/>
      <c r="N930" s="22">
        <v>1</v>
      </c>
      <c r="O930" s="22"/>
      <c r="P930" s="22">
        <v>1</v>
      </c>
      <c r="Q930" s="22"/>
      <c r="R930" s="22">
        <v>4</v>
      </c>
      <c r="S930" s="22">
        <v>4</v>
      </c>
      <c r="T930" s="93" t="s">
        <v>542</v>
      </c>
      <c r="U930" s="93" t="s">
        <v>303</v>
      </c>
    </row>
    <row r="931" spans="1:21" ht="40.15" customHeight="1" x14ac:dyDescent="0.2">
      <c r="A931" s="92"/>
      <c r="B931" s="80" t="s">
        <v>113</v>
      </c>
      <c r="C931" s="19"/>
      <c r="D931" s="20"/>
      <c r="E931" s="20"/>
      <c r="F931" s="20"/>
      <c r="G931" s="19"/>
      <c r="H931" s="22"/>
      <c r="I931" s="22"/>
      <c r="J931" s="68" t="s">
        <v>585</v>
      </c>
      <c r="K931" s="68"/>
      <c r="L931" s="68" t="s">
        <v>585</v>
      </c>
      <c r="M931" s="68"/>
      <c r="N931" s="68" t="s">
        <v>585</v>
      </c>
      <c r="O931" s="68"/>
      <c r="P931" s="68" t="s">
        <v>585</v>
      </c>
      <c r="Q931" s="22"/>
      <c r="R931" s="22"/>
      <c r="S931" s="22"/>
      <c r="T931" s="93"/>
      <c r="U931" s="93"/>
    </row>
    <row r="932" spans="1:21" ht="25.5" x14ac:dyDescent="0.2">
      <c r="A932" s="92"/>
      <c r="B932" s="80" t="s">
        <v>94</v>
      </c>
      <c r="C932" s="19"/>
      <c r="D932" s="20"/>
      <c r="E932" s="20"/>
      <c r="F932" s="20"/>
      <c r="G932" s="19"/>
      <c r="H932" s="22">
        <f t="shared" ref="H932:S932" si="661">SUM(H933:H936)</f>
        <v>0</v>
      </c>
      <c r="I932" s="22">
        <f t="shared" si="661"/>
        <v>0</v>
      </c>
      <c r="J932" s="22">
        <f t="shared" si="661"/>
        <v>0</v>
      </c>
      <c r="K932" s="22">
        <f t="shared" si="661"/>
        <v>0</v>
      </c>
      <c r="L932" s="22">
        <f t="shared" si="661"/>
        <v>0</v>
      </c>
      <c r="M932" s="22">
        <f t="shared" si="661"/>
        <v>0</v>
      </c>
      <c r="N932" s="22">
        <f t="shared" si="661"/>
        <v>0</v>
      </c>
      <c r="O932" s="22">
        <f t="shared" si="661"/>
        <v>0</v>
      </c>
      <c r="P932" s="22">
        <f t="shared" si="661"/>
        <v>0</v>
      </c>
      <c r="Q932" s="22">
        <f t="shared" si="661"/>
        <v>0</v>
      </c>
      <c r="R932" s="22">
        <f t="shared" si="661"/>
        <v>0</v>
      </c>
      <c r="S932" s="22">
        <f t="shared" si="661"/>
        <v>0</v>
      </c>
      <c r="T932" s="93"/>
      <c r="U932" s="93"/>
    </row>
    <row r="933" spans="1:21" x14ac:dyDescent="0.2">
      <c r="A933" s="92"/>
      <c r="B933" s="80" t="s">
        <v>17</v>
      </c>
      <c r="C933" s="19"/>
      <c r="D933" s="19"/>
      <c r="E933" s="19"/>
      <c r="F933" s="19"/>
      <c r="G933" s="19"/>
      <c r="H933" s="22">
        <f t="shared" ref="H933:S933" si="662">H940</f>
        <v>0</v>
      </c>
      <c r="I933" s="22">
        <f t="shared" si="662"/>
        <v>0</v>
      </c>
      <c r="J933" s="22">
        <f t="shared" si="662"/>
        <v>0</v>
      </c>
      <c r="K933" s="22">
        <f t="shared" si="662"/>
        <v>0</v>
      </c>
      <c r="L933" s="22">
        <f t="shared" si="662"/>
        <v>0</v>
      </c>
      <c r="M933" s="22">
        <f t="shared" si="662"/>
        <v>0</v>
      </c>
      <c r="N933" s="22">
        <f t="shared" si="662"/>
        <v>0</v>
      </c>
      <c r="O933" s="22">
        <f t="shared" si="662"/>
        <v>0</v>
      </c>
      <c r="P933" s="22">
        <f t="shared" si="662"/>
        <v>0</v>
      </c>
      <c r="Q933" s="22">
        <f t="shared" si="662"/>
        <v>0</v>
      </c>
      <c r="R933" s="22">
        <f t="shared" si="662"/>
        <v>0</v>
      </c>
      <c r="S933" s="22">
        <f t="shared" si="662"/>
        <v>0</v>
      </c>
      <c r="T933" s="93"/>
      <c r="U933" s="93"/>
    </row>
    <row r="934" spans="1:21" x14ac:dyDescent="0.2">
      <c r="A934" s="92"/>
      <c r="B934" s="80" t="s">
        <v>14</v>
      </c>
      <c r="C934" s="19"/>
      <c r="D934" s="20"/>
      <c r="E934" s="20"/>
      <c r="F934" s="20"/>
      <c r="G934" s="19"/>
      <c r="H934" s="22">
        <f t="shared" ref="H934:S934" si="663">H941</f>
        <v>0</v>
      </c>
      <c r="I934" s="22">
        <f t="shared" si="663"/>
        <v>0</v>
      </c>
      <c r="J934" s="22">
        <f t="shared" si="663"/>
        <v>0</v>
      </c>
      <c r="K934" s="22">
        <f t="shared" si="663"/>
        <v>0</v>
      </c>
      <c r="L934" s="22">
        <f t="shared" si="663"/>
        <v>0</v>
      </c>
      <c r="M934" s="22">
        <f t="shared" si="663"/>
        <v>0</v>
      </c>
      <c r="N934" s="22">
        <f t="shared" si="663"/>
        <v>0</v>
      </c>
      <c r="O934" s="22">
        <f t="shared" si="663"/>
        <v>0</v>
      </c>
      <c r="P934" s="22">
        <f t="shared" si="663"/>
        <v>0</v>
      </c>
      <c r="Q934" s="22">
        <f t="shared" si="663"/>
        <v>0</v>
      </c>
      <c r="R934" s="22">
        <f t="shared" si="663"/>
        <v>0</v>
      </c>
      <c r="S934" s="22">
        <f t="shared" si="663"/>
        <v>0</v>
      </c>
      <c r="T934" s="93"/>
      <c r="U934" s="93"/>
    </row>
    <row r="935" spans="1:21" x14ac:dyDescent="0.2">
      <c r="A935" s="92"/>
      <c r="B935" s="80" t="s">
        <v>15</v>
      </c>
      <c r="C935" s="19"/>
      <c r="D935" s="20"/>
      <c r="E935" s="20"/>
      <c r="F935" s="20"/>
      <c r="G935" s="19"/>
      <c r="H935" s="22">
        <f t="shared" ref="H935:S935" si="664">H942</f>
        <v>0</v>
      </c>
      <c r="I935" s="22">
        <f t="shared" si="664"/>
        <v>0</v>
      </c>
      <c r="J935" s="22">
        <f t="shared" si="664"/>
        <v>0</v>
      </c>
      <c r="K935" s="22">
        <f t="shared" si="664"/>
        <v>0</v>
      </c>
      <c r="L935" s="22">
        <f t="shared" si="664"/>
        <v>0</v>
      </c>
      <c r="M935" s="22">
        <f t="shared" si="664"/>
        <v>0</v>
      </c>
      <c r="N935" s="22">
        <f t="shared" si="664"/>
        <v>0</v>
      </c>
      <c r="O935" s="22">
        <f t="shared" si="664"/>
        <v>0</v>
      </c>
      <c r="P935" s="22">
        <f t="shared" si="664"/>
        <v>0</v>
      </c>
      <c r="Q935" s="22">
        <f t="shared" si="664"/>
        <v>0</v>
      </c>
      <c r="R935" s="22">
        <f t="shared" si="664"/>
        <v>0</v>
      </c>
      <c r="S935" s="22">
        <f t="shared" si="664"/>
        <v>0</v>
      </c>
      <c r="T935" s="93"/>
      <c r="U935" s="93"/>
    </row>
    <row r="936" spans="1:21" ht="62.25" customHeight="1" x14ac:dyDescent="0.2">
      <c r="A936" s="92"/>
      <c r="B936" s="80" t="s">
        <v>12</v>
      </c>
      <c r="C936" s="19"/>
      <c r="D936" s="20"/>
      <c r="E936" s="20"/>
      <c r="F936" s="20"/>
      <c r="G936" s="19"/>
      <c r="H936" s="22">
        <f t="shared" ref="H936:S936" si="665">H943</f>
        <v>0</v>
      </c>
      <c r="I936" s="22">
        <f t="shared" si="665"/>
        <v>0</v>
      </c>
      <c r="J936" s="22">
        <f t="shared" si="665"/>
        <v>0</v>
      </c>
      <c r="K936" s="22">
        <f t="shared" si="665"/>
        <v>0</v>
      </c>
      <c r="L936" s="22">
        <f t="shared" si="665"/>
        <v>0</v>
      </c>
      <c r="M936" s="22">
        <f t="shared" si="665"/>
        <v>0</v>
      </c>
      <c r="N936" s="22">
        <f t="shared" si="665"/>
        <v>0</v>
      </c>
      <c r="O936" s="22">
        <f t="shared" si="665"/>
        <v>0</v>
      </c>
      <c r="P936" s="22">
        <f t="shared" si="665"/>
        <v>0</v>
      </c>
      <c r="Q936" s="22">
        <f t="shared" si="665"/>
        <v>0</v>
      </c>
      <c r="R936" s="22">
        <f t="shared" si="665"/>
        <v>0</v>
      </c>
      <c r="S936" s="22">
        <f t="shared" si="665"/>
        <v>0</v>
      </c>
      <c r="T936" s="93"/>
      <c r="U936" s="93"/>
    </row>
    <row r="937" spans="1:21" ht="35.25" hidden="1" customHeight="1" x14ac:dyDescent="0.2">
      <c r="A937" s="92" t="s">
        <v>442</v>
      </c>
      <c r="B937" s="80" t="s">
        <v>158</v>
      </c>
      <c r="C937" s="19"/>
      <c r="D937" s="20"/>
      <c r="E937" s="20"/>
      <c r="F937" s="20"/>
      <c r="G937" s="19"/>
      <c r="H937" s="22">
        <v>4</v>
      </c>
      <c r="I937" s="22"/>
      <c r="J937" s="22">
        <v>1</v>
      </c>
      <c r="K937" s="22"/>
      <c r="L937" s="22">
        <v>1</v>
      </c>
      <c r="M937" s="22"/>
      <c r="N937" s="22">
        <v>1</v>
      </c>
      <c r="O937" s="22"/>
      <c r="P937" s="22">
        <v>1</v>
      </c>
      <c r="Q937" s="22"/>
      <c r="R937" s="22">
        <v>4</v>
      </c>
      <c r="S937" s="22">
        <v>4</v>
      </c>
      <c r="T937" s="93" t="s">
        <v>543</v>
      </c>
      <c r="U937" s="102" t="s">
        <v>443</v>
      </c>
    </row>
    <row r="938" spans="1:21" ht="27.75" hidden="1" customHeight="1" x14ac:dyDescent="0.2">
      <c r="A938" s="92"/>
      <c r="B938" s="80" t="s">
        <v>110</v>
      </c>
      <c r="C938" s="19"/>
      <c r="D938" s="20"/>
      <c r="E938" s="20"/>
      <c r="F938" s="20"/>
      <c r="G938" s="19"/>
      <c r="H938" s="22">
        <f t="shared" ref="H938:S938" si="666">ROUND(H939/H937,1)</f>
        <v>0</v>
      </c>
      <c r="I938" s="22" t="e">
        <f t="shared" si="666"/>
        <v>#DIV/0!</v>
      </c>
      <c r="J938" s="22">
        <f t="shared" si="666"/>
        <v>0</v>
      </c>
      <c r="K938" s="22" t="e">
        <f t="shared" si="666"/>
        <v>#DIV/0!</v>
      </c>
      <c r="L938" s="22">
        <f t="shared" si="666"/>
        <v>0</v>
      </c>
      <c r="M938" s="22" t="e">
        <f t="shared" si="666"/>
        <v>#DIV/0!</v>
      </c>
      <c r="N938" s="22">
        <f t="shared" si="666"/>
        <v>0</v>
      </c>
      <c r="O938" s="22" t="e">
        <f t="shared" si="666"/>
        <v>#DIV/0!</v>
      </c>
      <c r="P938" s="22">
        <f t="shared" si="666"/>
        <v>0</v>
      </c>
      <c r="Q938" s="22" t="e">
        <f t="shared" si="666"/>
        <v>#DIV/0!</v>
      </c>
      <c r="R938" s="22">
        <f t="shared" si="666"/>
        <v>0</v>
      </c>
      <c r="S938" s="22">
        <f t="shared" si="666"/>
        <v>0</v>
      </c>
      <c r="T938" s="93"/>
      <c r="U938" s="103"/>
    </row>
    <row r="939" spans="1:21" ht="34.9" hidden="1" customHeight="1" x14ac:dyDescent="0.2">
      <c r="A939" s="92"/>
      <c r="B939" s="80" t="s">
        <v>94</v>
      </c>
      <c r="C939" s="19"/>
      <c r="D939" s="20"/>
      <c r="E939" s="20"/>
      <c r="F939" s="20"/>
      <c r="G939" s="19"/>
      <c r="H939" s="22">
        <f t="shared" ref="H939:S939" si="667">SUM(H940:H943)</f>
        <v>0</v>
      </c>
      <c r="I939" s="22">
        <f t="shared" si="667"/>
        <v>0</v>
      </c>
      <c r="J939" s="22">
        <f t="shared" si="667"/>
        <v>0</v>
      </c>
      <c r="K939" s="22">
        <f t="shared" si="667"/>
        <v>0</v>
      </c>
      <c r="L939" s="22">
        <f t="shared" si="667"/>
        <v>0</v>
      </c>
      <c r="M939" s="22">
        <f t="shared" si="667"/>
        <v>0</v>
      </c>
      <c r="N939" s="22">
        <f t="shared" si="667"/>
        <v>0</v>
      </c>
      <c r="O939" s="22">
        <f t="shared" si="667"/>
        <v>0</v>
      </c>
      <c r="P939" s="22">
        <f t="shared" si="667"/>
        <v>0</v>
      </c>
      <c r="Q939" s="22">
        <f t="shared" si="667"/>
        <v>0</v>
      </c>
      <c r="R939" s="22">
        <f t="shared" si="667"/>
        <v>0</v>
      </c>
      <c r="S939" s="22">
        <f t="shared" si="667"/>
        <v>0</v>
      </c>
      <c r="T939" s="93"/>
      <c r="U939" s="103"/>
    </row>
    <row r="940" spans="1:21" hidden="1" x14ac:dyDescent="0.2">
      <c r="A940" s="92"/>
      <c r="B940" s="80" t="s">
        <v>17</v>
      </c>
      <c r="C940" s="19"/>
      <c r="D940" s="20"/>
      <c r="E940" s="20"/>
      <c r="F940" s="20"/>
      <c r="G940" s="19"/>
      <c r="H940" s="22">
        <f>J940+L940+N940+P940</f>
        <v>0</v>
      </c>
      <c r="I940" s="24">
        <f t="shared" ref="I940:I943" si="668">K940+M940+O940+Q940</f>
        <v>0</v>
      </c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93"/>
      <c r="U940" s="103"/>
    </row>
    <row r="941" spans="1:21" hidden="1" x14ac:dyDescent="0.2">
      <c r="A941" s="92"/>
      <c r="B941" s="80" t="s">
        <v>14</v>
      </c>
      <c r="C941" s="19"/>
      <c r="D941" s="20"/>
      <c r="E941" s="20"/>
      <c r="F941" s="20"/>
      <c r="G941" s="19"/>
      <c r="H941" s="22">
        <f t="shared" ref="H941:H943" si="669">J941+L941+N941+P941</f>
        <v>0</v>
      </c>
      <c r="I941" s="24">
        <f t="shared" si="668"/>
        <v>0</v>
      </c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93"/>
      <c r="U941" s="103"/>
    </row>
    <row r="942" spans="1:21" ht="22.5" hidden="1" customHeight="1" x14ac:dyDescent="0.2">
      <c r="A942" s="92"/>
      <c r="B942" s="80" t="s">
        <v>15</v>
      </c>
      <c r="C942" s="19"/>
      <c r="D942" s="20"/>
      <c r="E942" s="20"/>
      <c r="F942" s="20"/>
      <c r="G942" s="19"/>
      <c r="H942" s="22">
        <f t="shared" si="669"/>
        <v>0</v>
      </c>
      <c r="I942" s="24">
        <f t="shared" si="668"/>
        <v>0</v>
      </c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93"/>
      <c r="U942" s="103"/>
    </row>
    <row r="943" spans="1:21" hidden="1" x14ac:dyDescent="0.2">
      <c r="A943" s="92"/>
      <c r="B943" s="80" t="s">
        <v>12</v>
      </c>
      <c r="C943" s="19"/>
      <c r="D943" s="20"/>
      <c r="E943" s="20"/>
      <c r="F943" s="20"/>
      <c r="G943" s="19"/>
      <c r="H943" s="22">
        <f t="shared" si="669"/>
        <v>0</v>
      </c>
      <c r="I943" s="24">
        <f t="shared" si="668"/>
        <v>0</v>
      </c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93"/>
      <c r="U943" s="104"/>
    </row>
    <row r="944" spans="1:21" ht="15" customHeight="1" x14ac:dyDescent="0.2">
      <c r="A944" s="102" t="s">
        <v>24</v>
      </c>
      <c r="B944" s="80" t="s">
        <v>600</v>
      </c>
      <c r="C944" s="19"/>
      <c r="D944" s="20"/>
      <c r="E944" s="20"/>
      <c r="F944" s="20"/>
      <c r="G944" s="19"/>
      <c r="H944" s="22">
        <f>H945+H946+H947+H948</f>
        <v>340311.7</v>
      </c>
      <c r="I944" s="22">
        <f t="shared" ref="I944:S944" si="670">I945+I946+I947+I948</f>
        <v>15200</v>
      </c>
      <c r="J944" s="22">
        <f t="shared" si="670"/>
        <v>81392.84</v>
      </c>
      <c r="K944" s="22">
        <f t="shared" si="670"/>
        <v>15200</v>
      </c>
      <c r="L944" s="22">
        <f t="shared" si="670"/>
        <v>115163.86</v>
      </c>
      <c r="M944" s="22">
        <f t="shared" si="670"/>
        <v>0</v>
      </c>
      <c r="N944" s="22">
        <f t="shared" si="670"/>
        <v>58779.33</v>
      </c>
      <c r="O944" s="22">
        <f t="shared" si="670"/>
        <v>0</v>
      </c>
      <c r="P944" s="22">
        <f t="shared" si="670"/>
        <v>84975.669999999984</v>
      </c>
      <c r="Q944" s="22">
        <f t="shared" si="670"/>
        <v>0</v>
      </c>
      <c r="R944" s="22">
        <f t="shared" si="670"/>
        <v>341029.3</v>
      </c>
      <c r="S944" s="22">
        <f t="shared" si="670"/>
        <v>354593</v>
      </c>
      <c r="T944" s="76"/>
      <c r="U944" s="79"/>
    </row>
    <row r="945" spans="1:21" ht="12.75" customHeight="1" x14ac:dyDescent="0.2">
      <c r="A945" s="103"/>
      <c r="B945" s="80" t="s">
        <v>7</v>
      </c>
      <c r="C945" s="19"/>
      <c r="D945" s="20"/>
      <c r="E945" s="20"/>
      <c r="F945" s="20"/>
      <c r="G945" s="19"/>
      <c r="H945" s="22">
        <f t="shared" ref="H945:S945" si="671">H899+H900+H901+H902+H903+H933</f>
        <v>340311.7</v>
      </c>
      <c r="I945" s="22">
        <f t="shared" si="671"/>
        <v>15200</v>
      </c>
      <c r="J945" s="22">
        <f t="shared" si="671"/>
        <v>81392.84</v>
      </c>
      <c r="K945" s="22">
        <f t="shared" si="671"/>
        <v>15200</v>
      </c>
      <c r="L945" s="22">
        <f t="shared" si="671"/>
        <v>115163.86</v>
      </c>
      <c r="M945" s="22">
        <f t="shared" si="671"/>
        <v>0</v>
      </c>
      <c r="N945" s="22">
        <f t="shared" si="671"/>
        <v>58779.33</v>
      </c>
      <c r="O945" s="22">
        <f t="shared" si="671"/>
        <v>0</v>
      </c>
      <c r="P945" s="22">
        <f t="shared" si="671"/>
        <v>84975.669999999984</v>
      </c>
      <c r="Q945" s="22">
        <f t="shared" si="671"/>
        <v>0</v>
      </c>
      <c r="R945" s="22">
        <f t="shared" si="671"/>
        <v>341029.3</v>
      </c>
      <c r="S945" s="22">
        <f t="shared" si="671"/>
        <v>354593</v>
      </c>
      <c r="T945" s="25"/>
      <c r="U945" s="76"/>
    </row>
    <row r="946" spans="1:21" x14ac:dyDescent="0.2">
      <c r="A946" s="103"/>
      <c r="B946" s="80" t="s">
        <v>14</v>
      </c>
      <c r="C946" s="19"/>
      <c r="D946" s="20"/>
      <c r="E946" s="20"/>
      <c r="F946" s="20"/>
      <c r="G946" s="19"/>
      <c r="H946" s="22">
        <f t="shared" ref="H946:S946" si="672">H904+H934</f>
        <v>0</v>
      </c>
      <c r="I946" s="22">
        <f t="shared" si="672"/>
        <v>0</v>
      </c>
      <c r="J946" s="22">
        <f t="shared" si="672"/>
        <v>0</v>
      </c>
      <c r="K946" s="22">
        <f t="shared" si="672"/>
        <v>0</v>
      </c>
      <c r="L946" s="22">
        <f t="shared" si="672"/>
        <v>0</v>
      </c>
      <c r="M946" s="22">
        <f t="shared" si="672"/>
        <v>0</v>
      </c>
      <c r="N946" s="22">
        <f t="shared" si="672"/>
        <v>0</v>
      </c>
      <c r="O946" s="22">
        <f t="shared" si="672"/>
        <v>0</v>
      </c>
      <c r="P946" s="22">
        <f t="shared" si="672"/>
        <v>0</v>
      </c>
      <c r="Q946" s="22">
        <f t="shared" si="672"/>
        <v>0</v>
      </c>
      <c r="R946" s="22">
        <f t="shared" si="672"/>
        <v>0</v>
      </c>
      <c r="S946" s="22">
        <f t="shared" si="672"/>
        <v>0</v>
      </c>
      <c r="T946" s="25"/>
      <c r="U946" s="76"/>
    </row>
    <row r="947" spans="1:21" ht="25.15" customHeight="1" x14ac:dyDescent="0.2">
      <c r="A947" s="103"/>
      <c r="B947" s="80" t="s">
        <v>15</v>
      </c>
      <c r="C947" s="19"/>
      <c r="D947" s="20"/>
      <c r="E947" s="20"/>
      <c r="F947" s="20"/>
      <c r="G947" s="19"/>
      <c r="H947" s="22">
        <f t="shared" ref="H947:S947" si="673">H905+H935</f>
        <v>0</v>
      </c>
      <c r="I947" s="22">
        <f t="shared" si="673"/>
        <v>0</v>
      </c>
      <c r="J947" s="22">
        <f t="shared" si="673"/>
        <v>0</v>
      </c>
      <c r="K947" s="22">
        <f t="shared" si="673"/>
        <v>0</v>
      </c>
      <c r="L947" s="22">
        <f t="shared" si="673"/>
        <v>0</v>
      </c>
      <c r="M947" s="22">
        <f t="shared" si="673"/>
        <v>0</v>
      </c>
      <c r="N947" s="22">
        <f t="shared" si="673"/>
        <v>0</v>
      </c>
      <c r="O947" s="22">
        <f t="shared" si="673"/>
        <v>0</v>
      </c>
      <c r="P947" s="22">
        <f t="shared" si="673"/>
        <v>0</v>
      </c>
      <c r="Q947" s="22">
        <f t="shared" si="673"/>
        <v>0</v>
      </c>
      <c r="R947" s="22">
        <f t="shared" si="673"/>
        <v>0</v>
      </c>
      <c r="S947" s="22">
        <f t="shared" si="673"/>
        <v>0</v>
      </c>
      <c r="T947" s="25"/>
      <c r="U947" s="76"/>
    </row>
    <row r="948" spans="1:21" ht="25.15" customHeight="1" x14ac:dyDescent="0.2">
      <c r="A948" s="104"/>
      <c r="B948" s="80" t="s">
        <v>10</v>
      </c>
      <c r="C948" s="19"/>
      <c r="D948" s="20"/>
      <c r="E948" s="20"/>
      <c r="F948" s="20"/>
      <c r="G948" s="19"/>
      <c r="H948" s="22">
        <f t="shared" ref="H948:S948" si="674">H906+H936</f>
        <v>0</v>
      </c>
      <c r="I948" s="22">
        <f t="shared" si="674"/>
        <v>0</v>
      </c>
      <c r="J948" s="22">
        <f t="shared" si="674"/>
        <v>0</v>
      </c>
      <c r="K948" s="22">
        <f t="shared" si="674"/>
        <v>0</v>
      </c>
      <c r="L948" s="22">
        <f t="shared" si="674"/>
        <v>0</v>
      </c>
      <c r="M948" s="22">
        <f t="shared" si="674"/>
        <v>0</v>
      </c>
      <c r="N948" s="22">
        <f t="shared" si="674"/>
        <v>0</v>
      </c>
      <c r="O948" s="22">
        <f t="shared" si="674"/>
        <v>0</v>
      </c>
      <c r="P948" s="22">
        <f t="shared" si="674"/>
        <v>0</v>
      </c>
      <c r="Q948" s="22">
        <f t="shared" si="674"/>
        <v>0</v>
      </c>
      <c r="R948" s="22">
        <f t="shared" si="674"/>
        <v>0</v>
      </c>
      <c r="S948" s="22">
        <f t="shared" si="674"/>
        <v>0</v>
      </c>
      <c r="T948" s="25"/>
      <c r="U948" s="76"/>
    </row>
    <row r="949" spans="1:21" ht="34.9" customHeight="1" x14ac:dyDescent="0.2">
      <c r="A949" s="106" t="s">
        <v>234</v>
      </c>
      <c r="B949" s="107"/>
      <c r="C949" s="10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8"/>
    </row>
    <row r="950" spans="1:21" ht="38.450000000000003" customHeight="1" x14ac:dyDescent="0.2">
      <c r="A950" s="92" t="s">
        <v>272</v>
      </c>
      <c r="B950" s="87" t="s">
        <v>142</v>
      </c>
      <c r="C950" s="19"/>
      <c r="D950" s="20"/>
      <c r="E950" s="20"/>
      <c r="F950" s="20"/>
      <c r="G950" s="19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93" t="s">
        <v>544</v>
      </c>
      <c r="U950" s="124" t="s">
        <v>304</v>
      </c>
    </row>
    <row r="951" spans="1:21" ht="25.5" x14ac:dyDescent="0.2">
      <c r="A951" s="106"/>
      <c r="B951" s="80" t="s">
        <v>110</v>
      </c>
      <c r="C951" s="21"/>
      <c r="D951" s="20"/>
      <c r="E951" s="20"/>
      <c r="F951" s="20"/>
      <c r="G951" s="19"/>
      <c r="H951" s="22"/>
      <c r="I951" s="22"/>
      <c r="J951" s="68" t="s">
        <v>585</v>
      </c>
      <c r="K951" s="68"/>
      <c r="L951" s="68" t="s">
        <v>585</v>
      </c>
      <c r="M951" s="68"/>
      <c r="N951" s="68" t="s">
        <v>585</v>
      </c>
      <c r="O951" s="68"/>
      <c r="P951" s="68" t="s">
        <v>585</v>
      </c>
      <c r="Q951" s="22"/>
      <c r="R951" s="22"/>
      <c r="S951" s="22"/>
      <c r="T951" s="93"/>
      <c r="U951" s="124"/>
    </row>
    <row r="952" spans="1:21" ht="25.5" x14ac:dyDescent="0.2">
      <c r="A952" s="92"/>
      <c r="B952" s="80" t="s">
        <v>94</v>
      </c>
      <c r="C952" s="19"/>
      <c r="D952" s="20"/>
      <c r="E952" s="20"/>
      <c r="F952" s="20"/>
      <c r="G952" s="19"/>
      <c r="H952" s="22">
        <f t="shared" ref="H952" si="675">SUM(H953:H958)</f>
        <v>53716.9</v>
      </c>
      <c r="I952" s="22">
        <f t="shared" ref="I952:S952" si="676">SUM(I953:I958)</f>
        <v>25012.44</v>
      </c>
      <c r="J952" s="22">
        <f t="shared" si="676"/>
        <v>25012.400000000001</v>
      </c>
      <c r="K952" s="22">
        <f t="shared" si="676"/>
        <v>25012.44</v>
      </c>
      <c r="L952" s="22">
        <f t="shared" si="676"/>
        <v>7824.5</v>
      </c>
      <c r="M952" s="22">
        <f t="shared" si="676"/>
        <v>0</v>
      </c>
      <c r="N952" s="22">
        <f t="shared" si="676"/>
        <v>6000</v>
      </c>
      <c r="O952" s="22">
        <f t="shared" si="676"/>
        <v>0</v>
      </c>
      <c r="P952" s="22">
        <f t="shared" si="676"/>
        <v>14880</v>
      </c>
      <c r="Q952" s="22">
        <f t="shared" si="676"/>
        <v>0</v>
      </c>
      <c r="R952" s="22">
        <f t="shared" si="676"/>
        <v>62716.9</v>
      </c>
      <c r="S952" s="22">
        <f t="shared" si="676"/>
        <v>62716.9</v>
      </c>
      <c r="T952" s="93"/>
      <c r="U952" s="124"/>
    </row>
    <row r="953" spans="1:21" x14ac:dyDescent="0.2">
      <c r="A953" s="92"/>
      <c r="B953" s="94" t="s">
        <v>17</v>
      </c>
      <c r="C953" s="19">
        <f>C962</f>
        <v>136</v>
      </c>
      <c r="D953" s="19" t="str">
        <f t="shared" ref="D953:G953" si="677">D962</f>
        <v>10</v>
      </c>
      <c r="E953" s="19" t="str">
        <f t="shared" ref="E953" si="678">E962</f>
        <v>03</v>
      </c>
      <c r="F953" s="20" t="str">
        <f>F962</f>
        <v>0720003490</v>
      </c>
      <c r="G953" s="19">
        <f t="shared" si="677"/>
        <v>321</v>
      </c>
      <c r="H953" s="22">
        <f t="shared" ref="H953:S953" si="679">H962</f>
        <v>53611.9</v>
      </c>
      <c r="I953" s="22">
        <f t="shared" si="679"/>
        <v>25012.44</v>
      </c>
      <c r="J953" s="22">
        <f t="shared" si="679"/>
        <v>25012.400000000001</v>
      </c>
      <c r="K953" s="22">
        <f t="shared" si="679"/>
        <v>25012.44</v>
      </c>
      <c r="L953" s="22">
        <f t="shared" si="679"/>
        <v>7824.5</v>
      </c>
      <c r="M953" s="22">
        <f t="shared" si="679"/>
        <v>0</v>
      </c>
      <c r="N953" s="22">
        <f t="shared" si="679"/>
        <v>6000</v>
      </c>
      <c r="O953" s="22">
        <f t="shared" si="679"/>
        <v>0</v>
      </c>
      <c r="P953" s="22">
        <f t="shared" si="679"/>
        <v>14775</v>
      </c>
      <c r="Q953" s="22">
        <f t="shared" si="679"/>
        <v>0</v>
      </c>
      <c r="R953" s="22">
        <f t="shared" si="679"/>
        <v>53611.9</v>
      </c>
      <c r="S953" s="22">
        <f t="shared" si="679"/>
        <v>53611.9</v>
      </c>
      <c r="T953" s="93"/>
      <c r="U953" s="124"/>
    </row>
    <row r="954" spans="1:21" x14ac:dyDescent="0.2">
      <c r="A954" s="92"/>
      <c r="B954" s="95"/>
      <c r="C954" s="19">
        <f>C969</f>
        <v>136</v>
      </c>
      <c r="D954" s="19" t="str">
        <f t="shared" ref="D954:G954" si="680">D969</f>
        <v>07</v>
      </c>
      <c r="E954" s="19" t="str">
        <f t="shared" ref="E954" si="681">E969</f>
        <v>09</v>
      </c>
      <c r="F954" s="19" t="str">
        <f t="shared" si="680"/>
        <v>0720003490</v>
      </c>
      <c r="G954" s="19">
        <f t="shared" si="680"/>
        <v>321</v>
      </c>
      <c r="H954" s="22">
        <f>H969</f>
        <v>105</v>
      </c>
      <c r="I954" s="22">
        <f t="shared" ref="I954:S954" si="682">I969</f>
        <v>0</v>
      </c>
      <c r="J954" s="22">
        <f t="shared" si="682"/>
        <v>0</v>
      </c>
      <c r="K954" s="22">
        <f t="shared" si="682"/>
        <v>0</v>
      </c>
      <c r="L954" s="22">
        <f t="shared" si="682"/>
        <v>0</v>
      </c>
      <c r="M954" s="22">
        <f t="shared" si="682"/>
        <v>0</v>
      </c>
      <c r="N954" s="22">
        <f t="shared" si="682"/>
        <v>0</v>
      </c>
      <c r="O954" s="22">
        <f t="shared" si="682"/>
        <v>0</v>
      </c>
      <c r="P954" s="22">
        <f t="shared" si="682"/>
        <v>105</v>
      </c>
      <c r="Q954" s="22">
        <f t="shared" si="682"/>
        <v>0</v>
      </c>
      <c r="R954" s="22">
        <f t="shared" si="682"/>
        <v>105</v>
      </c>
      <c r="S954" s="22">
        <f t="shared" si="682"/>
        <v>105</v>
      </c>
      <c r="T954" s="93"/>
      <c r="U954" s="124"/>
    </row>
    <row r="955" spans="1:21" x14ac:dyDescent="0.2">
      <c r="A955" s="92"/>
      <c r="B955" s="96"/>
      <c r="C955" s="19">
        <f>C976</f>
        <v>136</v>
      </c>
      <c r="D955" s="19" t="str">
        <f t="shared" ref="D955:G955" si="683">D976</f>
        <v>07</v>
      </c>
      <c r="E955" s="19" t="str">
        <f t="shared" ref="E955" si="684">E976</f>
        <v>09</v>
      </c>
      <c r="F955" s="19" t="str">
        <f t="shared" si="683"/>
        <v>0720003490</v>
      </c>
      <c r="G955" s="19">
        <f t="shared" si="683"/>
        <v>244</v>
      </c>
      <c r="H955" s="22">
        <f t="shared" ref="H955:S955" si="685">H976</f>
        <v>0</v>
      </c>
      <c r="I955" s="22">
        <f t="shared" si="685"/>
        <v>0</v>
      </c>
      <c r="J955" s="22">
        <f t="shared" si="685"/>
        <v>0</v>
      </c>
      <c r="K955" s="22">
        <f t="shared" si="685"/>
        <v>0</v>
      </c>
      <c r="L955" s="22">
        <f t="shared" si="685"/>
        <v>0</v>
      </c>
      <c r="M955" s="22">
        <f t="shared" si="685"/>
        <v>0</v>
      </c>
      <c r="N955" s="22">
        <f t="shared" si="685"/>
        <v>0</v>
      </c>
      <c r="O955" s="22">
        <f t="shared" si="685"/>
        <v>0</v>
      </c>
      <c r="P955" s="22">
        <f t="shared" si="685"/>
        <v>0</v>
      </c>
      <c r="Q955" s="22">
        <f t="shared" si="685"/>
        <v>0</v>
      </c>
      <c r="R955" s="22">
        <f t="shared" si="685"/>
        <v>9000</v>
      </c>
      <c r="S955" s="22">
        <f t="shared" si="685"/>
        <v>9000</v>
      </c>
      <c r="T955" s="93"/>
      <c r="U955" s="124"/>
    </row>
    <row r="956" spans="1:21" x14ac:dyDescent="0.2">
      <c r="A956" s="92"/>
      <c r="B956" s="80" t="s">
        <v>14</v>
      </c>
      <c r="C956" s="19"/>
      <c r="D956" s="20"/>
      <c r="E956" s="20"/>
      <c r="F956" s="20"/>
      <c r="G956" s="19"/>
      <c r="H956" s="22">
        <f t="shared" ref="H956:S956" si="686">H963+H970+H977</f>
        <v>0</v>
      </c>
      <c r="I956" s="22">
        <f t="shared" si="686"/>
        <v>0</v>
      </c>
      <c r="J956" s="22">
        <f t="shared" si="686"/>
        <v>0</v>
      </c>
      <c r="K956" s="22">
        <f t="shared" si="686"/>
        <v>0</v>
      </c>
      <c r="L956" s="22">
        <f t="shared" si="686"/>
        <v>0</v>
      </c>
      <c r="M956" s="22">
        <f t="shared" si="686"/>
        <v>0</v>
      </c>
      <c r="N956" s="22">
        <f t="shared" si="686"/>
        <v>0</v>
      </c>
      <c r="O956" s="22">
        <f t="shared" si="686"/>
        <v>0</v>
      </c>
      <c r="P956" s="22">
        <f t="shared" si="686"/>
        <v>0</v>
      </c>
      <c r="Q956" s="22">
        <f t="shared" si="686"/>
        <v>0</v>
      </c>
      <c r="R956" s="22">
        <f t="shared" si="686"/>
        <v>0</v>
      </c>
      <c r="S956" s="22">
        <f t="shared" si="686"/>
        <v>0</v>
      </c>
      <c r="T956" s="93"/>
      <c r="U956" s="124"/>
    </row>
    <row r="957" spans="1:21" x14ac:dyDescent="0.2">
      <c r="A957" s="92"/>
      <c r="B957" s="80" t="s">
        <v>15</v>
      </c>
      <c r="C957" s="19"/>
      <c r="D957" s="20"/>
      <c r="E957" s="20"/>
      <c r="F957" s="20"/>
      <c r="G957" s="19"/>
      <c r="H957" s="22">
        <f t="shared" ref="H957:S957" si="687">H964+H971+H978</f>
        <v>0</v>
      </c>
      <c r="I957" s="22">
        <f t="shared" si="687"/>
        <v>0</v>
      </c>
      <c r="J957" s="22">
        <f t="shared" si="687"/>
        <v>0</v>
      </c>
      <c r="K957" s="22">
        <f t="shared" si="687"/>
        <v>0</v>
      </c>
      <c r="L957" s="22">
        <f t="shared" si="687"/>
        <v>0</v>
      </c>
      <c r="M957" s="22">
        <f t="shared" si="687"/>
        <v>0</v>
      </c>
      <c r="N957" s="22">
        <f t="shared" si="687"/>
        <v>0</v>
      </c>
      <c r="O957" s="22">
        <f t="shared" si="687"/>
        <v>0</v>
      </c>
      <c r="P957" s="22">
        <f t="shared" si="687"/>
        <v>0</v>
      </c>
      <c r="Q957" s="22">
        <f t="shared" si="687"/>
        <v>0</v>
      </c>
      <c r="R957" s="22">
        <f t="shared" si="687"/>
        <v>0</v>
      </c>
      <c r="S957" s="22">
        <f t="shared" si="687"/>
        <v>0</v>
      </c>
      <c r="T957" s="93"/>
      <c r="U957" s="124"/>
    </row>
    <row r="958" spans="1:21" ht="25.5" x14ac:dyDescent="0.2">
      <c r="A958" s="92"/>
      <c r="B958" s="80" t="s">
        <v>12</v>
      </c>
      <c r="C958" s="19"/>
      <c r="D958" s="20"/>
      <c r="E958" s="20"/>
      <c r="F958" s="20"/>
      <c r="G958" s="19"/>
      <c r="H958" s="22">
        <f t="shared" ref="H958:S958" si="688">H965+H972+H979</f>
        <v>0</v>
      </c>
      <c r="I958" s="22">
        <f t="shared" si="688"/>
        <v>0</v>
      </c>
      <c r="J958" s="22">
        <f t="shared" si="688"/>
        <v>0</v>
      </c>
      <c r="K958" s="22">
        <f t="shared" si="688"/>
        <v>0</v>
      </c>
      <c r="L958" s="22">
        <f t="shared" si="688"/>
        <v>0</v>
      </c>
      <c r="M958" s="22">
        <f t="shared" si="688"/>
        <v>0</v>
      </c>
      <c r="N958" s="22">
        <f t="shared" si="688"/>
        <v>0</v>
      </c>
      <c r="O958" s="22">
        <f t="shared" si="688"/>
        <v>0</v>
      </c>
      <c r="P958" s="22">
        <f t="shared" si="688"/>
        <v>0</v>
      </c>
      <c r="Q958" s="22">
        <f t="shared" si="688"/>
        <v>0</v>
      </c>
      <c r="R958" s="22">
        <f t="shared" si="688"/>
        <v>0</v>
      </c>
      <c r="S958" s="22">
        <f t="shared" si="688"/>
        <v>0</v>
      </c>
      <c r="T958" s="93"/>
      <c r="U958" s="124"/>
    </row>
    <row r="959" spans="1:21" ht="25.15" customHeight="1" x14ac:dyDescent="0.2">
      <c r="A959" s="92" t="s">
        <v>235</v>
      </c>
      <c r="B959" s="80" t="s">
        <v>144</v>
      </c>
      <c r="C959" s="19"/>
      <c r="D959" s="20"/>
      <c r="E959" s="20"/>
      <c r="F959" s="20"/>
      <c r="G959" s="19"/>
      <c r="H959" s="22">
        <v>753</v>
      </c>
      <c r="I959" s="22"/>
      <c r="J959" s="22">
        <v>199</v>
      </c>
      <c r="K959" s="22"/>
      <c r="L959" s="22">
        <v>166</v>
      </c>
      <c r="M959" s="22"/>
      <c r="N959" s="22">
        <v>239</v>
      </c>
      <c r="O959" s="22"/>
      <c r="P959" s="22">
        <v>149</v>
      </c>
      <c r="Q959" s="22"/>
      <c r="R959" s="22">
        <v>753</v>
      </c>
      <c r="S959" s="22">
        <v>753</v>
      </c>
      <c r="T959" s="93" t="s">
        <v>519</v>
      </c>
      <c r="U959" s="124" t="s">
        <v>340</v>
      </c>
    </row>
    <row r="960" spans="1:21" ht="50.25" customHeight="1" x14ac:dyDescent="0.2">
      <c r="A960" s="92"/>
      <c r="B960" s="80" t="s">
        <v>110</v>
      </c>
      <c r="C960" s="19"/>
      <c r="D960" s="20"/>
      <c r="E960" s="20"/>
      <c r="F960" s="20"/>
      <c r="G960" s="19"/>
      <c r="H960" s="22">
        <f t="shared" ref="H960:S960" si="689">ROUND(H961/H959,1)</f>
        <v>71.2</v>
      </c>
      <c r="I960" s="22" t="e">
        <f t="shared" si="689"/>
        <v>#DIV/0!</v>
      </c>
      <c r="J960" s="68" t="s">
        <v>585</v>
      </c>
      <c r="K960" s="68"/>
      <c r="L960" s="68" t="s">
        <v>585</v>
      </c>
      <c r="M960" s="68"/>
      <c r="N960" s="68" t="s">
        <v>585</v>
      </c>
      <c r="O960" s="68"/>
      <c r="P960" s="68" t="s">
        <v>585</v>
      </c>
      <c r="Q960" s="22" t="e">
        <f t="shared" si="689"/>
        <v>#DIV/0!</v>
      </c>
      <c r="R960" s="22">
        <f t="shared" si="689"/>
        <v>71.2</v>
      </c>
      <c r="S960" s="22">
        <f t="shared" si="689"/>
        <v>71.2</v>
      </c>
      <c r="T960" s="93"/>
      <c r="U960" s="124"/>
    </row>
    <row r="961" spans="1:37" ht="30" customHeight="1" x14ac:dyDescent="0.2">
      <c r="A961" s="92"/>
      <c r="B961" s="80" t="s">
        <v>94</v>
      </c>
      <c r="C961" s="19"/>
      <c r="D961" s="20"/>
      <c r="E961" s="20"/>
      <c r="F961" s="20"/>
      <c r="G961" s="19"/>
      <c r="H961" s="22">
        <f t="shared" ref="H961:S961" si="690">SUM(H962:H965)</f>
        <v>53611.9</v>
      </c>
      <c r="I961" s="22">
        <f t="shared" si="690"/>
        <v>25012.44</v>
      </c>
      <c r="J961" s="22">
        <f t="shared" si="690"/>
        <v>25012.400000000001</v>
      </c>
      <c r="K961" s="22">
        <f t="shared" si="690"/>
        <v>25012.44</v>
      </c>
      <c r="L961" s="22">
        <f t="shared" si="690"/>
        <v>7824.5</v>
      </c>
      <c r="M961" s="22">
        <f t="shared" si="690"/>
        <v>0</v>
      </c>
      <c r="N961" s="22">
        <f t="shared" si="690"/>
        <v>6000</v>
      </c>
      <c r="O961" s="22">
        <f t="shared" si="690"/>
        <v>0</v>
      </c>
      <c r="P961" s="22">
        <f t="shared" si="690"/>
        <v>14775</v>
      </c>
      <c r="Q961" s="22">
        <f t="shared" si="690"/>
        <v>0</v>
      </c>
      <c r="R961" s="22">
        <f t="shared" si="690"/>
        <v>53611.9</v>
      </c>
      <c r="S961" s="22">
        <f t="shared" si="690"/>
        <v>53611.9</v>
      </c>
      <c r="T961" s="93"/>
      <c r="U961" s="124"/>
    </row>
    <row r="962" spans="1:37" x14ac:dyDescent="0.2">
      <c r="A962" s="92"/>
      <c r="B962" s="80" t="s">
        <v>17</v>
      </c>
      <c r="C962" s="19">
        <v>136</v>
      </c>
      <c r="D962" s="20" t="s">
        <v>595</v>
      </c>
      <c r="E962" s="18" t="s">
        <v>596</v>
      </c>
      <c r="F962" s="20" t="s">
        <v>177</v>
      </c>
      <c r="G962" s="19">
        <v>321</v>
      </c>
      <c r="H962" s="22">
        <f>J962+L962+N962+P962</f>
        <v>53611.9</v>
      </c>
      <c r="I962" s="24">
        <f t="shared" ref="I962:I965" si="691">K962+M962+O962+Q962</f>
        <v>25012.44</v>
      </c>
      <c r="J962" s="22">
        <v>25012.400000000001</v>
      </c>
      <c r="K962" s="22">
        <v>25012.44</v>
      </c>
      <c r="L962" s="22">
        <v>7824.5</v>
      </c>
      <c r="M962" s="22"/>
      <c r="N962" s="22">
        <v>6000</v>
      </c>
      <c r="O962" s="22"/>
      <c r="P962" s="22">
        <v>14775</v>
      </c>
      <c r="Q962" s="22"/>
      <c r="R962" s="22">
        <v>53611.9</v>
      </c>
      <c r="S962" s="22">
        <v>53611.9</v>
      </c>
      <c r="T962" s="93"/>
      <c r="U962" s="124"/>
    </row>
    <row r="963" spans="1:37" x14ac:dyDescent="0.2">
      <c r="A963" s="92"/>
      <c r="B963" s="80" t="s">
        <v>14</v>
      </c>
      <c r="C963" s="19"/>
      <c r="D963" s="20"/>
      <c r="E963" s="20"/>
      <c r="F963" s="20"/>
      <c r="G963" s="19"/>
      <c r="H963" s="22">
        <f t="shared" ref="H963:H965" si="692">J963+L963+N963+P963</f>
        <v>0</v>
      </c>
      <c r="I963" s="24">
        <f t="shared" si="691"/>
        <v>0</v>
      </c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93"/>
      <c r="U963" s="124"/>
    </row>
    <row r="964" spans="1:37" x14ac:dyDescent="0.2">
      <c r="A964" s="92"/>
      <c r="B964" s="80" t="s">
        <v>15</v>
      </c>
      <c r="C964" s="19"/>
      <c r="D964" s="20"/>
      <c r="E964" s="20"/>
      <c r="F964" s="20"/>
      <c r="G964" s="19"/>
      <c r="H964" s="22">
        <f t="shared" si="692"/>
        <v>0</v>
      </c>
      <c r="I964" s="24">
        <f t="shared" si="691"/>
        <v>0</v>
      </c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93"/>
      <c r="U964" s="124"/>
    </row>
    <row r="965" spans="1:37" ht="123.6" customHeight="1" x14ac:dyDescent="0.2">
      <c r="A965" s="92"/>
      <c r="B965" s="80" t="s">
        <v>12</v>
      </c>
      <c r="C965" s="19"/>
      <c r="D965" s="20"/>
      <c r="E965" s="20"/>
      <c r="F965" s="20"/>
      <c r="G965" s="19"/>
      <c r="H965" s="22">
        <f t="shared" si="692"/>
        <v>0</v>
      </c>
      <c r="I965" s="24">
        <f t="shared" si="691"/>
        <v>0</v>
      </c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93"/>
      <c r="U965" s="124"/>
    </row>
    <row r="966" spans="1:37" ht="30" customHeight="1" x14ac:dyDescent="0.2">
      <c r="A966" s="92" t="s">
        <v>391</v>
      </c>
      <c r="B966" s="80" t="s">
        <v>145</v>
      </c>
      <c r="C966" s="19"/>
      <c r="D966" s="20"/>
      <c r="E966" s="20"/>
      <c r="F966" s="20"/>
      <c r="G966" s="19"/>
      <c r="H966" s="22">
        <v>7</v>
      </c>
      <c r="I966" s="22"/>
      <c r="J966" s="22"/>
      <c r="K966" s="22"/>
      <c r="L966" s="22"/>
      <c r="M966" s="22"/>
      <c r="N966" s="22"/>
      <c r="O966" s="22"/>
      <c r="P966" s="22">
        <v>7</v>
      </c>
      <c r="Q966" s="22"/>
      <c r="R966" s="22">
        <v>7</v>
      </c>
      <c r="S966" s="22">
        <v>7</v>
      </c>
      <c r="T966" s="93" t="s">
        <v>519</v>
      </c>
      <c r="U966" s="102" t="s">
        <v>392</v>
      </c>
    </row>
    <row r="967" spans="1:37" ht="51.75" customHeight="1" x14ac:dyDescent="0.2">
      <c r="A967" s="92"/>
      <c r="B967" s="80" t="s">
        <v>111</v>
      </c>
      <c r="C967" s="19"/>
      <c r="D967" s="20"/>
      <c r="E967" s="20"/>
      <c r="F967" s="20"/>
      <c r="G967" s="19"/>
      <c r="H967" s="22">
        <f t="shared" ref="H967" si="693">ROUND(H968/H966,1)</f>
        <v>15</v>
      </c>
      <c r="I967" s="22" t="e">
        <f t="shared" ref="I967:Q967" si="694">ROUND(I968/I966,1)</f>
        <v>#DIV/0!</v>
      </c>
      <c r="J967" s="68" t="s">
        <v>585</v>
      </c>
      <c r="K967" s="68"/>
      <c r="L967" s="68" t="s">
        <v>585</v>
      </c>
      <c r="M967" s="68"/>
      <c r="N967" s="68" t="s">
        <v>585</v>
      </c>
      <c r="O967" s="68"/>
      <c r="P967" s="68" t="s">
        <v>585</v>
      </c>
      <c r="Q967" s="22" t="e">
        <f t="shared" si="694"/>
        <v>#DIV/0!</v>
      </c>
      <c r="R967" s="22">
        <v>15</v>
      </c>
      <c r="S967" s="22">
        <v>15</v>
      </c>
      <c r="T967" s="93"/>
      <c r="U967" s="103"/>
    </row>
    <row r="968" spans="1:37" ht="25.5" x14ac:dyDescent="0.2">
      <c r="A968" s="92"/>
      <c r="B968" s="80" t="s">
        <v>94</v>
      </c>
      <c r="C968" s="19"/>
      <c r="D968" s="20"/>
      <c r="E968" s="20"/>
      <c r="F968" s="20"/>
      <c r="G968" s="19"/>
      <c r="H968" s="22">
        <f t="shared" ref="H968:R968" si="695">SUM(H969:H972)</f>
        <v>105</v>
      </c>
      <c r="I968" s="22">
        <f t="shared" si="695"/>
        <v>0</v>
      </c>
      <c r="J968" s="22">
        <f t="shared" si="695"/>
        <v>0</v>
      </c>
      <c r="K968" s="22">
        <f t="shared" si="695"/>
        <v>0</v>
      </c>
      <c r="L968" s="22">
        <f t="shared" si="695"/>
        <v>0</v>
      </c>
      <c r="M968" s="22">
        <f t="shared" si="695"/>
        <v>0</v>
      </c>
      <c r="N968" s="22">
        <f t="shared" si="695"/>
        <v>0</v>
      </c>
      <c r="O968" s="22">
        <f t="shared" si="695"/>
        <v>0</v>
      </c>
      <c r="P968" s="22">
        <f t="shared" si="695"/>
        <v>105</v>
      </c>
      <c r="Q968" s="22">
        <f t="shared" si="695"/>
        <v>0</v>
      </c>
      <c r="R968" s="22">
        <f t="shared" si="695"/>
        <v>105</v>
      </c>
      <c r="S968" s="22">
        <f>S967</f>
        <v>15</v>
      </c>
      <c r="T968" s="93"/>
      <c r="U968" s="103"/>
      <c r="V968" s="35"/>
      <c r="W968" s="35"/>
      <c r="X968" s="3"/>
      <c r="Y968" s="3"/>
      <c r="Z968" s="3"/>
      <c r="AA968" s="3"/>
      <c r="AB968" s="3"/>
      <c r="AC968" s="7"/>
      <c r="AD968" s="7"/>
      <c r="AE968" s="7"/>
      <c r="AF968" s="7"/>
      <c r="AG968" s="7"/>
      <c r="AH968" s="7"/>
      <c r="AI968" s="7"/>
      <c r="AJ968" s="7"/>
      <c r="AK968" s="7"/>
    </row>
    <row r="969" spans="1:37" x14ac:dyDescent="0.2">
      <c r="A969" s="92"/>
      <c r="B969" s="80" t="s">
        <v>17</v>
      </c>
      <c r="C969" s="19">
        <v>136</v>
      </c>
      <c r="D969" s="20" t="s">
        <v>590</v>
      </c>
      <c r="E969" s="18" t="s">
        <v>592</v>
      </c>
      <c r="F969" s="20" t="s">
        <v>177</v>
      </c>
      <c r="G969" s="19">
        <v>321</v>
      </c>
      <c r="H969" s="22">
        <f>J969+L969+N969+P969</f>
        <v>105</v>
      </c>
      <c r="I969" s="24">
        <f>K969+M969+O969+Q969</f>
        <v>0</v>
      </c>
      <c r="J969" s="22"/>
      <c r="K969" s="22">
        <v>0</v>
      </c>
      <c r="L969" s="22"/>
      <c r="M969" s="22"/>
      <c r="N969" s="22"/>
      <c r="O969" s="22"/>
      <c r="P969" s="22">
        <v>105</v>
      </c>
      <c r="Q969" s="22"/>
      <c r="R969" s="22">
        <v>105</v>
      </c>
      <c r="S969" s="22">
        <v>105</v>
      </c>
      <c r="T969" s="93"/>
      <c r="U969" s="103"/>
      <c r="V969" s="3"/>
      <c r="W969" s="3"/>
      <c r="X969" s="3"/>
      <c r="Y969" s="3"/>
      <c r="Z969" s="3"/>
      <c r="AA969" s="3"/>
      <c r="AB969" s="3"/>
      <c r="AC969" s="7"/>
      <c r="AD969" s="7"/>
      <c r="AE969" s="7"/>
      <c r="AF969" s="7"/>
      <c r="AG969" s="7"/>
      <c r="AH969" s="7"/>
      <c r="AI969" s="7"/>
      <c r="AJ969" s="7"/>
      <c r="AK969" s="7"/>
    </row>
    <row r="970" spans="1:37" x14ac:dyDescent="0.2">
      <c r="A970" s="92"/>
      <c r="B970" s="80" t="s">
        <v>14</v>
      </c>
      <c r="C970" s="19"/>
      <c r="D970" s="20"/>
      <c r="E970" s="20"/>
      <c r="F970" s="20"/>
      <c r="G970" s="19"/>
      <c r="H970" s="22">
        <f t="shared" ref="H970:H972" si="696">J970+L970+N970+P970</f>
        <v>0</v>
      </c>
      <c r="I970" s="24">
        <f t="shared" ref="I970:I972" si="697">K970+M970+O970+Q970</f>
        <v>0</v>
      </c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93"/>
      <c r="U970" s="103"/>
      <c r="V970" s="3"/>
      <c r="W970" s="3"/>
      <c r="X970" s="3"/>
      <c r="Y970" s="3"/>
      <c r="Z970" s="3"/>
      <c r="AA970" s="3"/>
      <c r="AB970" s="3"/>
      <c r="AC970" s="7"/>
      <c r="AD970" s="7"/>
      <c r="AE970" s="7"/>
      <c r="AF970" s="7"/>
      <c r="AG970" s="7"/>
      <c r="AH970" s="7"/>
      <c r="AI970" s="7"/>
      <c r="AJ970" s="7"/>
      <c r="AK970" s="7"/>
    </row>
    <row r="971" spans="1:37" x14ac:dyDescent="0.2">
      <c r="A971" s="92"/>
      <c r="B971" s="80" t="s">
        <v>15</v>
      </c>
      <c r="C971" s="19"/>
      <c r="D971" s="20"/>
      <c r="E971" s="20"/>
      <c r="F971" s="20"/>
      <c r="G971" s="19"/>
      <c r="H971" s="22">
        <f t="shared" si="696"/>
        <v>0</v>
      </c>
      <c r="I971" s="24">
        <f t="shared" si="697"/>
        <v>0</v>
      </c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93"/>
      <c r="U971" s="103"/>
      <c r="V971" s="3"/>
      <c r="W971" s="3"/>
      <c r="X971" s="3"/>
      <c r="Y971" s="3"/>
      <c r="Z971" s="3"/>
      <c r="AA971" s="3"/>
      <c r="AB971" s="3"/>
      <c r="AC971" s="7"/>
      <c r="AD971" s="7"/>
      <c r="AE971" s="7"/>
      <c r="AF971" s="7"/>
      <c r="AG971" s="7"/>
      <c r="AH971" s="7"/>
      <c r="AI971" s="7"/>
      <c r="AJ971" s="7"/>
      <c r="AK971" s="7"/>
    </row>
    <row r="972" spans="1:37" ht="51" customHeight="1" x14ac:dyDescent="0.2">
      <c r="A972" s="92"/>
      <c r="B972" s="80" t="s">
        <v>12</v>
      </c>
      <c r="C972" s="19"/>
      <c r="D972" s="20"/>
      <c r="E972" s="20"/>
      <c r="F972" s="20"/>
      <c r="G972" s="19"/>
      <c r="H972" s="22">
        <f t="shared" si="696"/>
        <v>0</v>
      </c>
      <c r="I972" s="24">
        <f t="shared" si="697"/>
        <v>0</v>
      </c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93"/>
      <c r="U972" s="104"/>
      <c r="V972" s="3"/>
      <c r="W972" s="3"/>
      <c r="X972" s="3"/>
      <c r="Y972" s="3"/>
      <c r="Z972" s="3"/>
      <c r="AA972" s="3"/>
      <c r="AB972" s="3"/>
      <c r="AC972" s="7"/>
      <c r="AD972" s="7"/>
      <c r="AE972" s="7"/>
      <c r="AF972" s="7"/>
      <c r="AG972" s="7"/>
      <c r="AH972" s="7"/>
      <c r="AI972" s="7"/>
      <c r="AJ972" s="7"/>
      <c r="AK972" s="7"/>
    </row>
    <row r="973" spans="1:37" ht="25.5" x14ac:dyDescent="0.2">
      <c r="A973" s="92" t="s">
        <v>273</v>
      </c>
      <c r="B973" s="80" t="s">
        <v>159</v>
      </c>
      <c r="C973" s="19"/>
      <c r="D973" s="20"/>
      <c r="E973" s="20"/>
      <c r="F973" s="20"/>
      <c r="G973" s="19"/>
      <c r="H973" s="22">
        <v>30000</v>
      </c>
      <c r="I973" s="22"/>
      <c r="J973" s="22"/>
      <c r="K973" s="22"/>
      <c r="L973" s="22"/>
      <c r="M973" s="22"/>
      <c r="N973" s="22"/>
      <c r="O973" s="22"/>
      <c r="P973" s="22">
        <v>30000</v>
      </c>
      <c r="Q973" s="22"/>
      <c r="R973" s="22">
        <v>30000</v>
      </c>
      <c r="S973" s="22">
        <v>30000</v>
      </c>
      <c r="T973" s="93" t="s">
        <v>236</v>
      </c>
      <c r="U973" s="102" t="s">
        <v>305</v>
      </c>
      <c r="V973" s="3"/>
      <c r="W973" s="3"/>
      <c r="X973" s="3"/>
      <c r="Y973" s="3"/>
      <c r="Z973" s="3"/>
      <c r="AA973" s="3"/>
      <c r="AB973" s="3"/>
      <c r="AC973" s="7"/>
      <c r="AD973" s="7"/>
      <c r="AE973" s="7"/>
      <c r="AF973" s="7"/>
      <c r="AG973" s="7"/>
      <c r="AH973" s="7"/>
      <c r="AI973" s="7"/>
      <c r="AJ973" s="7"/>
      <c r="AK973" s="7"/>
    </row>
    <row r="974" spans="1:37" x14ac:dyDescent="0.2">
      <c r="A974" s="92"/>
      <c r="B974" s="80" t="s">
        <v>16</v>
      </c>
      <c r="C974" s="19"/>
      <c r="D974" s="20"/>
      <c r="E974" s="20"/>
      <c r="F974" s="20"/>
      <c r="G974" s="19"/>
      <c r="H974" s="22">
        <f t="shared" ref="H974:I974" si="698">ROUND(H975/H973,1)</f>
        <v>0</v>
      </c>
      <c r="I974" s="22" t="e">
        <f t="shared" si="698"/>
        <v>#DIV/0!</v>
      </c>
      <c r="J974" s="68" t="s">
        <v>585</v>
      </c>
      <c r="K974" s="68"/>
      <c r="L974" s="68" t="s">
        <v>585</v>
      </c>
      <c r="M974" s="68"/>
      <c r="N974" s="68" t="s">
        <v>585</v>
      </c>
      <c r="O974" s="68"/>
      <c r="P974" s="68" t="s">
        <v>585</v>
      </c>
      <c r="Q974" s="22" t="e">
        <f t="shared" ref="Q974:S974" si="699">ROUND(Q975/Q973,1)</f>
        <v>#DIV/0!</v>
      </c>
      <c r="R974" s="22">
        <f t="shared" si="699"/>
        <v>0.3</v>
      </c>
      <c r="S974" s="22">
        <f t="shared" si="699"/>
        <v>0.3</v>
      </c>
      <c r="T974" s="93"/>
      <c r="U974" s="103"/>
      <c r="V974" s="3"/>
      <c r="W974" s="3"/>
      <c r="X974" s="3"/>
      <c r="Y974" s="3"/>
      <c r="Z974" s="3"/>
      <c r="AA974" s="3"/>
      <c r="AB974" s="3"/>
      <c r="AC974" s="7"/>
      <c r="AD974" s="7"/>
      <c r="AE974" s="7"/>
      <c r="AF974" s="7"/>
      <c r="AG974" s="7"/>
      <c r="AH974" s="7"/>
      <c r="AI974" s="7"/>
      <c r="AJ974" s="7"/>
      <c r="AK974" s="7"/>
    </row>
    <row r="975" spans="1:37" ht="25.5" x14ac:dyDescent="0.2">
      <c r="A975" s="92"/>
      <c r="B975" s="80" t="s">
        <v>94</v>
      </c>
      <c r="C975" s="19"/>
      <c r="D975" s="20"/>
      <c r="E975" s="20"/>
      <c r="F975" s="20"/>
      <c r="G975" s="19"/>
      <c r="H975" s="22">
        <f t="shared" ref="H975:P975" si="700">SUM(H976:H979)</f>
        <v>0</v>
      </c>
      <c r="I975" s="22">
        <f t="shared" si="700"/>
        <v>0</v>
      </c>
      <c r="J975" s="22">
        <f t="shared" si="700"/>
        <v>0</v>
      </c>
      <c r="K975" s="22">
        <f t="shared" si="700"/>
        <v>0</v>
      </c>
      <c r="L975" s="22">
        <f t="shared" si="700"/>
        <v>0</v>
      </c>
      <c r="M975" s="22">
        <f t="shared" si="700"/>
        <v>0</v>
      </c>
      <c r="N975" s="22">
        <f t="shared" si="700"/>
        <v>0</v>
      </c>
      <c r="O975" s="22">
        <f t="shared" si="700"/>
        <v>0</v>
      </c>
      <c r="P975" s="22">
        <f t="shared" si="700"/>
        <v>0</v>
      </c>
      <c r="Q975" s="22">
        <f t="shared" ref="Q975:S975" si="701">SUM(Q976:Q979)</f>
        <v>0</v>
      </c>
      <c r="R975" s="22">
        <f t="shared" si="701"/>
        <v>9000</v>
      </c>
      <c r="S975" s="22">
        <f t="shared" si="701"/>
        <v>9000</v>
      </c>
      <c r="T975" s="93"/>
      <c r="U975" s="103"/>
      <c r="V975" s="3"/>
      <c r="W975" s="3"/>
      <c r="X975" s="3"/>
      <c r="Y975" s="3"/>
      <c r="Z975" s="3"/>
      <c r="AA975" s="3"/>
      <c r="AB975" s="3"/>
      <c r="AC975" s="7"/>
      <c r="AD975" s="7"/>
      <c r="AE975" s="7"/>
      <c r="AF975" s="7"/>
      <c r="AG975" s="7"/>
      <c r="AH975" s="7"/>
      <c r="AI975" s="7"/>
      <c r="AJ975" s="7"/>
      <c r="AK975" s="7"/>
    </row>
    <row r="976" spans="1:37" x14ac:dyDescent="0.2">
      <c r="A976" s="92"/>
      <c r="B976" s="80" t="s">
        <v>17</v>
      </c>
      <c r="C976" s="19">
        <v>136</v>
      </c>
      <c r="D976" s="20" t="s">
        <v>590</v>
      </c>
      <c r="E976" s="18" t="s">
        <v>592</v>
      </c>
      <c r="F976" s="20" t="s">
        <v>177</v>
      </c>
      <c r="G976" s="19">
        <v>244</v>
      </c>
      <c r="H976" s="22">
        <f>J976+L976+N976+P976</f>
        <v>0</v>
      </c>
      <c r="I976" s="24">
        <f t="shared" ref="I976:I979" si="702">K976+M976+O976+Q976</f>
        <v>0</v>
      </c>
      <c r="J976" s="22"/>
      <c r="K976" s="22">
        <v>0</v>
      </c>
      <c r="L976" s="22"/>
      <c r="M976" s="22"/>
      <c r="N976" s="22"/>
      <c r="O976" s="22"/>
      <c r="P976" s="22"/>
      <c r="Q976" s="22"/>
      <c r="R976" s="22">
        <v>9000</v>
      </c>
      <c r="S976" s="22">
        <v>9000</v>
      </c>
      <c r="T976" s="93"/>
      <c r="U976" s="103"/>
      <c r="V976" s="3"/>
      <c r="W976" s="3"/>
      <c r="X976" s="3"/>
      <c r="Y976" s="3"/>
      <c r="Z976" s="3"/>
      <c r="AA976" s="3"/>
      <c r="AB976" s="3"/>
      <c r="AC976" s="7"/>
      <c r="AD976" s="7"/>
      <c r="AE976" s="7"/>
      <c r="AF976" s="7"/>
      <c r="AG976" s="7"/>
      <c r="AH976" s="7"/>
      <c r="AI976" s="7"/>
      <c r="AJ976" s="7"/>
      <c r="AK976" s="7"/>
    </row>
    <row r="977" spans="1:21" x14ac:dyDescent="0.2">
      <c r="A977" s="92"/>
      <c r="B977" s="80" t="s">
        <v>14</v>
      </c>
      <c r="C977" s="19"/>
      <c r="D977" s="20"/>
      <c r="E977" s="20"/>
      <c r="F977" s="20"/>
      <c r="G977" s="19"/>
      <c r="H977" s="22">
        <f t="shared" ref="H977:H979" si="703">J977+L977+N977+P977</f>
        <v>0</v>
      </c>
      <c r="I977" s="24">
        <f t="shared" si="702"/>
        <v>0</v>
      </c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93"/>
      <c r="U977" s="103"/>
    </row>
    <row r="978" spans="1:21" ht="25.15" customHeight="1" x14ac:dyDescent="0.2">
      <c r="A978" s="92"/>
      <c r="B978" s="80" t="s">
        <v>15</v>
      </c>
      <c r="C978" s="19"/>
      <c r="D978" s="20"/>
      <c r="E978" s="20"/>
      <c r="F978" s="20"/>
      <c r="G978" s="19"/>
      <c r="H978" s="22">
        <f t="shared" si="703"/>
        <v>0</v>
      </c>
      <c r="I978" s="24">
        <f t="shared" si="702"/>
        <v>0</v>
      </c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93"/>
      <c r="U978" s="103"/>
    </row>
    <row r="979" spans="1:21" ht="70.5" customHeight="1" x14ac:dyDescent="0.2">
      <c r="A979" s="92"/>
      <c r="B979" s="80" t="s">
        <v>12</v>
      </c>
      <c r="C979" s="19"/>
      <c r="D979" s="20"/>
      <c r="E979" s="20"/>
      <c r="F979" s="20"/>
      <c r="G979" s="19"/>
      <c r="H979" s="22">
        <f t="shared" si="703"/>
        <v>0</v>
      </c>
      <c r="I979" s="24">
        <f t="shared" si="702"/>
        <v>0</v>
      </c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93"/>
      <c r="U979" s="104"/>
    </row>
    <row r="980" spans="1:21" ht="36" customHeight="1" x14ac:dyDescent="0.2">
      <c r="A980" s="105" t="s">
        <v>237</v>
      </c>
      <c r="B980" s="80" t="s">
        <v>146</v>
      </c>
      <c r="C980" s="19"/>
      <c r="D980" s="20"/>
      <c r="E980" s="20"/>
      <c r="F980" s="20"/>
      <c r="G980" s="19"/>
      <c r="H980" s="22">
        <f>H990+H997</f>
        <v>60</v>
      </c>
      <c r="I980" s="22">
        <f t="shared" ref="I980:P980" si="704">I990+I997</f>
        <v>0</v>
      </c>
      <c r="J980" s="22">
        <f t="shared" si="704"/>
        <v>0</v>
      </c>
      <c r="K980" s="22">
        <f t="shared" si="704"/>
        <v>0</v>
      </c>
      <c r="L980" s="22">
        <f t="shared" si="704"/>
        <v>5</v>
      </c>
      <c r="M980" s="22">
        <f t="shared" si="704"/>
        <v>0</v>
      </c>
      <c r="N980" s="22">
        <f t="shared" si="704"/>
        <v>55</v>
      </c>
      <c r="O980" s="22">
        <f t="shared" si="704"/>
        <v>0</v>
      </c>
      <c r="P980" s="22">
        <f t="shared" si="704"/>
        <v>0</v>
      </c>
      <c r="Q980" s="22">
        <f t="shared" ref="Q980" si="705">Q990+Q997</f>
        <v>0</v>
      </c>
      <c r="R980" s="22">
        <v>60</v>
      </c>
      <c r="S980" s="22">
        <v>60</v>
      </c>
      <c r="T980" s="102" t="s">
        <v>545</v>
      </c>
      <c r="U980" s="125" t="s">
        <v>285</v>
      </c>
    </row>
    <row r="981" spans="1:21" ht="25.5" x14ac:dyDescent="0.2">
      <c r="A981" s="105"/>
      <c r="B981" s="74" t="s">
        <v>110</v>
      </c>
      <c r="C981" s="19"/>
      <c r="D981" s="20"/>
      <c r="E981" s="20"/>
      <c r="F981" s="20"/>
      <c r="G981" s="19"/>
      <c r="H981" s="22">
        <f t="shared" ref="H981:S981" si="706">ROUND(H982/H980,1)</f>
        <v>65.5</v>
      </c>
      <c r="I981" s="22" t="e">
        <f t="shared" si="706"/>
        <v>#DIV/0!</v>
      </c>
      <c r="J981" s="68" t="s">
        <v>585</v>
      </c>
      <c r="K981" s="68"/>
      <c r="L981" s="68" t="s">
        <v>585</v>
      </c>
      <c r="M981" s="68"/>
      <c r="N981" s="68" t="s">
        <v>585</v>
      </c>
      <c r="O981" s="68"/>
      <c r="P981" s="68" t="s">
        <v>585</v>
      </c>
      <c r="Q981" s="22" t="e">
        <f t="shared" si="706"/>
        <v>#DIV/0!</v>
      </c>
      <c r="R981" s="22">
        <f t="shared" si="706"/>
        <v>55</v>
      </c>
      <c r="S981" s="22">
        <f t="shared" si="706"/>
        <v>55</v>
      </c>
      <c r="T981" s="103"/>
      <c r="U981" s="126"/>
    </row>
    <row r="982" spans="1:21" ht="25.5" x14ac:dyDescent="0.2">
      <c r="A982" s="105"/>
      <c r="B982" s="80" t="s">
        <v>94</v>
      </c>
      <c r="C982" s="19"/>
      <c r="D982" s="20"/>
      <c r="E982" s="20"/>
      <c r="F982" s="20"/>
      <c r="G982" s="19"/>
      <c r="H982" s="22">
        <f>SUM(H983:H989)</f>
        <v>3930</v>
      </c>
      <c r="I982" s="22">
        <f t="shared" ref="I982:S982" si="707">SUM(I983:I989)</f>
        <v>0</v>
      </c>
      <c r="J982" s="22">
        <f t="shared" si="707"/>
        <v>0</v>
      </c>
      <c r="K982" s="22">
        <f t="shared" si="707"/>
        <v>0</v>
      </c>
      <c r="L982" s="22">
        <f t="shared" si="707"/>
        <v>450</v>
      </c>
      <c r="M982" s="22">
        <f t="shared" si="707"/>
        <v>0</v>
      </c>
      <c r="N982" s="22">
        <f t="shared" si="707"/>
        <v>2850</v>
      </c>
      <c r="O982" s="22">
        <f t="shared" si="707"/>
        <v>0</v>
      </c>
      <c r="P982" s="22">
        <f t="shared" si="707"/>
        <v>630</v>
      </c>
      <c r="Q982" s="22">
        <f t="shared" si="707"/>
        <v>0</v>
      </c>
      <c r="R982" s="22">
        <f t="shared" si="707"/>
        <v>3300</v>
      </c>
      <c r="S982" s="22">
        <f t="shared" si="707"/>
        <v>3300</v>
      </c>
      <c r="T982" s="103"/>
      <c r="U982" s="126"/>
    </row>
    <row r="983" spans="1:21" ht="48" customHeight="1" x14ac:dyDescent="0.2">
      <c r="A983" s="105"/>
      <c r="B983" s="94" t="s">
        <v>17</v>
      </c>
      <c r="C983" s="19">
        <f>C993</f>
        <v>136</v>
      </c>
      <c r="D983" s="19" t="str">
        <f t="shared" ref="D983:G983" si="708">D993</f>
        <v>07</v>
      </c>
      <c r="E983" s="19" t="str">
        <f t="shared" ref="E983" si="709">E993</f>
        <v>02</v>
      </c>
      <c r="F983" s="19" t="str">
        <f t="shared" si="708"/>
        <v>0720003490</v>
      </c>
      <c r="G983" s="19">
        <f t="shared" si="708"/>
        <v>350</v>
      </c>
      <c r="H983" s="22">
        <f>H993</f>
        <v>300</v>
      </c>
      <c r="I983" s="22">
        <f t="shared" ref="I983:S983" si="710">I993</f>
        <v>0</v>
      </c>
      <c r="J983" s="22">
        <f t="shared" si="710"/>
        <v>0</v>
      </c>
      <c r="K983" s="22">
        <f t="shared" si="710"/>
        <v>0</v>
      </c>
      <c r="L983" s="22">
        <f t="shared" si="710"/>
        <v>300</v>
      </c>
      <c r="M983" s="22">
        <f t="shared" si="710"/>
        <v>0</v>
      </c>
      <c r="N983" s="22">
        <f t="shared" si="710"/>
        <v>0</v>
      </c>
      <c r="O983" s="22">
        <f t="shared" si="710"/>
        <v>0</v>
      </c>
      <c r="P983" s="22">
        <f t="shared" si="710"/>
        <v>0</v>
      </c>
      <c r="Q983" s="22">
        <f t="shared" si="710"/>
        <v>0</v>
      </c>
      <c r="R983" s="22">
        <f t="shared" si="710"/>
        <v>300</v>
      </c>
      <c r="S983" s="22">
        <f t="shared" si="710"/>
        <v>300</v>
      </c>
      <c r="T983" s="103"/>
      <c r="U983" s="126"/>
    </row>
    <row r="984" spans="1:21" ht="13.15" customHeight="1" x14ac:dyDescent="0.2">
      <c r="A984" s="105"/>
      <c r="B984" s="95"/>
      <c r="C984" s="19">
        <f>C1000</f>
        <v>136</v>
      </c>
      <c r="D984" s="19" t="str">
        <f t="shared" ref="D984:G984" si="711">D1000</f>
        <v>07</v>
      </c>
      <c r="E984" s="19" t="str">
        <f t="shared" ref="E984" si="712">E1000</f>
        <v>02</v>
      </c>
      <c r="F984" s="19" t="str">
        <f t="shared" si="711"/>
        <v>0720003490</v>
      </c>
      <c r="G984" s="19">
        <f t="shared" si="711"/>
        <v>350</v>
      </c>
      <c r="H984" s="22">
        <f t="shared" ref="H984" si="713">H1000</f>
        <v>2850</v>
      </c>
      <c r="I984" s="22">
        <f t="shared" ref="I984:S984" si="714">I1000</f>
        <v>0</v>
      </c>
      <c r="J984" s="22">
        <f t="shared" si="714"/>
        <v>0</v>
      </c>
      <c r="K984" s="22">
        <f t="shared" si="714"/>
        <v>0</v>
      </c>
      <c r="L984" s="22">
        <f t="shared" si="714"/>
        <v>0</v>
      </c>
      <c r="M984" s="22">
        <f t="shared" si="714"/>
        <v>0</v>
      </c>
      <c r="N984" s="22">
        <f t="shared" si="714"/>
        <v>2850</v>
      </c>
      <c r="O984" s="22">
        <f t="shared" si="714"/>
        <v>0</v>
      </c>
      <c r="P984" s="22">
        <f t="shared" si="714"/>
        <v>0</v>
      </c>
      <c r="Q984" s="22">
        <f t="shared" si="714"/>
        <v>0</v>
      </c>
      <c r="R984" s="22">
        <f t="shared" si="714"/>
        <v>2850</v>
      </c>
      <c r="S984" s="22">
        <f t="shared" si="714"/>
        <v>2850</v>
      </c>
      <c r="T984" s="103"/>
      <c r="U984" s="126"/>
    </row>
    <row r="985" spans="1:21" ht="13.15" customHeight="1" x14ac:dyDescent="0.2">
      <c r="A985" s="105"/>
      <c r="B985" s="95"/>
      <c r="C985" s="19">
        <f>C1008</f>
        <v>136</v>
      </c>
      <c r="D985" s="19" t="str">
        <f t="shared" ref="D985:S985" si="715">D1008</f>
        <v>07</v>
      </c>
      <c r="E985" s="19" t="str">
        <f t="shared" si="715"/>
        <v>09</v>
      </c>
      <c r="F985" s="19" t="str">
        <f t="shared" si="715"/>
        <v>0720003490</v>
      </c>
      <c r="G985" s="19">
        <f t="shared" si="715"/>
        <v>622</v>
      </c>
      <c r="H985" s="19">
        <f t="shared" si="715"/>
        <v>630</v>
      </c>
      <c r="I985" s="19">
        <f t="shared" si="715"/>
        <v>0</v>
      </c>
      <c r="J985" s="19">
        <f t="shared" si="715"/>
        <v>0</v>
      </c>
      <c r="K985" s="19">
        <f t="shared" si="715"/>
        <v>0</v>
      </c>
      <c r="L985" s="19">
        <f t="shared" si="715"/>
        <v>0</v>
      </c>
      <c r="M985" s="19">
        <f t="shared" si="715"/>
        <v>0</v>
      </c>
      <c r="N985" s="19">
        <f t="shared" si="715"/>
        <v>0</v>
      </c>
      <c r="O985" s="19">
        <f t="shared" si="715"/>
        <v>0</v>
      </c>
      <c r="P985" s="19">
        <f t="shared" si="715"/>
        <v>630</v>
      </c>
      <c r="Q985" s="19">
        <f t="shared" si="715"/>
        <v>0</v>
      </c>
      <c r="R985" s="19">
        <f t="shared" si="715"/>
        <v>0</v>
      </c>
      <c r="S985" s="19">
        <f t="shared" si="715"/>
        <v>0</v>
      </c>
      <c r="T985" s="103"/>
      <c r="U985" s="126"/>
    </row>
    <row r="986" spans="1:21" ht="27.75" customHeight="1" x14ac:dyDescent="0.2">
      <c r="A986" s="105"/>
      <c r="B986" s="96"/>
      <c r="C986" s="19">
        <f>C1001</f>
        <v>136</v>
      </c>
      <c r="D986" s="19" t="str">
        <f t="shared" ref="D986:G986" si="716">D1001</f>
        <v>07</v>
      </c>
      <c r="E986" s="19" t="str">
        <f t="shared" ref="E986" si="717">E1001</f>
        <v>09</v>
      </c>
      <c r="F986" s="19" t="str">
        <f t="shared" si="716"/>
        <v>0720003490</v>
      </c>
      <c r="G986" s="19">
        <f t="shared" si="716"/>
        <v>244</v>
      </c>
      <c r="H986" s="22">
        <f t="shared" ref="H986" si="718">H1001</f>
        <v>150</v>
      </c>
      <c r="I986" s="22">
        <f t="shared" ref="I986:S986" si="719">I1001</f>
        <v>0</v>
      </c>
      <c r="J986" s="22">
        <f t="shared" si="719"/>
        <v>0</v>
      </c>
      <c r="K986" s="22">
        <f t="shared" si="719"/>
        <v>0</v>
      </c>
      <c r="L986" s="22">
        <f t="shared" si="719"/>
        <v>150</v>
      </c>
      <c r="M986" s="22">
        <f t="shared" si="719"/>
        <v>0</v>
      </c>
      <c r="N986" s="22">
        <f t="shared" si="719"/>
        <v>0</v>
      </c>
      <c r="O986" s="22">
        <f t="shared" si="719"/>
        <v>0</v>
      </c>
      <c r="P986" s="22">
        <f t="shared" si="719"/>
        <v>0</v>
      </c>
      <c r="Q986" s="22">
        <f t="shared" si="719"/>
        <v>0</v>
      </c>
      <c r="R986" s="22">
        <f t="shared" si="719"/>
        <v>150</v>
      </c>
      <c r="S986" s="22">
        <f t="shared" si="719"/>
        <v>150</v>
      </c>
      <c r="T986" s="103"/>
      <c r="U986" s="126"/>
    </row>
    <row r="987" spans="1:21" ht="25.15" customHeight="1" x14ac:dyDescent="0.2">
      <c r="A987" s="105"/>
      <c r="B987" s="80" t="s">
        <v>14</v>
      </c>
      <c r="C987" s="19"/>
      <c r="D987" s="20"/>
      <c r="E987" s="20"/>
      <c r="F987" s="20"/>
      <c r="G987" s="19"/>
      <c r="H987" s="22">
        <f t="shared" ref="H987:H989" si="720">H994+H1002</f>
        <v>0</v>
      </c>
      <c r="I987" s="22">
        <f t="shared" ref="I987:S987" si="721">I994+I1002</f>
        <v>0</v>
      </c>
      <c r="J987" s="22">
        <f t="shared" si="721"/>
        <v>0</v>
      </c>
      <c r="K987" s="22">
        <f t="shared" si="721"/>
        <v>0</v>
      </c>
      <c r="L987" s="22">
        <f t="shared" si="721"/>
        <v>0</v>
      </c>
      <c r="M987" s="22">
        <f t="shared" si="721"/>
        <v>0</v>
      </c>
      <c r="N987" s="22">
        <f t="shared" si="721"/>
        <v>0</v>
      </c>
      <c r="O987" s="22">
        <f t="shared" si="721"/>
        <v>0</v>
      </c>
      <c r="P987" s="22">
        <f t="shared" si="721"/>
        <v>0</v>
      </c>
      <c r="Q987" s="22">
        <f t="shared" si="721"/>
        <v>0</v>
      </c>
      <c r="R987" s="22">
        <f t="shared" si="721"/>
        <v>0</v>
      </c>
      <c r="S987" s="22">
        <f t="shared" si="721"/>
        <v>0</v>
      </c>
      <c r="T987" s="103"/>
      <c r="U987" s="126"/>
    </row>
    <row r="988" spans="1:21" ht="13.15" customHeight="1" x14ac:dyDescent="0.2">
      <c r="A988" s="105"/>
      <c r="B988" s="80" t="s">
        <v>15</v>
      </c>
      <c r="C988" s="19"/>
      <c r="D988" s="20"/>
      <c r="E988" s="20"/>
      <c r="F988" s="20"/>
      <c r="G988" s="19"/>
      <c r="H988" s="22">
        <f t="shared" ref="H988" si="722">H995+H1003</f>
        <v>0</v>
      </c>
      <c r="I988" s="22">
        <f t="shared" ref="I988:S988" si="723">I995+I1003</f>
        <v>0</v>
      </c>
      <c r="J988" s="22">
        <f t="shared" si="723"/>
        <v>0</v>
      </c>
      <c r="K988" s="22">
        <f t="shared" si="723"/>
        <v>0</v>
      </c>
      <c r="L988" s="22">
        <f t="shared" si="723"/>
        <v>0</v>
      </c>
      <c r="M988" s="22">
        <f t="shared" si="723"/>
        <v>0</v>
      </c>
      <c r="N988" s="22">
        <f t="shared" si="723"/>
        <v>0</v>
      </c>
      <c r="O988" s="22">
        <f t="shared" si="723"/>
        <v>0</v>
      </c>
      <c r="P988" s="22">
        <f t="shared" si="723"/>
        <v>0</v>
      </c>
      <c r="Q988" s="22">
        <f t="shared" si="723"/>
        <v>0</v>
      </c>
      <c r="R988" s="22">
        <f t="shared" si="723"/>
        <v>0</v>
      </c>
      <c r="S988" s="22">
        <f t="shared" si="723"/>
        <v>0</v>
      </c>
      <c r="T988" s="103"/>
      <c r="U988" s="126"/>
    </row>
    <row r="989" spans="1:21" ht="13.15" customHeight="1" x14ac:dyDescent="0.2">
      <c r="A989" s="105"/>
      <c r="B989" s="80" t="s">
        <v>12</v>
      </c>
      <c r="C989" s="19"/>
      <c r="D989" s="20"/>
      <c r="E989" s="20"/>
      <c r="F989" s="20"/>
      <c r="G989" s="19"/>
      <c r="H989" s="22">
        <f t="shared" si="720"/>
        <v>0</v>
      </c>
      <c r="I989" s="22">
        <f t="shared" ref="I989:S989" si="724">I996+I1004</f>
        <v>0</v>
      </c>
      <c r="J989" s="22">
        <f t="shared" si="724"/>
        <v>0</v>
      </c>
      <c r="K989" s="22">
        <f t="shared" si="724"/>
        <v>0</v>
      </c>
      <c r="L989" s="22">
        <f t="shared" si="724"/>
        <v>0</v>
      </c>
      <c r="M989" s="22">
        <f t="shared" si="724"/>
        <v>0</v>
      </c>
      <c r="N989" s="22">
        <f t="shared" si="724"/>
        <v>0</v>
      </c>
      <c r="O989" s="22">
        <f t="shared" si="724"/>
        <v>0</v>
      </c>
      <c r="P989" s="22">
        <f t="shared" si="724"/>
        <v>0</v>
      </c>
      <c r="Q989" s="22">
        <f t="shared" si="724"/>
        <v>0</v>
      </c>
      <c r="R989" s="22">
        <f t="shared" si="724"/>
        <v>0</v>
      </c>
      <c r="S989" s="22">
        <f t="shared" si="724"/>
        <v>0</v>
      </c>
      <c r="T989" s="104"/>
      <c r="U989" s="127"/>
    </row>
    <row r="990" spans="1:21" ht="27.6" customHeight="1" x14ac:dyDescent="0.2">
      <c r="A990" s="105" t="s">
        <v>238</v>
      </c>
      <c r="B990" s="80" t="s">
        <v>146</v>
      </c>
      <c r="C990" s="19"/>
      <c r="D990" s="20"/>
      <c r="E990" s="20"/>
      <c r="F990" s="20"/>
      <c r="G990" s="19"/>
      <c r="H990" s="22">
        <v>5</v>
      </c>
      <c r="I990" s="22"/>
      <c r="J990" s="22"/>
      <c r="K990" s="22"/>
      <c r="L990" s="22">
        <v>5</v>
      </c>
      <c r="M990" s="22"/>
      <c r="N990" s="22"/>
      <c r="O990" s="22"/>
      <c r="P990" s="22"/>
      <c r="Q990" s="22"/>
      <c r="R990" s="22">
        <v>5</v>
      </c>
      <c r="S990" s="22">
        <v>5</v>
      </c>
      <c r="T990" s="93" t="s">
        <v>546</v>
      </c>
      <c r="U990" s="125" t="s">
        <v>286</v>
      </c>
    </row>
    <row r="991" spans="1:21" ht="39.6" customHeight="1" x14ac:dyDescent="0.2">
      <c r="A991" s="105"/>
      <c r="B991" s="80" t="s">
        <v>112</v>
      </c>
      <c r="C991" s="19"/>
      <c r="D991" s="20"/>
      <c r="E991" s="20"/>
      <c r="F991" s="20"/>
      <c r="G991" s="19"/>
      <c r="H991" s="22">
        <f t="shared" ref="H991:S991" si="725">ROUND(H992/H990,1)</f>
        <v>60</v>
      </c>
      <c r="I991" s="22" t="e">
        <f t="shared" si="725"/>
        <v>#DIV/0!</v>
      </c>
      <c r="J991" s="68" t="s">
        <v>585</v>
      </c>
      <c r="K991" s="68"/>
      <c r="L991" s="68" t="s">
        <v>585</v>
      </c>
      <c r="M991" s="68"/>
      <c r="N991" s="68" t="s">
        <v>585</v>
      </c>
      <c r="O991" s="68"/>
      <c r="P991" s="68" t="s">
        <v>585</v>
      </c>
      <c r="Q991" s="22" t="e">
        <f t="shared" si="725"/>
        <v>#DIV/0!</v>
      </c>
      <c r="R991" s="22">
        <f t="shared" si="725"/>
        <v>60</v>
      </c>
      <c r="S991" s="22">
        <f t="shared" si="725"/>
        <v>60</v>
      </c>
      <c r="T991" s="93"/>
      <c r="U991" s="126"/>
    </row>
    <row r="992" spans="1:21" ht="25.5" x14ac:dyDescent="0.2">
      <c r="A992" s="105"/>
      <c r="B992" s="80" t="s">
        <v>94</v>
      </c>
      <c r="C992" s="19"/>
      <c r="D992" s="20"/>
      <c r="E992" s="20"/>
      <c r="F992" s="20"/>
      <c r="G992" s="19"/>
      <c r="H992" s="22">
        <f t="shared" ref="H992:S992" si="726">SUM(H993:H996)</f>
        <v>300</v>
      </c>
      <c r="I992" s="22">
        <f t="shared" si="726"/>
        <v>0</v>
      </c>
      <c r="J992" s="22">
        <f t="shared" si="726"/>
        <v>0</v>
      </c>
      <c r="K992" s="22">
        <f t="shared" si="726"/>
        <v>0</v>
      </c>
      <c r="L992" s="22">
        <f t="shared" si="726"/>
        <v>300</v>
      </c>
      <c r="M992" s="22">
        <f t="shared" si="726"/>
        <v>0</v>
      </c>
      <c r="N992" s="22">
        <f t="shared" si="726"/>
        <v>0</v>
      </c>
      <c r="O992" s="22">
        <f t="shared" si="726"/>
        <v>0</v>
      </c>
      <c r="P992" s="22">
        <f t="shared" si="726"/>
        <v>0</v>
      </c>
      <c r="Q992" s="22">
        <f t="shared" si="726"/>
        <v>0</v>
      </c>
      <c r="R992" s="22">
        <f t="shared" si="726"/>
        <v>300</v>
      </c>
      <c r="S992" s="22">
        <f t="shared" si="726"/>
        <v>300</v>
      </c>
      <c r="T992" s="93"/>
      <c r="U992" s="126"/>
    </row>
    <row r="993" spans="1:21" ht="13.15" customHeight="1" x14ac:dyDescent="0.2">
      <c r="A993" s="105"/>
      <c r="B993" s="80" t="s">
        <v>17</v>
      </c>
      <c r="C993" s="19">
        <v>136</v>
      </c>
      <c r="D993" s="20" t="s">
        <v>590</v>
      </c>
      <c r="E993" s="18" t="s">
        <v>591</v>
      </c>
      <c r="F993" s="20" t="s">
        <v>177</v>
      </c>
      <c r="G993" s="19">
        <v>350</v>
      </c>
      <c r="H993" s="22">
        <f>J993+L993+N993+P993</f>
        <v>300</v>
      </c>
      <c r="I993" s="24">
        <f t="shared" ref="I993:I996" si="727">K993+M993+O993+Q993</f>
        <v>0</v>
      </c>
      <c r="J993" s="22"/>
      <c r="K993" s="22">
        <v>0</v>
      </c>
      <c r="L993" s="22">
        <v>300</v>
      </c>
      <c r="M993" s="22"/>
      <c r="N993" s="22"/>
      <c r="O993" s="22"/>
      <c r="P993" s="22"/>
      <c r="Q993" s="22"/>
      <c r="R993" s="22">
        <v>300</v>
      </c>
      <c r="S993" s="22">
        <v>300</v>
      </c>
      <c r="T993" s="93"/>
      <c r="U993" s="126"/>
    </row>
    <row r="994" spans="1:21" s="2" customFormat="1" ht="13.15" customHeight="1" x14ac:dyDescent="0.2">
      <c r="A994" s="105"/>
      <c r="B994" s="80" t="s">
        <v>14</v>
      </c>
      <c r="C994" s="19"/>
      <c r="D994" s="20"/>
      <c r="E994" s="20"/>
      <c r="F994" s="20"/>
      <c r="G994" s="19"/>
      <c r="H994" s="22">
        <f t="shared" ref="H994:H996" si="728">J994+L994+N994+P994</f>
        <v>0</v>
      </c>
      <c r="I994" s="24">
        <f t="shared" si="727"/>
        <v>0</v>
      </c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93"/>
      <c r="U994" s="126"/>
    </row>
    <row r="995" spans="1:21" ht="13.15" customHeight="1" x14ac:dyDescent="0.2">
      <c r="A995" s="105"/>
      <c r="B995" s="80" t="s">
        <v>15</v>
      </c>
      <c r="C995" s="19"/>
      <c r="D995" s="20"/>
      <c r="E995" s="20"/>
      <c r="F995" s="20"/>
      <c r="G995" s="19"/>
      <c r="H995" s="22">
        <f t="shared" si="728"/>
        <v>0</v>
      </c>
      <c r="I995" s="24">
        <f t="shared" si="727"/>
        <v>0</v>
      </c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93"/>
      <c r="U995" s="126"/>
    </row>
    <row r="996" spans="1:21" ht="53.45" customHeight="1" x14ac:dyDescent="0.2">
      <c r="A996" s="105"/>
      <c r="B996" s="80" t="s">
        <v>12</v>
      </c>
      <c r="C996" s="19"/>
      <c r="D996" s="20"/>
      <c r="E996" s="20"/>
      <c r="F996" s="20"/>
      <c r="G996" s="19"/>
      <c r="H996" s="22">
        <f t="shared" si="728"/>
        <v>0</v>
      </c>
      <c r="I996" s="24">
        <f t="shared" si="727"/>
        <v>0</v>
      </c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93"/>
      <c r="U996" s="127"/>
    </row>
    <row r="997" spans="1:21" ht="22.9" customHeight="1" x14ac:dyDescent="0.2">
      <c r="A997" s="94" t="s">
        <v>239</v>
      </c>
      <c r="B997" s="80" t="s">
        <v>146</v>
      </c>
      <c r="C997" s="19"/>
      <c r="D997" s="20"/>
      <c r="E997" s="20"/>
      <c r="F997" s="20"/>
      <c r="G997" s="19"/>
      <c r="H997" s="22">
        <v>55</v>
      </c>
      <c r="I997" s="22"/>
      <c r="J997" s="22"/>
      <c r="K997" s="22"/>
      <c r="L997" s="22"/>
      <c r="M997" s="22"/>
      <c r="N997" s="22">
        <v>55</v>
      </c>
      <c r="O997" s="22"/>
      <c r="P997" s="22"/>
      <c r="Q997" s="22"/>
      <c r="R997" s="22">
        <v>55</v>
      </c>
      <c r="S997" s="22">
        <v>55</v>
      </c>
      <c r="T997" s="93" t="s">
        <v>519</v>
      </c>
      <c r="U997" s="125" t="s">
        <v>446</v>
      </c>
    </row>
    <row r="998" spans="1:21" ht="25.5" x14ac:dyDescent="0.2">
      <c r="A998" s="95"/>
      <c r="B998" s="80" t="s">
        <v>112</v>
      </c>
      <c r="C998" s="19"/>
      <c r="D998" s="20"/>
      <c r="E998" s="20"/>
      <c r="F998" s="20"/>
      <c r="G998" s="19"/>
      <c r="H998" s="22">
        <f t="shared" ref="H998:S998" si="729">ROUND(H999/H997,1)</f>
        <v>54.5</v>
      </c>
      <c r="I998" s="22" t="e">
        <f t="shared" si="729"/>
        <v>#DIV/0!</v>
      </c>
      <c r="J998" s="68" t="s">
        <v>585</v>
      </c>
      <c r="K998" s="68"/>
      <c r="L998" s="68" t="s">
        <v>585</v>
      </c>
      <c r="M998" s="68"/>
      <c r="N998" s="68" t="s">
        <v>585</v>
      </c>
      <c r="O998" s="68"/>
      <c r="P998" s="68" t="s">
        <v>585</v>
      </c>
      <c r="Q998" s="22" t="e">
        <f t="shared" si="729"/>
        <v>#DIV/0!</v>
      </c>
      <c r="R998" s="22">
        <f t="shared" si="729"/>
        <v>54.5</v>
      </c>
      <c r="S998" s="22">
        <f t="shared" si="729"/>
        <v>54.5</v>
      </c>
      <c r="T998" s="93"/>
      <c r="U998" s="126"/>
    </row>
    <row r="999" spans="1:21" ht="25.5" x14ac:dyDescent="0.2">
      <c r="A999" s="95"/>
      <c r="B999" s="80" t="s">
        <v>94</v>
      </c>
      <c r="C999" s="19"/>
      <c r="D999" s="20"/>
      <c r="E999" s="20"/>
      <c r="F999" s="20"/>
      <c r="G999" s="19"/>
      <c r="H999" s="22">
        <f>SUM(H1000:H1004)</f>
        <v>3000</v>
      </c>
      <c r="I999" s="22">
        <f t="shared" ref="I999:S999" si="730">SUM(I1000:I1004)</f>
        <v>0</v>
      </c>
      <c r="J999" s="22">
        <f t="shared" si="730"/>
        <v>0</v>
      </c>
      <c r="K999" s="22">
        <f t="shared" si="730"/>
        <v>0</v>
      </c>
      <c r="L999" s="22">
        <f t="shared" si="730"/>
        <v>150</v>
      </c>
      <c r="M999" s="22">
        <f t="shared" si="730"/>
        <v>0</v>
      </c>
      <c r="N999" s="22">
        <f t="shared" si="730"/>
        <v>2850</v>
      </c>
      <c r="O999" s="22">
        <f t="shared" si="730"/>
        <v>0</v>
      </c>
      <c r="P999" s="22">
        <f t="shared" si="730"/>
        <v>0</v>
      </c>
      <c r="Q999" s="22">
        <f t="shared" si="730"/>
        <v>0</v>
      </c>
      <c r="R999" s="22">
        <f t="shared" si="730"/>
        <v>3000</v>
      </c>
      <c r="S999" s="22">
        <f t="shared" si="730"/>
        <v>3000</v>
      </c>
      <c r="T999" s="93"/>
      <c r="U999" s="126"/>
    </row>
    <row r="1000" spans="1:21" ht="13.15" customHeight="1" x14ac:dyDescent="0.2">
      <c r="A1000" s="95"/>
      <c r="B1000" s="92" t="s">
        <v>17</v>
      </c>
      <c r="C1000" s="19">
        <v>136</v>
      </c>
      <c r="D1000" s="20" t="s">
        <v>590</v>
      </c>
      <c r="E1000" s="18" t="s">
        <v>591</v>
      </c>
      <c r="F1000" s="20" t="s">
        <v>177</v>
      </c>
      <c r="G1000" s="76">
        <v>350</v>
      </c>
      <c r="H1000" s="22">
        <f>J1000+L1000+N1000+P1000</f>
        <v>2850</v>
      </c>
      <c r="I1000" s="24">
        <f>K1000+M1000+O1000+Q1000</f>
        <v>0</v>
      </c>
      <c r="J1000" s="22"/>
      <c r="K1000" s="22">
        <v>0</v>
      </c>
      <c r="L1000" s="22"/>
      <c r="M1000" s="22"/>
      <c r="N1000" s="22">
        <v>2850</v>
      </c>
      <c r="O1000" s="22"/>
      <c r="P1000" s="22"/>
      <c r="Q1000" s="22"/>
      <c r="R1000" s="22">
        <v>2850</v>
      </c>
      <c r="S1000" s="22">
        <v>2850</v>
      </c>
      <c r="T1000" s="93"/>
      <c r="U1000" s="126"/>
    </row>
    <row r="1001" spans="1:21" ht="13.15" customHeight="1" x14ac:dyDescent="0.2">
      <c r="A1001" s="95"/>
      <c r="B1001" s="92"/>
      <c r="C1001" s="19">
        <v>136</v>
      </c>
      <c r="D1001" s="20" t="s">
        <v>590</v>
      </c>
      <c r="E1001" s="18" t="s">
        <v>592</v>
      </c>
      <c r="F1001" s="20" t="s">
        <v>177</v>
      </c>
      <c r="G1001" s="76">
        <v>244</v>
      </c>
      <c r="H1001" s="22">
        <f t="shared" ref="H1001:H1004" si="731">J1001+L1001+N1001+P1001</f>
        <v>150</v>
      </c>
      <c r="I1001" s="24">
        <f t="shared" ref="I1001:I1004" si="732">K1001+M1001+O1001+Q1001</f>
        <v>0</v>
      </c>
      <c r="J1001" s="22"/>
      <c r="K1001" s="22">
        <v>0</v>
      </c>
      <c r="L1001" s="22">
        <v>150</v>
      </c>
      <c r="M1001" s="22"/>
      <c r="N1001" s="22"/>
      <c r="O1001" s="22"/>
      <c r="P1001" s="22"/>
      <c r="Q1001" s="22"/>
      <c r="R1001" s="22">
        <v>150</v>
      </c>
      <c r="S1001" s="22">
        <v>150</v>
      </c>
      <c r="T1001" s="93"/>
      <c r="U1001" s="126"/>
    </row>
    <row r="1002" spans="1:21" ht="13.15" customHeight="1" x14ac:dyDescent="0.2">
      <c r="A1002" s="95"/>
      <c r="B1002" s="80" t="s">
        <v>14</v>
      </c>
      <c r="C1002" s="19"/>
      <c r="D1002" s="20"/>
      <c r="E1002" s="20"/>
      <c r="F1002" s="20"/>
      <c r="G1002" s="19"/>
      <c r="H1002" s="22">
        <f t="shared" si="731"/>
        <v>0</v>
      </c>
      <c r="I1002" s="24">
        <f t="shared" si="732"/>
        <v>0</v>
      </c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93"/>
      <c r="U1002" s="126"/>
    </row>
    <row r="1003" spans="1:21" ht="13.15" customHeight="1" x14ac:dyDescent="0.2">
      <c r="A1003" s="95"/>
      <c r="B1003" s="80" t="s">
        <v>15</v>
      </c>
      <c r="C1003" s="19"/>
      <c r="D1003" s="20"/>
      <c r="E1003" s="20"/>
      <c r="F1003" s="20"/>
      <c r="G1003" s="19"/>
      <c r="H1003" s="22">
        <f t="shared" si="731"/>
        <v>0</v>
      </c>
      <c r="I1003" s="24">
        <f t="shared" si="732"/>
        <v>0</v>
      </c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93"/>
      <c r="U1003" s="126"/>
    </row>
    <row r="1004" spans="1:21" ht="25.5" x14ac:dyDescent="0.2">
      <c r="A1004" s="96"/>
      <c r="B1004" s="80" t="s">
        <v>12</v>
      </c>
      <c r="C1004" s="19"/>
      <c r="D1004" s="20"/>
      <c r="E1004" s="20"/>
      <c r="F1004" s="20"/>
      <c r="G1004" s="19"/>
      <c r="H1004" s="22">
        <f t="shared" si="731"/>
        <v>0</v>
      </c>
      <c r="I1004" s="24">
        <f t="shared" si="732"/>
        <v>0</v>
      </c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93"/>
      <c r="U1004" s="127"/>
    </row>
    <row r="1005" spans="1:21" ht="22.9" customHeight="1" x14ac:dyDescent="0.2">
      <c r="A1005" s="99" t="s">
        <v>613</v>
      </c>
      <c r="B1005" s="80"/>
      <c r="C1005" s="19"/>
      <c r="D1005" s="20"/>
      <c r="E1005" s="20"/>
      <c r="F1005" s="20"/>
      <c r="G1005" s="19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93" t="s">
        <v>284</v>
      </c>
      <c r="U1005" s="125" t="s">
        <v>319</v>
      </c>
    </row>
    <row r="1006" spans="1:21" ht="25.5" x14ac:dyDescent="0.2">
      <c r="A1006" s="100"/>
      <c r="B1006" s="80" t="s">
        <v>112</v>
      </c>
      <c r="C1006" s="19"/>
      <c r="D1006" s="20"/>
      <c r="E1006" s="20"/>
      <c r="F1006" s="20"/>
      <c r="G1006" s="19"/>
      <c r="H1006" s="22" t="e">
        <f t="shared" ref="H1006:I1006" si="733">ROUND(H1007/H1005,1)</f>
        <v>#DIV/0!</v>
      </c>
      <c r="I1006" s="22" t="e">
        <f t="shared" si="733"/>
        <v>#DIV/0!</v>
      </c>
      <c r="J1006" s="68" t="s">
        <v>585</v>
      </c>
      <c r="K1006" s="68"/>
      <c r="L1006" s="68" t="s">
        <v>585</v>
      </c>
      <c r="M1006" s="68"/>
      <c r="N1006" s="68" t="s">
        <v>585</v>
      </c>
      <c r="O1006" s="68"/>
      <c r="P1006" s="68" t="s">
        <v>585</v>
      </c>
      <c r="Q1006" s="22" t="e">
        <f t="shared" ref="Q1006:S1006" si="734">ROUND(Q1007/Q1005,1)</f>
        <v>#DIV/0!</v>
      </c>
      <c r="R1006" s="22" t="e">
        <f t="shared" si="734"/>
        <v>#DIV/0!</v>
      </c>
      <c r="S1006" s="22" t="e">
        <f t="shared" si="734"/>
        <v>#DIV/0!</v>
      </c>
      <c r="T1006" s="93"/>
      <c r="U1006" s="126"/>
    </row>
    <row r="1007" spans="1:21" ht="25.5" x14ac:dyDescent="0.2">
      <c r="A1007" s="100"/>
      <c r="B1007" s="80" t="s">
        <v>94</v>
      </c>
      <c r="C1007" s="19"/>
      <c r="D1007" s="20"/>
      <c r="E1007" s="20"/>
      <c r="F1007" s="20"/>
      <c r="G1007" s="19"/>
      <c r="H1007" s="22">
        <f>SUM(H1008:H1012)</f>
        <v>630</v>
      </c>
      <c r="I1007" s="22">
        <f t="shared" ref="I1007:S1007" si="735">SUM(I1008:I1012)</f>
        <v>0</v>
      </c>
      <c r="J1007" s="22">
        <f t="shared" si="735"/>
        <v>0</v>
      </c>
      <c r="K1007" s="22">
        <f t="shared" si="735"/>
        <v>0</v>
      </c>
      <c r="L1007" s="22">
        <f t="shared" si="735"/>
        <v>0</v>
      </c>
      <c r="M1007" s="22">
        <f t="shared" si="735"/>
        <v>0</v>
      </c>
      <c r="N1007" s="22">
        <f t="shared" si="735"/>
        <v>0</v>
      </c>
      <c r="O1007" s="22">
        <f t="shared" si="735"/>
        <v>0</v>
      </c>
      <c r="P1007" s="22">
        <f t="shared" si="735"/>
        <v>630</v>
      </c>
      <c r="Q1007" s="22">
        <f t="shared" si="735"/>
        <v>0</v>
      </c>
      <c r="R1007" s="22">
        <f t="shared" si="735"/>
        <v>0</v>
      </c>
      <c r="S1007" s="22">
        <f t="shared" si="735"/>
        <v>0</v>
      </c>
      <c r="T1007" s="93"/>
      <c r="U1007" s="126"/>
    </row>
    <row r="1008" spans="1:21" ht="13.15" customHeight="1" x14ac:dyDescent="0.2">
      <c r="A1008" s="100"/>
      <c r="B1008" s="92" t="s">
        <v>17</v>
      </c>
      <c r="C1008" s="19">
        <v>136</v>
      </c>
      <c r="D1008" s="20" t="s">
        <v>590</v>
      </c>
      <c r="E1008" s="18" t="s">
        <v>592</v>
      </c>
      <c r="F1008" s="20" t="s">
        <v>177</v>
      </c>
      <c r="G1008" s="76">
        <v>622</v>
      </c>
      <c r="H1008" s="22">
        <f>J1008+L1008+N1008+P1008</f>
        <v>630</v>
      </c>
      <c r="I1008" s="24"/>
      <c r="J1008" s="22"/>
      <c r="K1008" s="22"/>
      <c r="L1008" s="22"/>
      <c r="M1008" s="22"/>
      <c r="N1008" s="22"/>
      <c r="O1008" s="22"/>
      <c r="P1008" s="22">
        <v>630</v>
      </c>
      <c r="Q1008" s="22"/>
      <c r="R1008" s="22"/>
      <c r="S1008" s="22"/>
      <c r="T1008" s="93"/>
      <c r="U1008" s="126"/>
    </row>
    <row r="1009" spans="1:21" ht="13.15" customHeight="1" x14ac:dyDescent="0.2">
      <c r="A1009" s="100"/>
      <c r="B1009" s="92"/>
      <c r="C1009" s="19"/>
      <c r="D1009" s="20"/>
      <c r="E1009" s="18"/>
      <c r="F1009" s="20"/>
      <c r="G1009" s="76"/>
      <c r="H1009" s="22">
        <f t="shared" ref="H1009:H1012" si="736">J1009+L1009+N1009+P1009</f>
        <v>0</v>
      </c>
      <c r="I1009" s="24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93"/>
      <c r="U1009" s="126"/>
    </row>
    <row r="1010" spans="1:21" ht="13.15" customHeight="1" x14ac:dyDescent="0.2">
      <c r="A1010" s="100"/>
      <c r="B1010" s="80" t="s">
        <v>14</v>
      </c>
      <c r="C1010" s="19"/>
      <c r="D1010" s="20"/>
      <c r="E1010" s="20"/>
      <c r="F1010" s="20"/>
      <c r="G1010" s="19"/>
      <c r="H1010" s="22">
        <f t="shared" si="736"/>
        <v>0</v>
      </c>
      <c r="I1010" s="24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93"/>
      <c r="U1010" s="126"/>
    </row>
    <row r="1011" spans="1:21" ht="13.15" customHeight="1" x14ac:dyDescent="0.2">
      <c r="A1011" s="100"/>
      <c r="B1011" s="80" t="s">
        <v>15</v>
      </c>
      <c r="C1011" s="19"/>
      <c r="D1011" s="20"/>
      <c r="E1011" s="20"/>
      <c r="F1011" s="20"/>
      <c r="G1011" s="19"/>
      <c r="H1011" s="22">
        <f t="shared" si="736"/>
        <v>0</v>
      </c>
      <c r="I1011" s="24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93"/>
      <c r="U1011" s="126"/>
    </row>
    <row r="1012" spans="1:21" ht="25.5" x14ac:dyDescent="0.2">
      <c r="A1012" s="101"/>
      <c r="B1012" s="80" t="s">
        <v>12</v>
      </c>
      <c r="C1012" s="19"/>
      <c r="D1012" s="20"/>
      <c r="E1012" s="20"/>
      <c r="F1012" s="20"/>
      <c r="G1012" s="19"/>
      <c r="H1012" s="22">
        <f t="shared" si="736"/>
        <v>0</v>
      </c>
      <c r="I1012" s="24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93"/>
      <c r="U1012" s="127"/>
    </row>
    <row r="1013" spans="1:21" ht="15" customHeight="1" x14ac:dyDescent="0.2">
      <c r="A1013" s="102" t="s">
        <v>25</v>
      </c>
      <c r="B1013" s="80" t="s">
        <v>600</v>
      </c>
      <c r="C1013" s="19"/>
      <c r="D1013" s="20"/>
      <c r="E1013" s="20"/>
      <c r="F1013" s="20"/>
      <c r="G1013" s="19"/>
      <c r="H1013" s="22">
        <f>H1014+H1015+H1016+H1017</f>
        <v>57646.9</v>
      </c>
      <c r="I1013" s="22">
        <f t="shared" ref="I1013:S1013" si="737">I1014+I1015+I1016+I1017</f>
        <v>25012.44</v>
      </c>
      <c r="J1013" s="22">
        <f t="shared" si="737"/>
        <v>25012.400000000001</v>
      </c>
      <c r="K1013" s="22">
        <f t="shared" si="737"/>
        <v>25012.44</v>
      </c>
      <c r="L1013" s="22">
        <f t="shared" si="737"/>
        <v>8274.5</v>
      </c>
      <c r="M1013" s="22">
        <f t="shared" si="737"/>
        <v>0</v>
      </c>
      <c r="N1013" s="22">
        <f t="shared" si="737"/>
        <v>8850</v>
      </c>
      <c r="O1013" s="22">
        <f t="shared" si="737"/>
        <v>0</v>
      </c>
      <c r="P1013" s="22">
        <f t="shared" si="737"/>
        <v>15510</v>
      </c>
      <c r="Q1013" s="22">
        <f t="shared" si="737"/>
        <v>0</v>
      </c>
      <c r="R1013" s="22">
        <f t="shared" si="737"/>
        <v>66016.899999999994</v>
      </c>
      <c r="S1013" s="22">
        <f t="shared" si="737"/>
        <v>66016.899999999994</v>
      </c>
      <c r="T1013" s="76"/>
      <c r="U1013" s="88"/>
    </row>
    <row r="1014" spans="1:21" ht="13.15" customHeight="1" x14ac:dyDescent="0.2">
      <c r="A1014" s="103"/>
      <c r="B1014" s="80" t="s">
        <v>7</v>
      </c>
      <c r="C1014" s="19"/>
      <c r="D1014" s="20"/>
      <c r="E1014" s="20"/>
      <c r="F1014" s="20"/>
      <c r="G1014" s="19"/>
      <c r="H1014" s="30">
        <f>H953+H954+H955+H983+H984+H986+H985</f>
        <v>57646.9</v>
      </c>
      <c r="I1014" s="30">
        <f t="shared" ref="I1014:S1014" si="738">I953+I954+I955+I983+I984+I986+I985</f>
        <v>25012.44</v>
      </c>
      <c r="J1014" s="30">
        <f t="shared" si="738"/>
        <v>25012.400000000001</v>
      </c>
      <c r="K1014" s="30">
        <f t="shared" si="738"/>
        <v>25012.44</v>
      </c>
      <c r="L1014" s="30">
        <f t="shared" si="738"/>
        <v>8274.5</v>
      </c>
      <c r="M1014" s="30">
        <f t="shared" si="738"/>
        <v>0</v>
      </c>
      <c r="N1014" s="30">
        <f t="shared" si="738"/>
        <v>8850</v>
      </c>
      <c r="O1014" s="30">
        <f t="shared" si="738"/>
        <v>0</v>
      </c>
      <c r="P1014" s="30">
        <f t="shared" si="738"/>
        <v>15510</v>
      </c>
      <c r="Q1014" s="30">
        <f t="shared" si="738"/>
        <v>0</v>
      </c>
      <c r="R1014" s="30">
        <f t="shared" si="738"/>
        <v>66016.899999999994</v>
      </c>
      <c r="S1014" s="30">
        <f t="shared" si="738"/>
        <v>66016.899999999994</v>
      </c>
      <c r="T1014" s="25"/>
      <c r="U1014" s="76"/>
    </row>
    <row r="1015" spans="1:21" x14ac:dyDescent="0.2">
      <c r="A1015" s="103"/>
      <c r="B1015" s="80" t="s">
        <v>14</v>
      </c>
      <c r="C1015" s="19"/>
      <c r="D1015" s="20"/>
      <c r="E1015" s="20"/>
      <c r="F1015" s="20"/>
      <c r="G1015" s="19"/>
      <c r="H1015" s="30">
        <f t="shared" ref="H1015" si="739">H956+H987</f>
        <v>0</v>
      </c>
      <c r="I1015" s="30">
        <f t="shared" ref="I1015:S1015" si="740">I956+I987</f>
        <v>0</v>
      </c>
      <c r="J1015" s="30">
        <f t="shared" si="740"/>
        <v>0</v>
      </c>
      <c r="K1015" s="30">
        <f t="shared" si="740"/>
        <v>0</v>
      </c>
      <c r="L1015" s="30">
        <f t="shared" si="740"/>
        <v>0</v>
      </c>
      <c r="M1015" s="30">
        <f t="shared" si="740"/>
        <v>0</v>
      </c>
      <c r="N1015" s="30">
        <f t="shared" si="740"/>
        <v>0</v>
      </c>
      <c r="O1015" s="30">
        <f t="shared" si="740"/>
        <v>0</v>
      </c>
      <c r="P1015" s="30">
        <f t="shared" si="740"/>
        <v>0</v>
      </c>
      <c r="Q1015" s="30">
        <f t="shared" si="740"/>
        <v>0</v>
      </c>
      <c r="R1015" s="30">
        <f t="shared" si="740"/>
        <v>0</v>
      </c>
      <c r="S1015" s="30">
        <f t="shared" si="740"/>
        <v>0</v>
      </c>
      <c r="T1015" s="25"/>
      <c r="U1015" s="76"/>
    </row>
    <row r="1016" spans="1:21" x14ac:dyDescent="0.2">
      <c r="A1016" s="103"/>
      <c r="B1016" s="80" t="s">
        <v>15</v>
      </c>
      <c r="C1016" s="19"/>
      <c r="D1016" s="20"/>
      <c r="E1016" s="20"/>
      <c r="F1016" s="20"/>
      <c r="G1016" s="19"/>
      <c r="H1016" s="30">
        <f t="shared" ref="H1016" si="741">H957+H988</f>
        <v>0</v>
      </c>
      <c r="I1016" s="30">
        <f t="shared" ref="I1016:S1016" si="742">I957+I988</f>
        <v>0</v>
      </c>
      <c r="J1016" s="30">
        <f t="shared" si="742"/>
        <v>0</v>
      </c>
      <c r="K1016" s="30">
        <f t="shared" si="742"/>
        <v>0</v>
      </c>
      <c r="L1016" s="30">
        <f t="shared" si="742"/>
        <v>0</v>
      </c>
      <c r="M1016" s="30">
        <f t="shared" si="742"/>
        <v>0</v>
      </c>
      <c r="N1016" s="30">
        <f t="shared" si="742"/>
        <v>0</v>
      </c>
      <c r="O1016" s="30">
        <f t="shared" si="742"/>
        <v>0</v>
      </c>
      <c r="P1016" s="30">
        <f t="shared" si="742"/>
        <v>0</v>
      </c>
      <c r="Q1016" s="30">
        <f t="shared" si="742"/>
        <v>0</v>
      </c>
      <c r="R1016" s="30">
        <f t="shared" si="742"/>
        <v>0</v>
      </c>
      <c r="S1016" s="30">
        <f t="shared" si="742"/>
        <v>0</v>
      </c>
      <c r="T1016" s="25"/>
      <c r="U1016" s="76"/>
    </row>
    <row r="1017" spans="1:21" ht="25.5" x14ac:dyDescent="0.2">
      <c r="A1017" s="104"/>
      <c r="B1017" s="80" t="s">
        <v>10</v>
      </c>
      <c r="C1017" s="19"/>
      <c r="D1017" s="20"/>
      <c r="E1017" s="20"/>
      <c r="F1017" s="20"/>
      <c r="G1017" s="19"/>
      <c r="H1017" s="30">
        <f t="shared" ref="H1017" si="743">H958+H989</f>
        <v>0</v>
      </c>
      <c r="I1017" s="30">
        <f t="shared" ref="I1017:S1017" si="744">I958+I989</f>
        <v>0</v>
      </c>
      <c r="J1017" s="30">
        <f t="shared" si="744"/>
        <v>0</v>
      </c>
      <c r="K1017" s="30">
        <f t="shared" si="744"/>
        <v>0</v>
      </c>
      <c r="L1017" s="30">
        <f t="shared" si="744"/>
        <v>0</v>
      </c>
      <c r="M1017" s="30">
        <f t="shared" si="744"/>
        <v>0</v>
      </c>
      <c r="N1017" s="30">
        <f t="shared" si="744"/>
        <v>0</v>
      </c>
      <c r="O1017" s="30">
        <f t="shared" si="744"/>
        <v>0</v>
      </c>
      <c r="P1017" s="30">
        <f t="shared" si="744"/>
        <v>0</v>
      </c>
      <c r="Q1017" s="30">
        <f t="shared" si="744"/>
        <v>0</v>
      </c>
      <c r="R1017" s="30">
        <f t="shared" si="744"/>
        <v>0</v>
      </c>
      <c r="S1017" s="30">
        <f t="shared" si="744"/>
        <v>0</v>
      </c>
      <c r="T1017" s="25"/>
      <c r="U1017" s="76"/>
    </row>
    <row r="1018" spans="1:21" x14ac:dyDescent="0.2">
      <c r="A1018" s="102" t="s">
        <v>26</v>
      </c>
      <c r="B1018" s="80" t="s">
        <v>600</v>
      </c>
      <c r="C1018" s="19"/>
      <c r="D1018" s="20"/>
      <c r="E1018" s="20"/>
      <c r="F1018" s="20"/>
      <c r="G1018" s="19"/>
      <c r="H1018" s="31">
        <f t="shared" ref="H1018" si="745">SUM(H1019:H1022)</f>
        <v>397958.60000000003</v>
      </c>
      <c r="I1018" s="31">
        <f t="shared" ref="I1018:S1018" si="746">SUM(I1019:I1022)</f>
        <v>40212.44</v>
      </c>
      <c r="J1018" s="31">
        <f t="shared" si="746"/>
        <v>106405.23999999999</v>
      </c>
      <c r="K1018" s="31">
        <f t="shared" si="746"/>
        <v>40212.44</v>
      </c>
      <c r="L1018" s="31">
        <f t="shared" si="746"/>
        <v>123438.36</v>
      </c>
      <c r="M1018" s="31">
        <f t="shared" si="746"/>
        <v>0</v>
      </c>
      <c r="N1018" s="31">
        <f t="shared" si="746"/>
        <v>67629.33</v>
      </c>
      <c r="O1018" s="31">
        <f t="shared" si="746"/>
        <v>0</v>
      </c>
      <c r="P1018" s="31">
        <f t="shared" si="746"/>
        <v>100485.66999999998</v>
      </c>
      <c r="Q1018" s="31">
        <f t="shared" si="746"/>
        <v>0</v>
      </c>
      <c r="R1018" s="31">
        <f t="shared" si="746"/>
        <v>407046.19999999995</v>
      </c>
      <c r="S1018" s="31">
        <f t="shared" si="746"/>
        <v>420609.9</v>
      </c>
      <c r="T1018" s="25"/>
      <c r="U1018" s="76"/>
    </row>
    <row r="1019" spans="1:21" x14ac:dyDescent="0.2">
      <c r="A1019" s="103"/>
      <c r="B1019" s="80" t="s">
        <v>13</v>
      </c>
      <c r="C1019" s="19"/>
      <c r="D1019" s="20"/>
      <c r="E1019" s="20"/>
      <c r="F1019" s="20"/>
      <c r="G1019" s="19"/>
      <c r="H1019" s="30">
        <f t="shared" ref="H1019:S1019" si="747">H945+H1014</f>
        <v>397958.60000000003</v>
      </c>
      <c r="I1019" s="30">
        <f t="shared" si="747"/>
        <v>40212.44</v>
      </c>
      <c r="J1019" s="30">
        <f t="shared" si="747"/>
        <v>106405.23999999999</v>
      </c>
      <c r="K1019" s="30">
        <f t="shared" si="747"/>
        <v>40212.44</v>
      </c>
      <c r="L1019" s="30">
        <f t="shared" si="747"/>
        <v>123438.36</v>
      </c>
      <c r="M1019" s="30">
        <f t="shared" si="747"/>
        <v>0</v>
      </c>
      <c r="N1019" s="30">
        <f t="shared" si="747"/>
        <v>67629.33</v>
      </c>
      <c r="O1019" s="30">
        <f t="shared" si="747"/>
        <v>0</v>
      </c>
      <c r="P1019" s="30">
        <f t="shared" si="747"/>
        <v>100485.66999999998</v>
      </c>
      <c r="Q1019" s="30">
        <f t="shared" si="747"/>
        <v>0</v>
      </c>
      <c r="R1019" s="30">
        <f t="shared" si="747"/>
        <v>407046.19999999995</v>
      </c>
      <c r="S1019" s="30">
        <f t="shared" si="747"/>
        <v>420609.9</v>
      </c>
      <c r="T1019" s="25"/>
      <c r="U1019" s="76"/>
    </row>
    <row r="1020" spans="1:21" x14ac:dyDescent="0.2">
      <c r="A1020" s="103"/>
      <c r="B1020" s="80" t="s">
        <v>14</v>
      </c>
      <c r="C1020" s="19"/>
      <c r="D1020" s="20"/>
      <c r="E1020" s="20"/>
      <c r="F1020" s="20"/>
      <c r="G1020" s="19"/>
      <c r="H1020" s="30">
        <f t="shared" ref="H1020:S1020" si="748">H946+H1015</f>
        <v>0</v>
      </c>
      <c r="I1020" s="30">
        <f t="shared" si="748"/>
        <v>0</v>
      </c>
      <c r="J1020" s="30">
        <f t="shared" si="748"/>
        <v>0</v>
      </c>
      <c r="K1020" s="30">
        <f t="shared" si="748"/>
        <v>0</v>
      </c>
      <c r="L1020" s="30">
        <f t="shared" si="748"/>
        <v>0</v>
      </c>
      <c r="M1020" s="30">
        <f t="shared" si="748"/>
        <v>0</v>
      </c>
      <c r="N1020" s="30">
        <f t="shared" si="748"/>
        <v>0</v>
      </c>
      <c r="O1020" s="30">
        <f t="shared" si="748"/>
        <v>0</v>
      </c>
      <c r="P1020" s="30">
        <f t="shared" si="748"/>
        <v>0</v>
      </c>
      <c r="Q1020" s="30">
        <f t="shared" si="748"/>
        <v>0</v>
      </c>
      <c r="R1020" s="30">
        <f t="shared" si="748"/>
        <v>0</v>
      </c>
      <c r="S1020" s="30">
        <f t="shared" si="748"/>
        <v>0</v>
      </c>
      <c r="T1020" s="25"/>
      <c r="U1020" s="76"/>
    </row>
    <row r="1021" spans="1:21" x14ac:dyDescent="0.2">
      <c r="A1021" s="103"/>
      <c r="B1021" s="80" t="s">
        <v>15</v>
      </c>
      <c r="C1021" s="19"/>
      <c r="D1021" s="20"/>
      <c r="E1021" s="20"/>
      <c r="F1021" s="20"/>
      <c r="G1021" s="19"/>
      <c r="H1021" s="30">
        <f>H947+H1016</f>
        <v>0</v>
      </c>
      <c r="I1021" s="30">
        <f t="shared" ref="I1021:S1021" si="749">I947+I1016</f>
        <v>0</v>
      </c>
      <c r="J1021" s="30">
        <f t="shared" si="749"/>
        <v>0</v>
      </c>
      <c r="K1021" s="30">
        <f t="shared" si="749"/>
        <v>0</v>
      </c>
      <c r="L1021" s="30">
        <f t="shared" si="749"/>
        <v>0</v>
      </c>
      <c r="M1021" s="30">
        <f t="shared" si="749"/>
        <v>0</v>
      </c>
      <c r="N1021" s="30">
        <f t="shared" si="749"/>
        <v>0</v>
      </c>
      <c r="O1021" s="30">
        <f t="shared" si="749"/>
        <v>0</v>
      </c>
      <c r="P1021" s="30">
        <f t="shared" si="749"/>
        <v>0</v>
      </c>
      <c r="Q1021" s="30">
        <f t="shared" si="749"/>
        <v>0</v>
      </c>
      <c r="R1021" s="30">
        <f t="shared" si="749"/>
        <v>0</v>
      </c>
      <c r="S1021" s="30">
        <f t="shared" si="749"/>
        <v>0</v>
      </c>
      <c r="T1021" s="25"/>
      <c r="U1021" s="76"/>
    </row>
    <row r="1022" spans="1:21" ht="25.5" x14ac:dyDescent="0.2">
      <c r="A1022" s="104"/>
      <c r="B1022" s="80" t="s">
        <v>12</v>
      </c>
      <c r="C1022" s="19"/>
      <c r="D1022" s="20"/>
      <c r="E1022" s="20"/>
      <c r="F1022" s="20"/>
      <c r="G1022" s="19"/>
      <c r="H1022" s="30">
        <f>H948+H1017</f>
        <v>0</v>
      </c>
      <c r="I1022" s="30">
        <f t="shared" ref="I1022:S1022" si="750">I948+I1017</f>
        <v>0</v>
      </c>
      <c r="J1022" s="30">
        <f t="shared" si="750"/>
        <v>0</v>
      </c>
      <c r="K1022" s="30">
        <f t="shared" si="750"/>
        <v>0</v>
      </c>
      <c r="L1022" s="30">
        <f t="shared" si="750"/>
        <v>0</v>
      </c>
      <c r="M1022" s="30">
        <f t="shared" si="750"/>
        <v>0</v>
      </c>
      <c r="N1022" s="30">
        <f t="shared" si="750"/>
        <v>0</v>
      </c>
      <c r="O1022" s="30">
        <f t="shared" si="750"/>
        <v>0</v>
      </c>
      <c r="P1022" s="30">
        <f t="shared" si="750"/>
        <v>0</v>
      </c>
      <c r="Q1022" s="30">
        <f t="shared" si="750"/>
        <v>0</v>
      </c>
      <c r="R1022" s="30">
        <f t="shared" si="750"/>
        <v>0</v>
      </c>
      <c r="S1022" s="30">
        <f t="shared" si="750"/>
        <v>0</v>
      </c>
      <c r="T1022" s="25"/>
      <c r="U1022" s="76"/>
    </row>
    <row r="1023" spans="1:21" ht="24" customHeight="1" x14ac:dyDescent="0.2">
      <c r="A1023" s="106" t="s">
        <v>240</v>
      </c>
      <c r="B1023" s="107"/>
      <c r="C1023" s="107"/>
      <c r="D1023" s="107"/>
      <c r="E1023" s="107"/>
      <c r="F1023" s="107"/>
      <c r="G1023" s="107"/>
      <c r="H1023" s="107"/>
      <c r="I1023" s="107"/>
      <c r="J1023" s="107"/>
      <c r="K1023" s="107"/>
      <c r="L1023" s="107"/>
      <c r="M1023" s="107"/>
      <c r="N1023" s="107"/>
      <c r="O1023" s="107"/>
      <c r="P1023" s="107"/>
      <c r="Q1023" s="107"/>
      <c r="R1023" s="107"/>
      <c r="S1023" s="107"/>
      <c r="T1023" s="107"/>
      <c r="U1023" s="108"/>
    </row>
    <row r="1024" spans="1:21" ht="21" customHeight="1" x14ac:dyDescent="0.2">
      <c r="A1024" s="106" t="s">
        <v>332</v>
      </c>
      <c r="B1024" s="107"/>
      <c r="C1024" s="107"/>
      <c r="D1024" s="107"/>
      <c r="E1024" s="107"/>
      <c r="F1024" s="107"/>
      <c r="G1024" s="107"/>
      <c r="H1024" s="107"/>
      <c r="I1024" s="107"/>
      <c r="J1024" s="107"/>
      <c r="K1024" s="107"/>
      <c r="L1024" s="107"/>
      <c r="M1024" s="107"/>
      <c r="N1024" s="107"/>
      <c r="O1024" s="107"/>
      <c r="P1024" s="107"/>
      <c r="Q1024" s="107"/>
      <c r="R1024" s="107"/>
      <c r="S1024" s="107"/>
      <c r="T1024" s="107"/>
      <c r="U1024" s="108"/>
    </row>
    <row r="1025" spans="1:21" ht="28.15" customHeight="1" x14ac:dyDescent="0.2">
      <c r="A1025" s="106" t="s">
        <v>241</v>
      </c>
      <c r="B1025" s="107"/>
      <c r="C1025" s="107"/>
      <c r="D1025" s="107"/>
      <c r="E1025" s="107"/>
      <c r="F1025" s="107"/>
      <c r="G1025" s="107"/>
      <c r="H1025" s="107"/>
      <c r="I1025" s="107"/>
      <c r="J1025" s="107"/>
      <c r="K1025" s="107"/>
      <c r="L1025" s="107"/>
      <c r="M1025" s="107"/>
      <c r="N1025" s="107"/>
      <c r="O1025" s="107"/>
      <c r="P1025" s="107"/>
      <c r="Q1025" s="107"/>
      <c r="R1025" s="107"/>
      <c r="S1025" s="107"/>
      <c r="T1025" s="107"/>
      <c r="U1025" s="108"/>
    </row>
    <row r="1026" spans="1:21" ht="33" customHeight="1" x14ac:dyDescent="0.2">
      <c r="A1026" s="106" t="s">
        <v>242</v>
      </c>
      <c r="B1026" s="107"/>
      <c r="C1026" s="107"/>
      <c r="D1026" s="107"/>
      <c r="E1026" s="107"/>
      <c r="F1026" s="107"/>
      <c r="G1026" s="107"/>
      <c r="H1026" s="107"/>
      <c r="I1026" s="107"/>
      <c r="J1026" s="107"/>
      <c r="K1026" s="107"/>
      <c r="L1026" s="107"/>
      <c r="M1026" s="107"/>
      <c r="N1026" s="107"/>
      <c r="O1026" s="107"/>
      <c r="P1026" s="107"/>
      <c r="Q1026" s="107"/>
      <c r="R1026" s="107"/>
      <c r="S1026" s="107"/>
      <c r="T1026" s="107"/>
      <c r="U1026" s="108"/>
    </row>
    <row r="1027" spans="1:21" ht="25.5" x14ac:dyDescent="0.2">
      <c r="A1027" s="105" t="s">
        <v>243</v>
      </c>
      <c r="B1027" s="80" t="s">
        <v>388</v>
      </c>
      <c r="C1027" s="19"/>
      <c r="D1027" s="20"/>
      <c r="E1027" s="20"/>
      <c r="F1027" s="20"/>
      <c r="G1027" s="19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93" t="s">
        <v>547</v>
      </c>
      <c r="U1027" s="93" t="s">
        <v>306</v>
      </c>
    </row>
    <row r="1028" spans="1:21" ht="13.15" customHeight="1" x14ac:dyDescent="0.2">
      <c r="A1028" s="105"/>
      <c r="B1028" s="80" t="s">
        <v>110</v>
      </c>
      <c r="C1028" s="19"/>
      <c r="D1028" s="20"/>
      <c r="E1028" s="20"/>
      <c r="F1028" s="20"/>
      <c r="G1028" s="19"/>
      <c r="H1028" s="22"/>
      <c r="I1028" s="22"/>
      <c r="J1028" s="68" t="s">
        <v>585</v>
      </c>
      <c r="K1028" s="68"/>
      <c r="L1028" s="68" t="s">
        <v>585</v>
      </c>
      <c r="M1028" s="68"/>
      <c r="N1028" s="68" t="s">
        <v>585</v>
      </c>
      <c r="O1028" s="68"/>
      <c r="P1028" s="68" t="s">
        <v>585</v>
      </c>
      <c r="Q1028" s="22"/>
      <c r="R1028" s="22"/>
      <c r="S1028" s="22"/>
      <c r="T1028" s="93"/>
      <c r="U1028" s="93"/>
    </row>
    <row r="1029" spans="1:21" ht="25.5" x14ac:dyDescent="0.2">
      <c r="A1029" s="105"/>
      <c r="B1029" s="80" t="s">
        <v>94</v>
      </c>
      <c r="C1029" s="19"/>
      <c r="D1029" s="20"/>
      <c r="E1029" s="20"/>
      <c r="F1029" s="20"/>
      <c r="G1029" s="19"/>
      <c r="H1029" s="22">
        <f>SUM(H1030:H1037)</f>
        <v>11860.6</v>
      </c>
      <c r="I1029" s="22">
        <f t="shared" ref="I1029:S1029" si="751">SUM(I1030:I1037)</f>
        <v>100</v>
      </c>
      <c r="J1029" s="22">
        <f t="shared" si="751"/>
        <v>100</v>
      </c>
      <c r="K1029" s="22">
        <f t="shared" si="751"/>
        <v>100</v>
      </c>
      <c r="L1029" s="22">
        <f t="shared" si="751"/>
        <v>4560.6000000000004</v>
      </c>
      <c r="M1029" s="22">
        <f t="shared" si="751"/>
        <v>0</v>
      </c>
      <c r="N1029" s="22">
        <f t="shared" si="751"/>
        <v>7000</v>
      </c>
      <c r="O1029" s="22">
        <f t="shared" si="751"/>
        <v>0</v>
      </c>
      <c r="P1029" s="22">
        <f t="shared" si="751"/>
        <v>200</v>
      </c>
      <c r="Q1029" s="22">
        <f t="shared" si="751"/>
        <v>0</v>
      </c>
      <c r="R1029" s="22">
        <f t="shared" si="751"/>
        <v>31933.200000000001</v>
      </c>
      <c r="S1029" s="22">
        <f t="shared" si="751"/>
        <v>27938.5</v>
      </c>
      <c r="T1029" s="93"/>
      <c r="U1029" s="93"/>
    </row>
    <row r="1030" spans="1:21" ht="13.15" customHeight="1" x14ac:dyDescent="0.2">
      <c r="A1030" s="105"/>
      <c r="B1030" s="94" t="s">
        <v>17</v>
      </c>
      <c r="C1030" s="28" t="str">
        <f>C1041</f>
        <v>136</v>
      </c>
      <c r="D1030" s="28" t="str">
        <f t="shared" ref="D1030:G1030" si="752">D1041</f>
        <v>07</v>
      </c>
      <c r="E1030" s="28" t="str">
        <f t="shared" ref="E1030" si="753">E1041</f>
        <v>09</v>
      </c>
      <c r="F1030" s="28" t="str">
        <f t="shared" si="752"/>
        <v>0730003550</v>
      </c>
      <c r="G1030" s="28" t="str">
        <f t="shared" si="752"/>
        <v>242</v>
      </c>
      <c r="H1030" s="22">
        <f t="shared" ref="H1030:S1030" si="754">H1041</f>
        <v>2000</v>
      </c>
      <c r="I1030" s="22">
        <f t="shared" si="754"/>
        <v>0</v>
      </c>
      <c r="J1030" s="22">
        <f t="shared" si="754"/>
        <v>0</v>
      </c>
      <c r="K1030" s="22">
        <f t="shared" si="754"/>
        <v>0</v>
      </c>
      <c r="L1030" s="22">
        <f t="shared" si="754"/>
        <v>0</v>
      </c>
      <c r="M1030" s="22">
        <f t="shared" si="754"/>
        <v>0</v>
      </c>
      <c r="N1030" s="22">
        <f t="shared" si="754"/>
        <v>2000</v>
      </c>
      <c r="O1030" s="22">
        <f t="shared" si="754"/>
        <v>0</v>
      </c>
      <c r="P1030" s="22">
        <f t="shared" si="754"/>
        <v>0</v>
      </c>
      <c r="Q1030" s="22">
        <f t="shared" si="754"/>
        <v>0</v>
      </c>
      <c r="R1030" s="22">
        <f t="shared" si="754"/>
        <v>7572.6</v>
      </c>
      <c r="S1030" s="22">
        <f t="shared" si="754"/>
        <v>3577.9</v>
      </c>
      <c r="T1030" s="93"/>
      <c r="U1030" s="93"/>
    </row>
    <row r="1031" spans="1:21" ht="13.15" customHeight="1" x14ac:dyDescent="0.2">
      <c r="A1031" s="105"/>
      <c r="B1031" s="95"/>
      <c r="C1031" s="28" t="str">
        <f t="shared" ref="C1031:G1031" si="755">C1042</f>
        <v>136</v>
      </c>
      <c r="D1031" s="28" t="str">
        <f t="shared" si="755"/>
        <v>07</v>
      </c>
      <c r="E1031" s="28" t="str">
        <f t="shared" ref="E1031" si="756">E1042</f>
        <v>09</v>
      </c>
      <c r="F1031" s="28" t="str">
        <f t="shared" si="755"/>
        <v>0730003550</v>
      </c>
      <c r="G1031" s="28" t="str">
        <f t="shared" si="755"/>
        <v>244</v>
      </c>
      <c r="H1031" s="22">
        <f>H1042</f>
        <v>9360.6</v>
      </c>
      <c r="I1031" s="22">
        <f t="shared" ref="I1031:S1031" si="757">I1042</f>
        <v>0</v>
      </c>
      <c r="J1031" s="22">
        <f t="shared" si="757"/>
        <v>0</v>
      </c>
      <c r="K1031" s="22">
        <f t="shared" si="757"/>
        <v>0</v>
      </c>
      <c r="L1031" s="22">
        <f t="shared" si="757"/>
        <v>4360.6000000000004</v>
      </c>
      <c r="M1031" s="22">
        <f t="shared" si="757"/>
        <v>0</v>
      </c>
      <c r="N1031" s="22">
        <f t="shared" si="757"/>
        <v>5000</v>
      </c>
      <c r="O1031" s="22">
        <f t="shared" si="757"/>
        <v>0</v>
      </c>
      <c r="P1031" s="22">
        <f t="shared" si="757"/>
        <v>0</v>
      </c>
      <c r="Q1031" s="22">
        <f t="shared" si="757"/>
        <v>0</v>
      </c>
      <c r="R1031" s="22">
        <f t="shared" si="757"/>
        <v>3860.6</v>
      </c>
      <c r="S1031" s="22">
        <f t="shared" si="757"/>
        <v>3860.6</v>
      </c>
      <c r="T1031" s="93"/>
      <c r="U1031" s="93"/>
    </row>
    <row r="1032" spans="1:21" ht="13.15" customHeight="1" x14ac:dyDescent="0.2">
      <c r="A1032" s="105"/>
      <c r="B1032" s="95"/>
      <c r="C1032" s="28" t="str">
        <f t="shared" ref="C1032:H1032" si="758">C1043</f>
        <v>136</v>
      </c>
      <c r="D1032" s="28" t="str">
        <f t="shared" si="758"/>
        <v>07</v>
      </c>
      <c r="E1032" s="28" t="str">
        <f t="shared" ref="E1032" si="759">E1043</f>
        <v>09</v>
      </c>
      <c r="F1032" s="28" t="str">
        <f t="shared" si="758"/>
        <v>0730003550</v>
      </c>
      <c r="G1032" s="28" t="str">
        <f t="shared" si="758"/>
        <v>622</v>
      </c>
      <c r="H1032" s="22">
        <f t="shared" si="758"/>
        <v>0</v>
      </c>
      <c r="I1032" s="22">
        <f t="shared" ref="I1032:S1032" si="760">I1043</f>
        <v>0</v>
      </c>
      <c r="J1032" s="22">
        <f t="shared" si="760"/>
        <v>0</v>
      </c>
      <c r="K1032" s="22">
        <f t="shared" si="760"/>
        <v>0</v>
      </c>
      <c r="L1032" s="22">
        <f t="shared" si="760"/>
        <v>0</v>
      </c>
      <c r="M1032" s="22">
        <f t="shared" si="760"/>
        <v>0</v>
      </c>
      <c r="N1032" s="22">
        <f t="shared" si="760"/>
        <v>0</v>
      </c>
      <c r="O1032" s="22">
        <f t="shared" si="760"/>
        <v>0</v>
      </c>
      <c r="P1032" s="22">
        <f t="shared" si="760"/>
        <v>0</v>
      </c>
      <c r="Q1032" s="22">
        <f t="shared" si="760"/>
        <v>0</v>
      </c>
      <c r="R1032" s="22">
        <f t="shared" si="760"/>
        <v>0</v>
      </c>
      <c r="S1032" s="22">
        <f t="shared" si="760"/>
        <v>0</v>
      </c>
      <c r="T1032" s="93"/>
      <c r="U1032" s="93"/>
    </row>
    <row r="1033" spans="1:21" ht="13.15" customHeight="1" x14ac:dyDescent="0.2">
      <c r="A1033" s="105"/>
      <c r="B1033" s="95"/>
      <c r="C1033" s="28" t="str">
        <f>C1057</f>
        <v>136</v>
      </c>
      <c r="D1033" s="28" t="str">
        <f t="shared" ref="D1033:H1033" si="761">D1057</f>
        <v>07</v>
      </c>
      <c r="E1033" s="28" t="str">
        <f t="shared" ref="E1033" si="762">E1057</f>
        <v>09</v>
      </c>
      <c r="F1033" s="28" t="str">
        <f t="shared" si="761"/>
        <v>0730003550</v>
      </c>
      <c r="G1033" s="28" t="str">
        <f t="shared" si="761"/>
        <v>812</v>
      </c>
      <c r="H1033" s="22">
        <f t="shared" si="761"/>
        <v>0</v>
      </c>
      <c r="I1033" s="22">
        <f t="shared" ref="I1033:S1033" si="763">I1057</f>
        <v>0</v>
      </c>
      <c r="J1033" s="22">
        <f t="shared" si="763"/>
        <v>0</v>
      </c>
      <c r="K1033" s="22">
        <f t="shared" si="763"/>
        <v>0</v>
      </c>
      <c r="L1033" s="22">
        <f t="shared" si="763"/>
        <v>0</v>
      </c>
      <c r="M1033" s="22">
        <f t="shared" si="763"/>
        <v>0</v>
      </c>
      <c r="N1033" s="22">
        <f t="shared" si="763"/>
        <v>0</v>
      </c>
      <c r="O1033" s="22">
        <f t="shared" si="763"/>
        <v>0</v>
      </c>
      <c r="P1033" s="22">
        <f t="shared" si="763"/>
        <v>0</v>
      </c>
      <c r="Q1033" s="22">
        <f t="shared" si="763"/>
        <v>0</v>
      </c>
      <c r="R1033" s="22">
        <f t="shared" si="763"/>
        <v>20000</v>
      </c>
      <c r="S1033" s="22">
        <f t="shared" si="763"/>
        <v>20000</v>
      </c>
      <c r="T1033" s="93"/>
      <c r="U1033" s="93"/>
    </row>
    <row r="1034" spans="1:21" ht="13.15" customHeight="1" x14ac:dyDescent="0.2">
      <c r="A1034" s="105"/>
      <c r="B1034" s="95"/>
      <c r="C1034" s="28" t="str">
        <f>C1050</f>
        <v>131</v>
      </c>
      <c r="D1034" s="28" t="str">
        <f t="shared" ref="D1034:F1034" si="764">D1050</f>
        <v>08</v>
      </c>
      <c r="E1034" s="28" t="str">
        <f t="shared" ref="E1034" si="765">E1050</f>
        <v>01</v>
      </c>
      <c r="F1034" s="28" t="str">
        <f t="shared" si="764"/>
        <v>0730003679</v>
      </c>
      <c r="G1034" s="28">
        <v>622</v>
      </c>
      <c r="H1034" s="22">
        <f t="shared" ref="H1034:S1034" si="766">H1050</f>
        <v>500</v>
      </c>
      <c r="I1034" s="22">
        <f t="shared" si="766"/>
        <v>100</v>
      </c>
      <c r="J1034" s="22">
        <f t="shared" si="766"/>
        <v>100</v>
      </c>
      <c r="K1034" s="22">
        <f t="shared" si="766"/>
        <v>100</v>
      </c>
      <c r="L1034" s="22">
        <f t="shared" si="766"/>
        <v>200</v>
      </c>
      <c r="M1034" s="22">
        <f t="shared" si="766"/>
        <v>0</v>
      </c>
      <c r="N1034" s="22">
        <f t="shared" si="766"/>
        <v>0</v>
      </c>
      <c r="O1034" s="22">
        <f t="shared" si="766"/>
        <v>0</v>
      </c>
      <c r="P1034" s="22">
        <f t="shared" si="766"/>
        <v>200</v>
      </c>
      <c r="Q1034" s="22">
        <f t="shared" si="766"/>
        <v>0</v>
      </c>
      <c r="R1034" s="22">
        <f t="shared" si="766"/>
        <v>500</v>
      </c>
      <c r="S1034" s="22">
        <f t="shared" si="766"/>
        <v>500</v>
      </c>
      <c r="T1034" s="93"/>
      <c r="U1034" s="93"/>
    </row>
    <row r="1035" spans="1:21" ht="28.9" customHeight="1" x14ac:dyDescent="0.2">
      <c r="A1035" s="105"/>
      <c r="B1035" s="80" t="s">
        <v>14</v>
      </c>
      <c r="C1035" s="27"/>
      <c r="D1035" s="27"/>
      <c r="E1035" s="27"/>
      <c r="F1035" s="27"/>
      <c r="G1035" s="27"/>
      <c r="H1035" s="22">
        <f>H1044+H1051</f>
        <v>0</v>
      </c>
      <c r="I1035" s="22">
        <f t="shared" ref="I1035:S1035" si="767">I1044+I1051</f>
        <v>0</v>
      </c>
      <c r="J1035" s="22">
        <f t="shared" si="767"/>
        <v>0</v>
      </c>
      <c r="K1035" s="22">
        <f t="shared" si="767"/>
        <v>0</v>
      </c>
      <c r="L1035" s="22">
        <f t="shared" si="767"/>
        <v>0</v>
      </c>
      <c r="M1035" s="22">
        <f t="shared" si="767"/>
        <v>0</v>
      </c>
      <c r="N1035" s="22">
        <f t="shared" si="767"/>
        <v>0</v>
      </c>
      <c r="O1035" s="22">
        <f t="shared" si="767"/>
        <v>0</v>
      </c>
      <c r="P1035" s="22">
        <f t="shared" si="767"/>
        <v>0</v>
      </c>
      <c r="Q1035" s="22">
        <f t="shared" si="767"/>
        <v>0</v>
      </c>
      <c r="R1035" s="22">
        <f t="shared" si="767"/>
        <v>0</v>
      </c>
      <c r="S1035" s="22">
        <f t="shared" si="767"/>
        <v>0</v>
      </c>
      <c r="T1035" s="93"/>
      <c r="U1035" s="93"/>
    </row>
    <row r="1036" spans="1:21" ht="26.45" customHeight="1" x14ac:dyDescent="0.2">
      <c r="A1036" s="105"/>
      <c r="B1036" s="80" t="s">
        <v>15</v>
      </c>
      <c r="C1036" s="27">
        <v>136</v>
      </c>
      <c r="D1036" s="27"/>
      <c r="E1036" s="27"/>
      <c r="F1036" s="27"/>
      <c r="G1036" s="27"/>
      <c r="H1036" s="22">
        <f>H1045+H1052</f>
        <v>0</v>
      </c>
      <c r="I1036" s="22">
        <f t="shared" ref="I1036:S1036" si="768">I1045+I1052</f>
        <v>0</v>
      </c>
      <c r="J1036" s="22">
        <f t="shared" si="768"/>
        <v>0</v>
      </c>
      <c r="K1036" s="22">
        <f t="shared" si="768"/>
        <v>0</v>
      </c>
      <c r="L1036" s="22">
        <f t="shared" si="768"/>
        <v>0</v>
      </c>
      <c r="M1036" s="22">
        <f t="shared" si="768"/>
        <v>0</v>
      </c>
      <c r="N1036" s="22">
        <f t="shared" si="768"/>
        <v>0</v>
      </c>
      <c r="O1036" s="22">
        <f t="shared" si="768"/>
        <v>0</v>
      </c>
      <c r="P1036" s="22">
        <f t="shared" si="768"/>
        <v>0</v>
      </c>
      <c r="Q1036" s="22">
        <f t="shared" si="768"/>
        <v>0</v>
      </c>
      <c r="R1036" s="22">
        <f t="shared" si="768"/>
        <v>0</v>
      </c>
      <c r="S1036" s="22">
        <f t="shared" si="768"/>
        <v>0</v>
      </c>
      <c r="T1036" s="93"/>
      <c r="U1036" s="93"/>
    </row>
    <row r="1037" spans="1:21" ht="123.75" customHeight="1" x14ac:dyDescent="0.2">
      <c r="A1037" s="105"/>
      <c r="B1037" s="80" t="s">
        <v>12</v>
      </c>
      <c r="C1037" s="27"/>
      <c r="D1037" s="27"/>
      <c r="E1037" s="27"/>
      <c r="F1037" s="27"/>
      <c r="G1037" s="27"/>
      <c r="H1037" s="22">
        <f>H1046+H1053</f>
        <v>0</v>
      </c>
      <c r="I1037" s="22">
        <f t="shared" ref="I1037:S1037" si="769">I1046+I1053</f>
        <v>0</v>
      </c>
      <c r="J1037" s="22">
        <f t="shared" si="769"/>
        <v>0</v>
      </c>
      <c r="K1037" s="22">
        <f t="shared" si="769"/>
        <v>0</v>
      </c>
      <c r="L1037" s="22">
        <f t="shared" si="769"/>
        <v>0</v>
      </c>
      <c r="M1037" s="22">
        <f t="shared" si="769"/>
        <v>0</v>
      </c>
      <c r="N1037" s="22">
        <f t="shared" si="769"/>
        <v>0</v>
      </c>
      <c r="O1037" s="22">
        <f t="shared" si="769"/>
        <v>0</v>
      </c>
      <c r="P1037" s="22">
        <f t="shared" si="769"/>
        <v>0</v>
      </c>
      <c r="Q1037" s="22">
        <f t="shared" si="769"/>
        <v>0</v>
      </c>
      <c r="R1037" s="22">
        <f t="shared" si="769"/>
        <v>0</v>
      </c>
      <c r="S1037" s="22">
        <f t="shared" si="769"/>
        <v>0</v>
      </c>
      <c r="T1037" s="93"/>
      <c r="U1037" s="93"/>
    </row>
    <row r="1038" spans="1:21" ht="13.15" customHeight="1" x14ac:dyDescent="0.2">
      <c r="A1038" s="105" t="s">
        <v>266</v>
      </c>
      <c r="B1038" s="80" t="s">
        <v>147</v>
      </c>
      <c r="C1038" s="19"/>
      <c r="D1038" s="20"/>
      <c r="E1038" s="20"/>
      <c r="F1038" s="20"/>
      <c r="G1038" s="19"/>
      <c r="H1038" s="23">
        <v>2</v>
      </c>
      <c r="I1038" s="23"/>
      <c r="J1038" s="23"/>
      <c r="K1038" s="23"/>
      <c r="L1038" s="23">
        <v>1</v>
      </c>
      <c r="M1038" s="23"/>
      <c r="N1038" s="23">
        <v>1</v>
      </c>
      <c r="O1038" s="23"/>
      <c r="P1038" s="23"/>
      <c r="Q1038" s="23"/>
      <c r="R1038" s="23">
        <v>2</v>
      </c>
      <c r="S1038" s="22">
        <v>2</v>
      </c>
      <c r="T1038" s="93" t="s">
        <v>548</v>
      </c>
      <c r="U1038" s="102" t="s">
        <v>307</v>
      </c>
    </row>
    <row r="1039" spans="1:21" ht="13.15" customHeight="1" x14ac:dyDescent="0.2">
      <c r="A1039" s="105"/>
      <c r="B1039" s="80" t="s">
        <v>111</v>
      </c>
      <c r="C1039" s="19"/>
      <c r="D1039" s="20"/>
      <c r="E1039" s="20"/>
      <c r="F1039" s="20"/>
      <c r="G1039" s="19"/>
      <c r="H1039" s="22">
        <f t="shared" ref="H1039:S1039" si="770">ROUND(H1040/H1038,1)</f>
        <v>5680.3</v>
      </c>
      <c r="I1039" s="22" t="e">
        <f t="shared" si="770"/>
        <v>#DIV/0!</v>
      </c>
      <c r="J1039" s="68" t="s">
        <v>585</v>
      </c>
      <c r="K1039" s="68"/>
      <c r="L1039" s="68" t="s">
        <v>585</v>
      </c>
      <c r="M1039" s="68"/>
      <c r="N1039" s="68" t="s">
        <v>585</v>
      </c>
      <c r="O1039" s="68"/>
      <c r="P1039" s="68" t="s">
        <v>585</v>
      </c>
      <c r="Q1039" s="22" t="e">
        <f t="shared" si="770"/>
        <v>#DIV/0!</v>
      </c>
      <c r="R1039" s="22">
        <f t="shared" si="770"/>
        <v>5716.6</v>
      </c>
      <c r="S1039" s="22">
        <f t="shared" si="770"/>
        <v>3719.3</v>
      </c>
      <c r="T1039" s="93"/>
      <c r="U1039" s="103"/>
    </row>
    <row r="1040" spans="1:21" ht="13.15" customHeight="1" x14ac:dyDescent="0.2">
      <c r="A1040" s="105"/>
      <c r="B1040" s="80" t="s">
        <v>94</v>
      </c>
      <c r="C1040" s="19"/>
      <c r="D1040" s="20"/>
      <c r="E1040" s="20"/>
      <c r="F1040" s="20"/>
      <c r="G1040" s="19"/>
      <c r="H1040" s="22">
        <f t="shared" ref="H1040:S1040" si="771">SUM(H1041:H1046)</f>
        <v>11360.6</v>
      </c>
      <c r="I1040" s="22">
        <f t="shared" si="771"/>
        <v>0</v>
      </c>
      <c r="J1040" s="22">
        <f t="shared" si="771"/>
        <v>0</v>
      </c>
      <c r="K1040" s="22">
        <f t="shared" si="771"/>
        <v>0</v>
      </c>
      <c r="L1040" s="22">
        <f t="shared" si="771"/>
        <v>4360.6000000000004</v>
      </c>
      <c r="M1040" s="22">
        <f t="shared" si="771"/>
        <v>0</v>
      </c>
      <c r="N1040" s="22">
        <f t="shared" si="771"/>
        <v>7000</v>
      </c>
      <c r="O1040" s="22">
        <f t="shared" si="771"/>
        <v>0</v>
      </c>
      <c r="P1040" s="22">
        <f t="shared" si="771"/>
        <v>0</v>
      </c>
      <c r="Q1040" s="22">
        <f t="shared" si="771"/>
        <v>0</v>
      </c>
      <c r="R1040" s="22">
        <f t="shared" si="771"/>
        <v>11433.2</v>
      </c>
      <c r="S1040" s="22">
        <f t="shared" si="771"/>
        <v>7438.5</v>
      </c>
      <c r="T1040" s="93"/>
      <c r="U1040" s="103"/>
    </row>
    <row r="1041" spans="1:21" ht="13.15" customHeight="1" x14ac:dyDescent="0.2">
      <c r="A1041" s="105"/>
      <c r="B1041" s="92" t="s">
        <v>17</v>
      </c>
      <c r="C1041" s="18" t="s">
        <v>47</v>
      </c>
      <c r="D1041" s="20" t="s">
        <v>590</v>
      </c>
      <c r="E1041" s="18" t="s">
        <v>592</v>
      </c>
      <c r="F1041" s="18" t="s">
        <v>185</v>
      </c>
      <c r="G1041" s="18" t="s">
        <v>70</v>
      </c>
      <c r="H1041" s="22">
        <f>J1041+L1041+N1041+P1041</f>
        <v>2000</v>
      </c>
      <c r="I1041" s="24">
        <f t="shared" ref="I1041:I1046" si="772">K1041+M1041+O1041+Q1041</f>
        <v>0</v>
      </c>
      <c r="J1041" s="22">
        <v>0</v>
      </c>
      <c r="K1041" s="22"/>
      <c r="L1041" s="22">
        <v>0</v>
      </c>
      <c r="M1041" s="22"/>
      <c r="N1041" s="22">
        <v>2000</v>
      </c>
      <c r="O1041" s="22"/>
      <c r="P1041" s="22">
        <v>0</v>
      </c>
      <c r="Q1041" s="22"/>
      <c r="R1041" s="22">
        <v>7572.6</v>
      </c>
      <c r="S1041" s="22">
        <f>3557.9+20</f>
        <v>3577.9</v>
      </c>
      <c r="T1041" s="93"/>
      <c r="U1041" s="103"/>
    </row>
    <row r="1042" spans="1:21" ht="13.15" customHeight="1" x14ac:dyDescent="0.2">
      <c r="A1042" s="105"/>
      <c r="B1042" s="92"/>
      <c r="C1042" s="18" t="s">
        <v>47</v>
      </c>
      <c r="D1042" s="20" t="s">
        <v>590</v>
      </c>
      <c r="E1042" s="18" t="s">
        <v>592</v>
      </c>
      <c r="F1042" s="18" t="s">
        <v>185</v>
      </c>
      <c r="G1042" s="18" t="s">
        <v>53</v>
      </c>
      <c r="H1042" s="22">
        <f t="shared" ref="H1042:H1046" si="773">J1042+L1042+N1042+P1042</f>
        <v>9360.6</v>
      </c>
      <c r="I1042" s="24">
        <f t="shared" si="772"/>
        <v>0</v>
      </c>
      <c r="J1042" s="22"/>
      <c r="K1042" s="22"/>
      <c r="L1042" s="22">
        <f>4462.6-602+500</f>
        <v>4360.6000000000004</v>
      </c>
      <c r="M1042" s="22"/>
      <c r="N1042" s="22">
        <v>5000</v>
      </c>
      <c r="O1042" s="22"/>
      <c r="P1042" s="22"/>
      <c r="Q1042" s="22"/>
      <c r="R1042" s="22">
        <v>3860.6</v>
      </c>
      <c r="S1042" s="22">
        <v>3860.6</v>
      </c>
      <c r="T1042" s="93"/>
      <c r="U1042" s="103"/>
    </row>
    <row r="1043" spans="1:21" x14ac:dyDescent="0.2">
      <c r="A1043" s="105"/>
      <c r="B1043" s="92"/>
      <c r="C1043" s="18" t="s">
        <v>47</v>
      </c>
      <c r="D1043" s="20" t="s">
        <v>590</v>
      </c>
      <c r="E1043" s="18" t="s">
        <v>592</v>
      </c>
      <c r="F1043" s="18" t="s">
        <v>185</v>
      </c>
      <c r="G1043" s="18" t="s">
        <v>51</v>
      </c>
      <c r="H1043" s="22">
        <f t="shared" si="773"/>
        <v>0</v>
      </c>
      <c r="I1043" s="24">
        <f t="shared" si="772"/>
        <v>0</v>
      </c>
      <c r="J1043" s="22"/>
      <c r="K1043" s="22"/>
      <c r="L1043" s="22"/>
      <c r="M1043" s="22"/>
      <c r="N1043" s="22">
        <v>0</v>
      </c>
      <c r="O1043" s="22"/>
      <c r="P1043" s="22"/>
      <c r="Q1043" s="22"/>
      <c r="R1043" s="22"/>
      <c r="S1043" s="22"/>
      <c r="T1043" s="93"/>
      <c r="U1043" s="103"/>
    </row>
    <row r="1044" spans="1:21" x14ac:dyDescent="0.2">
      <c r="A1044" s="105"/>
      <c r="B1044" s="80" t="s">
        <v>14</v>
      </c>
      <c r="C1044" s="19"/>
      <c r="D1044" s="20"/>
      <c r="E1044" s="20"/>
      <c r="F1044" s="20"/>
      <c r="G1044" s="19"/>
      <c r="H1044" s="22">
        <f t="shared" si="773"/>
        <v>0</v>
      </c>
      <c r="I1044" s="24">
        <f t="shared" si="772"/>
        <v>0</v>
      </c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93"/>
      <c r="U1044" s="103"/>
    </row>
    <row r="1045" spans="1:21" ht="20.45" customHeight="1" x14ac:dyDescent="0.2">
      <c r="A1045" s="105"/>
      <c r="B1045" s="80" t="s">
        <v>15</v>
      </c>
      <c r="C1045" s="19"/>
      <c r="D1045" s="20"/>
      <c r="E1045" s="20"/>
      <c r="F1045" s="20"/>
      <c r="G1045" s="19"/>
      <c r="H1045" s="22">
        <f t="shared" si="773"/>
        <v>0</v>
      </c>
      <c r="I1045" s="24">
        <f t="shared" si="772"/>
        <v>0</v>
      </c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93"/>
      <c r="U1045" s="103"/>
    </row>
    <row r="1046" spans="1:21" ht="55.15" customHeight="1" x14ac:dyDescent="0.2">
      <c r="A1046" s="105"/>
      <c r="B1046" s="80" t="s">
        <v>12</v>
      </c>
      <c r="C1046" s="19"/>
      <c r="D1046" s="20"/>
      <c r="E1046" s="20"/>
      <c r="F1046" s="20"/>
      <c r="G1046" s="19"/>
      <c r="H1046" s="22">
        <f t="shared" si="773"/>
        <v>0</v>
      </c>
      <c r="I1046" s="24">
        <f t="shared" si="772"/>
        <v>0</v>
      </c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93"/>
      <c r="U1046" s="104"/>
    </row>
    <row r="1047" spans="1:21" ht="12.6" customHeight="1" x14ac:dyDescent="0.2">
      <c r="A1047" s="92" t="s">
        <v>512</v>
      </c>
      <c r="B1047" s="80" t="s">
        <v>387</v>
      </c>
      <c r="C1047" s="19"/>
      <c r="D1047" s="20"/>
      <c r="E1047" s="20"/>
      <c r="F1047" s="20"/>
      <c r="G1047" s="19"/>
      <c r="H1047" s="22">
        <v>1</v>
      </c>
      <c r="I1047" s="22"/>
      <c r="J1047" s="22">
        <v>1</v>
      </c>
      <c r="K1047" s="22"/>
      <c r="L1047" s="22">
        <v>1</v>
      </c>
      <c r="M1047" s="22"/>
      <c r="N1047" s="22"/>
      <c r="O1047" s="22"/>
      <c r="P1047" s="22">
        <v>1</v>
      </c>
      <c r="Q1047" s="22"/>
      <c r="R1047" s="22">
        <v>1</v>
      </c>
      <c r="S1047" s="22">
        <v>1</v>
      </c>
      <c r="T1047" s="102" t="s">
        <v>513</v>
      </c>
      <c r="U1047" s="102" t="s">
        <v>514</v>
      </c>
    </row>
    <row r="1048" spans="1:21" ht="12.6" customHeight="1" x14ac:dyDescent="0.2">
      <c r="A1048" s="92"/>
      <c r="B1048" s="80" t="s">
        <v>108</v>
      </c>
      <c r="C1048" s="19"/>
      <c r="D1048" s="20"/>
      <c r="E1048" s="20"/>
      <c r="F1048" s="20"/>
      <c r="G1048" s="19"/>
      <c r="H1048" s="22">
        <f t="shared" ref="H1048:S1048" si="774">ROUND(H1049/H1047,1)</f>
        <v>500</v>
      </c>
      <c r="I1048" s="22" t="e">
        <f t="shared" si="774"/>
        <v>#DIV/0!</v>
      </c>
      <c r="J1048" s="68" t="s">
        <v>585</v>
      </c>
      <c r="K1048" s="68"/>
      <c r="L1048" s="68" t="s">
        <v>585</v>
      </c>
      <c r="M1048" s="68"/>
      <c r="N1048" s="68" t="s">
        <v>585</v>
      </c>
      <c r="O1048" s="68"/>
      <c r="P1048" s="68" t="s">
        <v>585</v>
      </c>
      <c r="Q1048" s="22" t="e">
        <f t="shared" si="774"/>
        <v>#DIV/0!</v>
      </c>
      <c r="R1048" s="22">
        <f t="shared" si="774"/>
        <v>500</v>
      </c>
      <c r="S1048" s="22">
        <f t="shared" si="774"/>
        <v>500</v>
      </c>
      <c r="T1048" s="103"/>
      <c r="U1048" s="103"/>
    </row>
    <row r="1049" spans="1:21" ht="12.6" customHeight="1" x14ac:dyDescent="0.2">
      <c r="A1049" s="92"/>
      <c r="B1049" s="80" t="s">
        <v>94</v>
      </c>
      <c r="C1049" s="19"/>
      <c r="D1049" s="20"/>
      <c r="E1049" s="20"/>
      <c r="F1049" s="20"/>
      <c r="G1049" s="19"/>
      <c r="H1049" s="22">
        <f t="shared" ref="H1049:S1049" si="775">SUM(H1050:H1053)</f>
        <v>500</v>
      </c>
      <c r="I1049" s="22">
        <f t="shared" si="775"/>
        <v>100</v>
      </c>
      <c r="J1049" s="22">
        <f t="shared" si="775"/>
        <v>100</v>
      </c>
      <c r="K1049" s="22">
        <f t="shared" si="775"/>
        <v>100</v>
      </c>
      <c r="L1049" s="22">
        <f t="shared" si="775"/>
        <v>200</v>
      </c>
      <c r="M1049" s="22">
        <f t="shared" si="775"/>
        <v>0</v>
      </c>
      <c r="N1049" s="22">
        <f t="shared" si="775"/>
        <v>0</v>
      </c>
      <c r="O1049" s="22">
        <f t="shared" si="775"/>
        <v>0</v>
      </c>
      <c r="P1049" s="22">
        <f t="shared" si="775"/>
        <v>200</v>
      </c>
      <c r="Q1049" s="22">
        <f t="shared" si="775"/>
        <v>0</v>
      </c>
      <c r="R1049" s="22">
        <f t="shared" si="775"/>
        <v>500</v>
      </c>
      <c r="S1049" s="22">
        <f t="shared" si="775"/>
        <v>500</v>
      </c>
      <c r="T1049" s="103"/>
      <c r="U1049" s="103"/>
    </row>
    <row r="1050" spans="1:21" ht="12.6" customHeight="1" x14ac:dyDescent="0.2">
      <c r="A1050" s="92"/>
      <c r="B1050" s="80" t="s">
        <v>17</v>
      </c>
      <c r="C1050" s="28" t="s">
        <v>49</v>
      </c>
      <c r="D1050" s="20" t="s">
        <v>599</v>
      </c>
      <c r="E1050" s="18" t="s">
        <v>589</v>
      </c>
      <c r="F1050" s="18" t="s">
        <v>577</v>
      </c>
      <c r="G1050" s="28" t="s">
        <v>51</v>
      </c>
      <c r="H1050" s="22">
        <f>J1050+L1050+N1050+P1050</f>
        <v>500</v>
      </c>
      <c r="I1050" s="22">
        <f>K1050+M1050+O1050+Q1050</f>
        <v>100</v>
      </c>
      <c r="J1050" s="22">
        <v>100</v>
      </c>
      <c r="K1050" s="22">
        <v>100</v>
      </c>
      <c r="L1050" s="22">
        <v>200</v>
      </c>
      <c r="M1050" s="22"/>
      <c r="N1050" s="22">
        <v>0</v>
      </c>
      <c r="O1050" s="22"/>
      <c r="P1050" s="22">
        <v>200</v>
      </c>
      <c r="Q1050" s="22"/>
      <c r="R1050" s="22">
        <v>500</v>
      </c>
      <c r="S1050" s="22">
        <v>500</v>
      </c>
      <c r="T1050" s="103"/>
      <c r="U1050" s="103"/>
    </row>
    <row r="1051" spans="1:21" ht="12.6" customHeight="1" x14ac:dyDescent="0.2">
      <c r="A1051" s="92"/>
      <c r="B1051" s="80" t="s">
        <v>14</v>
      </c>
      <c r="C1051" s="19"/>
      <c r="D1051" s="20"/>
      <c r="E1051" s="20"/>
      <c r="F1051" s="20"/>
      <c r="G1051" s="19"/>
      <c r="H1051" s="22">
        <f t="shared" ref="H1051:H1053" si="776">J1051+L1051+N1051+P1051</f>
        <v>0</v>
      </c>
      <c r="I1051" s="22">
        <f t="shared" ref="I1051:I1053" si="777">K1051+M1051+O1051+Q1051</f>
        <v>0</v>
      </c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103"/>
      <c r="U1051" s="103"/>
    </row>
    <row r="1052" spans="1:21" ht="12.6" customHeight="1" x14ac:dyDescent="0.2">
      <c r="A1052" s="92"/>
      <c r="B1052" s="80" t="s">
        <v>15</v>
      </c>
      <c r="C1052" s="19"/>
      <c r="D1052" s="20"/>
      <c r="E1052" s="20"/>
      <c r="F1052" s="20"/>
      <c r="G1052" s="19"/>
      <c r="H1052" s="22">
        <f t="shared" si="776"/>
        <v>0</v>
      </c>
      <c r="I1052" s="22">
        <f t="shared" si="777"/>
        <v>0</v>
      </c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103"/>
      <c r="U1052" s="103"/>
    </row>
    <row r="1053" spans="1:21" ht="42.75" customHeight="1" x14ac:dyDescent="0.2">
      <c r="A1053" s="92"/>
      <c r="B1053" s="80" t="s">
        <v>12</v>
      </c>
      <c r="C1053" s="19"/>
      <c r="D1053" s="20"/>
      <c r="E1053" s="20"/>
      <c r="F1053" s="20"/>
      <c r="G1053" s="19"/>
      <c r="H1053" s="22">
        <f t="shared" si="776"/>
        <v>0</v>
      </c>
      <c r="I1053" s="22">
        <f t="shared" si="777"/>
        <v>0</v>
      </c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104"/>
      <c r="U1053" s="104"/>
    </row>
    <row r="1054" spans="1:21" ht="25.5" x14ac:dyDescent="0.2">
      <c r="A1054" s="92" t="s">
        <v>574</v>
      </c>
      <c r="B1054" s="80" t="s">
        <v>567</v>
      </c>
      <c r="C1054" s="19"/>
      <c r="D1054" s="20"/>
      <c r="E1054" s="20"/>
      <c r="F1054" s="20"/>
      <c r="G1054" s="19"/>
      <c r="H1054" s="22">
        <v>1</v>
      </c>
      <c r="I1054" s="22"/>
      <c r="J1054" s="22"/>
      <c r="K1054" s="22"/>
      <c r="L1054" s="22">
        <v>1</v>
      </c>
      <c r="M1054" s="22"/>
      <c r="N1054" s="22"/>
      <c r="O1054" s="22"/>
      <c r="P1054" s="22"/>
      <c r="Q1054" s="22"/>
      <c r="R1054" s="22">
        <v>4</v>
      </c>
      <c r="S1054" s="22">
        <v>4</v>
      </c>
      <c r="T1054" s="102" t="s">
        <v>569</v>
      </c>
      <c r="U1054" s="102" t="s">
        <v>576</v>
      </c>
    </row>
    <row r="1055" spans="1:21" ht="25.5" x14ac:dyDescent="0.2">
      <c r="A1055" s="92"/>
      <c r="B1055" s="80" t="s">
        <v>108</v>
      </c>
      <c r="C1055" s="19"/>
      <c r="D1055" s="20"/>
      <c r="E1055" s="20"/>
      <c r="F1055" s="20"/>
      <c r="G1055" s="19"/>
      <c r="H1055" s="22">
        <f t="shared" ref="H1055:S1055" si="778">ROUND(H1056/H1054,1)</f>
        <v>0</v>
      </c>
      <c r="I1055" s="22" t="e">
        <f t="shared" si="778"/>
        <v>#DIV/0!</v>
      </c>
      <c r="J1055" s="68" t="s">
        <v>585</v>
      </c>
      <c r="K1055" s="68"/>
      <c r="L1055" s="68" t="s">
        <v>585</v>
      </c>
      <c r="M1055" s="68"/>
      <c r="N1055" s="68" t="s">
        <v>585</v>
      </c>
      <c r="O1055" s="68"/>
      <c r="P1055" s="68" t="s">
        <v>585</v>
      </c>
      <c r="Q1055" s="22" t="e">
        <f t="shared" si="778"/>
        <v>#DIV/0!</v>
      </c>
      <c r="R1055" s="22">
        <f t="shared" si="778"/>
        <v>5000</v>
      </c>
      <c r="S1055" s="22">
        <f t="shared" si="778"/>
        <v>5000</v>
      </c>
      <c r="T1055" s="103"/>
      <c r="U1055" s="103"/>
    </row>
    <row r="1056" spans="1:21" ht="25.5" x14ac:dyDescent="0.2">
      <c r="A1056" s="92"/>
      <c r="B1056" s="80" t="s">
        <v>94</v>
      </c>
      <c r="C1056" s="19"/>
      <c r="D1056" s="20"/>
      <c r="E1056" s="20"/>
      <c r="F1056" s="20"/>
      <c r="G1056" s="19"/>
      <c r="H1056" s="22">
        <f t="shared" ref="H1056:S1056" si="779">SUM(H1057:H1060)</f>
        <v>0</v>
      </c>
      <c r="I1056" s="22">
        <f t="shared" si="779"/>
        <v>0</v>
      </c>
      <c r="J1056" s="22">
        <f t="shared" si="779"/>
        <v>0</v>
      </c>
      <c r="K1056" s="22">
        <f t="shared" si="779"/>
        <v>0</v>
      </c>
      <c r="L1056" s="22">
        <f t="shared" si="779"/>
        <v>0</v>
      </c>
      <c r="M1056" s="22">
        <f t="shared" si="779"/>
        <v>0</v>
      </c>
      <c r="N1056" s="22">
        <f t="shared" si="779"/>
        <v>0</v>
      </c>
      <c r="O1056" s="22">
        <f t="shared" si="779"/>
        <v>0</v>
      </c>
      <c r="P1056" s="22">
        <f t="shared" si="779"/>
        <v>0</v>
      </c>
      <c r="Q1056" s="22">
        <f t="shared" si="779"/>
        <v>0</v>
      </c>
      <c r="R1056" s="22">
        <f t="shared" si="779"/>
        <v>20000</v>
      </c>
      <c r="S1056" s="22">
        <f t="shared" si="779"/>
        <v>20000</v>
      </c>
      <c r="T1056" s="103"/>
      <c r="U1056" s="103"/>
    </row>
    <row r="1057" spans="1:21" x14ac:dyDescent="0.2">
      <c r="A1057" s="92"/>
      <c r="B1057" s="80" t="s">
        <v>17</v>
      </c>
      <c r="C1057" s="18" t="s">
        <v>47</v>
      </c>
      <c r="D1057" s="20" t="s">
        <v>590</v>
      </c>
      <c r="E1057" s="18" t="s">
        <v>592</v>
      </c>
      <c r="F1057" s="18" t="s">
        <v>185</v>
      </c>
      <c r="G1057" s="18" t="s">
        <v>401</v>
      </c>
      <c r="H1057" s="22">
        <f>J1057+L1057+N1057+P1057</f>
        <v>0</v>
      </c>
      <c r="I1057" s="22">
        <f>K1057+M1057+O1057+Q1057</f>
        <v>0</v>
      </c>
      <c r="J1057" s="22">
        <v>0</v>
      </c>
      <c r="K1057" s="22"/>
      <c r="L1057" s="22"/>
      <c r="M1057" s="22"/>
      <c r="N1057" s="22">
        <v>0</v>
      </c>
      <c r="O1057" s="22"/>
      <c r="P1057" s="22">
        <v>0</v>
      </c>
      <c r="Q1057" s="22"/>
      <c r="R1057" s="22">
        <v>20000</v>
      </c>
      <c r="S1057" s="22">
        <v>20000</v>
      </c>
      <c r="T1057" s="103"/>
      <c r="U1057" s="103"/>
    </row>
    <row r="1058" spans="1:21" x14ac:dyDescent="0.2">
      <c r="A1058" s="92"/>
      <c r="B1058" s="80" t="s">
        <v>14</v>
      </c>
      <c r="C1058" s="19"/>
      <c r="D1058" s="20"/>
      <c r="E1058" s="20"/>
      <c r="F1058" s="20"/>
      <c r="G1058" s="19"/>
      <c r="H1058" s="22">
        <f t="shared" ref="H1058:H1060" si="780">J1058+L1058+N1058+P1058</f>
        <v>0</v>
      </c>
      <c r="I1058" s="22">
        <f t="shared" ref="I1058:I1060" si="781">K1058+M1058+O1058+Q1058</f>
        <v>0</v>
      </c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103"/>
      <c r="U1058" s="103"/>
    </row>
    <row r="1059" spans="1:21" x14ac:dyDescent="0.2">
      <c r="A1059" s="92"/>
      <c r="B1059" s="80" t="s">
        <v>15</v>
      </c>
      <c r="C1059" s="19"/>
      <c r="D1059" s="20"/>
      <c r="E1059" s="20"/>
      <c r="F1059" s="20"/>
      <c r="G1059" s="19"/>
      <c r="H1059" s="22">
        <f t="shared" si="780"/>
        <v>0</v>
      </c>
      <c r="I1059" s="22">
        <f t="shared" si="781"/>
        <v>0</v>
      </c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103"/>
      <c r="U1059" s="103"/>
    </row>
    <row r="1060" spans="1:21" ht="187.15" customHeight="1" x14ac:dyDescent="0.2">
      <c r="A1060" s="92"/>
      <c r="B1060" s="80" t="s">
        <v>12</v>
      </c>
      <c r="C1060" s="19"/>
      <c r="D1060" s="20"/>
      <c r="E1060" s="20"/>
      <c r="F1060" s="20"/>
      <c r="G1060" s="19"/>
      <c r="H1060" s="22">
        <f t="shared" si="780"/>
        <v>0</v>
      </c>
      <c r="I1060" s="22">
        <f t="shared" si="781"/>
        <v>0</v>
      </c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104"/>
      <c r="U1060" s="104"/>
    </row>
    <row r="1061" spans="1:21" ht="34.9" customHeight="1" x14ac:dyDescent="0.2">
      <c r="A1061" s="92" t="s">
        <v>244</v>
      </c>
      <c r="B1061" s="80" t="s">
        <v>142</v>
      </c>
      <c r="C1061" s="19"/>
      <c r="D1061" s="20"/>
      <c r="E1061" s="20"/>
      <c r="F1061" s="20"/>
      <c r="G1061" s="19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93" t="s">
        <v>549</v>
      </c>
      <c r="U1061" s="93" t="s">
        <v>308</v>
      </c>
    </row>
    <row r="1062" spans="1:21" ht="39.6" customHeight="1" x14ac:dyDescent="0.2">
      <c r="A1062" s="92"/>
      <c r="B1062" s="80" t="s">
        <v>110</v>
      </c>
      <c r="C1062" s="19"/>
      <c r="D1062" s="20"/>
      <c r="E1062" s="20"/>
      <c r="F1062" s="20"/>
      <c r="G1062" s="19"/>
      <c r="H1062" s="22"/>
      <c r="I1062" s="22"/>
      <c r="J1062" s="68" t="s">
        <v>585</v>
      </c>
      <c r="K1062" s="68"/>
      <c r="L1062" s="68" t="s">
        <v>585</v>
      </c>
      <c r="M1062" s="68"/>
      <c r="N1062" s="68" t="s">
        <v>585</v>
      </c>
      <c r="O1062" s="68"/>
      <c r="P1062" s="68" t="s">
        <v>585</v>
      </c>
      <c r="Q1062" s="22"/>
      <c r="R1062" s="22"/>
      <c r="S1062" s="22"/>
      <c r="T1062" s="93"/>
      <c r="U1062" s="93"/>
    </row>
    <row r="1063" spans="1:21" ht="30.6" customHeight="1" x14ac:dyDescent="0.2">
      <c r="A1063" s="92"/>
      <c r="B1063" s="80" t="s">
        <v>94</v>
      </c>
      <c r="C1063" s="19"/>
      <c r="D1063" s="20"/>
      <c r="E1063" s="20"/>
      <c r="F1063" s="20"/>
      <c r="G1063" s="19"/>
      <c r="H1063" s="22">
        <f t="shared" ref="H1063" si="782">SUM(H1064:H1069)</f>
        <v>5550</v>
      </c>
      <c r="I1063" s="22">
        <f t="shared" ref="I1063:S1063" si="783">SUM(I1064:I1069)</f>
        <v>5000</v>
      </c>
      <c r="J1063" s="22">
        <f t="shared" si="783"/>
        <v>5250</v>
      </c>
      <c r="K1063" s="22">
        <f t="shared" si="783"/>
        <v>5000</v>
      </c>
      <c r="L1063" s="22">
        <f t="shared" si="783"/>
        <v>50</v>
      </c>
      <c r="M1063" s="22">
        <f t="shared" si="783"/>
        <v>0</v>
      </c>
      <c r="N1063" s="22">
        <f t="shared" si="783"/>
        <v>100</v>
      </c>
      <c r="O1063" s="22">
        <f t="shared" si="783"/>
        <v>0</v>
      </c>
      <c r="P1063" s="22">
        <f t="shared" si="783"/>
        <v>150</v>
      </c>
      <c r="Q1063" s="22">
        <f t="shared" si="783"/>
        <v>0</v>
      </c>
      <c r="R1063" s="22">
        <f t="shared" si="783"/>
        <v>5750</v>
      </c>
      <c r="S1063" s="22">
        <f t="shared" si="783"/>
        <v>5750</v>
      </c>
      <c r="T1063" s="93"/>
      <c r="U1063" s="93"/>
    </row>
    <row r="1064" spans="1:21" x14ac:dyDescent="0.2">
      <c r="A1064" s="92"/>
      <c r="B1064" s="94" t="s">
        <v>17</v>
      </c>
      <c r="C1064" s="28" t="str">
        <f>C1073</f>
        <v>136</v>
      </c>
      <c r="D1064" s="28" t="str">
        <f t="shared" ref="D1064:G1064" si="784">D1073</f>
        <v>07</v>
      </c>
      <c r="E1064" s="28" t="str">
        <f t="shared" ref="E1064" si="785">E1073</f>
        <v>09</v>
      </c>
      <c r="F1064" s="28" t="str">
        <f t="shared" si="784"/>
        <v>0730070550</v>
      </c>
      <c r="G1064" s="28" t="str">
        <f t="shared" si="784"/>
        <v>521</v>
      </c>
      <c r="H1064" s="22">
        <f t="shared" ref="H1064" si="786">H1073</f>
        <v>5000</v>
      </c>
      <c r="I1064" s="22">
        <f t="shared" ref="I1064:S1064" si="787">I1073</f>
        <v>5000</v>
      </c>
      <c r="J1064" s="22">
        <f t="shared" si="787"/>
        <v>5000</v>
      </c>
      <c r="K1064" s="22">
        <f t="shared" si="787"/>
        <v>5000</v>
      </c>
      <c r="L1064" s="22">
        <f t="shared" si="787"/>
        <v>0</v>
      </c>
      <c r="M1064" s="22">
        <f t="shared" si="787"/>
        <v>0</v>
      </c>
      <c r="N1064" s="22">
        <f t="shared" si="787"/>
        <v>0</v>
      </c>
      <c r="O1064" s="22">
        <f t="shared" si="787"/>
        <v>0</v>
      </c>
      <c r="P1064" s="22">
        <f t="shared" si="787"/>
        <v>0</v>
      </c>
      <c r="Q1064" s="22">
        <f t="shared" si="787"/>
        <v>0</v>
      </c>
      <c r="R1064" s="22">
        <f t="shared" si="787"/>
        <v>5000</v>
      </c>
      <c r="S1064" s="22">
        <f t="shared" si="787"/>
        <v>5000</v>
      </c>
      <c r="T1064" s="93"/>
      <c r="U1064" s="93"/>
    </row>
    <row r="1065" spans="1:21" x14ac:dyDescent="0.2">
      <c r="A1065" s="92"/>
      <c r="B1065" s="95"/>
      <c r="C1065" s="28" t="str">
        <f>C1080</f>
        <v>136</v>
      </c>
      <c r="D1065" s="28" t="str">
        <f t="shared" ref="D1065:G1065" si="788">D1080</f>
        <v>07</v>
      </c>
      <c r="E1065" s="28" t="str">
        <f t="shared" ref="E1065" si="789">E1080</f>
        <v>09</v>
      </c>
      <c r="F1065" s="28" t="str">
        <f t="shared" si="788"/>
        <v>0730003550</v>
      </c>
      <c r="G1065" s="28" t="str">
        <f t="shared" si="788"/>
        <v>244</v>
      </c>
      <c r="H1065" s="22">
        <f>H1080</f>
        <v>0</v>
      </c>
      <c r="I1065" s="22">
        <f t="shared" ref="I1065:S1065" si="790">I1080</f>
        <v>0</v>
      </c>
      <c r="J1065" s="22">
        <f t="shared" si="790"/>
        <v>0</v>
      </c>
      <c r="K1065" s="22">
        <f t="shared" si="790"/>
        <v>0</v>
      </c>
      <c r="L1065" s="22">
        <f t="shared" si="790"/>
        <v>0</v>
      </c>
      <c r="M1065" s="22">
        <f t="shared" si="790"/>
        <v>0</v>
      </c>
      <c r="N1065" s="22">
        <f t="shared" si="790"/>
        <v>0</v>
      </c>
      <c r="O1065" s="22">
        <f t="shared" si="790"/>
        <v>0</v>
      </c>
      <c r="P1065" s="22">
        <f t="shared" si="790"/>
        <v>0</v>
      </c>
      <c r="Q1065" s="22">
        <f t="shared" si="790"/>
        <v>0</v>
      </c>
      <c r="R1065" s="22">
        <f t="shared" si="790"/>
        <v>500</v>
      </c>
      <c r="S1065" s="22">
        <f t="shared" si="790"/>
        <v>500</v>
      </c>
      <c r="T1065" s="93"/>
      <c r="U1065" s="93"/>
    </row>
    <row r="1066" spans="1:21" ht="42.75" customHeight="1" x14ac:dyDescent="0.2">
      <c r="A1066" s="92"/>
      <c r="B1066" s="95"/>
      <c r="C1066" s="28" t="str">
        <f>C1087</f>
        <v>136</v>
      </c>
      <c r="D1066" s="20" t="s">
        <v>590</v>
      </c>
      <c r="E1066" s="18" t="s">
        <v>592</v>
      </c>
      <c r="F1066" s="28" t="str">
        <f t="shared" ref="F1066:G1066" si="791">F1087</f>
        <v>0730003550</v>
      </c>
      <c r="G1066" s="28" t="str">
        <f t="shared" si="791"/>
        <v>612</v>
      </c>
      <c r="H1066" s="22">
        <f t="shared" ref="H1066" si="792">H1087+H1094</f>
        <v>300</v>
      </c>
      <c r="I1066" s="22">
        <f t="shared" ref="I1066:S1066" si="793">I1087+I1094</f>
        <v>0</v>
      </c>
      <c r="J1066" s="22">
        <f t="shared" si="793"/>
        <v>0</v>
      </c>
      <c r="K1066" s="22">
        <f t="shared" si="793"/>
        <v>0</v>
      </c>
      <c r="L1066" s="22">
        <f t="shared" si="793"/>
        <v>50</v>
      </c>
      <c r="M1066" s="22">
        <f t="shared" si="793"/>
        <v>0</v>
      </c>
      <c r="N1066" s="22">
        <f t="shared" si="793"/>
        <v>100</v>
      </c>
      <c r="O1066" s="22">
        <f t="shared" si="793"/>
        <v>0</v>
      </c>
      <c r="P1066" s="22">
        <f t="shared" si="793"/>
        <v>150</v>
      </c>
      <c r="Q1066" s="22">
        <f t="shared" si="793"/>
        <v>0</v>
      </c>
      <c r="R1066" s="22">
        <f t="shared" si="793"/>
        <v>0</v>
      </c>
      <c r="S1066" s="22">
        <f t="shared" si="793"/>
        <v>0</v>
      </c>
      <c r="T1066" s="93"/>
      <c r="U1066" s="93"/>
    </row>
    <row r="1067" spans="1:21" ht="13.15" customHeight="1" x14ac:dyDescent="0.2">
      <c r="A1067" s="92"/>
      <c r="B1067" s="80" t="s">
        <v>14</v>
      </c>
      <c r="C1067" s="27"/>
      <c r="D1067" s="27"/>
      <c r="E1067" s="27"/>
      <c r="F1067" s="27"/>
      <c r="G1067" s="27"/>
      <c r="H1067" s="22">
        <f t="shared" ref="H1067" si="794">H1074+H1081+H1088+H1095</f>
        <v>0</v>
      </c>
      <c r="I1067" s="22">
        <f t="shared" ref="I1067:S1067" si="795">I1074+I1081+I1088+I1095</f>
        <v>0</v>
      </c>
      <c r="J1067" s="22">
        <f t="shared" si="795"/>
        <v>0</v>
      </c>
      <c r="K1067" s="22">
        <f t="shared" si="795"/>
        <v>0</v>
      </c>
      <c r="L1067" s="22">
        <f t="shared" si="795"/>
        <v>0</v>
      </c>
      <c r="M1067" s="22">
        <f t="shared" si="795"/>
        <v>0</v>
      </c>
      <c r="N1067" s="22">
        <f t="shared" si="795"/>
        <v>0</v>
      </c>
      <c r="O1067" s="22">
        <f t="shared" si="795"/>
        <v>0</v>
      </c>
      <c r="P1067" s="22">
        <f t="shared" si="795"/>
        <v>0</v>
      </c>
      <c r="Q1067" s="22">
        <f t="shared" si="795"/>
        <v>0</v>
      </c>
      <c r="R1067" s="22">
        <f t="shared" si="795"/>
        <v>0</v>
      </c>
      <c r="S1067" s="22">
        <f t="shared" si="795"/>
        <v>0</v>
      </c>
      <c r="T1067" s="93"/>
      <c r="U1067" s="93"/>
    </row>
    <row r="1068" spans="1:21" ht="13.15" customHeight="1" x14ac:dyDescent="0.2">
      <c r="A1068" s="92"/>
      <c r="B1068" s="80" t="s">
        <v>15</v>
      </c>
      <c r="C1068" s="27">
        <v>136</v>
      </c>
      <c r="D1068" s="27"/>
      <c r="E1068" s="27"/>
      <c r="F1068" s="27"/>
      <c r="G1068" s="27"/>
      <c r="H1068" s="22">
        <f t="shared" ref="H1068" si="796">H1075+H1082+H1089+H1096</f>
        <v>250</v>
      </c>
      <c r="I1068" s="22">
        <f t="shared" ref="I1068:S1068" si="797">I1075+I1082+I1089+I1096</f>
        <v>0</v>
      </c>
      <c r="J1068" s="22">
        <f t="shared" si="797"/>
        <v>250</v>
      </c>
      <c r="K1068" s="22">
        <f t="shared" si="797"/>
        <v>0</v>
      </c>
      <c r="L1068" s="22">
        <f t="shared" si="797"/>
        <v>0</v>
      </c>
      <c r="M1068" s="22">
        <f t="shared" si="797"/>
        <v>0</v>
      </c>
      <c r="N1068" s="22">
        <f t="shared" si="797"/>
        <v>0</v>
      </c>
      <c r="O1068" s="22">
        <f t="shared" si="797"/>
        <v>0</v>
      </c>
      <c r="P1068" s="22">
        <f t="shared" si="797"/>
        <v>0</v>
      </c>
      <c r="Q1068" s="22">
        <f t="shared" si="797"/>
        <v>0</v>
      </c>
      <c r="R1068" s="22">
        <f t="shared" si="797"/>
        <v>250</v>
      </c>
      <c r="S1068" s="22">
        <f t="shared" si="797"/>
        <v>250</v>
      </c>
      <c r="T1068" s="93"/>
      <c r="U1068" s="93"/>
    </row>
    <row r="1069" spans="1:21" ht="63.75" customHeight="1" x14ac:dyDescent="0.2">
      <c r="A1069" s="92"/>
      <c r="B1069" s="80" t="s">
        <v>12</v>
      </c>
      <c r="C1069" s="27"/>
      <c r="D1069" s="27"/>
      <c r="E1069" s="27"/>
      <c r="F1069" s="27"/>
      <c r="G1069" s="27"/>
      <c r="H1069" s="22">
        <f t="shared" ref="H1069" si="798">H1076+H1083+H1090+H1097</f>
        <v>0</v>
      </c>
      <c r="I1069" s="22">
        <f t="shared" ref="I1069:S1069" si="799">I1076+I1083+I1090+I1097</f>
        <v>0</v>
      </c>
      <c r="J1069" s="22">
        <f t="shared" si="799"/>
        <v>0</v>
      </c>
      <c r="K1069" s="22">
        <f t="shared" si="799"/>
        <v>0</v>
      </c>
      <c r="L1069" s="22">
        <f t="shared" si="799"/>
        <v>0</v>
      </c>
      <c r="M1069" s="22">
        <f t="shared" si="799"/>
        <v>0</v>
      </c>
      <c r="N1069" s="22">
        <f t="shared" si="799"/>
        <v>0</v>
      </c>
      <c r="O1069" s="22">
        <f t="shared" si="799"/>
        <v>0</v>
      </c>
      <c r="P1069" s="22">
        <f t="shared" si="799"/>
        <v>0</v>
      </c>
      <c r="Q1069" s="22">
        <f t="shared" si="799"/>
        <v>0</v>
      </c>
      <c r="R1069" s="22">
        <f t="shared" si="799"/>
        <v>0</v>
      </c>
      <c r="S1069" s="22">
        <f t="shared" si="799"/>
        <v>0</v>
      </c>
      <c r="T1069" s="93"/>
      <c r="U1069" s="93"/>
    </row>
    <row r="1070" spans="1:21" ht="45" customHeight="1" x14ac:dyDescent="0.2">
      <c r="A1070" s="92" t="s">
        <v>276</v>
      </c>
      <c r="B1070" s="80" t="s">
        <v>148</v>
      </c>
      <c r="C1070" s="19"/>
      <c r="D1070" s="20"/>
      <c r="E1070" s="20"/>
      <c r="F1070" s="20"/>
      <c r="G1070" s="19"/>
      <c r="H1070" s="22">
        <v>5</v>
      </c>
      <c r="I1070" s="22"/>
      <c r="J1070" s="22">
        <v>5</v>
      </c>
      <c r="K1070" s="22"/>
      <c r="L1070" s="22"/>
      <c r="M1070" s="22"/>
      <c r="N1070" s="22"/>
      <c r="O1070" s="22"/>
      <c r="P1070" s="22"/>
      <c r="Q1070" s="22"/>
      <c r="R1070" s="22">
        <v>2</v>
      </c>
      <c r="S1070" s="22">
        <v>2</v>
      </c>
      <c r="T1070" s="93" t="s">
        <v>550</v>
      </c>
      <c r="U1070" s="102" t="s">
        <v>309</v>
      </c>
    </row>
    <row r="1071" spans="1:21" ht="46.5" customHeight="1" x14ac:dyDescent="0.2">
      <c r="A1071" s="92"/>
      <c r="B1071" s="80" t="s">
        <v>128</v>
      </c>
      <c r="C1071" s="19"/>
      <c r="D1071" s="20"/>
      <c r="E1071" s="20"/>
      <c r="F1071" s="20"/>
      <c r="G1071" s="19"/>
      <c r="H1071" s="22">
        <f t="shared" ref="H1071:S1071" si="800">ROUND(H1072/H1070,1)</f>
        <v>1050</v>
      </c>
      <c r="I1071" s="22" t="e">
        <f t="shared" si="800"/>
        <v>#DIV/0!</v>
      </c>
      <c r="J1071" s="68" t="s">
        <v>585</v>
      </c>
      <c r="K1071" s="68"/>
      <c r="L1071" s="68" t="s">
        <v>585</v>
      </c>
      <c r="M1071" s="68"/>
      <c r="N1071" s="68" t="s">
        <v>585</v>
      </c>
      <c r="O1071" s="68"/>
      <c r="P1071" s="68" t="s">
        <v>585</v>
      </c>
      <c r="Q1071" s="22" t="e">
        <f t="shared" si="800"/>
        <v>#DIV/0!</v>
      </c>
      <c r="R1071" s="22">
        <f t="shared" si="800"/>
        <v>2625</v>
      </c>
      <c r="S1071" s="22">
        <f t="shared" si="800"/>
        <v>2625</v>
      </c>
      <c r="T1071" s="93"/>
      <c r="U1071" s="103"/>
    </row>
    <row r="1072" spans="1:21" ht="33.6" customHeight="1" x14ac:dyDescent="0.2">
      <c r="A1072" s="92"/>
      <c r="B1072" s="80" t="s">
        <v>94</v>
      </c>
      <c r="C1072" s="19"/>
      <c r="D1072" s="20"/>
      <c r="E1072" s="20"/>
      <c r="F1072" s="20"/>
      <c r="G1072" s="19"/>
      <c r="H1072" s="22">
        <f t="shared" ref="H1072:S1072" si="801">SUM(H1073:H1076)</f>
        <v>5250</v>
      </c>
      <c r="I1072" s="22">
        <f t="shared" si="801"/>
        <v>5000</v>
      </c>
      <c r="J1072" s="22">
        <f t="shared" si="801"/>
        <v>5250</v>
      </c>
      <c r="K1072" s="22">
        <f t="shared" si="801"/>
        <v>5000</v>
      </c>
      <c r="L1072" s="22">
        <f t="shared" si="801"/>
        <v>0</v>
      </c>
      <c r="M1072" s="22">
        <f t="shared" si="801"/>
        <v>0</v>
      </c>
      <c r="N1072" s="22">
        <f t="shared" si="801"/>
        <v>0</v>
      </c>
      <c r="O1072" s="22">
        <f t="shared" si="801"/>
        <v>0</v>
      </c>
      <c r="P1072" s="22">
        <f t="shared" si="801"/>
        <v>0</v>
      </c>
      <c r="Q1072" s="22">
        <f t="shared" si="801"/>
        <v>0</v>
      </c>
      <c r="R1072" s="22">
        <f t="shared" si="801"/>
        <v>5250</v>
      </c>
      <c r="S1072" s="22">
        <f t="shared" si="801"/>
        <v>5250</v>
      </c>
      <c r="T1072" s="93"/>
      <c r="U1072" s="103"/>
    </row>
    <row r="1073" spans="1:21" ht="26.45" customHeight="1" x14ac:dyDescent="0.2">
      <c r="A1073" s="92"/>
      <c r="B1073" s="80" t="s">
        <v>17</v>
      </c>
      <c r="C1073" s="18" t="s">
        <v>47</v>
      </c>
      <c r="D1073" s="20" t="s">
        <v>590</v>
      </c>
      <c r="E1073" s="18" t="s">
        <v>592</v>
      </c>
      <c r="F1073" s="18" t="s">
        <v>186</v>
      </c>
      <c r="G1073" s="18" t="s">
        <v>54</v>
      </c>
      <c r="H1073" s="22">
        <f>J1073+L1073+N1073+P1073</f>
        <v>5000</v>
      </c>
      <c r="I1073" s="24">
        <f t="shared" ref="I1073:I1076" si="802">K1073+M1073+O1073+Q1073</f>
        <v>5000</v>
      </c>
      <c r="J1073" s="22">
        <v>5000</v>
      </c>
      <c r="K1073" s="22">
        <v>5000</v>
      </c>
      <c r="L1073" s="22">
        <v>0</v>
      </c>
      <c r="M1073" s="22"/>
      <c r="N1073" s="22">
        <v>0</v>
      </c>
      <c r="O1073" s="22"/>
      <c r="P1073" s="63">
        <v>0</v>
      </c>
      <c r="Q1073" s="22"/>
      <c r="R1073" s="63">
        <v>5000</v>
      </c>
      <c r="S1073" s="63">
        <v>5000</v>
      </c>
      <c r="T1073" s="93"/>
      <c r="U1073" s="103"/>
    </row>
    <row r="1074" spans="1:21" ht="13.15" customHeight="1" x14ac:dyDescent="0.2">
      <c r="A1074" s="92"/>
      <c r="B1074" s="80" t="s">
        <v>14</v>
      </c>
      <c r="C1074" s="19"/>
      <c r="D1074" s="20"/>
      <c r="E1074" s="20"/>
      <c r="F1074" s="20"/>
      <c r="G1074" s="19"/>
      <c r="H1074" s="22">
        <f t="shared" ref="H1074:H1076" si="803">J1074+L1074+N1074+P1074</f>
        <v>0</v>
      </c>
      <c r="I1074" s="24">
        <f t="shared" si="802"/>
        <v>0</v>
      </c>
      <c r="J1074" s="22"/>
      <c r="K1074" s="22"/>
      <c r="L1074" s="22"/>
      <c r="M1074" s="22"/>
      <c r="N1074" s="22"/>
      <c r="O1074" s="22"/>
      <c r="P1074" s="63"/>
      <c r="Q1074" s="22"/>
      <c r="R1074" s="63"/>
      <c r="S1074" s="63"/>
      <c r="T1074" s="93"/>
      <c r="U1074" s="103"/>
    </row>
    <row r="1075" spans="1:21" ht="13.15" customHeight="1" x14ac:dyDescent="0.2">
      <c r="A1075" s="92"/>
      <c r="B1075" s="80" t="s">
        <v>15</v>
      </c>
      <c r="C1075" s="19"/>
      <c r="D1075" s="20"/>
      <c r="E1075" s="20"/>
      <c r="F1075" s="20"/>
      <c r="G1075" s="19"/>
      <c r="H1075" s="22">
        <f t="shared" si="803"/>
        <v>250</v>
      </c>
      <c r="I1075" s="24">
        <f t="shared" si="802"/>
        <v>0</v>
      </c>
      <c r="J1075" s="22">
        <v>250</v>
      </c>
      <c r="K1075" s="22"/>
      <c r="L1075" s="22"/>
      <c r="M1075" s="22"/>
      <c r="N1075" s="22"/>
      <c r="O1075" s="22"/>
      <c r="P1075" s="63"/>
      <c r="Q1075" s="22"/>
      <c r="R1075" s="63">
        <v>250</v>
      </c>
      <c r="S1075" s="63">
        <v>250</v>
      </c>
      <c r="T1075" s="93"/>
      <c r="U1075" s="103"/>
    </row>
    <row r="1076" spans="1:21" ht="13.15" customHeight="1" x14ac:dyDescent="0.2">
      <c r="A1076" s="92"/>
      <c r="B1076" s="80" t="s">
        <v>12</v>
      </c>
      <c r="C1076" s="19"/>
      <c r="D1076" s="20"/>
      <c r="E1076" s="20"/>
      <c r="F1076" s="20"/>
      <c r="G1076" s="19"/>
      <c r="H1076" s="22">
        <f t="shared" si="803"/>
        <v>0</v>
      </c>
      <c r="I1076" s="24">
        <f t="shared" si="802"/>
        <v>0</v>
      </c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93"/>
      <c r="U1076" s="104"/>
    </row>
    <row r="1077" spans="1:21" x14ac:dyDescent="0.2">
      <c r="A1077" s="92" t="s">
        <v>400</v>
      </c>
      <c r="B1077" s="80" t="s">
        <v>138</v>
      </c>
      <c r="C1077" s="19"/>
      <c r="D1077" s="20"/>
      <c r="E1077" s="20"/>
      <c r="F1077" s="20"/>
      <c r="G1077" s="19"/>
      <c r="H1077" s="22">
        <v>1</v>
      </c>
      <c r="I1077" s="22"/>
      <c r="J1077" s="22">
        <v>1</v>
      </c>
      <c r="K1077" s="22"/>
      <c r="L1077" s="22"/>
      <c r="M1077" s="22"/>
      <c r="N1077" s="22"/>
      <c r="O1077" s="22"/>
      <c r="P1077" s="22"/>
      <c r="Q1077" s="22"/>
      <c r="R1077" s="22">
        <v>1</v>
      </c>
      <c r="S1077" s="22">
        <v>1</v>
      </c>
      <c r="T1077" s="93" t="s">
        <v>86</v>
      </c>
      <c r="U1077" s="102" t="s">
        <v>310</v>
      </c>
    </row>
    <row r="1078" spans="1:21" ht="25.5" x14ac:dyDescent="0.2">
      <c r="A1078" s="92"/>
      <c r="B1078" s="80" t="s">
        <v>112</v>
      </c>
      <c r="C1078" s="19"/>
      <c r="D1078" s="20"/>
      <c r="E1078" s="20"/>
      <c r="F1078" s="20"/>
      <c r="G1078" s="19"/>
      <c r="H1078" s="22">
        <f t="shared" ref="H1078:S1078" si="804">ROUND(H1079/H1077,1)</f>
        <v>0</v>
      </c>
      <c r="I1078" s="22" t="e">
        <f t="shared" si="804"/>
        <v>#DIV/0!</v>
      </c>
      <c r="J1078" s="68" t="s">
        <v>585</v>
      </c>
      <c r="K1078" s="68"/>
      <c r="L1078" s="68" t="s">
        <v>585</v>
      </c>
      <c r="M1078" s="68"/>
      <c r="N1078" s="68" t="s">
        <v>585</v>
      </c>
      <c r="O1078" s="68"/>
      <c r="P1078" s="68" t="s">
        <v>585</v>
      </c>
      <c r="Q1078" s="22" t="e">
        <f t="shared" si="804"/>
        <v>#DIV/0!</v>
      </c>
      <c r="R1078" s="22">
        <f t="shared" si="804"/>
        <v>500</v>
      </c>
      <c r="S1078" s="22">
        <f t="shared" si="804"/>
        <v>500</v>
      </c>
      <c r="T1078" s="93"/>
      <c r="U1078" s="103"/>
    </row>
    <row r="1079" spans="1:21" ht="25.5" x14ac:dyDescent="0.2">
      <c r="A1079" s="92"/>
      <c r="B1079" s="80" t="s">
        <v>94</v>
      </c>
      <c r="C1079" s="19"/>
      <c r="D1079" s="20"/>
      <c r="E1079" s="20"/>
      <c r="F1079" s="20"/>
      <c r="G1079" s="19"/>
      <c r="H1079" s="22">
        <f t="shared" ref="H1079:S1079" si="805">SUM(H1080:H1083)</f>
        <v>0</v>
      </c>
      <c r="I1079" s="22">
        <f t="shared" si="805"/>
        <v>0</v>
      </c>
      <c r="J1079" s="22">
        <f t="shared" si="805"/>
        <v>0</v>
      </c>
      <c r="K1079" s="22">
        <f t="shared" si="805"/>
        <v>0</v>
      </c>
      <c r="L1079" s="22">
        <f t="shared" si="805"/>
        <v>0</v>
      </c>
      <c r="M1079" s="22">
        <f t="shared" si="805"/>
        <v>0</v>
      </c>
      <c r="N1079" s="22">
        <f t="shared" si="805"/>
        <v>0</v>
      </c>
      <c r="O1079" s="22">
        <f t="shared" si="805"/>
        <v>0</v>
      </c>
      <c r="P1079" s="22">
        <f t="shared" si="805"/>
        <v>0</v>
      </c>
      <c r="Q1079" s="22">
        <f t="shared" si="805"/>
        <v>0</v>
      </c>
      <c r="R1079" s="22">
        <f t="shared" si="805"/>
        <v>500</v>
      </c>
      <c r="S1079" s="22">
        <f t="shared" si="805"/>
        <v>500</v>
      </c>
      <c r="T1079" s="93"/>
      <c r="U1079" s="103"/>
    </row>
    <row r="1080" spans="1:21" ht="27" customHeight="1" x14ac:dyDescent="0.2">
      <c r="A1080" s="92"/>
      <c r="B1080" s="80" t="s">
        <v>17</v>
      </c>
      <c r="C1080" s="18" t="s">
        <v>47</v>
      </c>
      <c r="D1080" s="20" t="s">
        <v>590</v>
      </c>
      <c r="E1080" s="18" t="s">
        <v>592</v>
      </c>
      <c r="F1080" s="18" t="s">
        <v>185</v>
      </c>
      <c r="G1080" s="18" t="s">
        <v>53</v>
      </c>
      <c r="H1080" s="22">
        <f>J1080+L1080+N1080+P1080</f>
        <v>0</v>
      </c>
      <c r="I1080" s="24">
        <f t="shared" ref="I1080:I1083" si="806">K1080+M1080+O1080+Q1080</f>
        <v>0</v>
      </c>
      <c r="J1080" s="63"/>
      <c r="K1080" s="63"/>
      <c r="L1080" s="63"/>
      <c r="M1080" s="63"/>
      <c r="N1080" s="63"/>
      <c r="O1080" s="63"/>
      <c r="P1080" s="63"/>
      <c r="Q1080" s="22"/>
      <c r="R1080" s="22">
        <v>500</v>
      </c>
      <c r="S1080" s="22">
        <v>500</v>
      </c>
      <c r="T1080" s="93"/>
      <c r="U1080" s="103"/>
    </row>
    <row r="1081" spans="1:21" ht="13.15" customHeight="1" x14ac:dyDescent="0.2">
      <c r="A1081" s="92"/>
      <c r="B1081" s="80" t="s">
        <v>14</v>
      </c>
      <c r="C1081" s="19"/>
      <c r="D1081" s="20"/>
      <c r="E1081" s="20"/>
      <c r="F1081" s="20"/>
      <c r="G1081" s="19"/>
      <c r="H1081" s="22">
        <f t="shared" ref="H1081:H1083" si="807">J1081+L1081+N1081+P1081</f>
        <v>0</v>
      </c>
      <c r="I1081" s="24">
        <f t="shared" si="806"/>
        <v>0</v>
      </c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93"/>
      <c r="U1081" s="103"/>
    </row>
    <row r="1082" spans="1:21" ht="13.15" customHeight="1" x14ac:dyDescent="0.2">
      <c r="A1082" s="92"/>
      <c r="B1082" s="80" t="s">
        <v>15</v>
      </c>
      <c r="C1082" s="19"/>
      <c r="D1082" s="20"/>
      <c r="E1082" s="20"/>
      <c r="F1082" s="20"/>
      <c r="G1082" s="19"/>
      <c r="H1082" s="22">
        <f t="shared" si="807"/>
        <v>0</v>
      </c>
      <c r="I1082" s="24">
        <f t="shared" si="806"/>
        <v>0</v>
      </c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93"/>
      <c r="U1082" s="103"/>
    </row>
    <row r="1083" spans="1:21" ht="37.15" customHeight="1" x14ac:dyDescent="0.2">
      <c r="A1083" s="92"/>
      <c r="B1083" s="80" t="s">
        <v>12</v>
      </c>
      <c r="C1083" s="19"/>
      <c r="D1083" s="20"/>
      <c r="E1083" s="20"/>
      <c r="F1083" s="20"/>
      <c r="G1083" s="19"/>
      <c r="H1083" s="22">
        <f t="shared" si="807"/>
        <v>0</v>
      </c>
      <c r="I1083" s="24">
        <f t="shared" si="806"/>
        <v>0</v>
      </c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93"/>
      <c r="U1083" s="104"/>
    </row>
    <row r="1084" spans="1:21" ht="26.45" customHeight="1" x14ac:dyDescent="0.2">
      <c r="A1084" s="92" t="s">
        <v>262</v>
      </c>
      <c r="B1084" s="80" t="s">
        <v>138</v>
      </c>
      <c r="C1084" s="19"/>
      <c r="D1084" s="20"/>
      <c r="E1084" s="20"/>
      <c r="F1084" s="20"/>
      <c r="G1084" s="19"/>
      <c r="H1084" s="63"/>
      <c r="I1084" s="63"/>
      <c r="J1084" s="22"/>
      <c r="K1084" s="22"/>
      <c r="L1084" s="22"/>
      <c r="M1084" s="22"/>
      <c r="N1084" s="22"/>
      <c r="O1084" s="22"/>
      <c r="P1084" s="22"/>
      <c r="Q1084" s="22"/>
      <c r="R1084" s="22"/>
      <c r="S1084" s="24"/>
      <c r="T1084" s="93" t="s">
        <v>282</v>
      </c>
      <c r="U1084" s="93" t="s">
        <v>463</v>
      </c>
    </row>
    <row r="1085" spans="1:21" ht="25.9" customHeight="1" x14ac:dyDescent="0.2">
      <c r="A1085" s="92"/>
      <c r="B1085" s="80" t="s">
        <v>110</v>
      </c>
      <c r="C1085" s="19"/>
      <c r="D1085" s="20"/>
      <c r="E1085" s="20"/>
      <c r="F1085" s="20"/>
      <c r="G1085" s="19"/>
      <c r="H1085" s="22" t="e">
        <f t="shared" ref="H1085:S1085" si="808">ROUND(H1086/H1084,1)</f>
        <v>#DIV/0!</v>
      </c>
      <c r="I1085" s="22" t="e">
        <f t="shared" si="808"/>
        <v>#DIV/0!</v>
      </c>
      <c r="J1085" s="22" t="e">
        <f t="shared" si="808"/>
        <v>#DIV/0!</v>
      </c>
      <c r="K1085" s="22" t="e">
        <f t="shared" si="808"/>
        <v>#DIV/0!</v>
      </c>
      <c r="L1085" s="22" t="e">
        <f t="shared" si="808"/>
        <v>#DIV/0!</v>
      </c>
      <c r="M1085" s="22" t="e">
        <f t="shared" si="808"/>
        <v>#DIV/0!</v>
      </c>
      <c r="N1085" s="22" t="e">
        <f t="shared" si="808"/>
        <v>#DIV/0!</v>
      </c>
      <c r="O1085" s="22" t="e">
        <f t="shared" si="808"/>
        <v>#DIV/0!</v>
      </c>
      <c r="P1085" s="22" t="e">
        <f t="shared" si="808"/>
        <v>#DIV/0!</v>
      </c>
      <c r="Q1085" s="22" t="e">
        <f t="shared" si="808"/>
        <v>#DIV/0!</v>
      </c>
      <c r="R1085" s="22" t="e">
        <f t="shared" si="808"/>
        <v>#DIV/0!</v>
      </c>
      <c r="S1085" s="22" t="e">
        <f t="shared" si="808"/>
        <v>#DIV/0!</v>
      </c>
      <c r="T1085" s="93"/>
      <c r="U1085" s="93"/>
    </row>
    <row r="1086" spans="1:21" ht="25.15" customHeight="1" x14ac:dyDescent="0.2">
      <c r="A1086" s="92"/>
      <c r="B1086" s="80" t="s">
        <v>129</v>
      </c>
      <c r="C1086" s="19"/>
      <c r="D1086" s="20"/>
      <c r="E1086" s="20"/>
      <c r="F1086" s="20"/>
      <c r="G1086" s="19"/>
      <c r="H1086" s="22">
        <f t="shared" ref="H1086:S1086" si="809">H1087+H1088+H1089+H1090</f>
        <v>300</v>
      </c>
      <c r="I1086" s="22">
        <f t="shared" si="809"/>
        <v>0</v>
      </c>
      <c r="J1086" s="22">
        <f t="shared" si="809"/>
        <v>0</v>
      </c>
      <c r="K1086" s="22">
        <f t="shared" si="809"/>
        <v>0</v>
      </c>
      <c r="L1086" s="22">
        <f t="shared" si="809"/>
        <v>50</v>
      </c>
      <c r="M1086" s="22">
        <f t="shared" si="809"/>
        <v>0</v>
      </c>
      <c r="N1086" s="22">
        <f t="shared" si="809"/>
        <v>100</v>
      </c>
      <c r="O1086" s="22">
        <f t="shared" si="809"/>
        <v>0</v>
      </c>
      <c r="P1086" s="22">
        <f t="shared" si="809"/>
        <v>150</v>
      </c>
      <c r="Q1086" s="22">
        <f t="shared" si="809"/>
        <v>0</v>
      </c>
      <c r="R1086" s="22">
        <f t="shared" si="809"/>
        <v>0</v>
      </c>
      <c r="S1086" s="22">
        <f t="shared" si="809"/>
        <v>0</v>
      </c>
      <c r="T1086" s="93"/>
      <c r="U1086" s="93"/>
    </row>
    <row r="1087" spans="1:21" ht="13.15" customHeight="1" x14ac:dyDescent="0.2">
      <c r="A1087" s="92"/>
      <c r="B1087" s="80" t="s">
        <v>17</v>
      </c>
      <c r="C1087" s="18" t="s">
        <v>47</v>
      </c>
      <c r="D1087" s="18" t="s">
        <v>41</v>
      </c>
      <c r="E1087" s="18"/>
      <c r="F1087" s="18" t="s">
        <v>185</v>
      </c>
      <c r="G1087" s="18" t="s">
        <v>52</v>
      </c>
      <c r="H1087" s="22">
        <f>J1087+L1087+N1087+P1087</f>
        <v>300</v>
      </c>
      <c r="I1087" s="24">
        <f t="shared" ref="I1087:I1090" si="810">K1087+M1087+O1087+Q1087</f>
        <v>0</v>
      </c>
      <c r="J1087" s="22"/>
      <c r="K1087" s="22"/>
      <c r="L1087" s="22">
        <v>50</v>
      </c>
      <c r="M1087" s="22"/>
      <c r="N1087" s="22">
        <v>100</v>
      </c>
      <c r="O1087" s="22"/>
      <c r="P1087" s="22">
        <v>150</v>
      </c>
      <c r="Q1087" s="22"/>
      <c r="R1087" s="22"/>
      <c r="S1087" s="24"/>
      <c r="T1087" s="93"/>
      <c r="U1087" s="93"/>
    </row>
    <row r="1088" spans="1:21" ht="13.15" customHeight="1" x14ac:dyDescent="0.2">
      <c r="A1088" s="92"/>
      <c r="B1088" s="80" t="s">
        <v>14</v>
      </c>
      <c r="C1088" s="19"/>
      <c r="D1088" s="20"/>
      <c r="E1088" s="20"/>
      <c r="F1088" s="20"/>
      <c r="G1088" s="19"/>
      <c r="H1088" s="22">
        <f t="shared" ref="H1088:H1090" si="811">J1088+L1088+N1088+P1088</f>
        <v>0</v>
      </c>
      <c r="I1088" s="24">
        <f t="shared" si="810"/>
        <v>0</v>
      </c>
      <c r="J1088" s="22"/>
      <c r="K1088" s="22"/>
      <c r="L1088" s="22"/>
      <c r="M1088" s="22"/>
      <c r="N1088" s="22"/>
      <c r="O1088" s="22"/>
      <c r="P1088" s="22"/>
      <c r="Q1088" s="22"/>
      <c r="R1088" s="22"/>
      <c r="S1088" s="24"/>
      <c r="T1088" s="93"/>
      <c r="U1088" s="93"/>
    </row>
    <row r="1089" spans="1:21" ht="13.15" customHeight="1" x14ac:dyDescent="0.2">
      <c r="A1089" s="92"/>
      <c r="B1089" s="80" t="s">
        <v>15</v>
      </c>
      <c r="C1089" s="19"/>
      <c r="D1089" s="20"/>
      <c r="E1089" s="20"/>
      <c r="F1089" s="20"/>
      <c r="G1089" s="19"/>
      <c r="H1089" s="22">
        <f t="shared" si="811"/>
        <v>0</v>
      </c>
      <c r="I1089" s="24">
        <f t="shared" si="810"/>
        <v>0</v>
      </c>
      <c r="J1089" s="22"/>
      <c r="K1089" s="22"/>
      <c r="L1089" s="22"/>
      <c r="M1089" s="22"/>
      <c r="N1089" s="22"/>
      <c r="O1089" s="22"/>
      <c r="P1089" s="22"/>
      <c r="Q1089" s="22"/>
      <c r="R1089" s="22"/>
      <c r="S1089" s="24"/>
      <c r="T1089" s="93"/>
      <c r="U1089" s="93"/>
    </row>
    <row r="1090" spans="1:21" ht="13.15" customHeight="1" x14ac:dyDescent="0.2">
      <c r="A1090" s="92"/>
      <c r="B1090" s="80" t="s">
        <v>12</v>
      </c>
      <c r="C1090" s="19"/>
      <c r="D1090" s="20"/>
      <c r="E1090" s="20"/>
      <c r="F1090" s="20"/>
      <c r="G1090" s="19"/>
      <c r="H1090" s="22">
        <f t="shared" si="811"/>
        <v>0</v>
      </c>
      <c r="I1090" s="24">
        <f t="shared" si="810"/>
        <v>0</v>
      </c>
      <c r="J1090" s="22"/>
      <c r="K1090" s="22"/>
      <c r="L1090" s="22"/>
      <c r="M1090" s="22"/>
      <c r="N1090" s="22"/>
      <c r="O1090" s="22"/>
      <c r="P1090" s="22"/>
      <c r="Q1090" s="22"/>
      <c r="R1090" s="22"/>
      <c r="S1090" s="24"/>
      <c r="T1090" s="93"/>
      <c r="U1090" s="93"/>
    </row>
    <row r="1091" spans="1:21" ht="13.15" hidden="1" customHeight="1" x14ac:dyDescent="0.2">
      <c r="A1091" s="92" t="s">
        <v>355</v>
      </c>
      <c r="B1091" s="80" t="s">
        <v>160</v>
      </c>
      <c r="C1091" s="19"/>
      <c r="D1091" s="20"/>
      <c r="E1091" s="20"/>
      <c r="F1091" s="20"/>
      <c r="G1091" s="19"/>
      <c r="H1091" s="22"/>
      <c r="I1091" s="24"/>
      <c r="J1091" s="22"/>
      <c r="K1091" s="22"/>
      <c r="L1091" s="22"/>
      <c r="M1091" s="22"/>
      <c r="N1091" s="22"/>
      <c r="O1091" s="22"/>
      <c r="P1091" s="22"/>
      <c r="Q1091" s="22"/>
      <c r="R1091" s="22"/>
      <c r="S1091" s="24"/>
      <c r="T1091" s="93" t="s">
        <v>166</v>
      </c>
      <c r="U1091" s="102" t="s">
        <v>74</v>
      </c>
    </row>
    <row r="1092" spans="1:21" ht="26.45" hidden="1" customHeight="1" x14ac:dyDescent="0.2">
      <c r="A1092" s="92"/>
      <c r="B1092" s="80" t="s">
        <v>108</v>
      </c>
      <c r="C1092" s="19"/>
      <c r="D1092" s="20"/>
      <c r="E1092" s="20"/>
      <c r="F1092" s="20"/>
      <c r="G1092" s="19"/>
      <c r="H1092" s="22" t="e">
        <f t="shared" ref="H1092:S1092" si="812">ROUND(H1093/H1091,1)</f>
        <v>#DIV/0!</v>
      </c>
      <c r="I1092" s="22" t="e">
        <f t="shared" si="812"/>
        <v>#DIV/0!</v>
      </c>
      <c r="J1092" s="22" t="e">
        <f t="shared" si="812"/>
        <v>#DIV/0!</v>
      </c>
      <c r="K1092" s="22" t="e">
        <f t="shared" si="812"/>
        <v>#DIV/0!</v>
      </c>
      <c r="L1092" s="22" t="e">
        <f t="shared" si="812"/>
        <v>#DIV/0!</v>
      </c>
      <c r="M1092" s="22" t="e">
        <f t="shared" si="812"/>
        <v>#DIV/0!</v>
      </c>
      <c r="N1092" s="22" t="e">
        <f t="shared" si="812"/>
        <v>#DIV/0!</v>
      </c>
      <c r="O1092" s="22" t="e">
        <f t="shared" si="812"/>
        <v>#DIV/0!</v>
      </c>
      <c r="P1092" s="22" t="e">
        <f t="shared" si="812"/>
        <v>#DIV/0!</v>
      </c>
      <c r="Q1092" s="22" t="e">
        <f t="shared" si="812"/>
        <v>#DIV/0!</v>
      </c>
      <c r="R1092" s="22" t="e">
        <f t="shared" si="812"/>
        <v>#DIV/0!</v>
      </c>
      <c r="S1092" s="22" t="e">
        <f t="shared" si="812"/>
        <v>#DIV/0!</v>
      </c>
      <c r="T1092" s="93"/>
      <c r="U1092" s="103"/>
    </row>
    <row r="1093" spans="1:21" ht="25.5" hidden="1" x14ac:dyDescent="0.2">
      <c r="A1093" s="92"/>
      <c r="B1093" s="80" t="s">
        <v>94</v>
      </c>
      <c r="C1093" s="19"/>
      <c r="D1093" s="20"/>
      <c r="E1093" s="20"/>
      <c r="F1093" s="20"/>
      <c r="G1093" s="19"/>
      <c r="H1093" s="22">
        <f t="shared" ref="H1093:S1093" si="813">SUM(H1094:H1097)</f>
        <v>0</v>
      </c>
      <c r="I1093" s="22">
        <f t="shared" si="813"/>
        <v>0</v>
      </c>
      <c r="J1093" s="22">
        <f t="shared" si="813"/>
        <v>0</v>
      </c>
      <c r="K1093" s="22">
        <f t="shared" si="813"/>
        <v>0</v>
      </c>
      <c r="L1093" s="22">
        <f t="shared" si="813"/>
        <v>0</v>
      </c>
      <c r="M1093" s="22">
        <f t="shared" si="813"/>
        <v>0</v>
      </c>
      <c r="N1093" s="22">
        <f t="shared" si="813"/>
        <v>0</v>
      </c>
      <c r="O1093" s="22">
        <f t="shared" si="813"/>
        <v>0</v>
      </c>
      <c r="P1093" s="22">
        <f t="shared" si="813"/>
        <v>0</v>
      </c>
      <c r="Q1093" s="22">
        <f t="shared" si="813"/>
        <v>0</v>
      </c>
      <c r="R1093" s="22">
        <f t="shared" si="813"/>
        <v>0</v>
      </c>
      <c r="S1093" s="22">
        <f t="shared" si="813"/>
        <v>0</v>
      </c>
      <c r="T1093" s="93"/>
      <c r="U1093" s="103"/>
    </row>
    <row r="1094" spans="1:21" ht="13.15" hidden="1" customHeight="1" x14ac:dyDescent="0.2">
      <c r="A1094" s="92"/>
      <c r="B1094" s="80" t="s">
        <v>17</v>
      </c>
      <c r="C1094" s="18" t="s">
        <v>47</v>
      </c>
      <c r="D1094" s="18" t="s">
        <v>41</v>
      </c>
      <c r="E1094" s="18"/>
      <c r="F1094" s="18" t="s">
        <v>185</v>
      </c>
      <c r="G1094" s="18" t="s">
        <v>52</v>
      </c>
      <c r="H1094" s="22">
        <f t="shared" ref="H1094:I1096" si="814">J1094+L1094+N1094+P1094</f>
        <v>0</v>
      </c>
      <c r="I1094" s="24">
        <f t="shared" si="814"/>
        <v>0</v>
      </c>
      <c r="J1094" s="22"/>
      <c r="K1094" s="22"/>
      <c r="L1094" s="22"/>
      <c r="M1094" s="22"/>
      <c r="N1094" s="22"/>
      <c r="O1094" s="22"/>
      <c r="P1094" s="22"/>
      <c r="Q1094" s="22"/>
      <c r="R1094" s="22"/>
      <c r="S1094" s="24"/>
      <c r="T1094" s="93"/>
      <c r="U1094" s="103"/>
    </row>
    <row r="1095" spans="1:21" ht="13.15" hidden="1" customHeight="1" x14ac:dyDescent="0.2">
      <c r="A1095" s="92"/>
      <c r="B1095" s="80" t="s">
        <v>14</v>
      </c>
      <c r="C1095" s="19"/>
      <c r="D1095" s="20"/>
      <c r="E1095" s="20"/>
      <c r="F1095" s="20"/>
      <c r="G1095" s="19"/>
      <c r="H1095" s="22">
        <f t="shared" si="814"/>
        <v>0</v>
      </c>
      <c r="I1095" s="24">
        <f t="shared" si="814"/>
        <v>0</v>
      </c>
      <c r="J1095" s="22"/>
      <c r="K1095" s="22"/>
      <c r="L1095" s="22"/>
      <c r="M1095" s="22"/>
      <c r="N1095" s="22"/>
      <c r="O1095" s="22"/>
      <c r="P1095" s="22"/>
      <c r="Q1095" s="22"/>
      <c r="R1095" s="22"/>
      <c r="S1095" s="24"/>
      <c r="T1095" s="93"/>
      <c r="U1095" s="103"/>
    </row>
    <row r="1096" spans="1:21" hidden="1" x14ac:dyDescent="0.2">
      <c r="A1096" s="92"/>
      <c r="B1096" s="80" t="s">
        <v>15</v>
      </c>
      <c r="C1096" s="19"/>
      <c r="D1096" s="20"/>
      <c r="E1096" s="20"/>
      <c r="F1096" s="20"/>
      <c r="G1096" s="19"/>
      <c r="H1096" s="22">
        <f t="shared" si="814"/>
        <v>0</v>
      </c>
      <c r="I1096" s="24">
        <f t="shared" si="814"/>
        <v>0</v>
      </c>
      <c r="J1096" s="22"/>
      <c r="K1096" s="22"/>
      <c r="L1096" s="22"/>
      <c r="M1096" s="22"/>
      <c r="N1096" s="22"/>
      <c r="O1096" s="22"/>
      <c r="P1096" s="22"/>
      <c r="Q1096" s="22"/>
      <c r="R1096" s="22"/>
      <c r="S1096" s="24"/>
      <c r="T1096" s="93"/>
      <c r="U1096" s="103"/>
    </row>
    <row r="1097" spans="1:21" hidden="1" x14ac:dyDescent="0.2">
      <c r="A1097" s="92"/>
      <c r="B1097" s="80" t="s">
        <v>12</v>
      </c>
      <c r="C1097" s="19"/>
      <c r="D1097" s="20"/>
      <c r="E1097" s="20"/>
      <c r="F1097" s="20"/>
      <c r="G1097" s="19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4"/>
      <c r="T1097" s="93"/>
      <c r="U1097" s="104"/>
    </row>
    <row r="1098" spans="1:21" ht="15" customHeight="1" x14ac:dyDescent="0.2">
      <c r="A1098" s="102" t="s">
        <v>27</v>
      </c>
      <c r="B1098" s="80" t="s">
        <v>600</v>
      </c>
      <c r="C1098" s="19"/>
      <c r="D1098" s="20"/>
      <c r="E1098" s="20"/>
      <c r="F1098" s="20"/>
      <c r="G1098" s="19"/>
      <c r="H1098" s="22">
        <f>H1099+H1100+H1101+H1102</f>
        <v>17410.599999999999</v>
      </c>
      <c r="I1098" s="22">
        <f t="shared" ref="I1098:S1098" si="815">I1099+I1100+I1101+I1102</f>
        <v>5100</v>
      </c>
      <c r="J1098" s="22">
        <f t="shared" si="815"/>
        <v>5350</v>
      </c>
      <c r="K1098" s="22">
        <f t="shared" si="815"/>
        <v>5100</v>
      </c>
      <c r="L1098" s="22">
        <f t="shared" si="815"/>
        <v>4610.6000000000004</v>
      </c>
      <c r="M1098" s="22">
        <f t="shared" si="815"/>
        <v>0</v>
      </c>
      <c r="N1098" s="22">
        <f t="shared" si="815"/>
        <v>7100</v>
      </c>
      <c r="O1098" s="22">
        <f t="shared" si="815"/>
        <v>0</v>
      </c>
      <c r="P1098" s="22">
        <f t="shared" si="815"/>
        <v>350</v>
      </c>
      <c r="Q1098" s="22">
        <f t="shared" si="815"/>
        <v>0</v>
      </c>
      <c r="R1098" s="22">
        <f t="shared" si="815"/>
        <v>37683.199999999997</v>
      </c>
      <c r="S1098" s="22">
        <f t="shared" si="815"/>
        <v>33688.5</v>
      </c>
      <c r="T1098" s="76"/>
      <c r="U1098" s="79"/>
    </row>
    <row r="1099" spans="1:21" ht="12.75" customHeight="1" x14ac:dyDescent="0.2">
      <c r="A1099" s="103"/>
      <c r="B1099" s="80" t="s">
        <v>7</v>
      </c>
      <c r="C1099" s="19"/>
      <c r="D1099" s="20"/>
      <c r="E1099" s="20"/>
      <c r="F1099" s="20"/>
      <c r="G1099" s="19"/>
      <c r="H1099" s="22">
        <f>H1030+H1031+H1032+H1034+H1066+H1064+H1065+H1033</f>
        <v>17160.599999999999</v>
      </c>
      <c r="I1099" s="22">
        <f t="shared" ref="I1099:S1099" si="816">I1030+I1031+I1032+I1034+I1066+I1064+I1065+I1033</f>
        <v>5100</v>
      </c>
      <c r="J1099" s="22">
        <f t="shared" si="816"/>
        <v>5100</v>
      </c>
      <c r="K1099" s="22">
        <f t="shared" si="816"/>
        <v>5100</v>
      </c>
      <c r="L1099" s="22">
        <f t="shared" si="816"/>
        <v>4610.6000000000004</v>
      </c>
      <c r="M1099" s="22">
        <f t="shared" si="816"/>
        <v>0</v>
      </c>
      <c r="N1099" s="22">
        <f t="shared" si="816"/>
        <v>7100</v>
      </c>
      <c r="O1099" s="22">
        <f t="shared" si="816"/>
        <v>0</v>
      </c>
      <c r="P1099" s="22">
        <f t="shared" si="816"/>
        <v>350</v>
      </c>
      <c r="Q1099" s="22">
        <f t="shared" si="816"/>
        <v>0</v>
      </c>
      <c r="R1099" s="22">
        <f t="shared" si="816"/>
        <v>37433.199999999997</v>
      </c>
      <c r="S1099" s="22">
        <f t="shared" si="816"/>
        <v>33438.5</v>
      </c>
      <c r="T1099" s="25"/>
      <c r="U1099" s="76"/>
    </row>
    <row r="1100" spans="1:21" x14ac:dyDescent="0.2">
      <c r="A1100" s="103"/>
      <c r="B1100" s="80" t="s">
        <v>14</v>
      </c>
      <c r="C1100" s="19"/>
      <c r="D1100" s="20"/>
      <c r="E1100" s="20"/>
      <c r="F1100" s="20"/>
      <c r="G1100" s="19"/>
      <c r="H1100" s="22">
        <f t="shared" ref="H1100" si="817">H1035+H1067</f>
        <v>0</v>
      </c>
      <c r="I1100" s="22">
        <f t="shared" ref="I1100:S1100" si="818">I1035+I1067</f>
        <v>0</v>
      </c>
      <c r="J1100" s="22">
        <f t="shared" si="818"/>
        <v>0</v>
      </c>
      <c r="K1100" s="22">
        <f t="shared" si="818"/>
        <v>0</v>
      </c>
      <c r="L1100" s="22">
        <f t="shared" si="818"/>
        <v>0</v>
      </c>
      <c r="M1100" s="22">
        <f t="shared" si="818"/>
        <v>0</v>
      </c>
      <c r="N1100" s="22">
        <f t="shared" si="818"/>
        <v>0</v>
      </c>
      <c r="O1100" s="22">
        <f t="shared" si="818"/>
        <v>0</v>
      </c>
      <c r="P1100" s="22">
        <f t="shared" si="818"/>
        <v>0</v>
      </c>
      <c r="Q1100" s="22">
        <f t="shared" si="818"/>
        <v>0</v>
      </c>
      <c r="R1100" s="22">
        <f t="shared" si="818"/>
        <v>0</v>
      </c>
      <c r="S1100" s="22">
        <f t="shared" si="818"/>
        <v>0</v>
      </c>
      <c r="T1100" s="25"/>
      <c r="U1100" s="76"/>
    </row>
    <row r="1101" spans="1:21" x14ac:dyDescent="0.2">
      <c r="A1101" s="103"/>
      <c r="B1101" s="80" t="s">
        <v>15</v>
      </c>
      <c r="C1101" s="19"/>
      <c r="D1101" s="20"/>
      <c r="E1101" s="20"/>
      <c r="F1101" s="20"/>
      <c r="G1101" s="19"/>
      <c r="H1101" s="22">
        <f t="shared" ref="H1101" si="819">H1036+H1068</f>
        <v>250</v>
      </c>
      <c r="I1101" s="22">
        <f t="shared" ref="I1101:S1101" si="820">I1036+I1068</f>
        <v>0</v>
      </c>
      <c r="J1101" s="22">
        <f t="shared" si="820"/>
        <v>250</v>
      </c>
      <c r="K1101" s="22">
        <f t="shared" si="820"/>
        <v>0</v>
      </c>
      <c r="L1101" s="22">
        <f t="shared" si="820"/>
        <v>0</v>
      </c>
      <c r="M1101" s="22">
        <f t="shared" si="820"/>
        <v>0</v>
      </c>
      <c r="N1101" s="22">
        <f t="shared" si="820"/>
        <v>0</v>
      </c>
      <c r="O1101" s="22">
        <f t="shared" si="820"/>
        <v>0</v>
      </c>
      <c r="P1101" s="22">
        <f t="shared" si="820"/>
        <v>0</v>
      </c>
      <c r="Q1101" s="22">
        <f t="shared" si="820"/>
        <v>0</v>
      </c>
      <c r="R1101" s="22">
        <f t="shared" si="820"/>
        <v>250</v>
      </c>
      <c r="S1101" s="22">
        <f t="shared" si="820"/>
        <v>250</v>
      </c>
      <c r="T1101" s="25"/>
      <c r="U1101" s="76"/>
    </row>
    <row r="1102" spans="1:21" ht="13.15" customHeight="1" x14ac:dyDescent="0.2">
      <c r="A1102" s="104"/>
      <c r="B1102" s="80" t="s">
        <v>10</v>
      </c>
      <c r="C1102" s="19"/>
      <c r="D1102" s="20"/>
      <c r="E1102" s="20"/>
      <c r="F1102" s="20"/>
      <c r="G1102" s="19"/>
      <c r="H1102" s="22">
        <f t="shared" ref="H1102" si="821">H1037+H1069</f>
        <v>0</v>
      </c>
      <c r="I1102" s="22">
        <f t="shared" ref="I1102:S1102" si="822">I1037+I1069</f>
        <v>0</v>
      </c>
      <c r="J1102" s="22">
        <f t="shared" si="822"/>
        <v>0</v>
      </c>
      <c r="K1102" s="22">
        <f t="shared" si="822"/>
        <v>0</v>
      </c>
      <c r="L1102" s="22">
        <f t="shared" si="822"/>
        <v>0</v>
      </c>
      <c r="M1102" s="22">
        <f t="shared" si="822"/>
        <v>0</v>
      </c>
      <c r="N1102" s="22">
        <f t="shared" si="822"/>
        <v>0</v>
      </c>
      <c r="O1102" s="22">
        <f t="shared" si="822"/>
        <v>0</v>
      </c>
      <c r="P1102" s="22">
        <f t="shared" si="822"/>
        <v>0</v>
      </c>
      <c r="Q1102" s="22">
        <f t="shared" si="822"/>
        <v>0</v>
      </c>
      <c r="R1102" s="22">
        <f t="shared" si="822"/>
        <v>0</v>
      </c>
      <c r="S1102" s="22">
        <f t="shared" si="822"/>
        <v>0</v>
      </c>
      <c r="T1102" s="25"/>
      <c r="U1102" s="76"/>
    </row>
    <row r="1103" spans="1:21" x14ac:dyDescent="0.2">
      <c r="A1103" s="106" t="s">
        <v>245</v>
      </c>
      <c r="B1103" s="107"/>
      <c r="C1103" s="107"/>
      <c r="D1103" s="107"/>
      <c r="E1103" s="107"/>
      <c r="F1103" s="107"/>
      <c r="G1103" s="107"/>
      <c r="H1103" s="107"/>
      <c r="I1103" s="107"/>
      <c r="J1103" s="107"/>
      <c r="K1103" s="107"/>
      <c r="L1103" s="107"/>
      <c r="M1103" s="107"/>
      <c r="N1103" s="107"/>
      <c r="O1103" s="107"/>
      <c r="P1103" s="107"/>
      <c r="Q1103" s="107"/>
      <c r="R1103" s="107"/>
      <c r="S1103" s="107"/>
      <c r="T1103" s="107"/>
      <c r="U1103" s="108"/>
    </row>
    <row r="1104" spans="1:21" ht="26.45" customHeight="1" x14ac:dyDescent="0.2">
      <c r="A1104" s="92" t="s">
        <v>246</v>
      </c>
      <c r="B1104" s="80" t="s">
        <v>138</v>
      </c>
      <c r="C1104" s="19"/>
      <c r="D1104" s="20"/>
      <c r="E1104" s="20"/>
      <c r="F1104" s="20"/>
      <c r="G1104" s="19"/>
      <c r="H1104" s="22">
        <f t="shared" ref="H1104:S1104" si="823">H1114+H1123+H1132</f>
        <v>77</v>
      </c>
      <c r="I1104" s="22">
        <f t="shared" si="823"/>
        <v>0</v>
      </c>
      <c r="J1104" s="22">
        <f t="shared" si="823"/>
        <v>22</v>
      </c>
      <c r="K1104" s="22">
        <f t="shared" si="823"/>
        <v>0</v>
      </c>
      <c r="L1104" s="22">
        <f t="shared" si="823"/>
        <v>21</v>
      </c>
      <c r="M1104" s="22">
        <f t="shared" si="823"/>
        <v>0</v>
      </c>
      <c r="N1104" s="22">
        <f t="shared" si="823"/>
        <v>12</v>
      </c>
      <c r="O1104" s="22">
        <f t="shared" si="823"/>
        <v>0</v>
      </c>
      <c r="P1104" s="22">
        <f t="shared" si="823"/>
        <v>22</v>
      </c>
      <c r="Q1104" s="22">
        <f t="shared" si="823"/>
        <v>0</v>
      </c>
      <c r="R1104" s="22">
        <f t="shared" si="823"/>
        <v>77</v>
      </c>
      <c r="S1104" s="22">
        <f t="shared" si="823"/>
        <v>77</v>
      </c>
      <c r="T1104" s="93" t="s">
        <v>551</v>
      </c>
      <c r="U1104" s="93" t="s">
        <v>311</v>
      </c>
    </row>
    <row r="1105" spans="1:21" ht="28.15" customHeight="1" x14ac:dyDescent="0.2">
      <c r="A1105" s="92"/>
      <c r="B1105" s="80" t="s">
        <v>113</v>
      </c>
      <c r="C1105" s="19"/>
      <c r="D1105" s="20"/>
      <c r="E1105" s="20"/>
      <c r="F1105" s="20"/>
      <c r="G1105" s="19"/>
      <c r="H1105" s="22">
        <f t="shared" ref="H1105:S1105" si="824">ROUND(H1106/H1104,1)</f>
        <v>233.2</v>
      </c>
      <c r="I1105" s="22" t="e">
        <f t="shared" si="824"/>
        <v>#DIV/0!</v>
      </c>
      <c r="J1105" s="68" t="s">
        <v>585</v>
      </c>
      <c r="K1105" s="68"/>
      <c r="L1105" s="68" t="s">
        <v>585</v>
      </c>
      <c r="M1105" s="68"/>
      <c r="N1105" s="68" t="s">
        <v>585</v>
      </c>
      <c r="O1105" s="68"/>
      <c r="P1105" s="68" t="s">
        <v>585</v>
      </c>
      <c r="Q1105" s="22" t="e">
        <f t="shared" si="824"/>
        <v>#DIV/0!</v>
      </c>
      <c r="R1105" s="22">
        <f t="shared" si="824"/>
        <v>257.89999999999998</v>
      </c>
      <c r="S1105" s="22">
        <f t="shared" si="824"/>
        <v>257.89999999999998</v>
      </c>
      <c r="T1105" s="93"/>
      <c r="U1105" s="93"/>
    </row>
    <row r="1106" spans="1:21" ht="28.15" customHeight="1" x14ac:dyDescent="0.2">
      <c r="A1106" s="92"/>
      <c r="B1106" s="80" t="s">
        <v>94</v>
      </c>
      <c r="C1106" s="19"/>
      <c r="D1106" s="20"/>
      <c r="E1106" s="20"/>
      <c r="F1106" s="20"/>
      <c r="G1106" s="19"/>
      <c r="H1106" s="22">
        <f t="shared" ref="H1106" si="825">SUM(H1107:H1113)</f>
        <v>17960</v>
      </c>
      <c r="I1106" s="22">
        <f t="shared" ref="I1106:S1106" si="826">SUM(I1107:I1113)</f>
        <v>4998.7999999999993</v>
      </c>
      <c r="J1106" s="22">
        <f t="shared" si="826"/>
        <v>5185</v>
      </c>
      <c r="K1106" s="22">
        <f t="shared" si="826"/>
        <v>4998.7999999999993</v>
      </c>
      <c r="L1106" s="22">
        <f t="shared" si="826"/>
        <v>6509.3</v>
      </c>
      <c r="M1106" s="22">
        <f t="shared" si="826"/>
        <v>0</v>
      </c>
      <c r="N1106" s="22">
        <f t="shared" si="826"/>
        <v>2632</v>
      </c>
      <c r="O1106" s="22">
        <f t="shared" si="826"/>
        <v>0</v>
      </c>
      <c r="P1106" s="22">
        <f t="shared" si="826"/>
        <v>3633.7</v>
      </c>
      <c r="Q1106" s="22">
        <f t="shared" si="826"/>
        <v>0</v>
      </c>
      <c r="R1106" s="22">
        <f t="shared" si="826"/>
        <v>19862</v>
      </c>
      <c r="S1106" s="22">
        <f t="shared" si="826"/>
        <v>19862</v>
      </c>
      <c r="T1106" s="93"/>
      <c r="U1106" s="93"/>
    </row>
    <row r="1107" spans="1:21" ht="13.15" customHeight="1" x14ac:dyDescent="0.2">
      <c r="A1107" s="92"/>
      <c r="B1107" s="92" t="s">
        <v>17</v>
      </c>
      <c r="C1107" s="28" t="str">
        <f>C1117</f>
        <v>136</v>
      </c>
      <c r="D1107" s="28" t="str">
        <f t="shared" ref="D1107:G1109" si="827">D1117</f>
        <v>07</v>
      </c>
      <c r="E1107" s="28" t="str">
        <f t="shared" ref="E1107" si="828">E1117</f>
        <v>09</v>
      </c>
      <c r="F1107" s="28" t="str">
        <f t="shared" si="827"/>
        <v>0730003550</v>
      </c>
      <c r="G1107" s="28" t="str">
        <f t="shared" si="827"/>
        <v>244</v>
      </c>
      <c r="H1107" s="22">
        <f>H1117+H1126</f>
        <v>0</v>
      </c>
      <c r="I1107" s="22">
        <f t="shared" ref="I1107:S1107" si="829">I1117+I1126</f>
        <v>0</v>
      </c>
      <c r="J1107" s="22">
        <f t="shared" si="829"/>
        <v>0</v>
      </c>
      <c r="K1107" s="22">
        <f t="shared" si="829"/>
        <v>0</v>
      </c>
      <c r="L1107" s="22">
        <f t="shared" si="829"/>
        <v>0</v>
      </c>
      <c r="M1107" s="22">
        <f t="shared" si="829"/>
        <v>0</v>
      </c>
      <c r="N1107" s="22">
        <f t="shared" si="829"/>
        <v>0</v>
      </c>
      <c r="O1107" s="22">
        <f t="shared" si="829"/>
        <v>0</v>
      </c>
      <c r="P1107" s="22">
        <f t="shared" si="829"/>
        <v>0</v>
      </c>
      <c r="Q1107" s="22">
        <f t="shared" si="829"/>
        <v>0</v>
      </c>
      <c r="R1107" s="22">
        <f t="shared" si="829"/>
        <v>602</v>
      </c>
      <c r="S1107" s="22">
        <f t="shared" si="829"/>
        <v>602</v>
      </c>
      <c r="T1107" s="93"/>
      <c r="U1107" s="93"/>
    </row>
    <row r="1108" spans="1:21" ht="13.15" customHeight="1" x14ac:dyDescent="0.2">
      <c r="A1108" s="92"/>
      <c r="B1108" s="92"/>
      <c r="C1108" s="28" t="str">
        <f>C1118</f>
        <v>136</v>
      </c>
      <c r="D1108" s="28" t="str">
        <f t="shared" si="827"/>
        <v>07</v>
      </c>
      <c r="E1108" s="28" t="str">
        <f t="shared" ref="E1108" si="830">E1118</f>
        <v>09</v>
      </c>
      <c r="F1108" s="28" t="str">
        <f t="shared" si="827"/>
        <v>0730003550</v>
      </c>
      <c r="G1108" s="28" t="str">
        <f t="shared" si="827"/>
        <v>612</v>
      </c>
      <c r="H1108" s="22">
        <f>H1118</f>
        <v>1000</v>
      </c>
      <c r="I1108" s="22">
        <f t="shared" ref="I1108:S1108" si="831">I1118</f>
        <v>0</v>
      </c>
      <c r="J1108" s="22">
        <f t="shared" si="831"/>
        <v>0</v>
      </c>
      <c r="K1108" s="22">
        <f t="shared" si="831"/>
        <v>0</v>
      </c>
      <c r="L1108" s="22">
        <f t="shared" si="831"/>
        <v>500</v>
      </c>
      <c r="M1108" s="22">
        <f t="shared" si="831"/>
        <v>0</v>
      </c>
      <c r="N1108" s="22">
        <f t="shared" si="831"/>
        <v>500</v>
      </c>
      <c r="O1108" s="22">
        <f t="shared" si="831"/>
        <v>0</v>
      </c>
      <c r="P1108" s="22">
        <f t="shared" si="831"/>
        <v>0</v>
      </c>
      <c r="Q1108" s="22">
        <f t="shared" si="831"/>
        <v>0</v>
      </c>
      <c r="R1108" s="22">
        <f t="shared" si="831"/>
        <v>2500</v>
      </c>
      <c r="S1108" s="22">
        <f t="shared" si="831"/>
        <v>2500</v>
      </c>
      <c r="T1108" s="93"/>
      <c r="U1108" s="93"/>
    </row>
    <row r="1109" spans="1:21" ht="13.15" customHeight="1" x14ac:dyDescent="0.2">
      <c r="A1109" s="92"/>
      <c r="B1109" s="92"/>
      <c r="C1109" s="28" t="str">
        <f>C1119</f>
        <v>136</v>
      </c>
      <c r="D1109" s="28" t="str">
        <f t="shared" si="827"/>
        <v>07</v>
      </c>
      <c r="E1109" s="28" t="str">
        <f t="shared" ref="E1109" si="832">E1119</f>
        <v>09</v>
      </c>
      <c r="F1109" s="28" t="str">
        <f t="shared" si="827"/>
        <v>0730003550</v>
      </c>
      <c r="G1109" s="28" t="str">
        <f t="shared" si="827"/>
        <v>622</v>
      </c>
      <c r="H1109" s="22">
        <f>H1119+H1128+H1127</f>
        <v>16190</v>
      </c>
      <c r="I1109" s="22">
        <f t="shared" ref="I1109:S1109" si="833">I1119+I1128+I1127</f>
        <v>4958.7999999999993</v>
      </c>
      <c r="J1109" s="22">
        <f t="shared" si="833"/>
        <v>5145</v>
      </c>
      <c r="K1109" s="22">
        <f t="shared" si="833"/>
        <v>4958.7999999999993</v>
      </c>
      <c r="L1109" s="22">
        <f t="shared" si="833"/>
        <v>5319.3</v>
      </c>
      <c r="M1109" s="22">
        <f t="shared" si="833"/>
        <v>0</v>
      </c>
      <c r="N1109" s="22">
        <f t="shared" si="833"/>
        <v>2132</v>
      </c>
      <c r="O1109" s="22">
        <f t="shared" si="833"/>
        <v>0</v>
      </c>
      <c r="P1109" s="22">
        <f t="shared" si="833"/>
        <v>3593.7</v>
      </c>
      <c r="Q1109" s="22">
        <f t="shared" si="833"/>
        <v>0</v>
      </c>
      <c r="R1109" s="22">
        <f t="shared" si="833"/>
        <v>15990</v>
      </c>
      <c r="S1109" s="22">
        <f t="shared" si="833"/>
        <v>15990</v>
      </c>
      <c r="T1109" s="93"/>
      <c r="U1109" s="93"/>
    </row>
    <row r="1110" spans="1:21" ht="34.5" customHeight="1" x14ac:dyDescent="0.2">
      <c r="A1110" s="92"/>
      <c r="B1110" s="92"/>
      <c r="C1110" s="28" t="str">
        <f>C1135</f>
        <v>131</v>
      </c>
      <c r="D1110" s="28" t="str">
        <f t="shared" ref="D1110:G1110" si="834">D1135</f>
        <v>08</v>
      </c>
      <c r="E1110" s="28" t="str">
        <f t="shared" ref="E1110" si="835">E1135</f>
        <v>01</v>
      </c>
      <c r="F1110" s="28" t="str">
        <f t="shared" si="834"/>
        <v>0730003679</v>
      </c>
      <c r="G1110" s="28" t="str">
        <f t="shared" si="834"/>
        <v>622</v>
      </c>
      <c r="H1110" s="22">
        <f t="shared" ref="H1110" si="836">H1135</f>
        <v>770</v>
      </c>
      <c r="I1110" s="22">
        <f t="shared" ref="I1110:S1110" si="837">I1135</f>
        <v>40</v>
      </c>
      <c r="J1110" s="22">
        <f t="shared" si="837"/>
        <v>40</v>
      </c>
      <c r="K1110" s="22">
        <f t="shared" si="837"/>
        <v>40</v>
      </c>
      <c r="L1110" s="22">
        <f t="shared" si="837"/>
        <v>690</v>
      </c>
      <c r="M1110" s="22">
        <f t="shared" si="837"/>
        <v>0</v>
      </c>
      <c r="N1110" s="22">
        <f t="shared" si="837"/>
        <v>0</v>
      </c>
      <c r="O1110" s="22">
        <f t="shared" si="837"/>
        <v>0</v>
      </c>
      <c r="P1110" s="22">
        <f t="shared" si="837"/>
        <v>40</v>
      </c>
      <c r="Q1110" s="22">
        <f t="shared" si="837"/>
        <v>0</v>
      </c>
      <c r="R1110" s="22">
        <f t="shared" si="837"/>
        <v>770</v>
      </c>
      <c r="S1110" s="22">
        <f t="shared" si="837"/>
        <v>770</v>
      </c>
      <c r="T1110" s="93"/>
      <c r="U1110" s="93"/>
    </row>
    <row r="1111" spans="1:21" ht="13.15" customHeight="1" x14ac:dyDescent="0.2">
      <c r="A1111" s="92"/>
      <c r="B1111" s="80" t="s">
        <v>14</v>
      </c>
      <c r="C1111" s="27"/>
      <c r="D1111" s="27"/>
      <c r="E1111" s="27"/>
      <c r="F1111" s="27"/>
      <c r="G1111" s="27"/>
      <c r="H1111" s="22">
        <f t="shared" ref="H1111:H1113" si="838">H1120+H1129+H1136</f>
        <v>0</v>
      </c>
      <c r="I1111" s="22">
        <f t="shared" ref="I1111:S1111" si="839">I1120+I1129+I1136</f>
        <v>0</v>
      </c>
      <c r="J1111" s="22">
        <f t="shared" si="839"/>
        <v>0</v>
      </c>
      <c r="K1111" s="22">
        <f t="shared" si="839"/>
        <v>0</v>
      </c>
      <c r="L1111" s="22">
        <f t="shared" si="839"/>
        <v>0</v>
      </c>
      <c r="M1111" s="22">
        <f t="shared" si="839"/>
        <v>0</v>
      </c>
      <c r="N1111" s="22">
        <f t="shared" si="839"/>
        <v>0</v>
      </c>
      <c r="O1111" s="22">
        <f t="shared" si="839"/>
        <v>0</v>
      </c>
      <c r="P1111" s="22">
        <f t="shared" si="839"/>
        <v>0</v>
      </c>
      <c r="Q1111" s="22">
        <f t="shared" si="839"/>
        <v>0</v>
      </c>
      <c r="R1111" s="22">
        <f t="shared" si="839"/>
        <v>0</v>
      </c>
      <c r="S1111" s="22">
        <f t="shared" si="839"/>
        <v>0</v>
      </c>
      <c r="T1111" s="93"/>
      <c r="U1111" s="93"/>
    </row>
    <row r="1112" spans="1:21" x14ac:dyDescent="0.2">
      <c r="A1112" s="92"/>
      <c r="B1112" s="80" t="s">
        <v>15</v>
      </c>
      <c r="C1112" s="27"/>
      <c r="D1112" s="27"/>
      <c r="E1112" s="27"/>
      <c r="F1112" s="27"/>
      <c r="G1112" s="27"/>
      <c r="H1112" s="22">
        <f t="shared" ref="H1112" si="840">H1121+H1130+H1137</f>
        <v>0</v>
      </c>
      <c r="I1112" s="22">
        <f t="shared" ref="I1112:S1112" si="841">I1121+I1130+I1137</f>
        <v>0</v>
      </c>
      <c r="J1112" s="22">
        <f t="shared" si="841"/>
        <v>0</v>
      </c>
      <c r="K1112" s="22">
        <f t="shared" si="841"/>
        <v>0</v>
      </c>
      <c r="L1112" s="22">
        <f t="shared" si="841"/>
        <v>0</v>
      </c>
      <c r="M1112" s="22">
        <f t="shared" si="841"/>
        <v>0</v>
      </c>
      <c r="N1112" s="22">
        <f t="shared" si="841"/>
        <v>0</v>
      </c>
      <c r="O1112" s="22">
        <f t="shared" si="841"/>
        <v>0</v>
      </c>
      <c r="P1112" s="22">
        <f t="shared" si="841"/>
        <v>0</v>
      </c>
      <c r="Q1112" s="22">
        <f t="shared" si="841"/>
        <v>0</v>
      </c>
      <c r="R1112" s="22">
        <f t="shared" si="841"/>
        <v>0</v>
      </c>
      <c r="S1112" s="22">
        <f t="shared" si="841"/>
        <v>0</v>
      </c>
      <c r="T1112" s="93"/>
      <c r="U1112" s="93"/>
    </row>
    <row r="1113" spans="1:21" ht="61.15" customHeight="1" x14ac:dyDescent="0.2">
      <c r="A1113" s="92"/>
      <c r="B1113" s="80" t="s">
        <v>12</v>
      </c>
      <c r="C1113" s="27"/>
      <c r="D1113" s="27"/>
      <c r="E1113" s="27"/>
      <c r="F1113" s="27"/>
      <c r="G1113" s="27"/>
      <c r="H1113" s="22">
        <f t="shared" si="838"/>
        <v>0</v>
      </c>
      <c r="I1113" s="22">
        <f t="shared" ref="I1113:S1113" si="842">I1122+I1131+I1138</f>
        <v>0</v>
      </c>
      <c r="J1113" s="22">
        <f t="shared" si="842"/>
        <v>0</v>
      </c>
      <c r="K1113" s="22">
        <f t="shared" si="842"/>
        <v>0</v>
      </c>
      <c r="L1113" s="22">
        <f t="shared" si="842"/>
        <v>0</v>
      </c>
      <c r="M1113" s="22">
        <f t="shared" si="842"/>
        <v>0</v>
      </c>
      <c r="N1113" s="22">
        <f t="shared" si="842"/>
        <v>0</v>
      </c>
      <c r="O1113" s="22">
        <f t="shared" si="842"/>
        <v>0</v>
      </c>
      <c r="P1113" s="22">
        <f t="shared" si="842"/>
        <v>0</v>
      </c>
      <c r="Q1113" s="22">
        <f t="shared" si="842"/>
        <v>0</v>
      </c>
      <c r="R1113" s="22">
        <f t="shared" si="842"/>
        <v>0</v>
      </c>
      <c r="S1113" s="22">
        <f t="shared" si="842"/>
        <v>0</v>
      </c>
      <c r="T1113" s="93"/>
      <c r="U1113" s="93"/>
    </row>
    <row r="1114" spans="1:21" ht="22.9" customHeight="1" x14ac:dyDescent="0.2">
      <c r="A1114" s="92" t="s">
        <v>464</v>
      </c>
      <c r="B1114" s="80" t="s">
        <v>138</v>
      </c>
      <c r="C1114" s="19"/>
      <c r="D1114" s="20"/>
      <c r="E1114" s="20"/>
      <c r="F1114" s="20"/>
      <c r="G1114" s="19"/>
      <c r="H1114" s="23">
        <v>25</v>
      </c>
      <c r="I1114" s="23"/>
      <c r="J1114" s="23">
        <v>9</v>
      </c>
      <c r="K1114" s="23"/>
      <c r="L1114" s="23">
        <v>4</v>
      </c>
      <c r="M1114" s="23"/>
      <c r="N1114" s="23">
        <v>3</v>
      </c>
      <c r="O1114" s="23"/>
      <c r="P1114" s="23">
        <v>9</v>
      </c>
      <c r="Q1114" s="23"/>
      <c r="R1114" s="23">
        <v>25</v>
      </c>
      <c r="S1114" s="22">
        <v>25</v>
      </c>
      <c r="T1114" s="93" t="s">
        <v>552</v>
      </c>
      <c r="U1114" s="102" t="s">
        <v>421</v>
      </c>
    </row>
    <row r="1115" spans="1:21" ht="27" customHeight="1" x14ac:dyDescent="0.2">
      <c r="A1115" s="92"/>
      <c r="B1115" s="80" t="s">
        <v>112</v>
      </c>
      <c r="C1115" s="19"/>
      <c r="D1115" s="20"/>
      <c r="E1115" s="20"/>
      <c r="F1115" s="20"/>
      <c r="G1115" s="19"/>
      <c r="H1115" s="22">
        <f t="shared" ref="H1115:S1115" si="843">ROUND(H1116/H1114,1)</f>
        <v>233</v>
      </c>
      <c r="I1115" s="22" t="e">
        <f t="shared" si="843"/>
        <v>#DIV/0!</v>
      </c>
      <c r="J1115" s="68" t="s">
        <v>585</v>
      </c>
      <c r="K1115" s="68"/>
      <c r="L1115" s="68" t="s">
        <v>585</v>
      </c>
      <c r="M1115" s="68"/>
      <c r="N1115" s="68" t="s">
        <v>585</v>
      </c>
      <c r="O1115" s="68"/>
      <c r="P1115" s="68" t="s">
        <v>585</v>
      </c>
      <c r="Q1115" s="22" t="e">
        <f t="shared" si="843"/>
        <v>#DIV/0!</v>
      </c>
      <c r="R1115" s="22">
        <f t="shared" si="843"/>
        <v>325.10000000000002</v>
      </c>
      <c r="S1115" s="22">
        <f t="shared" si="843"/>
        <v>325.10000000000002</v>
      </c>
      <c r="T1115" s="93"/>
      <c r="U1115" s="103"/>
    </row>
    <row r="1116" spans="1:21" ht="31.5" customHeight="1" x14ac:dyDescent="0.2">
      <c r="A1116" s="92"/>
      <c r="B1116" s="80" t="s">
        <v>94</v>
      </c>
      <c r="C1116" s="19"/>
      <c r="D1116" s="20"/>
      <c r="E1116" s="20"/>
      <c r="F1116" s="20"/>
      <c r="G1116" s="19"/>
      <c r="H1116" s="22">
        <f>SUM(H1117:H1122)</f>
        <v>5825</v>
      </c>
      <c r="I1116" s="22">
        <f t="shared" ref="I1116:S1116" si="844">SUM(I1117:I1122)</f>
        <v>1881.1</v>
      </c>
      <c r="J1116" s="22">
        <f t="shared" si="844"/>
        <v>2065</v>
      </c>
      <c r="K1116" s="22">
        <f t="shared" si="844"/>
        <v>1881.1</v>
      </c>
      <c r="L1116" s="22">
        <f t="shared" si="844"/>
        <v>1830</v>
      </c>
      <c r="M1116" s="22">
        <f t="shared" si="844"/>
        <v>0</v>
      </c>
      <c r="N1116" s="22">
        <f t="shared" si="844"/>
        <v>600</v>
      </c>
      <c r="O1116" s="22">
        <f t="shared" si="844"/>
        <v>0</v>
      </c>
      <c r="P1116" s="22">
        <f t="shared" si="844"/>
        <v>1330</v>
      </c>
      <c r="Q1116" s="22">
        <f t="shared" si="844"/>
        <v>0</v>
      </c>
      <c r="R1116" s="22">
        <f t="shared" si="844"/>
        <v>8127</v>
      </c>
      <c r="S1116" s="22">
        <f t="shared" si="844"/>
        <v>8127</v>
      </c>
      <c r="T1116" s="93"/>
      <c r="U1116" s="103"/>
    </row>
    <row r="1117" spans="1:21" ht="13.15" customHeight="1" x14ac:dyDescent="0.2">
      <c r="A1117" s="92"/>
      <c r="B1117" s="92" t="s">
        <v>17</v>
      </c>
      <c r="C1117" s="18" t="s">
        <v>47</v>
      </c>
      <c r="D1117" s="20" t="s">
        <v>590</v>
      </c>
      <c r="E1117" s="18" t="s">
        <v>592</v>
      </c>
      <c r="F1117" s="18" t="s">
        <v>185</v>
      </c>
      <c r="G1117" s="18" t="s">
        <v>53</v>
      </c>
      <c r="H1117" s="22">
        <f t="shared" ref="H1117:H1118" si="845">J1117+L1117+N1117+P1117</f>
        <v>0</v>
      </c>
      <c r="I1117" s="24">
        <f t="shared" ref="I1117:I1122" si="846">K1117+M1117+O1117+Q1117</f>
        <v>0</v>
      </c>
      <c r="J1117" s="63"/>
      <c r="K1117" s="63"/>
      <c r="L1117" s="63"/>
      <c r="M1117" s="63"/>
      <c r="N1117" s="63">
        <v>0</v>
      </c>
      <c r="O1117" s="63"/>
      <c r="P1117" s="63"/>
      <c r="Q1117" s="22"/>
      <c r="R1117" s="22">
        <v>602</v>
      </c>
      <c r="S1117" s="22">
        <v>602</v>
      </c>
      <c r="T1117" s="93"/>
      <c r="U1117" s="103"/>
    </row>
    <row r="1118" spans="1:21" ht="13.15" customHeight="1" x14ac:dyDescent="0.2">
      <c r="A1118" s="92"/>
      <c r="B1118" s="92"/>
      <c r="C1118" s="18" t="s">
        <v>47</v>
      </c>
      <c r="D1118" s="20" t="s">
        <v>590</v>
      </c>
      <c r="E1118" s="18" t="s">
        <v>592</v>
      </c>
      <c r="F1118" s="18" t="s">
        <v>185</v>
      </c>
      <c r="G1118" s="18" t="s">
        <v>52</v>
      </c>
      <c r="H1118" s="22">
        <f t="shared" si="845"/>
        <v>1000</v>
      </c>
      <c r="I1118" s="24">
        <f t="shared" si="846"/>
        <v>0</v>
      </c>
      <c r="J1118" s="63"/>
      <c r="K1118" s="63"/>
      <c r="L1118" s="63">
        <v>500</v>
      </c>
      <c r="M1118" s="63"/>
      <c r="N1118" s="63">
        <v>500</v>
      </c>
      <c r="O1118" s="63"/>
      <c r="P1118" s="63">
        <v>0</v>
      </c>
      <c r="Q1118" s="22"/>
      <c r="R1118" s="22">
        <v>2500</v>
      </c>
      <c r="S1118" s="22">
        <v>2500</v>
      </c>
      <c r="T1118" s="93"/>
      <c r="U1118" s="103"/>
    </row>
    <row r="1119" spans="1:21" x14ac:dyDescent="0.2">
      <c r="A1119" s="92"/>
      <c r="B1119" s="92"/>
      <c r="C1119" s="18" t="s">
        <v>47</v>
      </c>
      <c r="D1119" s="20" t="s">
        <v>590</v>
      </c>
      <c r="E1119" s="18" t="s">
        <v>592</v>
      </c>
      <c r="F1119" s="18" t="s">
        <v>185</v>
      </c>
      <c r="G1119" s="18" t="s">
        <v>51</v>
      </c>
      <c r="H1119" s="22">
        <f>J1119+L1119+N1119+P1119</f>
        <v>4825</v>
      </c>
      <c r="I1119" s="24">
        <f t="shared" si="846"/>
        <v>1881.1</v>
      </c>
      <c r="J1119" s="63">
        <v>2065</v>
      </c>
      <c r="K1119" s="63">
        <v>1881.1</v>
      </c>
      <c r="L1119" s="63">
        <v>1330</v>
      </c>
      <c r="M1119" s="63"/>
      <c r="N1119" s="63">
        <v>100</v>
      </c>
      <c r="O1119" s="63"/>
      <c r="P1119" s="63">
        <f>1130+200</f>
        <v>1330</v>
      </c>
      <c r="Q1119" s="22"/>
      <c r="R1119" s="22">
        <v>5025</v>
      </c>
      <c r="S1119" s="22">
        <v>5025</v>
      </c>
      <c r="T1119" s="93"/>
      <c r="U1119" s="103"/>
    </row>
    <row r="1120" spans="1:21" ht="13.15" customHeight="1" x14ac:dyDescent="0.2">
      <c r="A1120" s="92"/>
      <c r="B1120" s="80" t="s">
        <v>14</v>
      </c>
      <c r="C1120" s="19"/>
      <c r="D1120" s="20"/>
      <c r="E1120" s="20"/>
      <c r="F1120" s="20"/>
      <c r="G1120" s="19"/>
      <c r="H1120" s="22">
        <f t="shared" ref="H1120:H1122" si="847">J1120+L1120+N1120+P1120</f>
        <v>0</v>
      </c>
      <c r="I1120" s="24">
        <f t="shared" si="846"/>
        <v>0</v>
      </c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93"/>
      <c r="U1120" s="103"/>
    </row>
    <row r="1121" spans="1:21" ht="26.45" customHeight="1" x14ac:dyDescent="0.2">
      <c r="A1121" s="92"/>
      <c r="B1121" s="80" t="s">
        <v>15</v>
      </c>
      <c r="C1121" s="19"/>
      <c r="D1121" s="20"/>
      <c r="E1121" s="20"/>
      <c r="F1121" s="20"/>
      <c r="G1121" s="19"/>
      <c r="H1121" s="22">
        <f t="shared" si="847"/>
        <v>0</v>
      </c>
      <c r="I1121" s="24">
        <f t="shared" si="846"/>
        <v>0</v>
      </c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93"/>
      <c r="U1121" s="103"/>
    </row>
    <row r="1122" spans="1:21" ht="13.15" customHeight="1" x14ac:dyDescent="0.2">
      <c r="A1122" s="92"/>
      <c r="B1122" s="80" t="s">
        <v>12</v>
      </c>
      <c r="C1122" s="19"/>
      <c r="D1122" s="20"/>
      <c r="E1122" s="20"/>
      <c r="F1122" s="20"/>
      <c r="G1122" s="19"/>
      <c r="H1122" s="22">
        <f t="shared" si="847"/>
        <v>0</v>
      </c>
      <c r="I1122" s="24">
        <f t="shared" si="846"/>
        <v>0</v>
      </c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93"/>
      <c r="U1122" s="104"/>
    </row>
    <row r="1123" spans="1:21" ht="22.15" customHeight="1" x14ac:dyDescent="0.2">
      <c r="A1123" s="92" t="s">
        <v>247</v>
      </c>
      <c r="B1123" s="80" t="s">
        <v>149</v>
      </c>
      <c r="C1123" s="19"/>
      <c r="D1123" s="20"/>
      <c r="E1123" s="20"/>
      <c r="F1123" s="20"/>
      <c r="G1123" s="19"/>
      <c r="H1123" s="23">
        <v>49</v>
      </c>
      <c r="I1123" s="23"/>
      <c r="J1123" s="23">
        <v>12</v>
      </c>
      <c r="K1123" s="23"/>
      <c r="L1123" s="23">
        <v>16</v>
      </c>
      <c r="M1123" s="23"/>
      <c r="N1123" s="23">
        <v>9</v>
      </c>
      <c r="O1123" s="23"/>
      <c r="P1123" s="23">
        <v>12</v>
      </c>
      <c r="Q1123" s="23"/>
      <c r="R1123" s="23">
        <v>49</v>
      </c>
      <c r="S1123" s="22">
        <v>49</v>
      </c>
      <c r="T1123" s="93" t="s">
        <v>553</v>
      </c>
      <c r="U1123" s="102" t="s">
        <v>422</v>
      </c>
    </row>
    <row r="1124" spans="1:21" ht="31.9" customHeight="1" x14ac:dyDescent="0.2">
      <c r="A1124" s="92"/>
      <c r="B1124" s="80" t="s">
        <v>110</v>
      </c>
      <c r="C1124" s="19"/>
      <c r="D1124" s="20"/>
      <c r="E1124" s="20"/>
      <c r="F1124" s="20"/>
      <c r="G1124" s="19"/>
      <c r="H1124" s="22">
        <f t="shared" ref="H1124:S1124" si="848">ROUND(H1125/H1123,1)</f>
        <v>231.9</v>
      </c>
      <c r="I1124" s="22" t="e">
        <f t="shared" si="848"/>
        <v>#DIV/0!</v>
      </c>
      <c r="J1124" s="68" t="s">
        <v>585</v>
      </c>
      <c r="K1124" s="68"/>
      <c r="L1124" s="68" t="s">
        <v>585</v>
      </c>
      <c r="M1124" s="68"/>
      <c r="N1124" s="68" t="s">
        <v>585</v>
      </c>
      <c r="O1124" s="68"/>
      <c r="P1124" s="68" t="s">
        <v>585</v>
      </c>
      <c r="Q1124" s="22" t="e">
        <f t="shared" si="848"/>
        <v>#DIV/0!</v>
      </c>
      <c r="R1124" s="22">
        <f t="shared" si="848"/>
        <v>223.8</v>
      </c>
      <c r="S1124" s="22">
        <f t="shared" si="848"/>
        <v>223.8</v>
      </c>
      <c r="T1124" s="93"/>
      <c r="U1124" s="103"/>
    </row>
    <row r="1125" spans="1:21" ht="25.15" customHeight="1" x14ac:dyDescent="0.2">
      <c r="A1125" s="92"/>
      <c r="B1125" s="80" t="s">
        <v>94</v>
      </c>
      <c r="C1125" s="19"/>
      <c r="D1125" s="20"/>
      <c r="E1125" s="20"/>
      <c r="F1125" s="20"/>
      <c r="G1125" s="19"/>
      <c r="H1125" s="22">
        <f>SUM(H1126:H1131)</f>
        <v>11365</v>
      </c>
      <c r="I1125" s="22">
        <f t="shared" ref="I1125:S1125" si="849">SUM(I1126:I1131)</f>
        <v>3077.7</v>
      </c>
      <c r="J1125" s="22">
        <f t="shared" si="849"/>
        <v>3080</v>
      </c>
      <c r="K1125" s="22">
        <f t="shared" si="849"/>
        <v>3077.7</v>
      </c>
      <c r="L1125" s="22">
        <f t="shared" si="849"/>
        <v>3989.3</v>
      </c>
      <c r="M1125" s="22">
        <f t="shared" si="849"/>
        <v>0</v>
      </c>
      <c r="N1125" s="22">
        <f t="shared" si="849"/>
        <v>2032</v>
      </c>
      <c r="O1125" s="22">
        <f t="shared" si="849"/>
        <v>0</v>
      </c>
      <c r="P1125" s="22">
        <f t="shared" si="849"/>
        <v>2263.6999999999998</v>
      </c>
      <c r="Q1125" s="22">
        <f t="shared" si="849"/>
        <v>0</v>
      </c>
      <c r="R1125" s="22">
        <f t="shared" si="849"/>
        <v>10965</v>
      </c>
      <c r="S1125" s="22">
        <f t="shared" si="849"/>
        <v>10965</v>
      </c>
      <c r="T1125" s="93"/>
      <c r="U1125" s="103"/>
    </row>
    <row r="1126" spans="1:21" ht="13.15" customHeight="1" x14ac:dyDescent="0.2">
      <c r="A1126" s="92"/>
      <c r="B1126" s="92" t="s">
        <v>17</v>
      </c>
      <c r="C1126" s="18" t="s">
        <v>47</v>
      </c>
      <c r="D1126" s="20" t="s">
        <v>590</v>
      </c>
      <c r="E1126" s="18" t="s">
        <v>592</v>
      </c>
      <c r="F1126" s="18" t="s">
        <v>185</v>
      </c>
      <c r="G1126" s="18" t="s">
        <v>53</v>
      </c>
      <c r="H1126" s="22">
        <f t="shared" ref="H1126:H1127" si="850">J1126+L1126+N1126+P1126</f>
        <v>0</v>
      </c>
      <c r="I1126" s="24">
        <f t="shared" ref="I1126:I1131" si="851">K1126+M1126+O1126+Q1126</f>
        <v>0</v>
      </c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93"/>
      <c r="U1126" s="103"/>
    </row>
    <row r="1127" spans="1:21" ht="13.15" customHeight="1" x14ac:dyDescent="0.2">
      <c r="A1127" s="92"/>
      <c r="B1127" s="92"/>
      <c r="C1127" s="18" t="s">
        <v>47</v>
      </c>
      <c r="D1127" s="20" t="s">
        <v>590</v>
      </c>
      <c r="E1127" s="18" t="s">
        <v>592</v>
      </c>
      <c r="F1127" s="18" t="s">
        <v>185</v>
      </c>
      <c r="G1127" s="18" t="s">
        <v>51</v>
      </c>
      <c r="H1127" s="22">
        <f t="shared" si="850"/>
        <v>11365</v>
      </c>
      <c r="I1127" s="24">
        <f t="shared" si="851"/>
        <v>3077.7</v>
      </c>
      <c r="J1127" s="63">
        <v>3080</v>
      </c>
      <c r="K1127" s="63">
        <v>3077.7</v>
      </c>
      <c r="L1127" s="63">
        <v>3989.3</v>
      </c>
      <c r="M1127" s="63"/>
      <c r="N1127" s="63">
        <v>2032</v>
      </c>
      <c r="O1127" s="63"/>
      <c r="P1127" s="63">
        <v>2263.6999999999998</v>
      </c>
      <c r="Q1127" s="22"/>
      <c r="R1127" s="22">
        <v>10965</v>
      </c>
      <c r="S1127" s="22">
        <v>10965</v>
      </c>
      <c r="T1127" s="93"/>
      <c r="U1127" s="103"/>
    </row>
    <row r="1128" spans="1:21" ht="26.45" customHeight="1" x14ac:dyDescent="0.2">
      <c r="A1128" s="92"/>
      <c r="B1128" s="92"/>
      <c r="C1128" s="18" t="s">
        <v>47</v>
      </c>
      <c r="D1128" s="20" t="s">
        <v>590</v>
      </c>
      <c r="E1128" s="18" t="s">
        <v>592</v>
      </c>
      <c r="F1128" s="18" t="s">
        <v>185</v>
      </c>
      <c r="G1128" s="18" t="s">
        <v>51</v>
      </c>
      <c r="H1128" s="22">
        <f>J1128+L1128+N1128+P1128</f>
        <v>0</v>
      </c>
      <c r="I1128" s="24">
        <f t="shared" si="851"/>
        <v>0</v>
      </c>
      <c r="J1128" s="63">
        <v>0</v>
      </c>
      <c r="K1128" s="63"/>
      <c r="L1128" s="63">
        <v>0</v>
      </c>
      <c r="M1128" s="63"/>
      <c r="N1128" s="63">
        <v>0</v>
      </c>
      <c r="O1128" s="63"/>
      <c r="P1128" s="63">
        <v>0</v>
      </c>
      <c r="Q1128" s="22"/>
      <c r="R1128" s="22"/>
      <c r="S1128" s="22"/>
      <c r="T1128" s="93"/>
      <c r="U1128" s="103"/>
    </row>
    <row r="1129" spans="1:21" ht="13.15" customHeight="1" x14ac:dyDescent="0.2">
      <c r="A1129" s="92"/>
      <c r="B1129" s="80" t="s">
        <v>14</v>
      </c>
      <c r="C1129" s="19"/>
      <c r="D1129" s="20"/>
      <c r="E1129" s="20"/>
      <c r="F1129" s="20"/>
      <c r="G1129" s="19"/>
      <c r="H1129" s="22">
        <f t="shared" ref="H1129:H1130" si="852">J1129+L1129+N1129+P1129</f>
        <v>0</v>
      </c>
      <c r="I1129" s="24">
        <f t="shared" si="851"/>
        <v>0</v>
      </c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93"/>
      <c r="U1129" s="103"/>
    </row>
    <row r="1130" spans="1:21" ht="13.15" customHeight="1" x14ac:dyDescent="0.2">
      <c r="A1130" s="92"/>
      <c r="B1130" s="80" t="s">
        <v>15</v>
      </c>
      <c r="C1130" s="19"/>
      <c r="D1130" s="20"/>
      <c r="E1130" s="20"/>
      <c r="F1130" s="20"/>
      <c r="G1130" s="19"/>
      <c r="H1130" s="22">
        <f t="shared" si="852"/>
        <v>0</v>
      </c>
      <c r="I1130" s="24">
        <f t="shared" si="851"/>
        <v>0</v>
      </c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93"/>
      <c r="U1130" s="103"/>
    </row>
    <row r="1131" spans="1:21" ht="25.5" x14ac:dyDescent="0.2">
      <c r="A1131" s="92"/>
      <c r="B1131" s="80" t="s">
        <v>12</v>
      </c>
      <c r="C1131" s="19"/>
      <c r="D1131" s="20"/>
      <c r="E1131" s="20"/>
      <c r="F1131" s="20"/>
      <c r="G1131" s="19"/>
      <c r="H1131" s="22">
        <f>J1131+L1131+N1131+P1131</f>
        <v>0</v>
      </c>
      <c r="I1131" s="24">
        <f t="shared" si="851"/>
        <v>0</v>
      </c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93"/>
      <c r="U1131" s="104"/>
    </row>
    <row r="1132" spans="1:21" ht="28.15" customHeight="1" x14ac:dyDescent="0.2">
      <c r="A1132" s="92" t="s">
        <v>346</v>
      </c>
      <c r="B1132" s="80" t="s">
        <v>149</v>
      </c>
      <c r="C1132" s="19"/>
      <c r="D1132" s="20"/>
      <c r="E1132" s="20"/>
      <c r="F1132" s="20"/>
      <c r="G1132" s="19"/>
      <c r="H1132" s="22">
        <v>3</v>
      </c>
      <c r="I1132" s="22"/>
      <c r="J1132" s="22">
        <v>1</v>
      </c>
      <c r="K1132" s="22"/>
      <c r="L1132" s="22">
        <v>1</v>
      </c>
      <c r="M1132" s="22"/>
      <c r="N1132" s="22"/>
      <c r="O1132" s="22"/>
      <c r="P1132" s="22">
        <v>1</v>
      </c>
      <c r="Q1132" s="22"/>
      <c r="R1132" s="22">
        <v>3</v>
      </c>
      <c r="S1132" s="22">
        <v>3</v>
      </c>
      <c r="T1132" s="93" t="s">
        <v>345</v>
      </c>
      <c r="U1132" s="102" t="s">
        <v>351</v>
      </c>
    </row>
    <row r="1133" spans="1:21" ht="25.5" x14ac:dyDescent="0.2">
      <c r="A1133" s="92"/>
      <c r="B1133" s="80" t="s">
        <v>110</v>
      </c>
      <c r="C1133" s="19"/>
      <c r="D1133" s="20"/>
      <c r="E1133" s="20"/>
      <c r="F1133" s="20"/>
      <c r="G1133" s="19"/>
      <c r="H1133" s="22">
        <f t="shared" ref="H1133:S1133" si="853">ROUND(H1134/H1132,1)</f>
        <v>256.7</v>
      </c>
      <c r="I1133" s="22" t="e">
        <f t="shared" si="853"/>
        <v>#DIV/0!</v>
      </c>
      <c r="J1133" s="68" t="s">
        <v>585</v>
      </c>
      <c r="K1133" s="68"/>
      <c r="L1133" s="68" t="s">
        <v>585</v>
      </c>
      <c r="M1133" s="68"/>
      <c r="N1133" s="68" t="s">
        <v>585</v>
      </c>
      <c r="O1133" s="68"/>
      <c r="P1133" s="68" t="s">
        <v>585</v>
      </c>
      <c r="Q1133" s="22" t="e">
        <f t="shared" si="853"/>
        <v>#DIV/0!</v>
      </c>
      <c r="R1133" s="22">
        <f t="shared" si="853"/>
        <v>256.7</v>
      </c>
      <c r="S1133" s="22">
        <f t="shared" si="853"/>
        <v>256.7</v>
      </c>
      <c r="T1133" s="93"/>
      <c r="U1133" s="103"/>
    </row>
    <row r="1134" spans="1:21" ht="25.5" x14ac:dyDescent="0.2">
      <c r="A1134" s="92"/>
      <c r="B1134" s="80" t="s">
        <v>94</v>
      </c>
      <c r="C1134" s="19"/>
      <c r="D1134" s="20"/>
      <c r="E1134" s="20"/>
      <c r="F1134" s="20"/>
      <c r="G1134" s="19"/>
      <c r="H1134" s="22">
        <f t="shared" ref="H1134:S1134" si="854">SUM(H1135:H1138)</f>
        <v>770</v>
      </c>
      <c r="I1134" s="22">
        <f t="shared" si="854"/>
        <v>40</v>
      </c>
      <c r="J1134" s="22">
        <f t="shared" si="854"/>
        <v>40</v>
      </c>
      <c r="K1134" s="22">
        <f t="shared" si="854"/>
        <v>40</v>
      </c>
      <c r="L1134" s="22">
        <f t="shared" si="854"/>
        <v>690</v>
      </c>
      <c r="M1134" s="22">
        <f t="shared" si="854"/>
        <v>0</v>
      </c>
      <c r="N1134" s="22">
        <f t="shared" si="854"/>
        <v>0</v>
      </c>
      <c r="O1134" s="22">
        <f t="shared" si="854"/>
        <v>0</v>
      </c>
      <c r="P1134" s="22">
        <f t="shared" si="854"/>
        <v>40</v>
      </c>
      <c r="Q1134" s="22">
        <f t="shared" si="854"/>
        <v>0</v>
      </c>
      <c r="R1134" s="22">
        <f t="shared" si="854"/>
        <v>770</v>
      </c>
      <c r="S1134" s="22">
        <f t="shared" si="854"/>
        <v>770</v>
      </c>
      <c r="T1134" s="93"/>
      <c r="U1134" s="103"/>
    </row>
    <row r="1135" spans="1:21" x14ac:dyDescent="0.2">
      <c r="A1135" s="92"/>
      <c r="B1135" s="80" t="s">
        <v>17</v>
      </c>
      <c r="C1135" s="18" t="s">
        <v>49</v>
      </c>
      <c r="D1135" s="20" t="s">
        <v>599</v>
      </c>
      <c r="E1135" s="18" t="s">
        <v>589</v>
      </c>
      <c r="F1135" s="18" t="s">
        <v>577</v>
      </c>
      <c r="G1135" s="18" t="s">
        <v>51</v>
      </c>
      <c r="H1135" s="22">
        <f t="shared" ref="H1135:H1138" si="855">J1135+L1135+N1135+P1135</f>
        <v>770</v>
      </c>
      <c r="I1135" s="24">
        <f t="shared" ref="I1135:I1138" si="856">K1135+M1135+O1135+Q1135</f>
        <v>40</v>
      </c>
      <c r="J1135" s="63">
        <v>40</v>
      </c>
      <c r="K1135" s="63">
        <v>40</v>
      </c>
      <c r="L1135" s="63">
        <v>690</v>
      </c>
      <c r="M1135" s="63"/>
      <c r="N1135" s="63">
        <v>0</v>
      </c>
      <c r="O1135" s="63"/>
      <c r="P1135" s="63">
        <v>40</v>
      </c>
      <c r="Q1135" s="22"/>
      <c r="R1135" s="22">
        <v>770</v>
      </c>
      <c r="S1135" s="22">
        <v>770</v>
      </c>
      <c r="T1135" s="93"/>
      <c r="U1135" s="103"/>
    </row>
    <row r="1136" spans="1:21" x14ac:dyDescent="0.2">
      <c r="A1136" s="92"/>
      <c r="B1136" s="80" t="s">
        <v>14</v>
      </c>
      <c r="C1136" s="19"/>
      <c r="D1136" s="20"/>
      <c r="E1136" s="20"/>
      <c r="F1136" s="20"/>
      <c r="G1136" s="19"/>
      <c r="H1136" s="22">
        <f>J1136+L1136+N1136+P1136</f>
        <v>0</v>
      </c>
      <c r="I1136" s="24">
        <f t="shared" si="856"/>
        <v>0</v>
      </c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93"/>
      <c r="U1136" s="103"/>
    </row>
    <row r="1137" spans="1:21" x14ac:dyDescent="0.2">
      <c r="A1137" s="92"/>
      <c r="B1137" s="80" t="s">
        <v>15</v>
      </c>
      <c r="C1137" s="19"/>
      <c r="D1137" s="20"/>
      <c r="E1137" s="20"/>
      <c r="F1137" s="20"/>
      <c r="G1137" s="19"/>
      <c r="H1137" s="22">
        <f t="shared" si="855"/>
        <v>0</v>
      </c>
      <c r="I1137" s="24">
        <f t="shared" si="856"/>
        <v>0</v>
      </c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93"/>
      <c r="U1137" s="103"/>
    </row>
    <row r="1138" spans="1:21" ht="13.15" customHeight="1" x14ac:dyDescent="0.2">
      <c r="A1138" s="92"/>
      <c r="B1138" s="80" t="s">
        <v>12</v>
      </c>
      <c r="C1138" s="19"/>
      <c r="D1138" s="20"/>
      <c r="E1138" s="20"/>
      <c r="F1138" s="20"/>
      <c r="G1138" s="19"/>
      <c r="H1138" s="22">
        <f t="shared" si="855"/>
        <v>0</v>
      </c>
      <c r="I1138" s="24">
        <f t="shared" si="856"/>
        <v>0</v>
      </c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93"/>
      <c r="U1138" s="104"/>
    </row>
    <row r="1139" spans="1:21" ht="22.9" customHeight="1" x14ac:dyDescent="0.2">
      <c r="A1139" s="92" t="s">
        <v>248</v>
      </c>
      <c r="B1139" s="80" t="s">
        <v>138</v>
      </c>
      <c r="C1139" s="19"/>
      <c r="D1139" s="20"/>
      <c r="E1139" s="20"/>
      <c r="F1139" s="20"/>
      <c r="G1139" s="19"/>
      <c r="H1139" s="22">
        <f t="shared" ref="H1139:S1139" si="857">H1148+H1156+H1163+H1170</f>
        <v>125</v>
      </c>
      <c r="I1139" s="22">
        <f t="shared" si="857"/>
        <v>0</v>
      </c>
      <c r="J1139" s="22">
        <f t="shared" si="857"/>
        <v>37</v>
      </c>
      <c r="K1139" s="22">
        <f t="shared" si="857"/>
        <v>0</v>
      </c>
      <c r="L1139" s="22">
        <f t="shared" si="857"/>
        <v>29</v>
      </c>
      <c r="M1139" s="22">
        <f t="shared" si="857"/>
        <v>0</v>
      </c>
      <c r="N1139" s="22">
        <f t="shared" si="857"/>
        <v>22</v>
      </c>
      <c r="O1139" s="22">
        <f t="shared" si="857"/>
        <v>0</v>
      </c>
      <c r="P1139" s="22">
        <f t="shared" si="857"/>
        <v>28</v>
      </c>
      <c r="Q1139" s="22">
        <f t="shared" si="857"/>
        <v>0</v>
      </c>
      <c r="R1139" s="22">
        <f t="shared" si="857"/>
        <v>125</v>
      </c>
      <c r="S1139" s="22">
        <f t="shared" si="857"/>
        <v>125</v>
      </c>
      <c r="T1139" s="93" t="s">
        <v>554</v>
      </c>
      <c r="U1139" s="93" t="s">
        <v>312</v>
      </c>
    </row>
    <row r="1140" spans="1:21" ht="25.15" customHeight="1" x14ac:dyDescent="0.2">
      <c r="A1140" s="92"/>
      <c r="B1140" s="80" t="s">
        <v>110</v>
      </c>
      <c r="C1140" s="19"/>
      <c r="D1140" s="20"/>
      <c r="E1140" s="20"/>
      <c r="F1140" s="20"/>
      <c r="G1140" s="19"/>
      <c r="H1140" s="22">
        <f t="shared" ref="H1140:S1140" si="858">ROUND(H1141/H1139,1)</f>
        <v>175.7</v>
      </c>
      <c r="I1140" s="22" t="e">
        <f t="shared" si="858"/>
        <v>#DIV/0!</v>
      </c>
      <c r="J1140" s="68" t="s">
        <v>585</v>
      </c>
      <c r="K1140" s="68"/>
      <c r="L1140" s="68" t="s">
        <v>585</v>
      </c>
      <c r="M1140" s="68"/>
      <c r="N1140" s="68" t="s">
        <v>585</v>
      </c>
      <c r="O1140" s="68"/>
      <c r="P1140" s="68" t="s">
        <v>585</v>
      </c>
      <c r="Q1140" s="22" t="e">
        <f t="shared" si="858"/>
        <v>#DIV/0!</v>
      </c>
      <c r="R1140" s="22">
        <f t="shared" si="858"/>
        <v>159.19999999999999</v>
      </c>
      <c r="S1140" s="22">
        <f t="shared" si="858"/>
        <v>167.2</v>
      </c>
      <c r="T1140" s="93"/>
      <c r="U1140" s="93"/>
    </row>
    <row r="1141" spans="1:21" ht="33" customHeight="1" x14ac:dyDescent="0.2">
      <c r="A1141" s="92"/>
      <c r="B1141" s="80" t="s">
        <v>94</v>
      </c>
      <c r="C1141" s="19"/>
      <c r="D1141" s="20"/>
      <c r="E1141" s="20"/>
      <c r="F1141" s="20"/>
      <c r="G1141" s="19"/>
      <c r="H1141" s="22">
        <f t="shared" ref="H1141" si="859">SUM(H1142:H1147)</f>
        <v>21957.3</v>
      </c>
      <c r="I1141" s="22">
        <f t="shared" ref="I1141:S1141" si="860">SUM(I1142:I1147)</f>
        <v>6231.7</v>
      </c>
      <c r="J1141" s="22">
        <f t="shared" si="860"/>
        <v>6080.5</v>
      </c>
      <c r="K1141" s="22">
        <f t="shared" si="860"/>
        <v>6231.7</v>
      </c>
      <c r="L1141" s="22">
        <f t="shared" si="860"/>
        <v>8008.2</v>
      </c>
      <c r="M1141" s="22">
        <f t="shared" si="860"/>
        <v>0</v>
      </c>
      <c r="N1141" s="22">
        <f t="shared" si="860"/>
        <v>3512.5</v>
      </c>
      <c r="O1141" s="22">
        <f t="shared" si="860"/>
        <v>0</v>
      </c>
      <c r="P1141" s="22">
        <f t="shared" si="860"/>
        <v>4356.1000000000004</v>
      </c>
      <c r="Q1141" s="22">
        <f t="shared" si="860"/>
        <v>0</v>
      </c>
      <c r="R1141" s="22">
        <f t="shared" si="860"/>
        <v>19899.900000000001</v>
      </c>
      <c r="S1141" s="22">
        <f t="shared" si="860"/>
        <v>20894.620199999998</v>
      </c>
      <c r="T1141" s="93"/>
      <c r="U1141" s="93"/>
    </row>
    <row r="1142" spans="1:21" ht="13.15" customHeight="1" x14ac:dyDescent="0.2">
      <c r="A1142" s="92"/>
      <c r="B1142" s="94" t="s">
        <v>17</v>
      </c>
      <c r="C1142" s="28" t="str">
        <f>C1151</f>
        <v>136</v>
      </c>
      <c r="D1142" s="28" t="str">
        <f t="shared" ref="D1142:G1143" si="861">D1151</f>
        <v>07</v>
      </c>
      <c r="E1142" s="28" t="str">
        <f t="shared" ref="E1142" si="862">E1151</f>
        <v>09</v>
      </c>
      <c r="F1142" s="28" t="str">
        <f t="shared" si="861"/>
        <v>0730003550</v>
      </c>
      <c r="G1142" s="28" t="str">
        <f t="shared" si="861"/>
        <v>244</v>
      </c>
      <c r="H1142" s="22">
        <f>H1151+H1173+H1174+H1175</f>
        <v>0</v>
      </c>
      <c r="I1142" s="22">
        <f t="shared" ref="I1142:S1142" si="863">I1151+I1173+I1174+I1175</f>
        <v>0</v>
      </c>
      <c r="J1142" s="22">
        <f t="shared" si="863"/>
        <v>0</v>
      </c>
      <c r="K1142" s="22">
        <f t="shared" si="863"/>
        <v>0</v>
      </c>
      <c r="L1142" s="22">
        <f t="shared" si="863"/>
        <v>0</v>
      </c>
      <c r="M1142" s="22">
        <f t="shared" si="863"/>
        <v>0</v>
      </c>
      <c r="N1142" s="22">
        <f t="shared" si="863"/>
        <v>0</v>
      </c>
      <c r="O1142" s="22">
        <f t="shared" si="863"/>
        <v>0</v>
      </c>
      <c r="P1142" s="22">
        <f t="shared" si="863"/>
        <v>0</v>
      </c>
      <c r="Q1142" s="22">
        <f t="shared" si="863"/>
        <v>0</v>
      </c>
      <c r="R1142" s="22">
        <f t="shared" si="863"/>
        <v>580</v>
      </c>
      <c r="S1142" s="22">
        <f t="shared" si="863"/>
        <v>580</v>
      </c>
      <c r="T1142" s="93"/>
      <c r="U1142" s="93"/>
    </row>
    <row r="1143" spans="1:21" x14ac:dyDescent="0.2">
      <c r="A1143" s="92"/>
      <c r="B1143" s="95"/>
      <c r="C1143" s="28" t="str">
        <f>C1152</f>
        <v>136</v>
      </c>
      <c r="D1143" s="28" t="str">
        <f t="shared" si="861"/>
        <v>07</v>
      </c>
      <c r="E1143" s="28" t="str">
        <f t="shared" ref="E1143" si="864">E1152</f>
        <v>09</v>
      </c>
      <c r="F1143" s="28" t="str">
        <f t="shared" si="861"/>
        <v>0730003550</v>
      </c>
      <c r="G1143" s="28" t="str">
        <f t="shared" si="861"/>
        <v>622</v>
      </c>
      <c r="H1143" s="22">
        <f t="shared" ref="H1143" si="865">H1152+H1166+H1176</f>
        <v>21327.3</v>
      </c>
      <c r="I1143" s="22">
        <f t="shared" ref="I1143:S1143" si="866">I1152+I1166+I1176</f>
        <v>5601.7</v>
      </c>
      <c r="J1143" s="22">
        <f t="shared" si="866"/>
        <v>5450.5</v>
      </c>
      <c r="K1143" s="22">
        <f t="shared" si="866"/>
        <v>5601.7</v>
      </c>
      <c r="L1143" s="22">
        <f t="shared" si="866"/>
        <v>8008.2</v>
      </c>
      <c r="M1143" s="22">
        <f t="shared" si="866"/>
        <v>0</v>
      </c>
      <c r="N1143" s="22">
        <f t="shared" si="866"/>
        <v>3512.5</v>
      </c>
      <c r="O1143" s="22">
        <f t="shared" si="866"/>
        <v>0</v>
      </c>
      <c r="P1143" s="22">
        <f t="shared" si="866"/>
        <v>4356.1000000000004</v>
      </c>
      <c r="Q1143" s="22">
        <f t="shared" si="866"/>
        <v>0</v>
      </c>
      <c r="R1143" s="22">
        <f t="shared" si="866"/>
        <v>18689.900000000001</v>
      </c>
      <c r="S1143" s="22">
        <f t="shared" si="866"/>
        <v>19684.620199999998</v>
      </c>
      <c r="T1143" s="93"/>
      <c r="U1143" s="93"/>
    </row>
    <row r="1144" spans="1:21" x14ac:dyDescent="0.2">
      <c r="A1144" s="92"/>
      <c r="B1144" s="95"/>
      <c r="C1144" s="28" t="str">
        <f>C1159</f>
        <v>131</v>
      </c>
      <c r="D1144" s="28" t="str">
        <f t="shared" ref="D1144:G1144" si="867">D1159</f>
        <v>08</v>
      </c>
      <c r="E1144" s="28" t="str">
        <f t="shared" ref="E1144" si="868">E1159</f>
        <v>01</v>
      </c>
      <c r="F1144" s="28" t="str">
        <f t="shared" si="867"/>
        <v>0730003679</v>
      </c>
      <c r="G1144" s="28" t="str">
        <f t="shared" si="867"/>
        <v>622</v>
      </c>
      <c r="H1144" s="22">
        <f t="shared" ref="H1144" si="869">H1159</f>
        <v>630</v>
      </c>
      <c r="I1144" s="22">
        <f t="shared" ref="I1144:S1144" si="870">I1159</f>
        <v>630</v>
      </c>
      <c r="J1144" s="22">
        <f t="shared" si="870"/>
        <v>630</v>
      </c>
      <c r="K1144" s="22">
        <f t="shared" si="870"/>
        <v>630</v>
      </c>
      <c r="L1144" s="22">
        <f t="shared" si="870"/>
        <v>0</v>
      </c>
      <c r="M1144" s="22">
        <f t="shared" si="870"/>
        <v>0</v>
      </c>
      <c r="N1144" s="22">
        <f t="shared" si="870"/>
        <v>0</v>
      </c>
      <c r="O1144" s="22">
        <f t="shared" si="870"/>
        <v>0</v>
      </c>
      <c r="P1144" s="22">
        <f t="shared" si="870"/>
        <v>0</v>
      </c>
      <c r="Q1144" s="22">
        <f t="shared" si="870"/>
        <v>0</v>
      </c>
      <c r="R1144" s="22">
        <f t="shared" si="870"/>
        <v>630</v>
      </c>
      <c r="S1144" s="22">
        <f t="shared" si="870"/>
        <v>630</v>
      </c>
      <c r="T1144" s="93"/>
      <c r="U1144" s="93"/>
    </row>
    <row r="1145" spans="1:21" ht="26.45" customHeight="1" x14ac:dyDescent="0.2">
      <c r="A1145" s="92"/>
      <c r="B1145" s="80" t="s">
        <v>14</v>
      </c>
      <c r="C1145" s="27"/>
      <c r="D1145" s="27"/>
      <c r="E1145" s="27"/>
      <c r="F1145" s="27"/>
      <c r="G1145" s="27"/>
      <c r="H1145" s="22">
        <f t="shared" ref="H1145:H1147" si="871">H1153+H1160+H1167+H1177</f>
        <v>0</v>
      </c>
      <c r="I1145" s="22">
        <f t="shared" ref="I1145:S1145" si="872">I1153+I1160+I1167+I1177</f>
        <v>0</v>
      </c>
      <c r="J1145" s="22">
        <f t="shared" si="872"/>
        <v>0</v>
      </c>
      <c r="K1145" s="22">
        <f t="shared" si="872"/>
        <v>0</v>
      </c>
      <c r="L1145" s="22">
        <f t="shared" si="872"/>
        <v>0</v>
      </c>
      <c r="M1145" s="22">
        <f t="shared" si="872"/>
        <v>0</v>
      </c>
      <c r="N1145" s="22">
        <f t="shared" si="872"/>
        <v>0</v>
      </c>
      <c r="O1145" s="22">
        <f t="shared" si="872"/>
        <v>0</v>
      </c>
      <c r="P1145" s="22">
        <f t="shared" si="872"/>
        <v>0</v>
      </c>
      <c r="Q1145" s="22">
        <f t="shared" si="872"/>
        <v>0</v>
      </c>
      <c r="R1145" s="22">
        <f t="shared" si="872"/>
        <v>0</v>
      </c>
      <c r="S1145" s="22">
        <f t="shared" si="872"/>
        <v>0</v>
      </c>
      <c r="T1145" s="93"/>
      <c r="U1145" s="93"/>
    </row>
    <row r="1146" spans="1:21" ht="13.15" customHeight="1" x14ac:dyDescent="0.2">
      <c r="A1146" s="92"/>
      <c r="B1146" s="80" t="s">
        <v>15</v>
      </c>
      <c r="C1146" s="27"/>
      <c r="D1146" s="27"/>
      <c r="E1146" s="27"/>
      <c r="F1146" s="27"/>
      <c r="G1146" s="27"/>
      <c r="H1146" s="22">
        <f t="shared" ref="H1146" si="873">H1154+H1161+H1168+H1178</f>
        <v>0</v>
      </c>
      <c r="I1146" s="22">
        <f t="shared" ref="I1146:S1146" si="874">I1154+I1161+I1168+I1178</f>
        <v>0</v>
      </c>
      <c r="J1146" s="22">
        <f t="shared" si="874"/>
        <v>0</v>
      </c>
      <c r="K1146" s="22">
        <f t="shared" si="874"/>
        <v>0</v>
      </c>
      <c r="L1146" s="22">
        <f t="shared" si="874"/>
        <v>0</v>
      </c>
      <c r="M1146" s="22">
        <f t="shared" si="874"/>
        <v>0</v>
      </c>
      <c r="N1146" s="22">
        <f t="shared" si="874"/>
        <v>0</v>
      </c>
      <c r="O1146" s="22">
        <f t="shared" si="874"/>
        <v>0</v>
      </c>
      <c r="P1146" s="22">
        <f t="shared" si="874"/>
        <v>0</v>
      </c>
      <c r="Q1146" s="22">
        <f t="shared" si="874"/>
        <v>0</v>
      </c>
      <c r="R1146" s="22">
        <f t="shared" si="874"/>
        <v>0</v>
      </c>
      <c r="S1146" s="22">
        <f t="shared" si="874"/>
        <v>0</v>
      </c>
      <c r="T1146" s="93"/>
      <c r="U1146" s="93"/>
    </row>
    <row r="1147" spans="1:21" ht="54" customHeight="1" x14ac:dyDescent="0.2">
      <c r="A1147" s="92"/>
      <c r="B1147" s="80" t="s">
        <v>12</v>
      </c>
      <c r="C1147" s="27"/>
      <c r="D1147" s="27"/>
      <c r="E1147" s="27"/>
      <c r="F1147" s="27"/>
      <c r="G1147" s="27"/>
      <c r="H1147" s="22">
        <f t="shared" si="871"/>
        <v>0</v>
      </c>
      <c r="I1147" s="22">
        <f t="shared" ref="I1147:S1147" si="875">I1155+I1162+I1169+I1179</f>
        <v>0</v>
      </c>
      <c r="J1147" s="22">
        <f t="shared" si="875"/>
        <v>0</v>
      </c>
      <c r="K1147" s="22">
        <f t="shared" si="875"/>
        <v>0</v>
      </c>
      <c r="L1147" s="22">
        <f t="shared" si="875"/>
        <v>0</v>
      </c>
      <c r="M1147" s="22">
        <f t="shared" si="875"/>
        <v>0</v>
      </c>
      <c r="N1147" s="22">
        <f t="shared" si="875"/>
        <v>0</v>
      </c>
      <c r="O1147" s="22">
        <f t="shared" si="875"/>
        <v>0</v>
      </c>
      <c r="P1147" s="22">
        <f t="shared" si="875"/>
        <v>0</v>
      </c>
      <c r="Q1147" s="22">
        <f t="shared" si="875"/>
        <v>0</v>
      </c>
      <c r="R1147" s="22">
        <f t="shared" si="875"/>
        <v>0</v>
      </c>
      <c r="S1147" s="22">
        <f t="shared" si="875"/>
        <v>0</v>
      </c>
      <c r="T1147" s="93"/>
      <c r="U1147" s="93"/>
    </row>
    <row r="1148" spans="1:21" ht="24" customHeight="1" x14ac:dyDescent="0.2">
      <c r="A1148" s="92" t="s">
        <v>265</v>
      </c>
      <c r="B1148" s="80" t="s">
        <v>149</v>
      </c>
      <c r="C1148" s="19"/>
      <c r="D1148" s="20"/>
      <c r="E1148" s="20"/>
      <c r="F1148" s="20"/>
      <c r="G1148" s="19"/>
      <c r="H1148" s="22">
        <v>39</v>
      </c>
      <c r="I1148" s="22"/>
      <c r="J1148" s="22">
        <v>15</v>
      </c>
      <c r="K1148" s="22"/>
      <c r="L1148" s="22">
        <v>7</v>
      </c>
      <c r="M1148" s="22"/>
      <c r="N1148" s="22">
        <v>1</v>
      </c>
      <c r="O1148" s="22"/>
      <c r="P1148" s="22">
        <v>7</v>
      </c>
      <c r="Q1148" s="22"/>
      <c r="R1148" s="22">
        <v>39</v>
      </c>
      <c r="S1148" s="22">
        <v>39</v>
      </c>
      <c r="T1148" s="93" t="s">
        <v>555</v>
      </c>
      <c r="U1148" s="102" t="s">
        <v>313</v>
      </c>
    </row>
    <row r="1149" spans="1:21" ht="33" customHeight="1" x14ac:dyDescent="0.2">
      <c r="A1149" s="92"/>
      <c r="B1149" s="80" t="s">
        <v>114</v>
      </c>
      <c r="C1149" s="19"/>
      <c r="D1149" s="20"/>
      <c r="E1149" s="20"/>
      <c r="F1149" s="20"/>
      <c r="G1149" s="19"/>
      <c r="H1149" s="22">
        <f t="shared" ref="H1149:S1149" si="876">ROUND(H1150/H1148,1)</f>
        <v>256.39999999999998</v>
      </c>
      <c r="I1149" s="22" t="e">
        <f t="shared" si="876"/>
        <v>#DIV/0!</v>
      </c>
      <c r="J1149" s="68" t="s">
        <v>585</v>
      </c>
      <c r="K1149" s="68"/>
      <c r="L1149" s="68" t="s">
        <v>585</v>
      </c>
      <c r="M1149" s="68"/>
      <c r="N1149" s="68" t="s">
        <v>585</v>
      </c>
      <c r="O1149" s="68"/>
      <c r="P1149" s="68" t="s">
        <v>585</v>
      </c>
      <c r="Q1149" s="22" t="e">
        <f t="shared" si="876"/>
        <v>#DIV/0!</v>
      </c>
      <c r="R1149" s="22">
        <f t="shared" si="876"/>
        <v>256.39999999999998</v>
      </c>
      <c r="S1149" s="22">
        <f t="shared" si="876"/>
        <v>256.39999999999998</v>
      </c>
      <c r="T1149" s="93"/>
      <c r="U1149" s="103"/>
    </row>
    <row r="1150" spans="1:21" ht="31.5" customHeight="1" x14ac:dyDescent="0.2">
      <c r="A1150" s="92"/>
      <c r="B1150" s="80" t="s">
        <v>170</v>
      </c>
      <c r="C1150" s="19"/>
      <c r="D1150" s="20"/>
      <c r="E1150" s="20"/>
      <c r="F1150" s="20"/>
      <c r="G1150" s="19"/>
      <c r="H1150" s="22">
        <f t="shared" ref="H1150:S1150" si="877">SUM(H1151:H1155)</f>
        <v>10000</v>
      </c>
      <c r="I1150" s="22">
        <f t="shared" si="877"/>
        <v>4301.7</v>
      </c>
      <c r="J1150" s="22">
        <f t="shared" si="877"/>
        <v>4605.5</v>
      </c>
      <c r="K1150" s="22">
        <f t="shared" si="877"/>
        <v>4301.7</v>
      </c>
      <c r="L1150" s="22">
        <f t="shared" si="877"/>
        <v>2633.2</v>
      </c>
      <c r="M1150" s="22">
        <f t="shared" si="877"/>
        <v>0</v>
      </c>
      <c r="N1150" s="22">
        <f t="shared" si="877"/>
        <v>2102.5</v>
      </c>
      <c r="O1150" s="22">
        <f t="shared" si="877"/>
        <v>0</v>
      </c>
      <c r="P1150" s="22">
        <f t="shared" si="877"/>
        <v>658.8</v>
      </c>
      <c r="Q1150" s="22">
        <f t="shared" si="877"/>
        <v>0</v>
      </c>
      <c r="R1150" s="22">
        <f t="shared" si="877"/>
        <v>10000</v>
      </c>
      <c r="S1150" s="22">
        <f t="shared" si="877"/>
        <v>10000</v>
      </c>
      <c r="T1150" s="93"/>
      <c r="U1150" s="103"/>
    </row>
    <row r="1151" spans="1:21" ht="13.15" customHeight="1" x14ac:dyDescent="0.2">
      <c r="A1151" s="92"/>
      <c r="B1151" s="92" t="s">
        <v>17</v>
      </c>
      <c r="C1151" s="18" t="s">
        <v>47</v>
      </c>
      <c r="D1151" s="20" t="s">
        <v>590</v>
      </c>
      <c r="E1151" s="18" t="s">
        <v>592</v>
      </c>
      <c r="F1151" s="18" t="s">
        <v>185</v>
      </c>
      <c r="G1151" s="18" t="s">
        <v>53</v>
      </c>
      <c r="H1151" s="22">
        <f>J1151+L1151+N1151+P1151</f>
        <v>0</v>
      </c>
      <c r="I1151" s="24">
        <f t="shared" ref="I1151:I1155" si="878">K1151+M1151+O1151+Q1151</f>
        <v>0</v>
      </c>
      <c r="J1151" s="63"/>
      <c r="K1151" s="63"/>
      <c r="L1151" s="63"/>
      <c r="M1151" s="63"/>
      <c r="N1151" s="63"/>
      <c r="O1151" s="63"/>
      <c r="P1151" s="63"/>
      <c r="Q1151" s="22"/>
      <c r="R1151" s="22">
        <v>580</v>
      </c>
      <c r="S1151" s="22">
        <v>580</v>
      </c>
      <c r="T1151" s="93"/>
      <c r="U1151" s="103"/>
    </row>
    <row r="1152" spans="1:21" ht="26.45" customHeight="1" x14ac:dyDescent="0.2">
      <c r="A1152" s="92"/>
      <c r="B1152" s="92"/>
      <c r="C1152" s="18" t="s">
        <v>47</v>
      </c>
      <c r="D1152" s="20" t="s">
        <v>590</v>
      </c>
      <c r="E1152" s="18" t="s">
        <v>592</v>
      </c>
      <c r="F1152" s="18" t="s">
        <v>185</v>
      </c>
      <c r="G1152" s="18" t="s">
        <v>51</v>
      </c>
      <c r="H1152" s="22">
        <f>J1152+L1152+N1152+P1152</f>
        <v>10000</v>
      </c>
      <c r="I1152" s="24">
        <f t="shared" si="878"/>
        <v>4301.7</v>
      </c>
      <c r="J1152" s="63">
        <v>4605.5</v>
      </c>
      <c r="K1152" s="63">
        <v>4301.7</v>
      </c>
      <c r="L1152" s="63">
        <v>2633.2</v>
      </c>
      <c r="M1152" s="63"/>
      <c r="N1152" s="63">
        <f>1602.5+500</f>
        <v>2102.5</v>
      </c>
      <c r="O1152" s="63"/>
      <c r="P1152" s="63">
        <f>578.8+80</f>
        <v>658.8</v>
      </c>
      <c r="Q1152" s="22"/>
      <c r="R1152" s="22">
        <v>9420</v>
      </c>
      <c r="S1152" s="22">
        <v>9420</v>
      </c>
      <c r="T1152" s="93"/>
      <c r="U1152" s="103"/>
    </row>
    <row r="1153" spans="1:21" ht="13.15" customHeight="1" x14ac:dyDescent="0.2">
      <c r="A1153" s="92"/>
      <c r="B1153" s="80" t="s">
        <v>14</v>
      </c>
      <c r="C1153" s="19"/>
      <c r="D1153" s="20"/>
      <c r="E1153" s="20"/>
      <c r="F1153" s="20"/>
      <c r="G1153" s="19"/>
      <c r="H1153" s="22">
        <f t="shared" ref="H1153:H1155" si="879">J1153+L1153+N1153+P1153</f>
        <v>0</v>
      </c>
      <c r="I1153" s="24">
        <f t="shared" si="878"/>
        <v>0</v>
      </c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93"/>
      <c r="U1153" s="103"/>
    </row>
    <row r="1154" spans="1:21" ht="13.15" customHeight="1" x14ac:dyDescent="0.2">
      <c r="A1154" s="92"/>
      <c r="B1154" s="80" t="s">
        <v>15</v>
      </c>
      <c r="C1154" s="19"/>
      <c r="D1154" s="20"/>
      <c r="E1154" s="20"/>
      <c r="F1154" s="20"/>
      <c r="G1154" s="19"/>
      <c r="H1154" s="22">
        <f t="shared" si="879"/>
        <v>0</v>
      </c>
      <c r="I1154" s="24">
        <f t="shared" si="878"/>
        <v>0</v>
      </c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93"/>
      <c r="U1154" s="103"/>
    </row>
    <row r="1155" spans="1:21" ht="21" customHeight="1" x14ac:dyDescent="0.2">
      <c r="A1155" s="92"/>
      <c r="B1155" s="80" t="s">
        <v>12</v>
      </c>
      <c r="C1155" s="19"/>
      <c r="D1155" s="20"/>
      <c r="E1155" s="20"/>
      <c r="F1155" s="20"/>
      <c r="G1155" s="19"/>
      <c r="H1155" s="22">
        <f t="shared" si="879"/>
        <v>0</v>
      </c>
      <c r="I1155" s="24">
        <f t="shared" si="878"/>
        <v>0</v>
      </c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93"/>
      <c r="U1155" s="104"/>
    </row>
    <row r="1156" spans="1:21" ht="26.45" customHeight="1" x14ac:dyDescent="0.2">
      <c r="A1156" s="92" t="s">
        <v>333</v>
      </c>
      <c r="B1156" s="80" t="s">
        <v>149</v>
      </c>
      <c r="C1156" s="19"/>
      <c r="D1156" s="20"/>
      <c r="E1156" s="20"/>
      <c r="F1156" s="20"/>
      <c r="G1156" s="19"/>
      <c r="H1156" s="22">
        <v>1</v>
      </c>
      <c r="I1156" s="22"/>
      <c r="J1156" s="22">
        <v>1</v>
      </c>
      <c r="K1156" s="22"/>
      <c r="L1156" s="22"/>
      <c r="M1156" s="22"/>
      <c r="N1156" s="22"/>
      <c r="O1156" s="22"/>
      <c r="P1156" s="22"/>
      <c r="Q1156" s="22"/>
      <c r="R1156" s="22">
        <v>1</v>
      </c>
      <c r="S1156" s="22">
        <v>1</v>
      </c>
      <c r="T1156" s="93" t="s">
        <v>344</v>
      </c>
      <c r="U1156" s="102" t="s">
        <v>334</v>
      </c>
    </row>
    <row r="1157" spans="1:21" ht="25.5" x14ac:dyDescent="0.2">
      <c r="A1157" s="92"/>
      <c r="B1157" s="80" t="s">
        <v>111</v>
      </c>
      <c r="C1157" s="19"/>
      <c r="D1157" s="20"/>
      <c r="E1157" s="20"/>
      <c r="F1157" s="20"/>
      <c r="G1157" s="19"/>
      <c r="H1157" s="22">
        <f t="shared" ref="H1157:S1157" si="880">ROUND(H1158/H1156,1)</f>
        <v>630</v>
      </c>
      <c r="I1157" s="22" t="e">
        <f t="shared" si="880"/>
        <v>#DIV/0!</v>
      </c>
      <c r="J1157" s="68" t="s">
        <v>585</v>
      </c>
      <c r="K1157" s="68"/>
      <c r="L1157" s="68" t="s">
        <v>585</v>
      </c>
      <c r="M1157" s="68"/>
      <c r="N1157" s="68" t="s">
        <v>585</v>
      </c>
      <c r="O1157" s="68"/>
      <c r="P1157" s="68" t="s">
        <v>585</v>
      </c>
      <c r="Q1157" s="22" t="e">
        <f t="shared" si="880"/>
        <v>#DIV/0!</v>
      </c>
      <c r="R1157" s="22">
        <f t="shared" si="880"/>
        <v>630</v>
      </c>
      <c r="S1157" s="22">
        <f t="shared" si="880"/>
        <v>630</v>
      </c>
      <c r="T1157" s="93"/>
      <c r="U1157" s="103"/>
    </row>
    <row r="1158" spans="1:21" ht="34.9" customHeight="1" x14ac:dyDescent="0.2">
      <c r="A1158" s="92"/>
      <c r="B1158" s="80" t="s">
        <v>94</v>
      </c>
      <c r="C1158" s="19"/>
      <c r="D1158" s="20"/>
      <c r="E1158" s="20"/>
      <c r="F1158" s="20"/>
      <c r="G1158" s="19"/>
      <c r="H1158" s="22">
        <f t="shared" ref="H1158:S1158" si="881">SUM(H1159:H1162)</f>
        <v>630</v>
      </c>
      <c r="I1158" s="22">
        <f t="shared" si="881"/>
        <v>630</v>
      </c>
      <c r="J1158" s="22">
        <f t="shared" si="881"/>
        <v>630</v>
      </c>
      <c r="K1158" s="22">
        <f t="shared" si="881"/>
        <v>630</v>
      </c>
      <c r="L1158" s="22"/>
      <c r="M1158" s="22">
        <f t="shared" si="881"/>
        <v>0</v>
      </c>
      <c r="N1158" s="22">
        <f t="shared" si="881"/>
        <v>0</v>
      </c>
      <c r="O1158" s="22">
        <f t="shared" si="881"/>
        <v>0</v>
      </c>
      <c r="P1158" s="22">
        <f t="shared" si="881"/>
        <v>0</v>
      </c>
      <c r="Q1158" s="22">
        <f t="shared" si="881"/>
        <v>0</v>
      </c>
      <c r="R1158" s="22">
        <f t="shared" si="881"/>
        <v>630</v>
      </c>
      <c r="S1158" s="22">
        <f t="shared" si="881"/>
        <v>630</v>
      </c>
      <c r="T1158" s="93"/>
      <c r="U1158" s="103"/>
    </row>
    <row r="1159" spans="1:21" ht="26.45" customHeight="1" x14ac:dyDescent="0.2">
      <c r="A1159" s="92"/>
      <c r="B1159" s="80" t="s">
        <v>17</v>
      </c>
      <c r="C1159" s="18" t="s">
        <v>49</v>
      </c>
      <c r="D1159" s="20" t="s">
        <v>599</v>
      </c>
      <c r="E1159" s="18" t="s">
        <v>589</v>
      </c>
      <c r="F1159" s="18" t="s">
        <v>577</v>
      </c>
      <c r="G1159" s="18" t="s">
        <v>51</v>
      </c>
      <c r="H1159" s="22">
        <f>J1159+L1159+N1159+P1159</f>
        <v>630</v>
      </c>
      <c r="I1159" s="24">
        <f t="shared" ref="I1159:I1162" si="882">K1159+M1159+O1159+Q1159</f>
        <v>630</v>
      </c>
      <c r="J1159" s="63">
        <v>630</v>
      </c>
      <c r="K1159" s="63">
        <v>630</v>
      </c>
      <c r="L1159" s="63"/>
      <c r="M1159" s="63"/>
      <c r="N1159" s="63"/>
      <c r="O1159" s="63"/>
      <c r="P1159" s="63"/>
      <c r="Q1159" s="22"/>
      <c r="R1159" s="22">
        <v>630</v>
      </c>
      <c r="S1159" s="22">
        <v>630</v>
      </c>
      <c r="T1159" s="93"/>
      <c r="U1159" s="103"/>
    </row>
    <row r="1160" spans="1:21" x14ac:dyDescent="0.2">
      <c r="A1160" s="92"/>
      <c r="B1160" s="80" t="s">
        <v>14</v>
      </c>
      <c r="C1160" s="19"/>
      <c r="D1160" s="20"/>
      <c r="E1160" s="20"/>
      <c r="F1160" s="20"/>
      <c r="G1160" s="19"/>
      <c r="H1160" s="22">
        <f t="shared" ref="H1160:H1162" si="883">J1160+L1160+N1160+P1160</f>
        <v>0</v>
      </c>
      <c r="I1160" s="24">
        <f t="shared" si="882"/>
        <v>0</v>
      </c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93"/>
      <c r="U1160" s="103"/>
    </row>
    <row r="1161" spans="1:21" ht="13.15" customHeight="1" x14ac:dyDescent="0.2">
      <c r="A1161" s="92"/>
      <c r="B1161" s="80" t="s">
        <v>15</v>
      </c>
      <c r="C1161" s="19"/>
      <c r="D1161" s="20"/>
      <c r="E1161" s="20"/>
      <c r="F1161" s="20"/>
      <c r="G1161" s="19"/>
      <c r="H1161" s="22">
        <f t="shared" si="883"/>
        <v>0</v>
      </c>
      <c r="I1161" s="24">
        <f t="shared" si="882"/>
        <v>0</v>
      </c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93"/>
      <c r="U1161" s="103"/>
    </row>
    <row r="1162" spans="1:21" ht="13.15" customHeight="1" x14ac:dyDescent="0.2">
      <c r="A1162" s="92"/>
      <c r="B1162" s="80" t="s">
        <v>12</v>
      </c>
      <c r="C1162" s="19"/>
      <c r="D1162" s="20"/>
      <c r="E1162" s="20"/>
      <c r="F1162" s="20"/>
      <c r="G1162" s="19"/>
      <c r="H1162" s="22">
        <f t="shared" si="883"/>
        <v>0</v>
      </c>
      <c r="I1162" s="24">
        <f t="shared" si="882"/>
        <v>0</v>
      </c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93"/>
      <c r="U1162" s="104"/>
    </row>
    <row r="1163" spans="1:21" ht="18.600000000000001" customHeight="1" x14ac:dyDescent="0.2">
      <c r="A1163" s="92" t="s">
        <v>347</v>
      </c>
      <c r="B1163" s="80" t="s">
        <v>138</v>
      </c>
      <c r="C1163" s="19"/>
      <c r="D1163" s="20"/>
      <c r="E1163" s="20"/>
      <c r="F1163" s="20"/>
      <c r="G1163" s="19"/>
      <c r="H1163" s="22">
        <v>80</v>
      </c>
      <c r="I1163" s="22"/>
      <c r="J1163" s="22">
        <v>20</v>
      </c>
      <c r="K1163" s="22"/>
      <c r="L1163" s="22">
        <v>20</v>
      </c>
      <c r="M1163" s="22"/>
      <c r="N1163" s="22">
        <v>20</v>
      </c>
      <c r="O1163" s="22"/>
      <c r="P1163" s="22">
        <v>20</v>
      </c>
      <c r="Q1163" s="22"/>
      <c r="R1163" s="22">
        <v>80</v>
      </c>
      <c r="S1163" s="22">
        <v>80</v>
      </c>
      <c r="T1163" s="93" t="s">
        <v>553</v>
      </c>
      <c r="U1163" s="102" t="s">
        <v>423</v>
      </c>
    </row>
    <row r="1164" spans="1:21" ht="25.5" x14ac:dyDescent="0.2">
      <c r="A1164" s="92"/>
      <c r="B1164" s="80" t="s">
        <v>109</v>
      </c>
      <c r="C1164" s="19"/>
      <c r="D1164" s="20"/>
      <c r="E1164" s="20"/>
      <c r="F1164" s="20"/>
      <c r="G1164" s="19"/>
      <c r="H1164" s="22">
        <f t="shared" ref="H1164:S1164" si="884">ROUND(H1165/H1163,1)</f>
        <v>61</v>
      </c>
      <c r="I1164" s="22" t="e">
        <f t="shared" si="884"/>
        <v>#DIV/0!</v>
      </c>
      <c r="J1164" s="68" t="s">
        <v>585</v>
      </c>
      <c r="K1164" s="68"/>
      <c r="L1164" s="68" t="s">
        <v>585</v>
      </c>
      <c r="M1164" s="68"/>
      <c r="N1164" s="68" t="s">
        <v>585</v>
      </c>
      <c r="O1164" s="68"/>
      <c r="P1164" s="68" t="s">
        <v>585</v>
      </c>
      <c r="Q1164" s="22" t="e">
        <f t="shared" si="884"/>
        <v>#DIV/0!</v>
      </c>
      <c r="R1164" s="22">
        <f t="shared" si="884"/>
        <v>33.4</v>
      </c>
      <c r="S1164" s="22">
        <f t="shared" si="884"/>
        <v>33.4</v>
      </c>
      <c r="T1164" s="93"/>
      <c r="U1164" s="103"/>
    </row>
    <row r="1165" spans="1:21" ht="25.5" x14ac:dyDescent="0.2">
      <c r="A1165" s="92"/>
      <c r="B1165" s="80" t="s">
        <v>98</v>
      </c>
      <c r="C1165" s="19"/>
      <c r="D1165" s="20"/>
      <c r="E1165" s="20"/>
      <c r="F1165" s="20"/>
      <c r="G1165" s="19"/>
      <c r="H1165" s="22">
        <f t="shared" ref="H1165:S1165" si="885">SUM(H1166:H1169)</f>
        <v>4877.3</v>
      </c>
      <c r="I1165" s="22">
        <f t="shared" si="885"/>
        <v>1300</v>
      </c>
      <c r="J1165" s="22">
        <f t="shared" si="885"/>
        <v>845</v>
      </c>
      <c r="K1165" s="22">
        <f t="shared" si="885"/>
        <v>1300</v>
      </c>
      <c r="L1165" s="22">
        <f t="shared" si="885"/>
        <v>1125</v>
      </c>
      <c r="M1165" s="22">
        <f t="shared" si="885"/>
        <v>0</v>
      </c>
      <c r="N1165" s="22">
        <f t="shared" si="885"/>
        <v>1210</v>
      </c>
      <c r="O1165" s="22">
        <f t="shared" si="885"/>
        <v>0</v>
      </c>
      <c r="P1165" s="22">
        <f t="shared" si="885"/>
        <v>1697.3</v>
      </c>
      <c r="Q1165" s="22">
        <f t="shared" si="885"/>
        <v>0</v>
      </c>
      <c r="R1165" s="22">
        <f t="shared" si="885"/>
        <v>2675.3</v>
      </c>
      <c r="S1165" s="22">
        <f t="shared" si="885"/>
        <v>2675.3</v>
      </c>
      <c r="T1165" s="93"/>
      <c r="U1165" s="103"/>
    </row>
    <row r="1166" spans="1:21" x14ac:dyDescent="0.2">
      <c r="A1166" s="92"/>
      <c r="B1166" s="80" t="s">
        <v>17</v>
      </c>
      <c r="C1166" s="18" t="s">
        <v>47</v>
      </c>
      <c r="D1166" s="20" t="s">
        <v>590</v>
      </c>
      <c r="E1166" s="18" t="s">
        <v>592</v>
      </c>
      <c r="F1166" s="18" t="s">
        <v>185</v>
      </c>
      <c r="G1166" s="18" t="s">
        <v>51</v>
      </c>
      <c r="H1166" s="22">
        <f>J1166+L1166+N1166+P1166</f>
        <v>4877.3</v>
      </c>
      <c r="I1166" s="24">
        <f t="shared" ref="I1166:I1169" si="886">K1166+M1166+O1166+Q1166</f>
        <v>1300</v>
      </c>
      <c r="J1166" s="63">
        <v>845</v>
      </c>
      <c r="K1166" s="63">
        <v>1300</v>
      </c>
      <c r="L1166" s="63">
        <v>1125</v>
      </c>
      <c r="M1166" s="63"/>
      <c r="N1166" s="63">
        <f>360+750+100</f>
        <v>1210</v>
      </c>
      <c r="O1166" s="63"/>
      <c r="P1166" s="63">
        <f>345.3+750+402+200</f>
        <v>1697.3</v>
      </c>
      <c r="Q1166" s="22"/>
      <c r="R1166" s="22">
        <v>2675.3</v>
      </c>
      <c r="S1166" s="22">
        <v>2675.3</v>
      </c>
      <c r="T1166" s="93"/>
      <c r="U1166" s="103"/>
    </row>
    <row r="1167" spans="1:21" ht="36.75" customHeight="1" x14ac:dyDescent="0.2">
      <c r="A1167" s="92"/>
      <c r="B1167" s="80" t="s">
        <v>14</v>
      </c>
      <c r="C1167" s="19"/>
      <c r="D1167" s="20"/>
      <c r="E1167" s="20"/>
      <c r="F1167" s="20"/>
      <c r="G1167" s="19"/>
      <c r="H1167" s="22">
        <f t="shared" ref="H1167:H1169" si="887">J1167+L1167+N1167+P1167</f>
        <v>0</v>
      </c>
      <c r="I1167" s="24">
        <f t="shared" si="886"/>
        <v>0</v>
      </c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93"/>
      <c r="U1167" s="103"/>
    </row>
    <row r="1168" spans="1:21" ht="13.15" customHeight="1" x14ac:dyDescent="0.2">
      <c r="A1168" s="92"/>
      <c r="B1168" s="80" t="s">
        <v>15</v>
      </c>
      <c r="C1168" s="19"/>
      <c r="D1168" s="20"/>
      <c r="E1168" s="20"/>
      <c r="F1168" s="20"/>
      <c r="G1168" s="19"/>
      <c r="H1168" s="22">
        <f t="shared" si="887"/>
        <v>0</v>
      </c>
      <c r="I1168" s="24">
        <f t="shared" si="886"/>
        <v>0</v>
      </c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93"/>
      <c r="U1168" s="103"/>
    </row>
    <row r="1169" spans="1:21" ht="13.15" customHeight="1" x14ac:dyDescent="0.2">
      <c r="A1169" s="92"/>
      <c r="B1169" s="80" t="s">
        <v>12</v>
      </c>
      <c r="C1169" s="19"/>
      <c r="D1169" s="20"/>
      <c r="E1169" s="20"/>
      <c r="F1169" s="20"/>
      <c r="G1169" s="19"/>
      <c r="H1169" s="22">
        <f t="shared" si="887"/>
        <v>0</v>
      </c>
      <c r="I1169" s="24">
        <f t="shared" si="886"/>
        <v>0</v>
      </c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93"/>
      <c r="U1169" s="104"/>
    </row>
    <row r="1170" spans="1:21" ht="13.15" customHeight="1" x14ac:dyDescent="0.2">
      <c r="A1170" s="92" t="s">
        <v>280</v>
      </c>
      <c r="B1170" s="80" t="s">
        <v>149</v>
      </c>
      <c r="C1170" s="19"/>
      <c r="D1170" s="20"/>
      <c r="E1170" s="20"/>
      <c r="F1170" s="20"/>
      <c r="G1170" s="19"/>
      <c r="H1170" s="22">
        <v>5</v>
      </c>
      <c r="I1170" s="22"/>
      <c r="J1170" s="22">
        <v>1</v>
      </c>
      <c r="K1170" s="22"/>
      <c r="L1170" s="22">
        <v>2</v>
      </c>
      <c r="M1170" s="22"/>
      <c r="N1170" s="22">
        <v>1</v>
      </c>
      <c r="O1170" s="22"/>
      <c r="P1170" s="22">
        <v>1</v>
      </c>
      <c r="Q1170" s="22"/>
      <c r="R1170" s="22">
        <v>5</v>
      </c>
      <c r="S1170" s="22">
        <v>5</v>
      </c>
      <c r="T1170" s="93" t="s">
        <v>553</v>
      </c>
      <c r="U1170" s="102" t="s">
        <v>424</v>
      </c>
    </row>
    <row r="1171" spans="1:21" ht="30.6" customHeight="1" x14ac:dyDescent="0.2">
      <c r="A1171" s="92"/>
      <c r="B1171" s="80" t="s">
        <v>115</v>
      </c>
      <c r="C1171" s="19"/>
      <c r="D1171" s="20"/>
      <c r="E1171" s="20"/>
      <c r="F1171" s="20"/>
      <c r="G1171" s="19"/>
      <c r="H1171" s="22">
        <f t="shared" ref="H1171:S1171" si="888">ROUND(H1172/H1170,1)</f>
        <v>1290</v>
      </c>
      <c r="I1171" s="22" t="e">
        <f t="shared" si="888"/>
        <v>#DIV/0!</v>
      </c>
      <c r="J1171" s="68" t="s">
        <v>585</v>
      </c>
      <c r="K1171" s="68"/>
      <c r="L1171" s="68" t="s">
        <v>585</v>
      </c>
      <c r="M1171" s="68"/>
      <c r="N1171" s="68" t="s">
        <v>585</v>
      </c>
      <c r="O1171" s="68"/>
      <c r="P1171" s="68" t="s">
        <v>585</v>
      </c>
      <c r="Q1171" s="22" t="e">
        <f t="shared" si="888"/>
        <v>#DIV/0!</v>
      </c>
      <c r="R1171" s="22">
        <f t="shared" si="888"/>
        <v>1318.9</v>
      </c>
      <c r="S1171" s="22">
        <f t="shared" si="888"/>
        <v>1517.9</v>
      </c>
      <c r="T1171" s="93"/>
      <c r="U1171" s="103"/>
    </row>
    <row r="1172" spans="1:21" ht="13.15" customHeight="1" x14ac:dyDescent="0.2">
      <c r="A1172" s="92"/>
      <c r="B1172" s="80" t="s">
        <v>98</v>
      </c>
      <c r="C1172" s="19"/>
      <c r="D1172" s="20"/>
      <c r="E1172" s="20"/>
      <c r="F1172" s="20"/>
      <c r="G1172" s="19"/>
      <c r="H1172" s="22">
        <f t="shared" ref="H1172:S1172" si="889">SUM(H1173:H1179)</f>
        <v>6450</v>
      </c>
      <c r="I1172" s="22">
        <f t="shared" si="889"/>
        <v>0</v>
      </c>
      <c r="J1172" s="22">
        <f t="shared" si="889"/>
        <v>0</v>
      </c>
      <c r="K1172" s="22">
        <f t="shared" si="889"/>
        <v>0</v>
      </c>
      <c r="L1172" s="22">
        <f t="shared" si="889"/>
        <v>4250</v>
      </c>
      <c r="M1172" s="22">
        <f t="shared" si="889"/>
        <v>0</v>
      </c>
      <c r="N1172" s="22">
        <f t="shared" si="889"/>
        <v>200</v>
      </c>
      <c r="O1172" s="22">
        <f t="shared" si="889"/>
        <v>0</v>
      </c>
      <c r="P1172" s="22">
        <f t="shared" si="889"/>
        <v>2000</v>
      </c>
      <c r="Q1172" s="22">
        <f t="shared" si="889"/>
        <v>0</v>
      </c>
      <c r="R1172" s="22">
        <f t="shared" si="889"/>
        <v>6594.6</v>
      </c>
      <c r="S1172" s="22">
        <f t="shared" si="889"/>
        <v>7589.3202000000001</v>
      </c>
      <c r="T1172" s="93"/>
      <c r="U1172" s="103"/>
    </row>
    <row r="1173" spans="1:21" ht="13.15" customHeight="1" x14ac:dyDescent="0.2">
      <c r="A1173" s="92"/>
      <c r="B1173" s="92" t="s">
        <v>17</v>
      </c>
      <c r="C1173" s="18" t="s">
        <v>47</v>
      </c>
      <c r="D1173" s="20" t="s">
        <v>590</v>
      </c>
      <c r="E1173" s="18" t="s">
        <v>592</v>
      </c>
      <c r="F1173" s="18" t="s">
        <v>185</v>
      </c>
      <c r="G1173" s="18" t="s">
        <v>53</v>
      </c>
      <c r="H1173" s="22">
        <f>J1173+L1173+N1173+P1173</f>
        <v>0</v>
      </c>
      <c r="I1173" s="24">
        <f>K1173+M1173+O1173+Q1173</f>
        <v>0</v>
      </c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93"/>
      <c r="U1173" s="103"/>
    </row>
    <row r="1174" spans="1:21" x14ac:dyDescent="0.2">
      <c r="A1174" s="92"/>
      <c r="B1174" s="92"/>
      <c r="C1174" s="18" t="s">
        <v>47</v>
      </c>
      <c r="D1174" s="20" t="s">
        <v>590</v>
      </c>
      <c r="E1174" s="18" t="s">
        <v>592</v>
      </c>
      <c r="F1174" s="18" t="s">
        <v>185</v>
      </c>
      <c r="G1174" s="18" t="s">
        <v>53</v>
      </c>
      <c r="H1174" s="22">
        <f t="shared" ref="H1174:H1175" si="890">J1174+L1174+N1174+P1174</f>
        <v>0</v>
      </c>
      <c r="I1174" s="24">
        <f t="shared" ref="I1174:I1179" si="891">K1174+M1174+O1174+Q1174</f>
        <v>0</v>
      </c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93"/>
      <c r="U1174" s="103"/>
    </row>
    <row r="1175" spans="1:21" ht="13.15" customHeight="1" x14ac:dyDescent="0.2">
      <c r="A1175" s="92"/>
      <c r="B1175" s="92"/>
      <c r="C1175" s="18" t="s">
        <v>47</v>
      </c>
      <c r="D1175" s="20" t="s">
        <v>590</v>
      </c>
      <c r="E1175" s="18" t="s">
        <v>592</v>
      </c>
      <c r="F1175" s="18" t="s">
        <v>185</v>
      </c>
      <c r="G1175" s="18" t="s">
        <v>53</v>
      </c>
      <c r="H1175" s="22">
        <f t="shared" si="890"/>
        <v>0</v>
      </c>
      <c r="I1175" s="24">
        <f t="shared" si="891"/>
        <v>0</v>
      </c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93"/>
      <c r="U1175" s="103"/>
    </row>
    <row r="1176" spans="1:21" ht="13.15" customHeight="1" x14ac:dyDescent="0.2">
      <c r="A1176" s="92"/>
      <c r="B1176" s="92"/>
      <c r="C1176" s="18" t="s">
        <v>47</v>
      </c>
      <c r="D1176" s="20" t="s">
        <v>590</v>
      </c>
      <c r="E1176" s="18" t="s">
        <v>592</v>
      </c>
      <c r="F1176" s="18" t="s">
        <v>185</v>
      </c>
      <c r="G1176" s="18" t="s">
        <v>51</v>
      </c>
      <c r="H1176" s="22">
        <f>J1176+L1176+N1176+P1176</f>
        <v>6450</v>
      </c>
      <c r="I1176" s="24">
        <f t="shared" si="891"/>
        <v>0</v>
      </c>
      <c r="J1176" s="63"/>
      <c r="K1176" s="63"/>
      <c r="L1176" s="63">
        <v>4250</v>
      </c>
      <c r="M1176" s="63"/>
      <c r="N1176" s="63">
        <v>200</v>
      </c>
      <c r="O1176" s="63"/>
      <c r="P1176" s="63">
        <v>2000</v>
      </c>
      <c r="Q1176" s="22"/>
      <c r="R1176" s="22">
        <f>6450+144.6</f>
        <v>6594.6</v>
      </c>
      <c r="S1176" s="22">
        <f>6450+1139.3202</f>
        <v>7589.3202000000001</v>
      </c>
      <c r="T1176" s="93"/>
      <c r="U1176" s="103"/>
    </row>
    <row r="1177" spans="1:21" ht="13.15" customHeight="1" x14ac:dyDescent="0.2">
      <c r="A1177" s="92"/>
      <c r="B1177" s="80" t="s">
        <v>14</v>
      </c>
      <c r="C1177" s="19"/>
      <c r="D1177" s="20"/>
      <c r="E1177" s="20"/>
      <c r="F1177" s="20"/>
      <c r="G1177" s="19"/>
      <c r="H1177" s="22">
        <f t="shared" ref="H1177:H1179" si="892">J1177+L1177+N1177+P1177</f>
        <v>0</v>
      </c>
      <c r="I1177" s="24">
        <f t="shared" si="891"/>
        <v>0</v>
      </c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93"/>
      <c r="U1177" s="103"/>
    </row>
    <row r="1178" spans="1:21" ht="13.15" customHeight="1" x14ac:dyDescent="0.2">
      <c r="A1178" s="92"/>
      <c r="B1178" s="80" t="s">
        <v>15</v>
      </c>
      <c r="C1178" s="19"/>
      <c r="D1178" s="20"/>
      <c r="E1178" s="20"/>
      <c r="F1178" s="20"/>
      <c r="G1178" s="19"/>
      <c r="H1178" s="22">
        <f t="shared" si="892"/>
        <v>0</v>
      </c>
      <c r="I1178" s="24">
        <f t="shared" si="891"/>
        <v>0</v>
      </c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93"/>
      <c r="U1178" s="103"/>
    </row>
    <row r="1179" spans="1:21" ht="54.6" customHeight="1" x14ac:dyDescent="0.2">
      <c r="A1179" s="92"/>
      <c r="B1179" s="80" t="s">
        <v>12</v>
      </c>
      <c r="C1179" s="19"/>
      <c r="D1179" s="20"/>
      <c r="E1179" s="20"/>
      <c r="F1179" s="20"/>
      <c r="G1179" s="19"/>
      <c r="H1179" s="22">
        <f t="shared" si="892"/>
        <v>0</v>
      </c>
      <c r="I1179" s="24">
        <f t="shared" si="891"/>
        <v>0</v>
      </c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93"/>
      <c r="U1179" s="104"/>
    </row>
    <row r="1180" spans="1:21" ht="15" customHeight="1" x14ac:dyDescent="0.2">
      <c r="A1180" s="102" t="s">
        <v>28</v>
      </c>
      <c r="B1180" s="80" t="s">
        <v>600</v>
      </c>
      <c r="C1180" s="19"/>
      <c r="D1180" s="20"/>
      <c r="E1180" s="20"/>
      <c r="F1180" s="20"/>
      <c r="G1180" s="19"/>
      <c r="H1180" s="22">
        <f>H1181+H1182+H1183+H1184</f>
        <v>39917.300000000003</v>
      </c>
      <c r="I1180" s="22">
        <f t="shared" ref="I1180:S1180" si="893">I1181+I1182+I1183+I1184</f>
        <v>11230.5</v>
      </c>
      <c r="J1180" s="22">
        <f t="shared" si="893"/>
        <v>11265.5</v>
      </c>
      <c r="K1180" s="22">
        <f t="shared" si="893"/>
        <v>11230.5</v>
      </c>
      <c r="L1180" s="22">
        <f t="shared" si="893"/>
        <v>14517.5</v>
      </c>
      <c r="M1180" s="22">
        <f t="shared" si="893"/>
        <v>0</v>
      </c>
      <c r="N1180" s="22">
        <f t="shared" si="893"/>
        <v>6144.5</v>
      </c>
      <c r="O1180" s="22">
        <f t="shared" si="893"/>
        <v>0</v>
      </c>
      <c r="P1180" s="22">
        <f t="shared" si="893"/>
        <v>7989.8</v>
      </c>
      <c r="Q1180" s="22">
        <f t="shared" si="893"/>
        <v>0</v>
      </c>
      <c r="R1180" s="22">
        <f t="shared" si="893"/>
        <v>39761.9</v>
      </c>
      <c r="S1180" s="22">
        <f t="shared" si="893"/>
        <v>40756.620199999998</v>
      </c>
      <c r="T1180" s="76"/>
      <c r="U1180" s="79"/>
    </row>
    <row r="1181" spans="1:21" ht="13.15" customHeight="1" x14ac:dyDescent="0.2">
      <c r="A1181" s="103"/>
      <c r="B1181" s="80" t="s">
        <v>17</v>
      </c>
      <c r="C1181" s="19"/>
      <c r="D1181" s="20"/>
      <c r="E1181" s="20"/>
      <c r="F1181" s="20"/>
      <c r="G1181" s="19"/>
      <c r="H1181" s="22">
        <f>H1142+H1143+H1144+H1107+H1108+H1109+H1110</f>
        <v>39917.300000000003</v>
      </c>
      <c r="I1181" s="22">
        <f t="shared" ref="I1181:S1181" si="894">I1142+I1143+I1144+I1107+I1108+I1109+I1110</f>
        <v>11230.5</v>
      </c>
      <c r="J1181" s="22">
        <f t="shared" si="894"/>
        <v>11265.5</v>
      </c>
      <c r="K1181" s="22">
        <f t="shared" si="894"/>
        <v>11230.5</v>
      </c>
      <c r="L1181" s="22">
        <f t="shared" si="894"/>
        <v>14517.5</v>
      </c>
      <c r="M1181" s="22">
        <f t="shared" si="894"/>
        <v>0</v>
      </c>
      <c r="N1181" s="22">
        <f t="shared" si="894"/>
        <v>6144.5</v>
      </c>
      <c r="O1181" s="22">
        <f t="shared" si="894"/>
        <v>0</v>
      </c>
      <c r="P1181" s="22">
        <f t="shared" si="894"/>
        <v>7989.8</v>
      </c>
      <c r="Q1181" s="22">
        <f t="shared" si="894"/>
        <v>0</v>
      </c>
      <c r="R1181" s="22">
        <f t="shared" si="894"/>
        <v>39761.9</v>
      </c>
      <c r="S1181" s="22">
        <f t="shared" si="894"/>
        <v>40756.620199999998</v>
      </c>
      <c r="T1181" s="25"/>
      <c r="U1181" s="76"/>
    </row>
    <row r="1182" spans="1:21" x14ac:dyDescent="0.2">
      <c r="A1182" s="103"/>
      <c r="B1182" s="80" t="s">
        <v>14</v>
      </c>
      <c r="C1182" s="19"/>
      <c r="D1182" s="20"/>
      <c r="E1182" s="20"/>
      <c r="F1182" s="20"/>
      <c r="G1182" s="19"/>
      <c r="H1182" s="22">
        <f>H1145+H1111</f>
        <v>0</v>
      </c>
      <c r="I1182" s="22">
        <f t="shared" ref="I1182:S1182" si="895">I1145+I1111</f>
        <v>0</v>
      </c>
      <c r="J1182" s="22">
        <f t="shared" si="895"/>
        <v>0</v>
      </c>
      <c r="K1182" s="22">
        <f t="shared" si="895"/>
        <v>0</v>
      </c>
      <c r="L1182" s="22">
        <f t="shared" si="895"/>
        <v>0</v>
      </c>
      <c r="M1182" s="22">
        <f t="shared" si="895"/>
        <v>0</v>
      </c>
      <c r="N1182" s="22">
        <f t="shared" si="895"/>
        <v>0</v>
      </c>
      <c r="O1182" s="22">
        <f t="shared" si="895"/>
        <v>0</v>
      </c>
      <c r="P1182" s="22">
        <f t="shared" si="895"/>
        <v>0</v>
      </c>
      <c r="Q1182" s="22">
        <f t="shared" si="895"/>
        <v>0</v>
      </c>
      <c r="R1182" s="22">
        <f t="shared" si="895"/>
        <v>0</v>
      </c>
      <c r="S1182" s="22">
        <f t="shared" si="895"/>
        <v>0</v>
      </c>
      <c r="T1182" s="25"/>
      <c r="U1182" s="76"/>
    </row>
    <row r="1183" spans="1:21" ht="13.15" customHeight="1" x14ac:dyDescent="0.2">
      <c r="A1183" s="103"/>
      <c r="B1183" s="80" t="s">
        <v>15</v>
      </c>
      <c r="C1183" s="19"/>
      <c r="D1183" s="20"/>
      <c r="E1183" s="20"/>
      <c r="F1183" s="20"/>
      <c r="G1183" s="19"/>
      <c r="H1183" s="22">
        <f t="shared" ref="H1183" si="896">H1146+H1112</f>
        <v>0</v>
      </c>
      <c r="I1183" s="22">
        <f t="shared" ref="I1183:S1183" si="897">I1146+I1112</f>
        <v>0</v>
      </c>
      <c r="J1183" s="22">
        <f t="shared" si="897"/>
        <v>0</v>
      </c>
      <c r="K1183" s="22">
        <f t="shared" si="897"/>
        <v>0</v>
      </c>
      <c r="L1183" s="22">
        <f t="shared" si="897"/>
        <v>0</v>
      </c>
      <c r="M1183" s="22">
        <f t="shared" si="897"/>
        <v>0</v>
      </c>
      <c r="N1183" s="22">
        <f t="shared" si="897"/>
        <v>0</v>
      </c>
      <c r="O1183" s="22">
        <f t="shared" si="897"/>
        <v>0</v>
      </c>
      <c r="P1183" s="22">
        <f t="shared" si="897"/>
        <v>0</v>
      </c>
      <c r="Q1183" s="22">
        <f t="shared" si="897"/>
        <v>0</v>
      </c>
      <c r="R1183" s="22">
        <f t="shared" si="897"/>
        <v>0</v>
      </c>
      <c r="S1183" s="22">
        <f t="shared" si="897"/>
        <v>0</v>
      </c>
      <c r="T1183" s="25"/>
      <c r="U1183" s="76"/>
    </row>
    <row r="1184" spans="1:21" ht="25.5" x14ac:dyDescent="0.2">
      <c r="A1184" s="104"/>
      <c r="B1184" s="80" t="s">
        <v>12</v>
      </c>
      <c r="C1184" s="19"/>
      <c r="D1184" s="20"/>
      <c r="E1184" s="20"/>
      <c r="F1184" s="20"/>
      <c r="G1184" s="19"/>
      <c r="H1184" s="22">
        <f>H1147+H1113</f>
        <v>0</v>
      </c>
      <c r="I1184" s="22">
        <f t="shared" ref="I1184:S1184" si="898">I1147+I1113</f>
        <v>0</v>
      </c>
      <c r="J1184" s="22">
        <f t="shared" si="898"/>
        <v>0</v>
      </c>
      <c r="K1184" s="22">
        <f t="shared" si="898"/>
        <v>0</v>
      </c>
      <c r="L1184" s="22">
        <f t="shared" si="898"/>
        <v>0</v>
      </c>
      <c r="M1184" s="22">
        <f t="shared" si="898"/>
        <v>0</v>
      </c>
      <c r="N1184" s="22">
        <f t="shared" si="898"/>
        <v>0</v>
      </c>
      <c r="O1184" s="22">
        <f t="shared" si="898"/>
        <v>0</v>
      </c>
      <c r="P1184" s="22">
        <f t="shared" si="898"/>
        <v>0</v>
      </c>
      <c r="Q1184" s="22">
        <f t="shared" si="898"/>
        <v>0</v>
      </c>
      <c r="R1184" s="22">
        <f t="shared" si="898"/>
        <v>0</v>
      </c>
      <c r="S1184" s="22">
        <f t="shared" si="898"/>
        <v>0</v>
      </c>
      <c r="T1184" s="25"/>
      <c r="U1184" s="76"/>
    </row>
    <row r="1185" spans="1:21" ht="36" customHeight="1" x14ac:dyDescent="0.2">
      <c r="A1185" s="106" t="s">
        <v>249</v>
      </c>
      <c r="B1185" s="107"/>
      <c r="C1185" s="107"/>
      <c r="D1185" s="107"/>
      <c r="E1185" s="107"/>
      <c r="F1185" s="107"/>
      <c r="G1185" s="107"/>
      <c r="H1185" s="107"/>
      <c r="I1185" s="107"/>
      <c r="J1185" s="107"/>
      <c r="K1185" s="107"/>
      <c r="L1185" s="107"/>
      <c r="M1185" s="107"/>
      <c r="N1185" s="107"/>
      <c r="O1185" s="107"/>
      <c r="P1185" s="107"/>
      <c r="Q1185" s="107"/>
      <c r="R1185" s="107"/>
      <c r="S1185" s="107"/>
      <c r="T1185" s="107"/>
      <c r="U1185" s="108"/>
    </row>
    <row r="1186" spans="1:21" ht="29.25" customHeight="1" x14ac:dyDescent="0.2">
      <c r="A1186" s="92" t="s">
        <v>250</v>
      </c>
      <c r="B1186" s="80" t="s">
        <v>150</v>
      </c>
      <c r="C1186" s="19"/>
      <c r="D1186" s="20"/>
      <c r="E1186" s="20"/>
      <c r="F1186" s="20"/>
      <c r="G1186" s="19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93" t="s">
        <v>556</v>
      </c>
      <c r="U1186" s="93" t="s">
        <v>314</v>
      </c>
    </row>
    <row r="1187" spans="1:21" ht="25.5" x14ac:dyDescent="0.2">
      <c r="A1187" s="92"/>
      <c r="B1187" s="80" t="s">
        <v>110</v>
      </c>
      <c r="C1187" s="19"/>
      <c r="D1187" s="20"/>
      <c r="E1187" s="20"/>
      <c r="F1187" s="20"/>
      <c r="G1187" s="19"/>
      <c r="H1187" s="22"/>
      <c r="I1187" s="22"/>
      <c r="J1187" s="68" t="s">
        <v>585</v>
      </c>
      <c r="K1187" s="68"/>
      <c r="L1187" s="68" t="s">
        <v>585</v>
      </c>
      <c r="M1187" s="68"/>
      <c r="N1187" s="68" t="s">
        <v>585</v>
      </c>
      <c r="O1187" s="68"/>
      <c r="P1187" s="68" t="s">
        <v>585</v>
      </c>
      <c r="Q1187" s="22"/>
      <c r="R1187" s="22"/>
      <c r="S1187" s="22"/>
      <c r="T1187" s="93"/>
      <c r="U1187" s="93"/>
    </row>
    <row r="1188" spans="1:21" ht="25.5" x14ac:dyDescent="0.2">
      <c r="A1188" s="92"/>
      <c r="B1188" s="80" t="s">
        <v>94</v>
      </c>
      <c r="C1188" s="19"/>
      <c r="D1188" s="20"/>
      <c r="E1188" s="20"/>
      <c r="F1188" s="20"/>
      <c r="G1188" s="19"/>
      <c r="H1188" s="22">
        <f t="shared" ref="H1188" si="899">SUM(H1189:H1194)</f>
        <v>3380</v>
      </c>
      <c r="I1188" s="22">
        <f t="shared" ref="I1188:S1188" si="900">SUM(I1189:I1194)</f>
        <v>0</v>
      </c>
      <c r="J1188" s="22">
        <f t="shared" si="900"/>
        <v>0</v>
      </c>
      <c r="K1188" s="22">
        <f t="shared" si="900"/>
        <v>0</v>
      </c>
      <c r="L1188" s="22">
        <f t="shared" si="900"/>
        <v>0</v>
      </c>
      <c r="M1188" s="22">
        <f t="shared" si="900"/>
        <v>0</v>
      </c>
      <c r="N1188" s="22">
        <f t="shared" si="900"/>
        <v>0</v>
      </c>
      <c r="O1188" s="22">
        <f t="shared" si="900"/>
        <v>0</v>
      </c>
      <c r="P1188" s="22">
        <f t="shared" si="900"/>
        <v>3380</v>
      </c>
      <c r="Q1188" s="22">
        <f t="shared" si="900"/>
        <v>0</v>
      </c>
      <c r="R1188" s="22">
        <f t="shared" si="900"/>
        <v>3380</v>
      </c>
      <c r="S1188" s="22">
        <f t="shared" si="900"/>
        <v>3380</v>
      </c>
      <c r="T1188" s="93"/>
      <c r="U1188" s="93"/>
    </row>
    <row r="1189" spans="1:21" ht="13.15" customHeight="1" x14ac:dyDescent="0.2">
      <c r="A1189" s="92"/>
      <c r="B1189" s="94" t="s">
        <v>17</v>
      </c>
      <c r="C1189" s="28" t="str">
        <f>C1198</f>
        <v>136</v>
      </c>
      <c r="D1189" s="28" t="str">
        <f t="shared" ref="D1189:G1189" si="901">D1198</f>
        <v>07</v>
      </c>
      <c r="E1189" s="28" t="str">
        <f t="shared" ref="E1189" si="902">E1198</f>
        <v>09</v>
      </c>
      <c r="F1189" s="28" t="str">
        <f t="shared" si="901"/>
        <v>0730003550</v>
      </c>
      <c r="G1189" s="28" t="str">
        <f t="shared" si="901"/>
        <v>622</v>
      </c>
      <c r="H1189" s="22">
        <f t="shared" ref="H1189" si="903">H1198</f>
        <v>3000</v>
      </c>
      <c r="I1189" s="22">
        <f t="shared" ref="I1189:S1189" si="904">I1198</f>
        <v>0</v>
      </c>
      <c r="J1189" s="22">
        <f t="shared" si="904"/>
        <v>0</v>
      </c>
      <c r="K1189" s="22">
        <f t="shared" si="904"/>
        <v>0</v>
      </c>
      <c r="L1189" s="22">
        <f t="shared" si="904"/>
        <v>0</v>
      </c>
      <c r="M1189" s="22">
        <f t="shared" si="904"/>
        <v>0</v>
      </c>
      <c r="N1189" s="22">
        <f t="shared" si="904"/>
        <v>0</v>
      </c>
      <c r="O1189" s="22">
        <f t="shared" si="904"/>
        <v>0</v>
      </c>
      <c r="P1189" s="22">
        <f t="shared" si="904"/>
        <v>3000</v>
      </c>
      <c r="Q1189" s="22">
        <f t="shared" si="904"/>
        <v>0</v>
      </c>
      <c r="R1189" s="22">
        <f t="shared" si="904"/>
        <v>3000</v>
      </c>
      <c r="S1189" s="22">
        <f t="shared" si="904"/>
        <v>3000</v>
      </c>
      <c r="T1189" s="93"/>
      <c r="U1189" s="93"/>
    </row>
    <row r="1190" spans="1:21" x14ac:dyDescent="0.2">
      <c r="A1190" s="92"/>
      <c r="B1190" s="95"/>
      <c r="C1190" s="28" t="str">
        <f>C1205</f>
        <v>136</v>
      </c>
      <c r="D1190" s="28" t="str">
        <f t="shared" ref="D1190:G1190" si="905">D1205</f>
        <v>07</v>
      </c>
      <c r="E1190" s="28" t="str">
        <f t="shared" ref="E1190" si="906">E1205</f>
        <v>09</v>
      </c>
      <c r="F1190" s="28" t="str">
        <f t="shared" si="905"/>
        <v>0730003550</v>
      </c>
      <c r="G1190" s="28" t="str">
        <f t="shared" si="905"/>
        <v>244</v>
      </c>
      <c r="H1190" s="22">
        <f t="shared" ref="H1190" si="907">H1205</f>
        <v>30</v>
      </c>
      <c r="I1190" s="22">
        <f t="shared" ref="I1190:S1190" si="908">I1205</f>
        <v>0</v>
      </c>
      <c r="J1190" s="22">
        <f t="shared" si="908"/>
        <v>0</v>
      </c>
      <c r="K1190" s="22">
        <f t="shared" si="908"/>
        <v>0</v>
      </c>
      <c r="L1190" s="22">
        <f t="shared" si="908"/>
        <v>0</v>
      </c>
      <c r="M1190" s="22">
        <f t="shared" si="908"/>
        <v>0</v>
      </c>
      <c r="N1190" s="22">
        <f t="shared" si="908"/>
        <v>0</v>
      </c>
      <c r="O1190" s="22">
        <f t="shared" si="908"/>
        <v>0</v>
      </c>
      <c r="P1190" s="22">
        <f t="shared" si="908"/>
        <v>30</v>
      </c>
      <c r="Q1190" s="22">
        <f t="shared" si="908"/>
        <v>0</v>
      </c>
      <c r="R1190" s="22">
        <f t="shared" si="908"/>
        <v>30</v>
      </c>
      <c r="S1190" s="22">
        <f t="shared" si="908"/>
        <v>30</v>
      </c>
      <c r="T1190" s="93"/>
      <c r="U1190" s="93"/>
    </row>
    <row r="1191" spans="1:21" x14ac:dyDescent="0.2">
      <c r="A1191" s="92"/>
      <c r="B1191" s="96"/>
      <c r="C1191" s="28" t="str">
        <f>C1205</f>
        <v>136</v>
      </c>
      <c r="D1191" s="28" t="str">
        <f t="shared" ref="D1191:F1191" si="909">D1205</f>
        <v>07</v>
      </c>
      <c r="E1191" s="28" t="str">
        <f t="shared" ref="E1191" si="910">E1205</f>
        <v>09</v>
      </c>
      <c r="F1191" s="28" t="str">
        <f t="shared" si="909"/>
        <v>0730003550</v>
      </c>
      <c r="G1191" s="28">
        <v>350</v>
      </c>
      <c r="H1191" s="22">
        <f t="shared" ref="H1191" si="911">H1206</f>
        <v>350</v>
      </c>
      <c r="I1191" s="22">
        <f t="shared" ref="I1191:S1191" si="912">I1206</f>
        <v>0</v>
      </c>
      <c r="J1191" s="22">
        <f t="shared" si="912"/>
        <v>0</v>
      </c>
      <c r="K1191" s="22">
        <f t="shared" si="912"/>
        <v>0</v>
      </c>
      <c r="L1191" s="22">
        <f t="shared" si="912"/>
        <v>0</v>
      </c>
      <c r="M1191" s="22">
        <f t="shared" si="912"/>
        <v>0</v>
      </c>
      <c r="N1191" s="22">
        <f t="shared" si="912"/>
        <v>0</v>
      </c>
      <c r="O1191" s="22">
        <f t="shared" si="912"/>
        <v>0</v>
      </c>
      <c r="P1191" s="22">
        <f t="shared" si="912"/>
        <v>350</v>
      </c>
      <c r="Q1191" s="22">
        <f t="shared" si="912"/>
        <v>0</v>
      </c>
      <c r="R1191" s="22">
        <f t="shared" si="912"/>
        <v>350</v>
      </c>
      <c r="S1191" s="22">
        <f t="shared" si="912"/>
        <v>350</v>
      </c>
      <c r="T1191" s="93"/>
      <c r="U1191" s="93"/>
    </row>
    <row r="1192" spans="1:21" ht="13.15" customHeight="1" x14ac:dyDescent="0.2">
      <c r="A1192" s="92"/>
      <c r="B1192" s="80" t="s">
        <v>14</v>
      </c>
      <c r="C1192" s="27"/>
      <c r="D1192" s="27"/>
      <c r="E1192" s="27"/>
      <c r="F1192" s="27"/>
      <c r="G1192" s="27"/>
      <c r="H1192" s="22">
        <f t="shared" ref="H1192:H1194" si="913">H1199+H1207</f>
        <v>0</v>
      </c>
      <c r="I1192" s="22">
        <f t="shared" ref="I1192:S1192" si="914">I1199+I1207</f>
        <v>0</v>
      </c>
      <c r="J1192" s="22">
        <f t="shared" si="914"/>
        <v>0</v>
      </c>
      <c r="K1192" s="22">
        <f t="shared" si="914"/>
        <v>0</v>
      </c>
      <c r="L1192" s="22">
        <f t="shared" si="914"/>
        <v>0</v>
      </c>
      <c r="M1192" s="22">
        <f t="shared" si="914"/>
        <v>0</v>
      </c>
      <c r="N1192" s="22">
        <f t="shared" si="914"/>
        <v>0</v>
      </c>
      <c r="O1192" s="22">
        <f t="shared" si="914"/>
        <v>0</v>
      </c>
      <c r="P1192" s="22">
        <f t="shared" si="914"/>
        <v>0</v>
      </c>
      <c r="Q1192" s="22">
        <f t="shared" si="914"/>
        <v>0</v>
      </c>
      <c r="R1192" s="22">
        <f t="shared" si="914"/>
        <v>0</v>
      </c>
      <c r="S1192" s="22">
        <f t="shared" si="914"/>
        <v>0</v>
      </c>
      <c r="T1192" s="93"/>
      <c r="U1192" s="93"/>
    </row>
    <row r="1193" spans="1:21" ht="13.15" customHeight="1" x14ac:dyDescent="0.2">
      <c r="A1193" s="92"/>
      <c r="B1193" s="80" t="s">
        <v>15</v>
      </c>
      <c r="C1193" s="27"/>
      <c r="D1193" s="27"/>
      <c r="E1193" s="27"/>
      <c r="F1193" s="27"/>
      <c r="G1193" s="27"/>
      <c r="H1193" s="22">
        <f t="shared" ref="H1193" si="915">H1200+H1208</f>
        <v>0</v>
      </c>
      <c r="I1193" s="22">
        <f t="shared" ref="I1193:S1193" si="916">I1200+I1208</f>
        <v>0</v>
      </c>
      <c r="J1193" s="22">
        <f t="shared" si="916"/>
        <v>0</v>
      </c>
      <c r="K1193" s="22">
        <f t="shared" si="916"/>
        <v>0</v>
      </c>
      <c r="L1193" s="22">
        <f t="shared" si="916"/>
        <v>0</v>
      </c>
      <c r="M1193" s="22">
        <f t="shared" si="916"/>
        <v>0</v>
      </c>
      <c r="N1193" s="22">
        <f t="shared" si="916"/>
        <v>0</v>
      </c>
      <c r="O1193" s="22">
        <f t="shared" si="916"/>
        <v>0</v>
      </c>
      <c r="P1193" s="22">
        <f t="shared" si="916"/>
        <v>0</v>
      </c>
      <c r="Q1193" s="22">
        <f t="shared" si="916"/>
        <v>0</v>
      </c>
      <c r="R1193" s="22">
        <f t="shared" si="916"/>
        <v>0</v>
      </c>
      <c r="S1193" s="22">
        <f t="shared" si="916"/>
        <v>0</v>
      </c>
      <c r="T1193" s="93"/>
      <c r="U1193" s="93"/>
    </row>
    <row r="1194" spans="1:21" ht="13.15" customHeight="1" x14ac:dyDescent="0.2">
      <c r="A1194" s="92"/>
      <c r="B1194" s="80" t="s">
        <v>12</v>
      </c>
      <c r="C1194" s="27"/>
      <c r="D1194" s="27"/>
      <c r="E1194" s="27"/>
      <c r="F1194" s="27"/>
      <c r="G1194" s="27"/>
      <c r="H1194" s="22">
        <f t="shared" si="913"/>
        <v>0</v>
      </c>
      <c r="I1194" s="22">
        <f t="shared" ref="I1194:S1194" si="917">I1201+I1209</f>
        <v>0</v>
      </c>
      <c r="J1194" s="22">
        <f t="shared" si="917"/>
        <v>0</v>
      </c>
      <c r="K1194" s="22">
        <f t="shared" si="917"/>
        <v>0</v>
      </c>
      <c r="L1194" s="22">
        <f t="shared" si="917"/>
        <v>0</v>
      </c>
      <c r="M1194" s="22">
        <f t="shared" si="917"/>
        <v>0</v>
      </c>
      <c r="N1194" s="22">
        <f t="shared" si="917"/>
        <v>0</v>
      </c>
      <c r="O1194" s="22">
        <f t="shared" si="917"/>
        <v>0</v>
      </c>
      <c r="P1194" s="22">
        <f t="shared" si="917"/>
        <v>0</v>
      </c>
      <c r="Q1194" s="22">
        <f t="shared" si="917"/>
        <v>0</v>
      </c>
      <c r="R1194" s="22">
        <f t="shared" si="917"/>
        <v>0</v>
      </c>
      <c r="S1194" s="22">
        <f t="shared" si="917"/>
        <v>0</v>
      </c>
      <c r="T1194" s="93"/>
      <c r="U1194" s="93"/>
    </row>
    <row r="1195" spans="1:21" x14ac:dyDescent="0.2">
      <c r="A1195" s="92" t="s">
        <v>251</v>
      </c>
      <c r="B1195" s="80" t="s">
        <v>467</v>
      </c>
      <c r="C1195" s="19"/>
      <c r="D1195" s="20"/>
      <c r="E1195" s="20"/>
      <c r="F1195" s="20"/>
      <c r="G1195" s="19"/>
      <c r="H1195" s="26" t="s">
        <v>568</v>
      </c>
      <c r="I1195" s="26"/>
      <c r="J1195" s="26"/>
      <c r="K1195" s="26"/>
      <c r="L1195" s="26"/>
      <c r="M1195" s="26"/>
      <c r="N1195" s="26"/>
      <c r="O1195" s="26"/>
      <c r="P1195" s="26" t="s">
        <v>568</v>
      </c>
      <c r="Q1195" s="26"/>
      <c r="R1195" s="26" t="s">
        <v>568</v>
      </c>
      <c r="S1195" s="26" t="s">
        <v>568</v>
      </c>
      <c r="T1195" s="93" t="s">
        <v>283</v>
      </c>
      <c r="U1195" s="93" t="s">
        <v>315</v>
      </c>
    </row>
    <row r="1196" spans="1:21" ht="25.5" x14ac:dyDescent="0.2">
      <c r="A1196" s="92"/>
      <c r="B1196" s="80" t="s">
        <v>111</v>
      </c>
      <c r="C1196" s="19"/>
      <c r="D1196" s="20"/>
      <c r="E1196" s="20"/>
      <c r="F1196" s="20"/>
      <c r="G1196" s="19"/>
      <c r="H1196" s="67" t="s">
        <v>575</v>
      </c>
      <c r="I1196" s="26" t="e">
        <f t="shared" ref="I1196:Q1196" si="918">ROUND(I1197/I1195,1)</f>
        <v>#DIV/0!</v>
      </c>
      <c r="J1196" s="68" t="s">
        <v>585</v>
      </c>
      <c r="K1196" s="68"/>
      <c r="L1196" s="68" t="s">
        <v>585</v>
      </c>
      <c r="M1196" s="68"/>
      <c r="N1196" s="68" t="s">
        <v>585</v>
      </c>
      <c r="O1196" s="68"/>
      <c r="P1196" s="68" t="s">
        <v>585</v>
      </c>
      <c r="Q1196" s="26" t="e">
        <f t="shared" si="918"/>
        <v>#DIV/0!</v>
      </c>
      <c r="R1196" s="67" t="s">
        <v>575</v>
      </c>
      <c r="S1196" s="67" t="s">
        <v>575</v>
      </c>
      <c r="T1196" s="93"/>
      <c r="U1196" s="93"/>
    </row>
    <row r="1197" spans="1:21" ht="25.5" x14ac:dyDescent="0.2">
      <c r="A1197" s="92"/>
      <c r="B1197" s="80" t="s">
        <v>94</v>
      </c>
      <c r="C1197" s="19"/>
      <c r="D1197" s="20"/>
      <c r="E1197" s="20"/>
      <c r="F1197" s="20"/>
      <c r="G1197" s="19"/>
      <c r="H1197" s="22">
        <f t="shared" ref="H1197:S1197" si="919">SUM(H1198:H1201)</f>
        <v>3000</v>
      </c>
      <c r="I1197" s="22">
        <f t="shared" si="919"/>
        <v>0</v>
      </c>
      <c r="J1197" s="22">
        <f t="shared" si="919"/>
        <v>0</v>
      </c>
      <c r="K1197" s="22">
        <f t="shared" si="919"/>
        <v>0</v>
      </c>
      <c r="L1197" s="22">
        <f t="shared" si="919"/>
        <v>0</v>
      </c>
      <c r="M1197" s="22">
        <f t="shared" si="919"/>
        <v>0</v>
      </c>
      <c r="N1197" s="22">
        <f t="shared" si="919"/>
        <v>0</v>
      </c>
      <c r="O1197" s="22">
        <f t="shared" si="919"/>
        <v>0</v>
      </c>
      <c r="P1197" s="22">
        <f t="shared" si="919"/>
        <v>3000</v>
      </c>
      <c r="Q1197" s="22">
        <f t="shared" si="919"/>
        <v>0</v>
      </c>
      <c r="R1197" s="22">
        <f t="shared" si="919"/>
        <v>3000</v>
      </c>
      <c r="S1197" s="22">
        <f t="shared" si="919"/>
        <v>3000</v>
      </c>
      <c r="T1197" s="93"/>
      <c r="U1197" s="93"/>
    </row>
    <row r="1198" spans="1:21" x14ac:dyDescent="0.2">
      <c r="A1198" s="92"/>
      <c r="B1198" s="80" t="s">
        <v>17</v>
      </c>
      <c r="C1198" s="18" t="s">
        <v>47</v>
      </c>
      <c r="D1198" s="20" t="s">
        <v>590</v>
      </c>
      <c r="E1198" s="18" t="s">
        <v>592</v>
      </c>
      <c r="F1198" s="18" t="s">
        <v>185</v>
      </c>
      <c r="G1198" s="18" t="s">
        <v>51</v>
      </c>
      <c r="H1198" s="22">
        <f>J1198+L1198+N1198+P1198</f>
        <v>3000</v>
      </c>
      <c r="I1198" s="24">
        <f t="shared" ref="I1198:I1201" si="920">K1198+M1198+O1198+Q1198</f>
        <v>0</v>
      </c>
      <c r="J1198" s="22"/>
      <c r="K1198" s="22"/>
      <c r="L1198" s="22"/>
      <c r="M1198" s="22"/>
      <c r="N1198" s="22"/>
      <c r="O1198" s="22"/>
      <c r="P1198" s="22">
        <v>3000</v>
      </c>
      <c r="Q1198" s="22"/>
      <c r="R1198" s="22">
        <v>3000</v>
      </c>
      <c r="S1198" s="22">
        <v>3000</v>
      </c>
      <c r="T1198" s="93"/>
      <c r="U1198" s="93"/>
    </row>
    <row r="1199" spans="1:21" x14ac:dyDescent="0.2">
      <c r="A1199" s="92"/>
      <c r="B1199" s="80" t="s">
        <v>14</v>
      </c>
      <c r="C1199" s="19"/>
      <c r="D1199" s="20"/>
      <c r="E1199" s="20"/>
      <c r="F1199" s="20"/>
      <c r="G1199" s="19"/>
      <c r="H1199" s="22">
        <f t="shared" ref="H1199:H1201" si="921">J1199+L1199+N1199+P1199</f>
        <v>0</v>
      </c>
      <c r="I1199" s="24">
        <f t="shared" si="920"/>
        <v>0</v>
      </c>
      <c r="J1199" s="22"/>
      <c r="K1199" s="22"/>
      <c r="L1199" s="22"/>
      <c r="M1199" s="22"/>
      <c r="N1199" s="22"/>
      <c r="O1199" s="22"/>
      <c r="P1199" s="22"/>
      <c r="Q1199" s="22"/>
      <c r="R1199" s="22"/>
      <c r="S1199" s="22"/>
      <c r="T1199" s="93"/>
      <c r="U1199" s="93"/>
    </row>
    <row r="1200" spans="1:21" x14ac:dyDescent="0.2">
      <c r="A1200" s="92"/>
      <c r="B1200" s="80" t="s">
        <v>15</v>
      </c>
      <c r="C1200" s="19"/>
      <c r="D1200" s="20"/>
      <c r="E1200" s="20"/>
      <c r="F1200" s="20"/>
      <c r="G1200" s="19"/>
      <c r="H1200" s="22">
        <f t="shared" si="921"/>
        <v>0</v>
      </c>
      <c r="I1200" s="24">
        <f t="shared" si="920"/>
        <v>0</v>
      </c>
      <c r="J1200" s="22"/>
      <c r="K1200" s="22"/>
      <c r="L1200" s="22"/>
      <c r="M1200" s="22"/>
      <c r="N1200" s="22"/>
      <c r="O1200" s="22"/>
      <c r="P1200" s="22"/>
      <c r="Q1200" s="22"/>
      <c r="R1200" s="22"/>
      <c r="S1200" s="22"/>
      <c r="T1200" s="93"/>
      <c r="U1200" s="93"/>
    </row>
    <row r="1201" spans="1:21" ht="25.5" x14ac:dyDescent="0.2">
      <c r="A1201" s="92"/>
      <c r="B1201" s="80" t="s">
        <v>12</v>
      </c>
      <c r="C1201" s="19"/>
      <c r="D1201" s="20"/>
      <c r="E1201" s="20"/>
      <c r="F1201" s="20"/>
      <c r="G1201" s="19"/>
      <c r="H1201" s="22">
        <f t="shared" si="921"/>
        <v>0</v>
      </c>
      <c r="I1201" s="24">
        <f t="shared" si="920"/>
        <v>0</v>
      </c>
      <c r="J1201" s="22"/>
      <c r="K1201" s="22"/>
      <c r="L1201" s="22"/>
      <c r="M1201" s="22"/>
      <c r="N1201" s="22"/>
      <c r="O1201" s="22"/>
      <c r="P1201" s="22"/>
      <c r="Q1201" s="22"/>
      <c r="R1201" s="22"/>
      <c r="S1201" s="22"/>
      <c r="T1201" s="93"/>
      <c r="U1201" s="93"/>
    </row>
    <row r="1202" spans="1:21" x14ac:dyDescent="0.2">
      <c r="A1202" s="92" t="s">
        <v>271</v>
      </c>
      <c r="B1202" s="80" t="s">
        <v>150</v>
      </c>
      <c r="C1202" s="19"/>
      <c r="D1202" s="20"/>
      <c r="E1202" s="20"/>
      <c r="F1202" s="20"/>
      <c r="G1202" s="19"/>
      <c r="H1202" s="22">
        <v>1</v>
      </c>
      <c r="I1202" s="22"/>
      <c r="J1202" s="22"/>
      <c r="K1202" s="22"/>
      <c r="L1202" s="22"/>
      <c r="M1202" s="22"/>
      <c r="N1202" s="22"/>
      <c r="O1202" s="22"/>
      <c r="P1202" s="22">
        <v>1</v>
      </c>
      <c r="Q1202" s="22"/>
      <c r="R1202" s="22">
        <v>1</v>
      </c>
      <c r="S1202" s="22">
        <v>1</v>
      </c>
      <c r="T1202" s="93" t="s">
        <v>519</v>
      </c>
      <c r="U1202" s="93" t="s">
        <v>425</v>
      </c>
    </row>
    <row r="1203" spans="1:21" ht="25.5" x14ac:dyDescent="0.2">
      <c r="A1203" s="92"/>
      <c r="B1203" s="80" t="s">
        <v>6</v>
      </c>
      <c r="C1203" s="19"/>
      <c r="D1203" s="20"/>
      <c r="E1203" s="20"/>
      <c r="F1203" s="20"/>
      <c r="G1203" s="19"/>
      <c r="H1203" s="22">
        <f t="shared" ref="H1203:S1203" si="922">ROUND(H1204/H1202,1)</f>
        <v>380</v>
      </c>
      <c r="I1203" s="22" t="e">
        <f t="shared" si="922"/>
        <v>#DIV/0!</v>
      </c>
      <c r="J1203" s="68" t="s">
        <v>585</v>
      </c>
      <c r="K1203" s="68"/>
      <c r="L1203" s="68" t="s">
        <v>585</v>
      </c>
      <c r="M1203" s="68"/>
      <c r="N1203" s="68" t="s">
        <v>585</v>
      </c>
      <c r="O1203" s="68"/>
      <c r="P1203" s="68" t="s">
        <v>585</v>
      </c>
      <c r="Q1203" s="22" t="e">
        <f t="shared" si="922"/>
        <v>#DIV/0!</v>
      </c>
      <c r="R1203" s="22">
        <f t="shared" si="922"/>
        <v>380</v>
      </c>
      <c r="S1203" s="22">
        <f t="shared" si="922"/>
        <v>380</v>
      </c>
      <c r="T1203" s="93"/>
      <c r="U1203" s="93"/>
    </row>
    <row r="1204" spans="1:21" ht="24.6" customHeight="1" x14ac:dyDescent="0.2">
      <c r="A1204" s="92"/>
      <c r="B1204" s="80" t="s">
        <v>94</v>
      </c>
      <c r="C1204" s="19"/>
      <c r="D1204" s="20"/>
      <c r="E1204" s="20"/>
      <c r="F1204" s="20"/>
      <c r="G1204" s="19"/>
      <c r="H1204" s="22">
        <v>380</v>
      </c>
      <c r="I1204" s="22">
        <f t="shared" ref="I1204:S1204" si="923">SUM(I1205:I1209)</f>
        <v>0</v>
      </c>
      <c r="J1204" s="22">
        <f t="shared" si="923"/>
        <v>0</v>
      </c>
      <c r="K1204" s="22">
        <f t="shared" si="923"/>
        <v>0</v>
      </c>
      <c r="L1204" s="22">
        <f t="shared" si="923"/>
        <v>0</v>
      </c>
      <c r="M1204" s="22">
        <f t="shared" si="923"/>
        <v>0</v>
      </c>
      <c r="N1204" s="22">
        <v>380</v>
      </c>
      <c r="O1204" s="22">
        <f t="shared" si="923"/>
        <v>0</v>
      </c>
      <c r="P1204" s="22">
        <f t="shared" si="923"/>
        <v>380</v>
      </c>
      <c r="Q1204" s="22">
        <f t="shared" si="923"/>
        <v>0</v>
      </c>
      <c r="R1204" s="22">
        <f t="shared" si="923"/>
        <v>380</v>
      </c>
      <c r="S1204" s="22">
        <f t="shared" si="923"/>
        <v>380</v>
      </c>
      <c r="T1204" s="93"/>
      <c r="U1204" s="93"/>
    </row>
    <row r="1205" spans="1:21" x14ac:dyDescent="0.2">
      <c r="A1205" s="92"/>
      <c r="B1205" s="94" t="s">
        <v>17</v>
      </c>
      <c r="C1205" s="18" t="s">
        <v>47</v>
      </c>
      <c r="D1205" s="20" t="s">
        <v>590</v>
      </c>
      <c r="E1205" s="18" t="s">
        <v>592</v>
      </c>
      <c r="F1205" s="18" t="s">
        <v>185</v>
      </c>
      <c r="G1205" s="18" t="s">
        <v>53</v>
      </c>
      <c r="H1205" s="22">
        <f>J1205+L1205+N1205+P1205</f>
        <v>30</v>
      </c>
      <c r="I1205" s="24">
        <f t="shared" ref="I1205" si="924">K1205+M1205+O1205+Q1205</f>
        <v>0</v>
      </c>
      <c r="J1205" s="22"/>
      <c r="K1205" s="22"/>
      <c r="L1205" s="22"/>
      <c r="M1205" s="22"/>
      <c r="N1205" s="22"/>
      <c r="O1205" s="22"/>
      <c r="P1205" s="22">
        <v>30</v>
      </c>
      <c r="Q1205" s="22"/>
      <c r="R1205" s="22">
        <v>30</v>
      </c>
      <c r="S1205" s="22">
        <v>30</v>
      </c>
      <c r="T1205" s="93"/>
      <c r="U1205" s="93"/>
    </row>
    <row r="1206" spans="1:21" x14ac:dyDescent="0.2">
      <c r="A1206" s="92"/>
      <c r="B1206" s="96"/>
      <c r="C1206" s="18" t="s">
        <v>47</v>
      </c>
      <c r="D1206" s="20" t="s">
        <v>590</v>
      </c>
      <c r="E1206" s="18" t="s">
        <v>592</v>
      </c>
      <c r="F1206" s="18" t="s">
        <v>185</v>
      </c>
      <c r="G1206" s="18" t="s">
        <v>87</v>
      </c>
      <c r="H1206" s="22">
        <f>J1206+L1206+N1206+P1206</f>
        <v>350</v>
      </c>
      <c r="I1206" s="22">
        <f>K1206+M1206+O1206+Q1206</f>
        <v>0</v>
      </c>
      <c r="J1206" s="22">
        <v>0</v>
      </c>
      <c r="K1206" s="22"/>
      <c r="L1206" s="22">
        <v>0</v>
      </c>
      <c r="M1206" s="22"/>
      <c r="N1206" s="22">
        <v>0</v>
      </c>
      <c r="O1206" s="22"/>
      <c r="P1206" s="22">
        <v>350</v>
      </c>
      <c r="Q1206" s="22"/>
      <c r="R1206" s="22">
        <v>350</v>
      </c>
      <c r="S1206" s="22">
        <v>350</v>
      </c>
      <c r="T1206" s="93"/>
      <c r="U1206" s="93"/>
    </row>
    <row r="1207" spans="1:21" ht="13.15" customHeight="1" x14ac:dyDescent="0.2">
      <c r="A1207" s="92"/>
      <c r="B1207" s="80" t="s">
        <v>14</v>
      </c>
      <c r="C1207" s="19"/>
      <c r="D1207" s="20"/>
      <c r="E1207" s="20"/>
      <c r="F1207" s="20"/>
      <c r="G1207" s="19"/>
      <c r="H1207" s="22">
        <f t="shared" ref="H1207:H1209" si="925">J1207+L1207+N1207+P1207</f>
        <v>0</v>
      </c>
      <c r="I1207" s="24">
        <f t="shared" ref="I1207:I1209" si="926">K1207+M1207+O1207+Q1207</f>
        <v>0</v>
      </c>
      <c r="J1207" s="22"/>
      <c r="K1207" s="22"/>
      <c r="L1207" s="22"/>
      <c r="M1207" s="22"/>
      <c r="N1207" s="22"/>
      <c r="O1207" s="22"/>
      <c r="P1207" s="22"/>
      <c r="Q1207" s="22"/>
      <c r="R1207" s="22"/>
      <c r="S1207" s="22"/>
      <c r="T1207" s="93"/>
      <c r="U1207" s="93"/>
    </row>
    <row r="1208" spans="1:21" ht="13.15" customHeight="1" x14ac:dyDescent="0.2">
      <c r="A1208" s="92"/>
      <c r="B1208" s="80" t="s">
        <v>15</v>
      </c>
      <c r="C1208" s="19"/>
      <c r="D1208" s="20"/>
      <c r="E1208" s="20"/>
      <c r="F1208" s="20"/>
      <c r="G1208" s="19"/>
      <c r="H1208" s="22">
        <f t="shared" si="925"/>
        <v>0</v>
      </c>
      <c r="I1208" s="24">
        <f t="shared" si="926"/>
        <v>0</v>
      </c>
      <c r="J1208" s="22"/>
      <c r="K1208" s="22"/>
      <c r="L1208" s="22"/>
      <c r="M1208" s="22"/>
      <c r="N1208" s="22"/>
      <c r="O1208" s="22"/>
      <c r="P1208" s="22"/>
      <c r="Q1208" s="22"/>
      <c r="R1208" s="22"/>
      <c r="S1208" s="22"/>
      <c r="T1208" s="93"/>
      <c r="U1208" s="93"/>
    </row>
    <row r="1209" spans="1:21" ht="71.45" customHeight="1" x14ac:dyDescent="0.2">
      <c r="A1209" s="92"/>
      <c r="B1209" s="80" t="s">
        <v>12</v>
      </c>
      <c r="C1209" s="19"/>
      <c r="D1209" s="20"/>
      <c r="E1209" s="20"/>
      <c r="F1209" s="20"/>
      <c r="G1209" s="19"/>
      <c r="H1209" s="22">
        <f t="shared" si="925"/>
        <v>0</v>
      </c>
      <c r="I1209" s="24">
        <f t="shared" si="926"/>
        <v>0</v>
      </c>
      <c r="J1209" s="22"/>
      <c r="K1209" s="22"/>
      <c r="L1209" s="22"/>
      <c r="M1209" s="22"/>
      <c r="N1209" s="22"/>
      <c r="O1209" s="22"/>
      <c r="P1209" s="22"/>
      <c r="Q1209" s="22"/>
      <c r="R1209" s="22"/>
      <c r="S1209" s="22"/>
      <c r="T1209" s="93"/>
      <c r="U1209" s="93"/>
    </row>
    <row r="1210" spans="1:21" ht="33.75" customHeight="1" x14ac:dyDescent="0.2">
      <c r="A1210" s="92" t="s">
        <v>252</v>
      </c>
      <c r="B1210" s="80" t="s">
        <v>142</v>
      </c>
      <c r="C1210" s="19"/>
      <c r="D1210" s="20"/>
      <c r="E1210" s="20"/>
      <c r="F1210" s="20"/>
      <c r="G1210" s="19"/>
      <c r="H1210" s="22"/>
      <c r="I1210" s="22"/>
      <c r="J1210" s="22"/>
      <c r="K1210" s="22"/>
      <c r="L1210" s="22"/>
      <c r="M1210" s="22"/>
      <c r="N1210" s="22"/>
      <c r="O1210" s="22"/>
      <c r="P1210" s="22"/>
      <c r="Q1210" s="22"/>
      <c r="R1210" s="22"/>
      <c r="S1210" s="22"/>
      <c r="T1210" s="93" t="s">
        <v>557</v>
      </c>
      <c r="U1210" s="93" t="s">
        <v>316</v>
      </c>
    </row>
    <row r="1211" spans="1:21" ht="28.15" customHeight="1" x14ac:dyDescent="0.2">
      <c r="A1211" s="92"/>
      <c r="B1211" s="80" t="s">
        <v>112</v>
      </c>
      <c r="C1211" s="19"/>
      <c r="D1211" s="20"/>
      <c r="E1211" s="20"/>
      <c r="F1211" s="20"/>
      <c r="G1211" s="19"/>
      <c r="H1211" s="22"/>
      <c r="I1211" s="22"/>
      <c r="J1211" s="68" t="s">
        <v>585</v>
      </c>
      <c r="K1211" s="68"/>
      <c r="L1211" s="68" t="s">
        <v>585</v>
      </c>
      <c r="M1211" s="68"/>
      <c r="N1211" s="68" t="s">
        <v>585</v>
      </c>
      <c r="O1211" s="68"/>
      <c r="P1211" s="68" t="s">
        <v>585</v>
      </c>
      <c r="Q1211" s="22"/>
      <c r="R1211" s="22"/>
      <c r="S1211" s="22"/>
      <c r="T1211" s="93"/>
      <c r="U1211" s="93"/>
    </row>
    <row r="1212" spans="1:21" ht="28.15" customHeight="1" x14ac:dyDescent="0.2">
      <c r="A1212" s="92"/>
      <c r="B1212" s="80" t="s">
        <v>94</v>
      </c>
      <c r="C1212" s="19"/>
      <c r="D1212" s="20"/>
      <c r="E1212" s="20"/>
      <c r="F1212" s="20"/>
      <c r="G1212" s="19"/>
      <c r="H1212" s="22">
        <f t="shared" ref="H1212" si="927">SUM(H1213:H1218)</f>
        <v>3070</v>
      </c>
      <c r="I1212" s="22">
        <f t="shared" ref="I1212:S1212" si="928">SUM(I1213:I1218)</f>
        <v>1630</v>
      </c>
      <c r="J1212" s="22">
        <f t="shared" si="928"/>
        <v>1595</v>
      </c>
      <c r="K1212" s="22">
        <f t="shared" si="928"/>
        <v>1630</v>
      </c>
      <c r="L1212" s="22">
        <f t="shared" si="928"/>
        <v>245</v>
      </c>
      <c r="M1212" s="22">
        <f t="shared" si="928"/>
        <v>0</v>
      </c>
      <c r="N1212" s="22">
        <f t="shared" si="928"/>
        <v>265</v>
      </c>
      <c r="O1212" s="22">
        <f t="shared" si="928"/>
        <v>0</v>
      </c>
      <c r="P1212" s="22">
        <f t="shared" si="928"/>
        <v>965</v>
      </c>
      <c r="Q1212" s="22">
        <f t="shared" si="928"/>
        <v>0</v>
      </c>
      <c r="R1212" s="22">
        <f t="shared" si="928"/>
        <v>4400</v>
      </c>
      <c r="S1212" s="22">
        <f t="shared" si="928"/>
        <v>4400</v>
      </c>
      <c r="T1212" s="93"/>
      <c r="U1212" s="93"/>
    </row>
    <row r="1213" spans="1:21" ht="13.15" customHeight="1" x14ac:dyDescent="0.2">
      <c r="A1213" s="92"/>
      <c r="B1213" s="94" t="s">
        <v>17</v>
      </c>
      <c r="C1213" s="20" t="str">
        <f>C1230</f>
        <v>131</v>
      </c>
      <c r="D1213" s="20" t="str">
        <f t="shared" ref="D1213:G1213" si="929">D1230</f>
        <v>08</v>
      </c>
      <c r="E1213" s="20" t="str">
        <f t="shared" ref="E1213" si="930">E1230</f>
        <v>01</v>
      </c>
      <c r="F1213" s="20" t="str">
        <f t="shared" si="929"/>
        <v>0730003679</v>
      </c>
      <c r="G1213" s="20" t="str">
        <f t="shared" si="929"/>
        <v>622</v>
      </c>
      <c r="H1213" s="22">
        <f>H1230</f>
        <v>100</v>
      </c>
      <c r="I1213" s="22">
        <f t="shared" ref="I1213:S1213" si="931">I1230</f>
        <v>0</v>
      </c>
      <c r="J1213" s="22">
        <f t="shared" si="931"/>
        <v>0</v>
      </c>
      <c r="K1213" s="22">
        <f t="shared" si="931"/>
        <v>0</v>
      </c>
      <c r="L1213" s="22">
        <f t="shared" si="931"/>
        <v>20</v>
      </c>
      <c r="M1213" s="22">
        <f t="shared" si="931"/>
        <v>0</v>
      </c>
      <c r="N1213" s="22">
        <f t="shared" si="931"/>
        <v>40</v>
      </c>
      <c r="O1213" s="22">
        <f t="shared" si="931"/>
        <v>0</v>
      </c>
      <c r="P1213" s="22">
        <f t="shared" si="931"/>
        <v>40</v>
      </c>
      <c r="Q1213" s="22">
        <f t="shared" si="931"/>
        <v>0</v>
      </c>
      <c r="R1213" s="22">
        <f t="shared" si="931"/>
        <v>100</v>
      </c>
      <c r="S1213" s="22">
        <f t="shared" si="931"/>
        <v>100</v>
      </c>
      <c r="T1213" s="93"/>
      <c r="U1213" s="93"/>
    </row>
    <row r="1214" spans="1:21" x14ac:dyDescent="0.2">
      <c r="A1214" s="92"/>
      <c r="B1214" s="95"/>
      <c r="C1214" s="27" t="str">
        <f>C1222</f>
        <v>136</v>
      </c>
      <c r="D1214" s="27" t="str">
        <f t="shared" ref="D1214:G1214" si="932">D1222</f>
        <v>07</v>
      </c>
      <c r="E1214" s="27" t="str">
        <f t="shared" ref="E1214" si="933">E1222</f>
        <v>09</v>
      </c>
      <c r="F1214" s="27" t="str">
        <f t="shared" si="932"/>
        <v>0730003550</v>
      </c>
      <c r="G1214" s="27" t="str">
        <f t="shared" si="932"/>
        <v>612</v>
      </c>
      <c r="H1214" s="22">
        <f>H1222+H1251</f>
        <v>0</v>
      </c>
      <c r="I1214" s="22">
        <f t="shared" ref="I1214:S1214" si="934">I1222+I1251</f>
        <v>0</v>
      </c>
      <c r="J1214" s="22">
        <f t="shared" si="934"/>
        <v>0</v>
      </c>
      <c r="K1214" s="22">
        <f t="shared" si="934"/>
        <v>0</v>
      </c>
      <c r="L1214" s="22">
        <f t="shared" si="934"/>
        <v>0</v>
      </c>
      <c r="M1214" s="22">
        <f t="shared" si="934"/>
        <v>0</v>
      </c>
      <c r="N1214" s="22">
        <f t="shared" si="934"/>
        <v>0</v>
      </c>
      <c r="O1214" s="22">
        <f t="shared" si="934"/>
        <v>0</v>
      </c>
      <c r="P1214" s="22">
        <f t="shared" si="934"/>
        <v>0</v>
      </c>
      <c r="Q1214" s="22">
        <f t="shared" si="934"/>
        <v>0</v>
      </c>
      <c r="R1214" s="22">
        <f t="shared" si="934"/>
        <v>600</v>
      </c>
      <c r="S1214" s="22">
        <f t="shared" si="934"/>
        <v>600</v>
      </c>
      <c r="T1214" s="93"/>
      <c r="U1214" s="93"/>
    </row>
    <row r="1215" spans="1:21" ht="13.15" customHeight="1" x14ac:dyDescent="0.2">
      <c r="A1215" s="92"/>
      <c r="B1215" s="96"/>
      <c r="C1215" s="20" t="str">
        <f>C1244</f>
        <v>136</v>
      </c>
      <c r="D1215" s="20" t="str">
        <f t="shared" ref="D1215:G1215" si="935">D1244</f>
        <v>07</v>
      </c>
      <c r="E1215" s="20" t="str">
        <f t="shared" ref="E1215" si="936">E1244</f>
        <v>09</v>
      </c>
      <c r="F1215" s="20" t="str">
        <f t="shared" si="935"/>
        <v>0730003550</v>
      </c>
      <c r="G1215" s="20" t="str">
        <f t="shared" si="935"/>
        <v>622</v>
      </c>
      <c r="H1215" s="22">
        <f>H1237+H1244+H1258+H1223</f>
        <v>2970</v>
      </c>
      <c r="I1215" s="22">
        <f t="shared" ref="I1215:S1215" si="937">I1237+I1244+I1258+I1223</f>
        <v>1630</v>
      </c>
      <c r="J1215" s="22">
        <f t="shared" si="937"/>
        <v>1595</v>
      </c>
      <c r="K1215" s="22">
        <f t="shared" si="937"/>
        <v>1630</v>
      </c>
      <c r="L1215" s="22">
        <f t="shared" si="937"/>
        <v>225</v>
      </c>
      <c r="M1215" s="22">
        <f t="shared" si="937"/>
        <v>0</v>
      </c>
      <c r="N1215" s="22">
        <f t="shared" si="937"/>
        <v>225</v>
      </c>
      <c r="O1215" s="22">
        <f t="shared" si="937"/>
        <v>0</v>
      </c>
      <c r="P1215" s="22">
        <f t="shared" si="937"/>
        <v>925</v>
      </c>
      <c r="Q1215" s="22">
        <f t="shared" si="937"/>
        <v>0</v>
      </c>
      <c r="R1215" s="22">
        <f>R1237+R1244+R1258+R1223</f>
        <v>3700</v>
      </c>
      <c r="S1215" s="22">
        <f t="shared" si="937"/>
        <v>3700</v>
      </c>
      <c r="T1215" s="93"/>
      <c r="U1215" s="93"/>
    </row>
    <row r="1216" spans="1:21" ht="26.45" customHeight="1" x14ac:dyDescent="0.2">
      <c r="A1216" s="92"/>
      <c r="B1216" s="80" t="s">
        <v>14</v>
      </c>
      <c r="C1216" s="27"/>
      <c r="D1216" s="27"/>
      <c r="E1216" s="27"/>
      <c r="F1216" s="27"/>
      <c r="G1216" s="19"/>
      <c r="H1216" s="22">
        <f>H1224+H1231+H1245+H1259+H1238</f>
        <v>0</v>
      </c>
      <c r="I1216" s="22">
        <f t="shared" ref="I1216:S1216" si="938">I1224+I1231+I1245+I1259+I1238</f>
        <v>0</v>
      </c>
      <c r="J1216" s="22">
        <f t="shared" si="938"/>
        <v>0</v>
      </c>
      <c r="K1216" s="22">
        <f t="shared" si="938"/>
        <v>0</v>
      </c>
      <c r="L1216" s="22">
        <f t="shared" si="938"/>
        <v>0</v>
      </c>
      <c r="M1216" s="22">
        <f t="shared" si="938"/>
        <v>0</v>
      </c>
      <c r="N1216" s="22">
        <f t="shared" si="938"/>
        <v>0</v>
      </c>
      <c r="O1216" s="22">
        <f t="shared" si="938"/>
        <v>0</v>
      </c>
      <c r="P1216" s="22">
        <f t="shared" si="938"/>
        <v>0</v>
      </c>
      <c r="Q1216" s="22">
        <f t="shared" si="938"/>
        <v>0</v>
      </c>
      <c r="R1216" s="22">
        <f t="shared" si="938"/>
        <v>0</v>
      </c>
      <c r="S1216" s="22">
        <f t="shared" si="938"/>
        <v>0</v>
      </c>
      <c r="T1216" s="93"/>
      <c r="U1216" s="93"/>
    </row>
    <row r="1217" spans="1:21" ht="13.15" customHeight="1" x14ac:dyDescent="0.2">
      <c r="A1217" s="92"/>
      <c r="B1217" s="80" t="s">
        <v>15</v>
      </c>
      <c r="C1217" s="27"/>
      <c r="D1217" s="27"/>
      <c r="E1217" s="27"/>
      <c r="F1217" s="27"/>
      <c r="G1217" s="19"/>
      <c r="H1217" s="22">
        <f>H1225+H1232+H1246+H1260+H1239</f>
        <v>0</v>
      </c>
      <c r="I1217" s="22">
        <f t="shared" ref="I1217:S1217" si="939">I1225+I1232+I1246+I1260+I1239</f>
        <v>0</v>
      </c>
      <c r="J1217" s="22">
        <f t="shared" si="939"/>
        <v>0</v>
      </c>
      <c r="K1217" s="22">
        <f t="shared" si="939"/>
        <v>0</v>
      </c>
      <c r="L1217" s="22">
        <f t="shared" si="939"/>
        <v>0</v>
      </c>
      <c r="M1217" s="22">
        <f t="shared" si="939"/>
        <v>0</v>
      </c>
      <c r="N1217" s="22">
        <f t="shared" si="939"/>
        <v>0</v>
      </c>
      <c r="O1217" s="22">
        <f t="shared" si="939"/>
        <v>0</v>
      </c>
      <c r="P1217" s="22">
        <f t="shared" si="939"/>
        <v>0</v>
      </c>
      <c r="Q1217" s="22">
        <f t="shared" si="939"/>
        <v>0</v>
      </c>
      <c r="R1217" s="22">
        <f t="shared" si="939"/>
        <v>0</v>
      </c>
      <c r="S1217" s="22">
        <f t="shared" si="939"/>
        <v>0</v>
      </c>
      <c r="T1217" s="93"/>
      <c r="U1217" s="93"/>
    </row>
    <row r="1218" spans="1:21" ht="81" customHeight="1" x14ac:dyDescent="0.2">
      <c r="A1218" s="92"/>
      <c r="B1218" s="80" t="s">
        <v>12</v>
      </c>
      <c r="C1218" s="27"/>
      <c r="D1218" s="27"/>
      <c r="E1218" s="27"/>
      <c r="F1218" s="27"/>
      <c r="G1218" s="19"/>
      <c r="H1218" s="22">
        <f>H1226+H1233+H1247+H1261+H1240</f>
        <v>0</v>
      </c>
      <c r="I1218" s="22">
        <f t="shared" ref="I1218:S1218" si="940">I1226+I1233+I1247+I1261+I1240</f>
        <v>0</v>
      </c>
      <c r="J1218" s="22">
        <f t="shared" si="940"/>
        <v>0</v>
      </c>
      <c r="K1218" s="22">
        <f t="shared" si="940"/>
        <v>0</v>
      </c>
      <c r="L1218" s="22">
        <f t="shared" si="940"/>
        <v>0</v>
      </c>
      <c r="M1218" s="22">
        <f t="shared" si="940"/>
        <v>0</v>
      </c>
      <c r="N1218" s="22">
        <f t="shared" si="940"/>
        <v>0</v>
      </c>
      <c r="O1218" s="22">
        <f t="shared" si="940"/>
        <v>0</v>
      </c>
      <c r="P1218" s="22">
        <f t="shared" si="940"/>
        <v>0</v>
      </c>
      <c r="Q1218" s="22">
        <f t="shared" si="940"/>
        <v>0</v>
      </c>
      <c r="R1218" s="22">
        <f t="shared" si="940"/>
        <v>0</v>
      </c>
      <c r="S1218" s="22">
        <f t="shared" si="940"/>
        <v>0</v>
      </c>
      <c r="T1218" s="93"/>
      <c r="U1218" s="93"/>
    </row>
    <row r="1219" spans="1:21" x14ac:dyDescent="0.2">
      <c r="A1219" s="94" t="s">
        <v>331</v>
      </c>
      <c r="B1219" s="80" t="s">
        <v>73</v>
      </c>
      <c r="C1219" s="19"/>
      <c r="D1219" s="20"/>
      <c r="E1219" s="20"/>
      <c r="F1219" s="20"/>
      <c r="G1219" s="19"/>
      <c r="H1219" s="22">
        <v>15</v>
      </c>
      <c r="I1219" s="22"/>
      <c r="J1219" s="22">
        <v>5</v>
      </c>
      <c r="K1219" s="22"/>
      <c r="L1219" s="22">
        <v>3</v>
      </c>
      <c r="M1219" s="22"/>
      <c r="N1219" s="22">
        <v>4</v>
      </c>
      <c r="O1219" s="22"/>
      <c r="P1219" s="22">
        <v>3</v>
      </c>
      <c r="Q1219" s="22"/>
      <c r="R1219" s="22">
        <v>15</v>
      </c>
      <c r="S1219" s="22">
        <v>15</v>
      </c>
      <c r="T1219" s="93" t="s">
        <v>558</v>
      </c>
      <c r="U1219" s="102" t="s">
        <v>426</v>
      </c>
    </row>
    <row r="1220" spans="1:21" ht="33" customHeight="1" x14ac:dyDescent="0.2">
      <c r="A1220" s="95"/>
      <c r="B1220" s="80" t="s">
        <v>110</v>
      </c>
      <c r="C1220" s="19"/>
      <c r="D1220" s="20"/>
      <c r="E1220" s="20"/>
      <c r="F1220" s="20"/>
      <c r="G1220" s="19"/>
      <c r="H1220" s="22">
        <f t="shared" ref="H1220:S1220" si="941">ROUND(H1221/H1219,1)</f>
        <v>0</v>
      </c>
      <c r="I1220" s="22" t="e">
        <f t="shared" si="941"/>
        <v>#DIV/0!</v>
      </c>
      <c r="J1220" s="68" t="s">
        <v>585</v>
      </c>
      <c r="K1220" s="68"/>
      <c r="L1220" s="68" t="s">
        <v>585</v>
      </c>
      <c r="M1220" s="68"/>
      <c r="N1220" s="68" t="s">
        <v>585</v>
      </c>
      <c r="O1220" s="68"/>
      <c r="P1220" s="68" t="s">
        <v>585</v>
      </c>
      <c r="Q1220" s="22" t="e">
        <f t="shared" si="941"/>
        <v>#DIV/0!</v>
      </c>
      <c r="R1220" s="22">
        <f t="shared" si="941"/>
        <v>20</v>
      </c>
      <c r="S1220" s="22">
        <f t="shared" si="941"/>
        <v>20</v>
      </c>
      <c r="T1220" s="93"/>
      <c r="U1220" s="103"/>
    </row>
    <row r="1221" spans="1:21" ht="25.15" customHeight="1" x14ac:dyDescent="0.2">
      <c r="A1221" s="95"/>
      <c r="B1221" s="80" t="s">
        <v>94</v>
      </c>
      <c r="C1221" s="19"/>
      <c r="D1221" s="20"/>
      <c r="E1221" s="20"/>
      <c r="F1221" s="20"/>
      <c r="G1221" s="19"/>
      <c r="H1221" s="22">
        <f t="shared" ref="H1221:S1221" si="942">SUM(H1222:H1226)</f>
        <v>0</v>
      </c>
      <c r="I1221" s="22">
        <f t="shared" si="942"/>
        <v>0</v>
      </c>
      <c r="J1221" s="22">
        <f t="shared" si="942"/>
        <v>0</v>
      </c>
      <c r="K1221" s="22">
        <f t="shared" si="942"/>
        <v>0</v>
      </c>
      <c r="L1221" s="22">
        <f t="shared" si="942"/>
        <v>0</v>
      </c>
      <c r="M1221" s="22">
        <f t="shared" si="942"/>
        <v>0</v>
      </c>
      <c r="N1221" s="22">
        <f t="shared" si="942"/>
        <v>0</v>
      </c>
      <c r="O1221" s="22">
        <f t="shared" si="942"/>
        <v>0</v>
      </c>
      <c r="P1221" s="22">
        <f t="shared" si="942"/>
        <v>0</v>
      </c>
      <c r="Q1221" s="22">
        <f t="shared" si="942"/>
        <v>0</v>
      </c>
      <c r="R1221" s="22">
        <f t="shared" si="942"/>
        <v>300</v>
      </c>
      <c r="S1221" s="22">
        <f t="shared" si="942"/>
        <v>300</v>
      </c>
      <c r="T1221" s="93"/>
      <c r="U1221" s="103"/>
    </row>
    <row r="1222" spans="1:21" x14ac:dyDescent="0.2">
      <c r="A1222" s="95"/>
      <c r="B1222" s="92" t="s">
        <v>17</v>
      </c>
      <c r="C1222" s="18" t="s">
        <v>47</v>
      </c>
      <c r="D1222" s="20" t="s">
        <v>590</v>
      </c>
      <c r="E1222" s="18" t="s">
        <v>592</v>
      </c>
      <c r="F1222" s="18" t="s">
        <v>185</v>
      </c>
      <c r="G1222" s="18" t="s">
        <v>52</v>
      </c>
      <c r="H1222" s="22">
        <f t="shared" ref="H1222:H1226" si="943">J1222+L1222+N1222+P1222</f>
        <v>0</v>
      </c>
      <c r="I1222" s="22">
        <f t="shared" ref="I1222:I1226" si="944">K1222+M1222+O1222+Q1222</f>
        <v>0</v>
      </c>
      <c r="J1222" s="22"/>
      <c r="K1222" s="22"/>
      <c r="L1222" s="22"/>
      <c r="M1222" s="22"/>
      <c r="N1222" s="22"/>
      <c r="O1222" s="22"/>
      <c r="P1222" s="22"/>
      <c r="Q1222" s="22"/>
      <c r="R1222" s="22">
        <v>300</v>
      </c>
      <c r="S1222" s="22">
        <v>300</v>
      </c>
      <c r="T1222" s="93"/>
      <c r="U1222" s="103"/>
    </row>
    <row r="1223" spans="1:21" x14ac:dyDescent="0.2">
      <c r="A1223" s="95"/>
      <c r="B1223" s="92"/>
      <c r="C1223" s="18" t="s">
        <v>47</v>
      </c>
      <c r="D1223" s="20" t="s">
        <v>590</v>
      </c>
      <c r="E1223" s="18" t="s">
        <v>592</v>
      </c>
      <c r="F1223" s="18" t="s">
        <v>185</v>
      </c>
      <c r="G1223" s="18" t="s">
        <v>51</v>
      </c>
      <c r="H1223" s="22">
        <f t="shared" si="943"/>
        <v>0</v>
      </c>
      <c r="I1223" s="22">
        <f t="shared" si="944"/>
        <v>0</v>
      </c>
      <c r="J1223" s="24">
        <v>0</v>
      </c>
      <c r="K1223" s="24"/>
      <c r="L1223" s="24">
        <v>0</v>
      </c>
      <c r="M1223" s="22"/>
      <c r="N1223" s="22">
        <v>0</v>
      </c>
      <c r="O1223" s="22"/>
      <c r="P1223" s="22">
        <v>0</v>
      </c>
      <c r="Q1223" s="22"/>
      <c r="R1223" s="22"/>
      <c r="S1223" s="22"/>
      <c r="T1223" s="93"/>
      <c r="U1223" s="103"/>
    </row>
    <row r="1224" spans="1:21" ht="13.15" customHeight="1" x14ac:dyDescent="0.2">
      <c r="A1224" s="95"/>
      <c r="B1224" s="80" t="s">
        <v>14</v>
      </c>
      <c r="C1224" s="19"/>
      <c r="D1224" s="20"/>
      <c r="E1224" s="20"/>
      <c r="F1224" s="20"/>
      <c r="G1224" s="19"/>
      <c r="H1224" s="22">
        <f t="shared" si="943"/>
        <v>0</v>
      </c>
      <c r="I1224" s="22">
        <f t="shared" si="944"/>
        <v>0</v>
      </c>
      <c r="J1224" s="22"/>
      <c r="K1224" s="22"/>
      <c r="L1224" s="22"/>
      <c r="M1224" s="22"/>
      <c r="N1224" s="22"/>
      <c r="O1224" s="22"/>
      <c r="P1224" s="22"/>
      <c r="Q1224" s="22"/>
      <c r="R1224" s="22"/>
      <c r="S1224" s="22"/>
      <c r="T1224" s="93"/>
      <c r="U1224" s="103"/>
    </row>
    <row r="1225" spans="1:21" ht="13.15" customHeight="1" x14ac:dyDescent="0.2">
      <c r="A1225" s="95"/>
      <c r="B1225" s="80" t="s">
        <v>15</v>
      </c>
      <c r="C1225" s="19"/>
      <c r="D1225" s="20"/>
      <c r="E1225" s="20"/>
      <c r="F1225" s="20"/>
      <c r="G1225" s="19"/>
      <c r="H1225" s="22">
        <f t="shared" si="943"/>
        <v>0</v>
      </c>
      <c r="I1225" s="22">
        <f t="shared" si="944"/>
        <v>0</v>
      </c>
      <c r="J1225" s="22"/>
      <c r="K1225" s="22"/>
      <c r="L1225" s="22"/>
      <c r="M1225" s="22"/>
      <c r="N1225" s="22"/>
      <c r="O1225" s="22"/>
      <c r="P1225" s="22"/>
      <c r="Q1225" s="22"/>
      <c r="R1225" s="22"/>
      <c r="S1225" s="22"/>
      <c r="T1225" s="93"/>
      <c r="U1225" s="103"/>
    </row>
    <row r="1226" spans="1:21" ht="13.15" customHeight="1" x14ac:dyDescent="0.2">
      <c r="A1226" s="96"/>
      <c r="B1226" s="80" t="s">
        <v>12</v>
      </c>
      <c r="C1226" s="19"/>
      <c r="D1226" s="20"/>
      <c r="E1226" s="20"/>
      <c r="F1226" s="20"/>
      <c r="G1226" s="19"/>
      <c r="H1226" s="22">
        <f t="shared" si="943"/>
        <v>0</v>
      </c>
      <c r="I1226" s="22">
        <f t="shared" si="944"/>
        <v>0</v>
      </c>
      <c r="J1226" s="22"/>
      <c r="K1226" s="22"/>
      <c r="L1226" s="22"/>
      <c r="M1226" s="22"/>
      <c r="N1226" s="22"/>
      <c r="O1226" s="22"/>
      <c r="P1226" s="22"/>
      <c r="Q1226" s="22"/>
      <c r="R1226" s="22"/>
      <c r="S1226" s="22"/>
      <c r="T1226" s="93"/>
      <c r="U1226" s="104"/>
    </row>
    <row r="1227" spans="1:21" ht="24" customHeight="1" x14ac:dyDescent="0.2">
      <c r="A1227" s="92" t="s">
        <v>325</v>
      </c>
      <c r="B1227" s="80" t="s">
        <v>138</v>
      </c>
      <c r="C1227" s="19"/>
      <c r="D1227" s="20"/>
      <c r="E1227" s="20"/>
      <c r="F1227" s="20"/>
      <c r="G1227" s="19"/>
      <c r="H1227" s="22">
        <v>16</v>
      </c>
      <c r="I1227" s="22"/>
      <c r="J1227" s="22"/>
      <c r="K1227" s="22"/>
      <c r="L1227" s="22">
        <v>4</v>
      </c>
      <c r="M1227" s="22"/>
      <c r="N1227" s="22">
        <v>8</v>
      </c>
      <c r="O1227" s="22"/>
      <c r="P1227" s="22">
        <v>4</v>
      </c>
      <c r="Q1227" s="22"/>
      <c r="R1227" s="22">
        <v>16</v>
      </c>
      <c r="S1227" s="22">
        <v>16</v>
      </c>
      <c r="T1227" s="93" t="s">
        <v>344</v>
      </c>
      <c r="U1227" s="102" t="s">
        <v>427</v>
      </c>
    </row>
    <row r="1228" spans="1:21" ht="25.5" x14ac:dyDescent="0.2">
      <c r="A1228" s="92"/>
      <c r="B1228" s="80" t="s">
        <v>111</v>
      </c>
      <c r="C1228" s="19"/>
      <c r="D1228" s="20"/>
      <c r="E1228" s="20"/>
      <c r="F1228" s="20"/>
      <c r="G1228" s="19"/>
      <c r="H1228" s="22">
        <f t="shared" ref="H1228:S1228" si="945">ROUND(H1229/H1227,1)</f>
        <v>6.3</v>
      </c>
      <c r="I1228" s="22" t="e">
        <f t="shared" si="945"/>
        <v>#DIV/0!</v>
      </c>
      <c r="J1228" s="68" t="s">
        <v>585</v>
      </c>
      <c r="K1228" s="68"/>
      <c r="L1228" s="68" t="s">
        <v>585</v>
      </c>
      <c r="M1228" s="68"/>
      <c r="N1228" s="68" t="s">
        <v>585</v>
      </c>
      <c r="O1228" s="68"/>
      <c r="P1228" s="68" t="s">
        <v>585</v>
      </c>
      <c r="Q1228" s="22" t="e">
        <f t="shared" si="945"/>
        <v>#DIV/0!</v>
      </c>
      <c r="R1228" s="22">
        <f>ROUND(R1229/R1227,1)</f>
        <v>6.3</v>
      </c>
      <c r="S1228" s="22">
        <f t="shared" si="945"/>
        <v>6.3</v>
      </c>
      <c r="T1228" s="93"/>
      <c r="U1228" s="103"/>
    </row>
    <row r="1229" spans="1:21" ht="30.6" customHeight="1" x14ac:dyDescent="0.2">
      <c r="A1229" s="92"/>
      <c r="B1229" s="80" t="s">
        <v>94</v>
      </c>
      <c r="C1229" s="19"/>
      <c r="D1229" s="20"/>
      <c r="E1229" s="20"/>
      <c r="F1229" s="20"/>
      <c r="G1229" s="19"/>
      <c r="H1229" s="22">
        <f t="shared" ref="H1229:S1229" si="946">SUM(H1230:H1233)</f>
        <v>100</v>
      </c>
      <c r="I1229" s="22">
        <f t="shared" si="946"/>
        <v>0</v>
      </c>
      <c r="J1229" s="22">
        <f t="shared" si="946"/>
        <v>0</v>
      </c>
      <c r="K1229" s="22">
        <f t="shared" si="946"/>
        <v>0</v>
      </c>
      <c r="L1229" s="22">
        <f t="shared" si="946"/>
        <v>20</v>
      </c>
      <c r="M1229" s="22">
        <f t="shared" si="946"/>
        <v>0</v>
      </c>
      <c r="N1229" s="22">
        <f t="shared" si="946"/>
        <v>40</v>
      </c>
      <c r="O1229" s="22">
        <f t="shared" si="946"/>
        <v>0</v>
      </c>
      <c r="P1229" s="22">
        <f t="shared" si="946"/>
        <v>40</v>
      </c>
      <c r="Q1229" s="22">
        <f t="shared" si="946"/>
        <v>0</v>
      </c>
      <c r="R1229" s="22">
        <f t="shared" si="946"/>
        <v>100</v>
      </c>
      <c r="S1229" s="22">
        <f t="shared" si="946"/>
        <v>100</v>
      </c>
      <c r="T1229" s="93"/>
      <c r="U1229" s="103"/>
    </row>
    <row r="1230" spans="1:21" x14ac:dyDescent="0.2">
      <c r="A1230" s="92"/>
      <c r="B1230" s="80" t="s">
        <v>17</v>
      </c>
      <c r="C1230" s="18" t="s">
        <v>49</v>
      </c>
      <c r="D1230" s="20" t="s">
        <v>599</v>
      </c>
      <c r="E1230" s="18" t="s">
        <v>589</v>
      </c>
      <c r="F1230" s="18" t="s">
        <v>577</v>
      </c>
      <c r="G1230" s="18" t="s">
        <v>51</v>
      </c>
      <c r="H1230" s="22">
        <f>J1230+L1230+N1230+P1230</f>
        <v>100</v>
      </c>
      <c r="I1230" s="24">
        <f t="shared" ref="I1230:I1233" si="947">K1230+M1230+O1230+Q1230</f>
        <v>0</v>
      </c>
      <c r="J1230" s="63"/>
      <c r="K1230" s="63"/>
      <c r="L1230" s="63">
        <v>20</v>
      </c>
      <c r="M1230" s="63"/>
      <c r="N1230" s="63">
        <v>40</v>
      </c>
      <c r="O1230" s="63"/>
      <c r="P1230" s="63">
        <v>40</v>
      </c>
      <c r="Q1230" s="22"/>
      <c r="R1230" s="22">
        <v>100</v>
      </c>
      <c r="S1230" s="22">
        <v>100</v>
      </c>
      <c r="T1230" s="93"/>
      <c r="U1230" s="103"/>
    </row>
    <row r="1231" spans="1:21" ht="13.15" customHeight="1" x14ac:dyDescent="0.2">
      <c r="A1231" s="92"/>
      <c r="B1231" s="80" t="s">
        <v>14</v>
      </c>
      <c r="C1231" s="19"/>
      <c r="D1231" s="20"/>
      <c r="E1231" s="20"/>
      <c r="F1231" s="20"/>
      <c r="G1231" s="19"/>
      <c r="H1231" s="22">
        <f t="shared" ref="H1231:H1233" si="948">J1231+L1231+N1231+P1231</f>
        <v>0</v>
      </c>
      <c r="I1231" s="24">
        <f t="shared" si="947"/>
        <v>0</v>
      </c>
      <c r="J1231" s="22"/>
      <c r="K1231" s="22"/>
      <c r="L1231" s="22"/>
      <c r="M1231" s="22"/>
      <c r="N1231" s="22"/>
      <c r="O1231" s="22"/>
      <c r="P1231" s="22"/>
      <c r="Q1231" s="22"/>
      <c r="R1231" s="22"/>
      <c r="S1231" s="22"/>
      <c r="T1231" s="93"/>
      <c r="U1231" s="103"/>
    </row>
    <row r="1232" spans="1:21" ht="13.15" customHeight="1" x14ac:dyDescent="0.2">
      <c r="A1232" s="92"/>
      <c r="B1232" s="80" t="s">
        <v>15</v>
      </c>
      <c r="C1232" s="19"/>
      <c r="D1232" s="20"/>
      <c r="E1232" s="20"/>
      <c r="F1232" s="20"/>
      <c r="G1232" s="19"/>
      <c r="H1232" s="22">
        <f t="shared" si="948"/>
        <v>0</v>
      </c>
      <c r="I1232" s="24">
        <f t="shared" si="947"/>
        <v>0</v>
      </c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  <c r="T1232" s="93"/>
      <c r="U1232" s="103"/>
    </row>
    <row r="1233" spans="1:21" ht="13.15" customHeight="1" x14ac:dyDescent="0.2">
      <c r="A1233" s="92"/>
      <c r="B1233" s="80" t="s">
        <v>12</v>
      </c>
      <c r="C1233" s="19"/>
      <c r="D1233" s="20"/>
      <c r="E1233" s="20"/>
      <c r="F1233" s="20"/>
      <c r="G1233" s="19"/>
      <c r="H1233" s="22">
        <f t="shared" si="948"/>
        <v>0</v>
      </c>
      <c r="I1233" s="24">
        <f t="shared" si="947"/>
        <v>0</v>
      </c>
      <c r="J1233" s="22"/>
      <c r="K1233" s="22"/>
      <c r="L1233" s="22"/>
      <c r="M1233" s="22"/>
      <c r="N1233" s="22"/>
      <c r="O1233" s="22"/>
      <c r="P1233" s="22"/>
      <c r="Q1233" s="22"/>
      <c r="R1233" s="22"/>
      <c r="S1233" s="22"/>
      <c r="T1233" s="93"/>
      <c r="U1233" s="104"/>
    </row>
    <row r="1234" spans="1:21" ht="22.15" customHeight="1" x14ac:dyDescent="0.2">
      <c r="A1234" s="92" t="s">
        <v>402</v>
      </c>
      <c r="B1234" s="80" t="s">
        <v>138</v>
      </c>
      <c r="C1234" s="19"/>
      <c r="D1234" s="20"/>
      <c r="E1234" s="20"/>
      <c r="F1234" s="20"/>
      <c r="G1234" s="19"/>
      <c r="H1234" s="22">
        <v>20</v>
      </c>
      <c r="I1234" s="22"/>
      <c r="J1234" s="22">
        <v>5</v>
      </c>
      <c r="K1234" s="22"/>
      <c r="L1234" s="22">
        <v>5</v>
      </c>
      <c r="M1234" s="22"/>
      <c r="N1234" s="22">
        <v>5</v>
      </c>
      <c r="O1234" s="22"/>
      <c r="P1234" s="22">
        <v>5</v>
      </c>
      <c r="Q1234" s="22"/>
      <c r="R1234" s="22">
        <v>20</v>
      </c>
      <c r="S1234" s="22">
        <v>20</v>
      </c>
      <c r="T1234" s="93" t="s">
        <v>283</v>
      </c>
      <c r="U1234" s="102" t="s">
        <v>317</v>
      </c>
    </row>
    <row r="1235" spans="1:21" ht="25.5" x14ac:dyDescent="0.2">
      <c r="A1235" s="92"/>
      <c r="B1235" s="80" t="s">
        <v>112</v>
      </c>
      <c r="C1235" s="19"/>
      <c r="D1235" s="20"/>
      <c r="E1235" s="20"/>
      <c r="F1235" s="20"/>
      <c r="G1235" s="19"/>
      <c r="H1235" s="22">
        <f t="shared" ref="H1235:S1235" si="949">ROUND(H1236/H1234,1)</f>
        <v>45</v>
      </c>
      <c r="I1235" s="22" t="e">
        <f t="shared" si="949"/>
        <v>#DIV/0!</v>
      </c>
      <c r="J1235" s="68" t="s">
        <v>585</v>
      </c>
      <c r="K1235" s="68"/>
      <c r="L1235" s="68" t="s">
        <v>585</v>
      </c>
      <c r="M1235" s="68"/>
      <c r="N1235" s="68" t="s">
        <v>585</v>
      </c>
      <c r="O1235" s="68"/>
      <c r="P1235" s="68" t="s">
        <v>585</v>
      </c>
      <c r="Q1235" s="22" t="e">
        <f t="shared" si="949"/>
        <v>#DIV/0!</v>
      </c>
      <c r="R1235" s="22">
        <f t="shared" si="949"/>
        <v>45</v>
      </c>
      <c r="S1235" s="22">
        <f t="shared" si="949"/>
        <v>45</v>
      </c>
      <c r="T1235" s="93"/>
      <c r="U1235" s="103"/>
    </row>
    <row r="1236" spans="1:21" ht="25.5" x14ac:dyDescent="0.2">
      <c r="A1236" s="92"/>
      <c r="B1236" s="80" t="s">
        <v>94</v>
      </c>
      <c r="C1236" s="19"/>
      <c r="D1236" s="20"/>
      <c r="E1236" s="20"/>
      <c r="F1236" s="20"/>
      <c r="G1236" s="19"/>
      <c r="H1236" s="22">
        <f t="shared" ref="H1236:S1236" si="950">SUM(H1237:H1240)</f>
        <v>900</v>
      </c>
      <c r="I1236" s="22">
        <f t="shared" si="950"/>
        <v>260</v>
      </c>
      <c r="J1236" s="22">
        <f t="shared" si="950"/>
        <v>225</v>
      </c>
      <c r="K1236" s="22">
        <f t="shared" si="950"/>
        <v>260</v>
      </c>
      <c r="L1236" s="22">
        <f t="shared" si="950"/>
        <v>225</v>
      </c>
      <c r="M1236" s="22">
        <f t="shared" si="950"/>
        <v>0</v>
      </c>
      <c r="N1236" s="22">
        <f t="shared" si="950"/>
        <v>225</v>
      </c>
      <c r="O1236" s="22">
        <f t="shared" si="950"/>
        <v>0</v>
      </c>
      <c r="P1236" s="22">
        <f t="shared" si="950"/>
        <v>225</v>
      </c>
      <c r="Q1236" s="22">
        <f t="shared" si="950"/>
        <v>0</v>
      </c>
      <c r="R1236" s="22">
        <f t="shared" si="950"/>
        <v>900</v>
      </c>
      <c r="S1236" s="22">
        <f t="shared" si="950"/>
        <v>900</v>
      </c>
      <c r="T1236" s="93"/>
      <c r="U1236" s="103"/>
    </row>
    <row r="1237" spans="1:21" x14ac:dyDescent="0.2">
      <c r="A1237" s="92"/>
      <c r="B1237" s="80" t="s">
        <v>17</v>
      </c>
      <c r="C1237" s="18" t="s">
        <v>47</v>
      </c>
      <c r="D1237" s="20" t="s">
        <v>590</v>
      </c>
      <c r="E1237" s="18" t="s">
        <v>592</v>
      </c>
      <c r="F1237" s="18" t="s">
        <v>185</v>
      </c>
      <c r="G1237" s="18" t="s">
        <v>51</v>
      </c>
      <c r="H1237" s="22">
        <f>J1237+L1237+N1237+P1237</f>
        <v>900</v>
      </c>
      <c r="I1237" s="24">
        <f t="shared" ref="I1237:I1240" si="951">K1237+M1237+O1237+Q1237</f>
        <v>260</v>
      </c>
      <c r="J1237" s="22">
        <v>225</v>
      </c>
      <c r="K1237" s="22">
        <v>260</v>
      </c>
      <c r="L1237" s="22">
        <v>225</v>
      </c>
      <c r="M1237" s="22"/>
      <c r="N1237" s="22">
        <v>225</v>
      </c>
      <c r="O1237" s="22"/>
      <c r="P1237" s="22">
        <v>225</v>
      </c>
      <c r="Q1237" s="22"/>
      <c r="R1237" s="22">
        <v>900</v>
      </c>
      <c r="S1237" s="22">
        <v>900</v>
      </c>
      <c r="T1237" s="93"/>
      <c r="U1237" s="103"/>
    </row>
    <row r="1238" spans="1:21" x14ac:dyDescent="0.2">
      <c r="A1238" s="92"/>
      <c r="B1238" s="80" t="s">
        <v>14</v>
      </c>
      <c r="C1238" s="19"/>
      <c r="D1238" s="20"/>
      <c r="E1238" s="20"/>
      <c r="F1238" s="20"/>
      <c r="G1238" s="19"/>
      <c r="H1238" s="22">
        <f t="shared" ref="H1238:H1240" si="952">J1238+L1238+N1238+P1238</f>
        <v>0</v>
      </c>
      <c r="I1238" s="24">
        <f t="shared" si="951"/>
        <v>0</v>
      </c>
      <c r="J1238" s="22"/>
      <c r="K1238" s="22"/>
      <c r="L1238" s="22"/>
      <c r="M1238" s="22"/>
      <c r="N1238" s="22"/>
      <c r="O1238" s="22"/>
      <c r="P1238" s="22"/>
      <c r="Q1238" s="22"/>
      <c r="R1238" s="22"/>
      <c r="S1238" s="22"/>
      <c r="T1238" s="93"/>
      <c r="U1238" s="103"/>
    </row>
    <row r="1239" spans="1:21" x14ac:dyDescent="0.2">
      <c r="A1239" s="92"/>
      <c r="B1239" s="80" t="s">
        <v>15</v>
      </c>
      <c r="C1239" s="19"/>
      <c r="D1239" s="20"/>
      <c r="E1239" s="20"/>
      <c r="F1239" s="20"/>
      <c r="G1239" s="19"/>
      <c r="H1239" s="22">
        <f t="shared" si="952"/>
        <v>0</v>
      </c>
      <c r="I1239" s="24">
        <f t="shared" si="951"/>
        <v>0</v>
      </c>
      <c r="J1239" s="22"/>
      <c r="K1239" s="22"/>
      <c r="L1239" s="22"/>
      <c r="M1239" s="22"/>
      <c r="N1239" s="22"/>
      <c r="O1239" s="22"/>
      <c r="P1239" s="22"/>
      <c r="Q1239" s="22"/>
      <c r="R1239" s="22"/>
      <c r="S1239" s="22"/>
      <c r="T1239" s="93"/>
      <c r="U1239" s="103"/>
    </row>
    <row r="1240" spans="1:21" ht="25.5" x14ac:dyDescent="0.2">
      <c r="A1240" s="92"/>
      <c r="B1240" s="80" t="s">
        <v>12</v>
      </c>
      <c r="C1240" s="19"/>
      <c r="D1240" s="20"/>
      <c r="E1240" s="20"/>
      <c r="F1240" s="20"/>
      <c r="G1240" s="19"/>
      <c r="H1240" s="22">
        <f t="shared" si="952"/>
        <v>0</v>
      </c>
      <c r="I1240" s="24">
        <f t="shared" si="951"/>
        <v>0</v>
      </c>
      <c r="J1240" s="22"/>
      <c r="K1240" s="22"/>
      <c r="L1240" s="22"/>
      <c r="M1240" s="22"/>
      <c r="N1240" s="22"/>
      <c r="O1240" s="22"/>
      <c r="P1240" s="22"/>
      <c r="Q1240" s="22"/>
      <c r="R1240" s="22"/>
      <c r="S1240" s="22"/>
      <c r="T1240" s="93"/>
      <c r="U1240" s="104"/>
    </row>
    <row r="1241" spans="1:21" ht="19.899999999999999" customHeight="1" x14ac:dyDescent="0.2">
      <c r="A1241" s="92" t="s">
        <v>565</v>
      </c>
      <c r="B1241" s="80" t="s">
        <v>152</v>
      </c>
      <c r="C1241" s="19"/>
      <c r="D1241" s="20"/>
      <c r="E1241" s="20"/>
      <c r="F1241" s="20"/>
      <c r="G1241" s="19"/>
      <c r="H1241" s="22">
        <v>2</v>
      </c>
      <c r="I1241" s="22"/>
      <c r="J1241" s="22">
        <v>1</v>
      </c>
      <c r="K1241" s="22"/>
      <c r="L1241" s="22"/>
      <c r="M1241" s="22"/>
      <c r="N1241" s="22"/>
      <c r="O1241" s="22"/>
      <c r="P1241" s="22">
        <v>1</v>
      </c>
      <c r="Q1241" s="22"/>
      <c r="R1241" s="22">
        <v>2</v>
      </c>
      <c r="S1241" s="22">
        <v>2</v>
      </c>
      <c r="T1241" s="93" t="s">
        <v>283</v>
      </c>
      <c r="U1241" s="102" t="s">
        <v>318</v>
      </c>
    </row>
    <row r="1242" spans="1:21" ht="25.5" x14ac:dyDescent="0.2">
      <c r="A1242" s="92"/>
      <c r="B1242" s="80" t="s">
        <v>112</v>
      </c>
      <c r="C1242" s="19"/>
      <c r="D1242" s="20"/>
      <c r="E1242" s="20"/>
      <c r="F1242" s="20"/>
      <c r="G1242" s="19"/>
      <c r="H1242" s="22">
        <f t="shared" ref="H1242:S1242" si="953">ROUND(H1243/H1241,1)</f>
        <v>1000</v>
      </c>
      <c r="I1242" s="22" t="e">
        <f t="shared" si="953"/>
        <v>#DIV/0!</v>
      </c>
      <c r="J1242" s="68" t="s">
        <v>585</v>
      </c>
      <c r="K1242" s="68"/>
      <c r="L1242" s="68" t="s">
        <v>585</v>
      </c>
      <c r="M1242" s="68"/>
      <c r="N1242" s="68" t="s">
        <v>585</v>
      </c>
      <c r="O1242" s="68"/>
      <c r="P1242" s="68" t="s">
        <v>585</v>
      </c>
      <c r="Q1242" s="22" t="e">
        <f t="shared" si="953"/>
        <v>#DIV/0!</v>
      </c>
      <c r="R1242" s="22">
        <f t="shared" si="953"/>
        <v>1050</v>
      </c>
      <c r="S1242" s="22">
        <f t="shared" si="953"/>
        <v>1050</v>
      </c>
      <c r="T1242" s="93"/>
      <c r="U1242" s="103"/>
    </row>
    <row r="1243" spans="1:21" ht="25.5" x14ac:dyDescent="0.2">
      <c r="A1243" s="92"/>
      <c r="B1243" s="80" t="s">
        <v>94</v>
      </c>
      <c r="C1243" s="19"/>
      <c r="D1243" s="20"/>
      <c r="E1243" s="20"/>
      <c r="F1243" s="20"/>
      <c r="G1243" s="19"/>
      <c r="H1243" s="22">
        <f t="shared" ref="H1243:S1243" si="954">SUM(H1244:H1247)</f>
        <v>2000</v>
      </c>
      <c r="I1243" s="22">
        <f t="shared" si="954"/>
        <v>1370</v>
      </c>
      <c r="J1243" s="22">
        <v>1370</v>
      </c>
      <c r="K1243" s="22">
        <f t="shared" si="954"/>
        <v>1370</v>
      </c>
      <c r="L1243" s="22">
        <f t="shared" si="954"/>
        <v>0</v>
      </c>
      <c r="M1243" s="22">
        <f t="shared" si="954"/>
        <v>0</v>
      </c>
      <c r="N1243" s="22">
        <f t="shared" si="954"/>
        <v>0</v>
      </c>
      <c r="O1243" s="22">
        <f t="shared" si="954"/>
        <v>0</v>
      </c>
      <c r="P1243" s="22">
        <f t="shared" si="954"/>
        <v>630</v>
      </c>
      <c r="Q1243" s="22">
        <f t="shared" si="954"/>
        <v>0</v>
      </c>
      <c r="R1243" s="22">
        <f t="shared" si="954"/>
        <v>2100</v>
      </c>
      <c r="S1243" s="22">
        <f t="shared" si="954"/>
        <v>2100</v>
      </c>
      <c r="T1243" s="93"/>
      <c r="U1243" s="103"/>
    </row>
    <row r="1244" spans="1:21" ht="26.45" customHeight="1" x14ac:dyDescent="0.2">
      <c r="A1244" s="92"/>
      <c r="B1244" s="80" t="s">
        <v>17</v>
      </c>
      <c r="C1244" s="18" t="s">
        <v>47</v>
      </c>
      <c r="D1244" s="20" t="s">
        <v>590</v>
      </c>
      <c r="E1244" s="18" t="s">
        <v>592</v>
      </c>
      <c r="F1244" s="18" t="s">
        <v>185</v>
      </c>
      <c r="G1244" s="18" t="s">
        <v>51</v>
      </c>
      <c r="H1244" s="22">
        <f>J1244+L1244+N1244+P1244</f>
        <v>2000</v>
      </c>
      <c r="I1244" s="24">
        <f t="shared" ref="I1244:I1247" si="955">K1244+M1244+O1244+Q1244</f>
        <v>1370</v>
      </c>
      <c r="J1244" s="63">
        <v>1370</v>
      </c>
      <c r="K1244" s="63">
        <v>1370</v>
      </c>
      <c r="L1244" s="63">
        <v>0</v>
      </c>
      <c r="M1244" s="63"/>
      <c r="N1244" s="63">
        <v>0</v>
      </c>
      <c r="O1244" s="63"/>
      <c r="P1244" s="63">
        <v>630</v>
      </c>
      <c r="Q1244" s="22"/>
      <c r="R1244" s="22">
        <v>2100</v>
      </c>
      <c r="S1244" s="22">
        <v>2100</v>
      </c>
      <c r="T1244" s="93"/>
      <c r="U1244" s="103"/>
    </row>
    <row r="1245" spans="1:21" ht="13.15" customHeight="1" x14ac:dyDescent="0.2">
      <c r="A1245" s="92"/>
      <c r="B1245" s="80" t="s">
        <v>14</v>
      </c>
      <c r="C1245" s="19"/>
      <c r="D1245" s="20"/>
      <c r="E1245" s="20"/>
      <c r="F1245" s="20"/>
      <c r="G1245" s="19"/>
      <c r="H1245" s="22">
        <f t="shared" ref="H1245:H1247" si="956">J1245+L1245+N1245+P1245</f>
        <v>0</v>
      </c>
      <c r="I1245" s="24">
        <f t="shared" si="955"/>
        <v>0</v>
      </c>
      <c r="J1245" s="22"/>
      <c r="K1245" s="22"/>
      <c r="L1245" s="22"/>
      <c r="M1245" s="22"/>
      <c r="N1245" s="22"/>
      <c r="O1245" s="22"/>
      <c r="P1245" s="22"/>
      <c r="Q1245" s="22"/>
      <c r="R1245" s="22"/>
      <c r="S1245" s="22"/>
      <c r="T1245" s="93"/>
      <c r="U1245" s="103"/>
    </row>
    <row r="1246" spans="1:21" ht="13.15" customHeight="1" x14ac:dyDescent="0.2">
      <c r="A1246" s="92"/>
      <c r="B1246" s="80" t="s">
        <v>15</v>
      </c>
      <c r="C1246" s="19"/>
      <c r="D1246" s="20"/>
      <c r="E1246" s="20"/>
      <c r="F1246" s="20"/>
      <c r="G1246" s="19"/>
      <c r="H1246" s="22">
        <f t="shared" si="956"/>
        <v>0</v>
      </c>
      <c r="I1246" s="24">
        <f t="shared" si="955"/>
        <v>0</v>
      </c>
      <c r="J1246" s="22"/>
      <c r="K1246" s="22"/>
      <c r="L1246" s="22"/>
      <c r="M1246" s="22"/>
      <c r="N1246" s="22"/>
      <c r="O1246" s="22"/>
      <c r="P1246" s="22"/>
      <c r="Q1246" s="22"/>
      <c r="R1246" s="22"/>
      <c r="S1246" s="22"/>
      <c r="T1246" s="93"/>
      <c r="U1246" s="103"/>
    </row>
    <row r="1247" spans="1:21" ht="13.15" customHeight="1" x14ac:dyDescent="0.2">
      <c r="A1247" s="92"/>
      <c r="B1247" s="80" t="s">
        <v>12</v>
      </c>
      <c r="C1247" s="19"/>
      <c r="D1247" s="20"/>
      <c r="E1247" s="20"/>
      <c r="F1247" s="20"/>
      <c r="G1247" s="19"/>
      <c r="H1247" s="22">
        <f t="shared" si="956"/>
        <v>0</v>
      </c>
      <c r="I1247" s="24">
        <f t="shared" si="955"/>
        <v>0</v>
      </c>
      <c r="J1247" s="22"/>
      <c r="K1247" s="22"/>
      <c r="L1247" s="22"/>
      <c r="M1247" s="22"/>
      <c r="N1247" s="22"/>
      <c r="O1247" s="22"/>
      <c r="P1247" s="22"/>
      <c r="Q1247" s="22"/>
      <c r="R1247" s="22"/>
      <c r="S1247" s="22"/>
      <c r="T1247" s="93"/>
      <c r="U1247" s="104"/>
    </row>
    <row r="1248" spans="1:21" ht="28.15" customHeight="1" x14ac:dyDescent="0.2">
      <c r="A1248" s="92" t="s">
        <v>566</v>
      </c>
      <c r="B1248" s="80" t="s">
        <v>138</v>
      </c>
      <c r="C1248" s="19"/>
      <c r="D1248" s="20"/>
      <c r="E1248" s="20"/>
      <c r="F1248" s="20"/>
      <c r="G1248" s="19"/>
      <c r="H1248" s="22">
        <v>3</v>
      </c>
      <c r="I1248" s="22"/>
      <c r="J1248" s="22">
        <v>1</v>
      </c>
      <c r="K1248" s="22"/>
      <c r="L1248" s="22">
        <v>1</v>
      </c>
      <c r="M1248" s="22"/>
      <c r="N1248" s="22"/>
      <c r="O1248" s="22"/>
      <c r="P1248" s="22">
        <v>1</v>
      </c>
      <c r="Q1248" s="22"/>
      <c r="R1248" s="22">
        <v>3</v>
      </c>
      <c r="S1248" s="22">
        <v>3</v>
      </c>
      <c r="T1248" s="93" t="s">
        <v>374</v>
      </c>
      <c r="U1248" s="102" t="s">
        <v>319</v>
      </c>
    </row>
    <row r="1249" spans="1:21" ht="25.5" x14ac:dyDescent="0.2">
      <c r="A1249" s="92"/>
      <c r="B1249" s="80" t="s">
        <v>110</v>
      </c>
      <c r="C1249" s="19"/>
      <c r="D1249" s="20"/>
      <c r="E1249" s="20"/>
      <c r="F1249" s="20"/>
      <c r="G1249" s="19"/>
      <c r="H1249" s="22">
        <f t="shared" ref="H1249:S1249" si="957">ROUND(H1250/H1248,1)</f>
        <v>0</v>
      </c>
      <c r="I1249" s="22" t="e">
        <f t="shared" si="957"/>
        <v>#DIV/0!</v>
      </c>
      <c r="J1249" s="68" t="s">
        <v>585</v>
      </c>
      <c r="K1249" s="68"/>
      <c r="L1249" s="68" t="s">
        <v>585</v>
      </c>
      <c r="M1249" s="68"/>
      <c r="N1249" s="68" t="s">
        <v>585</v>
      </c>
      <c r="O1249" s="68"/>
      <c r="P1249" s="68" t="s">
        <v>585</v>
      </c>
      <c r="Q1249" s="22" t="e">
        <f t="shared" si="957"/>
        <v>#DIV/0!</v>
      </c>
      <c r="R1249" s="22">
        <f t="shared" si="957"/>
        <v>100</v>
      </c>
      <c r="S1249" s="22">
        <f t="shared" si="957"/>
        <v>100</v>
      </c>
      <c r="T1249" s="93"/>
      <c r="U1249" s="103"/>
    </row>
    <row r="1250" spans="1:21" ht="13.15" customHeight="1" x14ac:dyDescent="0.2">
      <c r="A1250" s="92"/>
      <c r="B1250" s="80" t="s">
        <v>94</v>
      </c>
      <c r="C1250" s="19"/>
      <c r="D1250" s="20"/>
      <c r="E1250" s="20"/>
      <c r="F1250" s="20"/>
      <c r="G1250" s="19"/>
      <c r="H1250" s="22">
        <f t="shared" ref="H1250:M1250" si="958">SUM(H1251:H1254)</f>
        <v>0</v>
      </c>
      <c r="I1250" s="22">
        <f t="shared" si="958"/>
        <v>0</v>
      </c>
      <c r="J1250" s="22">
        <f>SUM(J1251:J1254)</f>
        <v>0</v>
      </c>
      <c r="K1250" s="22">
        <f t="shared" si="958"/>
        <v>0</v>
      </c>
      <c r="L1250" s="22">
        <f>SUM(L1251:L1254)</f>
        <v>0</v>
      </c>
      <c r="M1250" s="22">
        <f t="shared" si="958"/>
        <v>0</v>
      </c>
      <c r="N1250" s="22">
        <f>SUM(N1251:N1254)</f>
        <v>0</v>
      </c>
      <c r="O1250" s="22">
        <f t="shared" ref="O1250" si="959">SUM(O1251:O1254)</f>
        <v>0</v>
      </c>
      <c r="P1250" s="22">
        <f>SUM(P1251:P1254)</f>
        <v>0</v>
      </c>
      <c r="Q1250" s="22">
        <f t="shared" ref="Q1250:S1250" si="960">SUM(Q1251:Q1254)</f>
        <v>0</v>
      </c>
      <c r="R1250" s="22">
        <f t="shared" si="960"/>
        <v>300</v>
      </c>
      <c r="S1250" s="22">
        <f t="shared" si="960"/>
        <v>300</v>
      </c>
      <c r="T1250" s="93"/>
      <c r="U1250" s="103"/>
    </row>
    <row r="1251" spans="1:21" ht="13.15" customHeight="1" x14ac:dyDescent="0.2">
      <c r="A1251" s="92"/>
      <c r="B1251" s="80" t="s">
        <v>17</v>
      </c>
      <c r="C1251" s="18" t="s">
        <v>47</v>
      </c>
      <c r="D1251" s="20" t="s">
        <v>590</v>
      </c>
      <c r="E1251" s="18" t="s">
        <v>592</v>
      </c>
      <c r="F1251" s="18" t="s">
        <v>185</v>
      </c>
      <c r="G1251" s="18" t="s">
        <v>52</v>
      </c>
      <c r="H1251" s="22">
        <f>J1251+L1251+N1251+P1251</f>
        <v>0</v>
      </c>
      <c r="I1251" s="24">
        <f t="shared" ref="I1251:I1254" si="961">K1251+M1251+O1251+Q1251</f>
        <v>0</v>
      </c>
      <c r="J1251" s="63"/>
      <c r="K1251" s="63"/>
      <c r="L1251" s="63"/>
      <c r="M1251" s="63"/>
      <c r="N1251" s="63"/>
      <c r="O1251" s="63"/>
      <c r="P1251" s="63"/>
      <c r="Q1251" s="22"/>
      <c r="R1251" s="22">
        <v>300</v>
      </c>
      <c r="S1251" s="22">
        <v>300</v>
      </c>
      <c r="T1251" s="93"/>
      <c r="U1251" s="103"/>
    </row>
    <row r="1252" spans="1:21" s="2" customFormat="1" ht="13.15" customHeight="1" x14ac:dyDescent="0.2">
      <c r="A1252" s="92"/>
      <c r="B1252" s="80" t="s">
        <v>14</v>
      </c>
      <c r="C1252" s="19"/>
      <c r="D1252" s="20"/>
      <c r="E1252" s="20"/>
      <c r="F1252" s="20"/>
      <c r="G1252" s="19"/>
      <c r="H1252" s="22">
        <f t="shared" ref="H1252:H1254" si="962">J1252+L1252+N1252+P1252</f>
        <v>0</v>
      </c>
      <c r="I1252" s="24">
        <f t="shared" si="961"/>
        <v>0</v>
      </c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  <c r="T1252" s="93"/>
      <c r="U1252" s="103"/>
    </row>
    <row r="1253" spans="1:21" ht="22.9" customHeight="1" x14ac:dyDescent="0.2">
      <c r="A1253" s="92"/>
      <c r="B1253" s="80" t="s">
        <v>15</v>
      </c>
      <c r="C1253" s="19"/>
      <c r="D1253" s="20"/>
      <c r="E1253" s="20"/>
      <c r="F1253" s="20"/>
      <c r="G1253" s="19"/>
      <c r="H1253" s="22">
        <f t="shared" si="962"/>
        <v>0</v>
      </c>
      <c r="I1253" s="24">
        <f t="shared" si="961"/>
        <v>0</v>
      </c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  <c r="T1253" s="93"/>
      <c r="U1253" s="103"/>
    </row>
    <row r="1254" spans="1:21" ht="13.15" customHeight="1" x14ac:dyDescent="0.2">
      <c r="A1254" s="92"/>
      <c r="B1254" s="80" t="s">
        <v>12</v>
      </c>
      <c r="C1254" s="19"/>
      <c r="D1254" s="20"/>
      <c r="E1254" s="20"/>
      <c r="F1254" s="20"/>
      <c r="G1254" s="19"/>
      <c r="H1254" s="22">
        <f t="shared" si="962"/>
        <v>0</v>
      </c>
      <c r="I1254" s="24">
        <f t="shared" si="961"/>
        <v>0</v>
      </c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  <c r="T1254" s="93"/>
      <c r="U1254" s="104"/>
    </row>
    <row r="1255" spans="1:21" ht="19.899999999999999" customHeight="1" x14ac:dyDescent="0.2">
      <c r="A1255" s="98" t="s">
        <v>614</v>
      </c>
      <c r="B1255" s="80" t="s">
        <v>152</v>
      </c>
      <c r="C1255" s="19"/>
      <c r="D1255" s="20"/>
      <c r="E1255" s="20"/>
      <c r="F1255" s="20"/>
      <c r="G1255" s="19"/>
      <c r="H1255" s="22">
        <v>2</v>
      </c>
      <c r="I1255" s="22"/>
      <c r="J1255" s="22"/>
      <c r="K1255" s="22"/>
      <c r="L1255" s="22"/>
      <c r="M1255" s="22"/>
      <c r="N1255" s="22"/>
      <c r="O1255" s="22"/>
      <c r="P1255" s="22">
        <v>2</v>
      </c>
      <c r="Q1255" s="22"/>
      <c r="R1255" s="22">
        <v>2</v>
      </c>
      <c r="S1255" s="22">
        <v>2</v>
      </c>
      <c r="T1255" s="93" t="s">
        <v>284</v>
      </c>
      <c r="U1255" s="102" t="s">
        <v>615</v>
      </c>
    </row>
    <row r="1256" spans="1:21" ht="25.15" customHeight="1" x14ac:dyDescent="0.2">
      <c r="A1256" s="98"/>
      <c r="B1256" s="80" t="s">
        <v>110</v>
      </c>
      <c r="C1256" s="19"/>
      <c r="D1256" s="20"/>
      <c r="E1256" s="20"/>
      <c r="F1256" s="20"/>
      <c r="G1256" s="19"/>
      <c r="H1256" s="22">
        <f t="shared" ref="H1256:S1256" si="963">ROUND(H1257/H1255,1)</f>
        <v>35</v>
      </c>
      <c r="I1256" s="22" t="e">
        <f t="shared" si="963"/>
        <v>#DIV/0!</v>
      </c>
      <c r="J1256" s="68" t="s">
        <v>585</v>
      </c>
      <c r="K1256" s="68"/>
      <c r="L1256" s="68" t="s">
        <v>585</v>
      </c>
      <c r="M1256" s="68"/>
      <c r="N1256" s="68" t="s">
        <v>585</v>
      </c>
      <c r="O1256" s="68"/>
      <c r="P1256" s="68" t="s">
        <v>585</v>
      </c>
      <c r="Q1256" s="22" t="e">
        <f t="shared" si="963"/>
        <v>#DIV/0!</v>
      </c>
      <c r="R1256" s="22">
        <f t="shared" si="963"/>
        <v>350</v>
      </c>
      <c r="S1256" s="22">
        <f t="shared" si="963"/>
        <v>350</v>
      </c>
      <c r="T1256" s="93"/>
      <c r="U1256" s="103"/>
    </row>
    <row r="1257" spans="1:21" ht="29.45" customHeight="1" x14ac:dyDescent="0.2">
      <c r="A1257" s="98"/>
      <c r="B1257" s="80" t="s">
        <v>94</v>
      </c>
      <c r="C1257" s="19"/>
      <c r="D1257" s="20"/>
      <c r="E1257" s="20"/>
      <c r="F1257" s="20"/>
      <c r="G1257" s="19"/>
      <c r="H1257" s="22">
        <f t="shared" ref="H1257:S1257" si="964">SUM(H1258:H1261)</f>
        <v>70</v>
      </c>
      <c r="I1257" s="22">
        <f t="shared" si="964"/>
        <v>0</v>
      </c>
      <c r="J1257" s="22">
        <f t="shared" si="964"/>
        <v>0</v>
      </c>
      <c r="K1257" s="22">
        <f t="shared" si="964"/>
        <v>0</v>
      </c>
      <c r="L1257" s="22">
        <f t="shared" si="964"/>
        <v>0</v>
      </c>
      <c r="M1257" s="22">
        <f t="shared" si="964"/>
        <v>0</v>
      </c>
      <c r="N1257" s="22">
        <f t="shared" si="964"/>
        <v>0</v>
      </c>
      <c r="O1257" s="22">
        <f t="shared" si="964"/>
        <v>0</v>
      </c>
      <c r="P1257" s="22">
        <f t="shared" si="964"/>
        <v>70</v>
      </c>
      <c r="Q1257" s="22">
        <f t="shared" si="964"/>
        <v>0</v>
      </c>
      <c r="R1257" s="22">
        <f t="shared" si="964"/>
        <v>700</v>
      </c>
      <c r="S1257" s="22">
        <f t="shared" si="964"/>
        <v>700</v>
      </c>
      <c r="T1257" s="93"/>
      <c r="U1257" s="103"/>
    </row>
    <row r="1258" spans="1:21" ht="13.15" customHeight="1" x14ac:dyDescent="0.2">
      <c r="A1258" s="98"/>
      <c r="B1258" s="80" t="s">
        <v>17</v>
      </c>
      <c r="C1258" s="18" t="s">
        <v>47</v>
      </c>
      <c r="D1258" s="20" t="s">
        <v>590</v>
      </c>
      <c r="E1258" s="18" t="s">
        <v>592</v>
      </c>
      <c r="F1258" s="18" t="s">
        <v>185</v>
      </c>
      <c r="G1258" s="18" t="s">
        <v>51</v>
      </c>
      <c r="H1258" s="22">
        <f>J1258+L1258+N1258+P1258</f>
        <v>70</v>
      </c>
      <c r="I1258" s="24">
        <f t="shared" ref="I1258:I1261" si="965">K1258+M1258+O1258+Q1258</f>
        <v>0</v>
      </c>
      <c r="J1258" s="63"/>
      <c r="K1258" s="63"/>
      <c r="L1258" s="63"/>
      <c r="M1258" s="63"/>
      <c r="N1258" s="63"/>
      <c r="O1258" s="63"/>
      <c r="P1258" s="63">
        <v>70</v>
      </c>
      <c r="Q1258" s="22"/>
      <c r="R1258" s="22">
        <v>700</v>
      </c>
      <c r="S1258" s="22">
        <v>700</v>
      </c>
      <c r="T1258" s="93"/>
      <c r="U1258" s="103"/>
    </row>
    <row r="1259" spans="1:21" ht="15" customHeight="1" x14ac:dyDescent="0.2">
      <c r="A1259" s="98"/>
      <c r="B1259" s="80" t="s">
        <v>14</v>
      </c>
      <c r="C1259" s="19"/>
      <c r="D1259" s="20"/>
      <c r="E1259" s="20"/>
      <c r="F1259" s="20"/>
      <c r="G1259" s="19"/>
      <c r="H1259" s="22">
        <f t="shared" ref="H1259:H1261" si="966">J1259+L1259+N1259+P1259</f>
        <v>0</v>
      </c>
      <c r="I1259" s="24">
        <f t="shared" si="965"/>
        <v>0</v>
      </c>
      <c r="J1259" s="22"/>
      <c r="K1259" s="22"/>
      <c r="L1259" s="22"/>
      <c r="M1259" s="22"/>
      <c r="N1259" s="22"/>
      <c r="O1259" s="22"/>
      <c r="P1259" s="22"/>
      <c r="Q1259" s="22"/>
      <c r="R1259" s="22"/>
      <c r="S1259" s="22"/>
      <c r="T1259" s="93"/>
      <c r="U1259" s="103"/>
    </row>
    <row r="1260" spans="1:21" ht="18.600000000000001" customHeight="1" x14ac:dyDescent="0.2">
      <c r="A1260" s="98"/>
      <c r="B1260" s="80" t="s">
        <v>15</v>
      </c>
      <c r="C1260" s="19"/>
      <c r="D1260" s="20"/>
      <c r="E1260" s="20"/>
      <c r="F1260" s="20"/>
      <c r="G1260" s="19"/>
      <c r="H1260" s="22">
        <f t="shared" si="966"/>
        <v>0</v>
      </c>
      <c r="I1260" s="24">
        <f t="shared" si="965"/>
        <v>0</v>
      </c>
      <c r="J1260" s="22"/>
      <c r="K1260" s="22"/>
      <c r="L1260" s="22"/>
      <c r="M1260" s="22"/>
      <c r="N1260" s="22"/>
      <c r="O1260" s="22"/>
      <c r="P1260" s="22"/>
      <c r="Q1260" s="22"/>
      <c r="R1260" s="22"/>
      <c r="S1260" s="22"/>
      <c r="T1260" s="93"/>
      <c r="U1260" s="103"/>
    </row>
    <row r="1261" spans="1:21" ht="25.5" x14ac:dyDescent="0.2">
      <c r="A1261" s="98"/>
      <c r="B1261" s="80" t="s">
        <v>12</v>
      </c>
      <c r="C1261" s="19"/>
      <c r="D1261" s="20"/>
      <c r="E1261" s="20"/>
      <c r="F1261" s="20"/>
      <c r="G1261" s="19"/>
      <c r="H1261" s="22">
        <f t="shared" si="966"/>
        <v>0</v>
      </c>
      <c r="I1261" s="24">
        <f t="shared" si="965"/>
        <v>0</v>
      </c>
      <c r="J1261" s="22"/>
      <c r="K1261" s="22"/>
      <c r="L1261" s="22"/>
      <c r="M1261" s="22"/>
      <c r="N1261" s="22"/>
      <c r="O1261" s="22"/>
      <c r="P1261" s="22"/>
      <c r="Q1261" s="22"/>
      <c r="R1261" s="22"/>
      <c r="S1261" s="22"/>
      <c r="T1261" s="93"/>
      <c r="U1261" s="104"/>
    </row>
    <row r="1262" spans="1:21" ht="15" customHeight="1" x14ac:dyDescent="0.2">
      <c r="A1262" s="102" t="s">
        <v>29</v>
      </c>
      <c r="B1262" s="80" t="s">
        <v>600</v>
      </c>
      <c r="C1262" s="19"/>
      <c r="D1262" s="20"/>
      <c r="E1262" s="20"/>
      <c r="F1262" s="20"/>
      <c r="G1262" s="19"/>
      <c r="H1262" s="22">
        <f>H1263+H1264+H1265+H1266</f>
        <v>6450</v>
      </c>
      <c r="I1262" s="22">
        <f t="shared" ref="I1262:S1262" si="967">I1263+I1264+I1265+I1266</f>
        <v>1630</v>
      </c>
      <c r="J1262" s="22">
        <f t="shared" si="967"/>
        <v>1595</v>
      </c>
      <c r="K1262" s="22">
        <f t="shared" si="967"/>
        <v>1630</v>
      </c>
      <c r="L1262" s="22">
        <f t="shared" si="967"/>
        <v>245</v>
      </c>
      <c r="M1262" s="22">
        <f t="shared" si="967"/>
        <v>0</v>
      </c>
      <c r="N1262" s="22">
        <f t="shared" si="967"/>
        <v>265</v>
      </c>
      <c r="O1262" s="22">
        <f t="shared" si="967"/>
        <v>0</v>
      </c>
      <c r="P1262" s="22">
        <f t="shared" si="967"/>
        <v>4345</v>
      </c>
      <c r="Q1262" s="22">
        <f t="shared" si="967"/>
        <v>0</v>
      </c>
      <c r="R1262" s="22">
        <f t="shared" si="967"/>
        <v>7780</v>
      </c>
      <c r="S1262" s="22">
        <f t="shared" si="967"/>
        <v>7780</v>
      </c>
      <c r="T1262" s="76"/>
      <c r="U1262" s="79"/>
    </row>
    <row r="1263" spans="1:21" ht="12.75" customHeight="1" x14ac:dyDescent="0.2">
      <c r="A1263" s="103"/>
      <c r="B1263" s="80" t="s">
        <v>7</v>
      </c>
      <c r="C1263" s="19"/>
      <c r="D1263" s="20"/>
      <c r="E1263" s="20"/>
      <c r="F1263" s="20"/>
      <c r="G1263" s="19"/>
      <c r="H1263" s="22">
        <f t="shared" ref="H1263:S1263" si="968">H1189+H1190+H1191+H1213+H1214+H1215</f>
        <v>6450</v>
      </c>
      <c r="I1263" s="22">
        <f t="shared" si="968"/>
        <v>1630</v>
      </c>
      <c r="J1263" s="22">
        <f t="shared" si="968"/>
        <v>1595</v>
      </c>
      <c r="K1263" s="22">
        <f t="shared" si="968"/>
        <v>1630</v>
      </c>
      <c r="L1263" s="22">
        <f t="shared" si="968"/>
        <v>245</v>
      </c>
      <c r="M1263" s="22">
        <f t="shared" si="968"/>
        <v>0</v>
      </c>
      <c r="N1263" s="22">
        <f t="shared" si="968"/>
        <v>265</v>
      </c>
      <c r="O1263" s="22">
        <f t="shared" si="968"/>
        <v>0</v>
      </c>
      <c r="P1263" s="22">
        <f t="shared" si="968"/>
        <v>4345</v>
      </c>
      <c r="Q1263" s="22">
        <f t="shared" si="968"/>
        <v>0</v>
      </c>
      <c r="R1263" s="22">
        <f t="shared" si="968"/>
        <v>7780</v>
      </c>
      <c r="S1263" s="22">
        <f t="shared" si="968"/>
        <v>7780</v>
      </c>
      <c r="T1263" s="25"/>
      <c r="U1263" s="93"/>
    </row>
    <row r="1264" spans="1:21" ht="18.600000000000001" customHeight="1" x14ac:dyDescent="0.2">
      <c r="A1264" s="103"/>
      <c r="B1264" s="80" t="s">
        <v>14</v>
      </c>
      <c r="C1264" s="19"/>
      <c r="D1264" s="20"/>
      <c r="E1264" s="20"/>
      <c r="F1264" s="20"/>
      <c r="G1264" s="19"/>
      <c r="H1264" s="22">
        <f t="shared" ref="H1264:S1264" si="969">H1192+H1216</f>
        <v>0</v>
      </c>
      <c r="I1264" s="22">
        <f t="shared" si="969"/>
        <v>0</v>
      </c>
      <c r="J1264" s="22">
        <f t="shared" si="969"/>
        <v>0</v>
      </c>
      <c r="K1264" s="22">
        <f t="shared" si="969"/>
        <v>0</v>
      </c>
      <c r="L1264" s="22">
        <f t="shared" si="969"/>
        <v>0</v>
      </c>
      <c r="M1264" s="22">
        <f t="shared" si="969"/>
        <v>0</v>
      </c>
      <c r="N1264" s="22">
        <f t="shared" si="969"/>
        <v>0</v>
      </c>
      <c r="O1264" s="22">
        <f t="shared" si="969"/>
        <v>0</v>
      </c>
      <c r="P1264" s="22">
        <f t="shared" si="969"/>
        <v>0</v>
      </c>
      <c r="Q1264" s="22">
        <f t="shared" si="969"/>
        <v>0</v>
      </c>
      <c r="R1264" s="22">
        <f t="shared" si="969"/>
        <v>0</v>
      </c>
      <c r="S1264" s="22">
        <f t="shared" si="969"/>
        <v>0</v>
      </c>
      <c r="T1264" s="25"/>
      <c r="U1264" s="93"/>
    </row>
    <row r="1265" spans="1:21" x14ac:dyDescent="0.2">
      <c r="A1265" s="103"/>
      <c r="B1265" s="80" t="s">
        <v>15</v>
      </c>
      <c r="C1265" s="19"/>
      <c r="D1265" s="20"/>
      <c r="E1265" s="20"/>
      <c r="F1265" s="20"/>
      <c r="G1265" s="19"/>
      <c r="H1265" s="22">
        <f t="shared" ref="H1265:S1265" si="970">H1193+H1217</f>
        <v>0</v>
      </c>
      <c r="I1265" s="22">
        <f t="shared" si="970"/>
        <v>0</v>
      </c>
      <c r="J1265" s="22">
        <f t="shared" si="970"/>
        <v>0</v>
      </c>
      <c r="K1265" s="22">
        <f t="shared" si="970"/>
        <v>0</v>
      </c>
      <c r="L1265" s="22">
        <f t="shared" si="970"/>
        <v>0</v>
      </c>
      <c r="M1265" s="22">
        <f t="shared" si="970"/>
        <v>0</v>
      </c>
      <c r="N1265" s="22">
        <f t="shared" si="970"/>
        <v>0</v>
      </c>
      <c r="O1265" s="22">
        <f t="shared" si="970"/>
        <v>0</v>
      </c>
      <c r="P1265" s="22">
        <f t="shared" si="970"/>
        <v>0</v>
      </c>
      <c r="Q1265" s="22">
        <f t="shared" si="970"/>
        <v>0</v>
      </c>
      <c r="R1265" s="22">
        <f t="shared" si="970"/>
        <v>0</v>
      </c>
      <c r="S1265" s="22">
        <f t="shared" si="970"/>
        <v>0</v>
      </c>
      <c r="T1265" s="25"/>
      <c r="U1265" s="93"/>
    </row>
    <row r="1266" spans="1:21" ht="13.15" customHeight="1" x14ac:dyDescent="0.2">
      <c r="A1266" s="104"/>
      <c r="B1266" s="80" t="s">
        <v>10</v>
      </c>
      <c r="C1266" s="19"/>
      <c r="D1266" s="20"/>
      <c r="E1266" s="20"/>
      <c r="F1266" s="20"/>
      <c r="G1266" s="19"/>
      <c r="H1266" s="22">
        <f t="shared" ref="H1266:S1266" si="971">H1194+H1218</f>
        <v>0</v>
      </c>
      <c r="I1266" s="22">
        <f t="shared" si="971"/>
        <v>0</v>
      </c>
      <c r="J1266" s="22">
        <f t="shared" si="971"/>
        <v>0</v>
      </c>
      <c r="K1266" s="22">
        <f t="shared" si="971"/>
        <v>0</v>
      </c>
      <c r="L1266" s="22">
        <f t="shared" si="971"/>
        <v>0</v>
      </c>
      <c r="M1266" s="22">
        <f t="shared" si="971"/>
        <v>0</v>
      </c>
      <c r="N1266" s="22">
        <f t="shared" si="971"/>
        <v>0</v>
      </c>
      <c r="O1266" s="22">
        <f t="shared" si="971"/>
        <v>0</v>
      </c>
      <c r="P1266" s="22">
        <f t="shared" si="971"/>
        <v>0</v>
      </c>
      <c r="Q1266" s="22">
        <f t="shared" si="971"/>
        <v>0</v>
      </c>
      <c r="R1266" s="22">
        <f t="shared" si="971"/>
        <v>0</v>
      </c>
      <c r="S1266" s="22">
        <f t="shared" si="971"/>
        <v>0</v>
      </c>
      <c r="T1266" s="25"/>
      <c r="U1266" s="93"/>
    </row>
    <row r="1267" spans="1:21" ht="13.15" customHeight="1" x14ac:dyDescent="0.2">
      <c r="A1267" s="102" t="s">
        <v>30</v>
      </c>
      <c r="B1267" s="80" t="s">
        <v>600</v>
      </c>
      <c r="C1267" s="19"/>
      <c r="D1267" s="20"/>
      <c r="E1267" s="20"/>
      <c r="F1267" s="20"/>
      <c r="G1267" s="19"/>
      <c r="H1267" s="26">
        <f t="shared" ref="H1267:S1267" si="972">SUM(H1268:H1271)</f>
        <v>63777.9</v>
      </c>
      <c r="I1267" s="26">
        <f t="shared" si="972"/>
        <v>17960.5</v>
      </c>
      <c r="J1267" s="26">
        <f t="shared" si="972"/>
        <v>18210.5</v>
      </c>
      <c r="K1267" s="26">
        <f t="shared" si="972"/>
        <v>17960.5</v>
      </c>
      <c r="L1267" s="26">
        <f t="shared" si="972"/>
        <v>19373.099999999999</v>
      </c>
      <c r="M1267" s="26">
        <f t="shared" si="972"/>
        <v>0</v>
      </c>
      <c r="N1267" s="26">
        <f t="shared" si="972"/>
        <v>13509.5</v>
      </c>
      <c r="O1267" s="26">
        <f t="shared" si="972"/>
        <v>0</v>
      </c>
      <c r="P1267" s="26">
        <f t="shared" si="972"/>
        <v>12684.8</v>
      </c>
      <c r="Q1267" s="26">
        <f t="shared" si="972"/>
        <v>0</v>
      </c>
      <c r="R1267" s="26">
        <f t="shared" si="972"/>
        <v>85225.1</v>
      </c>
      <c r="S1267" s="26">
        <f t="shared" si="972"/>
        <v>82225.120200000005</v>
      </c>
      <c r="T1267" s="25"/>
      <c r="U1267" s="93"/>
    </row>
    <row r="1268" spans="1:21" x14ac:dyDescent="0.2">
      <c r="A1268" s="103"/>
      <c r="B1268" s="80" t="s">
        <v>13</v>
      </c>
      <c r="C1268" s="19"/>
      <c r="D1268" s="20"/>
      <c r="E1268" s="20"/>
      <c r="F1268" s="20"/>
      <c r="G1268" s="19"/>
      <c r="H1268" s="26">
        <f t="shared" ref="H1268:S1268" si="973">H1099+H1181+H1263</f>
        <v>63527.9</v>
      </c>
      <c r="I1268" s="26">
        <f t="shared" si="973"/>
        <v>17960.5</v>
      </c>
      <c r="J1268" s="26">
        <f t="shared" si="973"/>
        <v>17960.5</v>
      </c>
      <c r="K1268" s="26">
        <f t="shared" si="973"/>
        <v>17960.5</v>
      </c>
      <c r="L1268" s="26">
        <f t="shared" si="973"/>
        <v>19373.099999999999</v>
      </c>
      <c r="M1268" s="26">
        <f t="shared" si="973"/>
        <v>0</v>
      </c>
      <c r="N1268" s="26">
        <f t="shared" si="973"/>
        <v>13509.5</v>
      </c>
      <c r="O1268" s="26">
        <f t="shared" si="973"/>
        <v>0</v>
      </c>
      <c r="P1268" s="26">
        <f t="shared" si="973"/>
        <v>12684.8</v>
      </c>
      <c r="Q1268" s="26">
        <f t="shared" si="973"/>
        <v>0</v>
      </c>
      <c r="R1268" s="26">
        <f t="shared" si="973"/>
        <v>84975.1</v>
      </c>
      <c r="S1268" s="26">
        <f t="shared" si="973"/>
        <v>81975.120200000005</v>
      </c>
      <c r="T1268" s="25"/>
      <c r="U1268" s="93"/>
    </row>
    <row r="1269" spans="1:21" x14ac:dyDescent="0.2">
      <c r="A1269" s="103"/>
      <c r="B1269" s="80" t="s">
        <v>14</v>
      </c>
      <c r="C1269" s="19"/>
      <c r="D1269" s="20"/>
      <c r="E1269" s="20"/>
      <c r="F1269" s="20"/>
      <c r="G1269" s="19"/>
      <c r="H1269" s="26">
        <f t="shared" ref="H1269:S1269" si="974">H1100+H1182+H1264</f>
        <v>0</v>
      </c>
      <c r="I1269" s="26">
        <f t="shared" si="974"/>
        <v>0</v>
      </c>
      <c r="J1269" s="26">
        <f t="shared" si="974"/>
        <v>0</v>
      </c>
      <c r="K1269" s="26">
        <f t="shared" si="974"/>
        <v>0</v>
      </c>
      <c r="L1269" s="26">
        <f t="shared" si="974"/>
        <v>0</v>
      </c>
      <c r="M1269" s="26">
        <f t="shared" si="974"/>
        <v>0</v>
      </c>
      <c r="N1269" s="26">
        <f t="shared" si="974"/>
        <v>0</v>
      </c>
      <c r="O1269" s="26">
        <f t="shared" si="974"/>
        <v>0</v>
      </c>
      <c r="P1269" s="26">
        <f t="shared" si="974"/>
        <v>0</v>
      </c>
      <c r="Q1269" s="26">
        <f t="shared" si="974"/>
        <v>0</v>
      </c>
      <c r="R1269" s="26">
        <f t="shared" si="974"/>
        <v>0</v>
      </c>
      <c r="S1269" s="26">
        <f t="shared" si="974"/>
        <v>0</v>
      </c>
      <c r="T1269" s="25"/>
      <c r="U1269" s="93"/>
    </row>
    <row r="1270" spans="1:21" x14ac:dyDescent="0.2">
      <c r="A1270" s="103"/>
      <c r="B1270" s="80" t="s">
        <v>15</v>
      </c>
      <c r="C1270" s="19"/>
      <c r="D1270" s="20"/>
      <c r="E1270" s="20"/>
      <c r="F1270" s="20"/>
      <c r="G1270" s="19"/>
      <c r="H1270" s="26">
        <f t="shared" ref="H1270:S1270" si="975">H1101+H1183+H1265</f>
        <v>250</v>
      </c>
      <c r="I1270" s="26">
        <f t="shared" si="975"/>
        <v>0</v>
      </c>
      <c r="J1270" s="26">
        <f t="shared" si="975"/>
        <v>250</v>
      </c>
      <c r="K1270" s="26">
        <f t="shared" si="975"/>
        <v>0</v>
      </c>
      <c r="L1270" s="26">
        <f t="shared" si="975"/>
        <v>0</v>
      </c>
      <c r="M1270" s="26">
        <f t="shared" si="975"/>
        <v>0</v>
      </c>
      <c r="N1270" s="26">
        <f t="shared" si="975"/>
        <v>0</v>
      </c>
      <c r="O1270" s="26">
        <f t="shared" si="975"/>
        <v>0</v>
      </c>
      <c r="P1270" s="26">
        <f t="shared" si="975"/>
        <v>0</v>
      </c>
      <c r="Q1270" s="26">
        <f t="shared" si="975"/>
        <v>0</v>
      </c>
      <c r="R1270" s="26">
        <f t="shared" si="975"/>
        <v>250</v>
      </c>
      <c r="S1270" s="26">
        <f t="shared" si="975"/>
        <v>250</v>
      </c>
      <c r="T1270" s="25"/>
      <c r="U1270" s="93"/>
    </row>
    <row r="1271" spans="1:21" ht="13.15" customHeight="1" x14ac:dyDescent="0.2">
      <c r="A1271" s="104"/>
      <c r="B1271" s="80" t="s">
        <v>12</v>
      </c>
      <c r="C1271" s="19"/>
      <c r="D1271" s="20"/>
      <c r="E1271" s="20"/>
      <c r="F1271" s="20"/>
      <c r="G1271" s="19"/>
      <c r="H1271" s="26">
        <f t="shared" ref="H1271:S1271" si="976">H1102+H1184+H1266</f>
        <v>0</v>
      </c>
      <c r="I1271" s="26">
        <f t="shared" si="976"/>
        <v>0</v>
      </c>
      <c r="J1271" s="26">
        <f t="shared" si="976"/>
        <v>0</v>
      </c>
      <c r="K1271" s="26">
        <f t="shared" si="976"/>
        <v>0</v>
      </c>
      <c r="L1271" s="26">
        <f t="shared" si="976"/>
        <v>0</v>
      </c>
      <c r="M1271" s="26">
        <f t="shared" si="976"/>
        <v>0</v>
      </c>
      <c r="N1271" s="26">
        <f t="shared" si="976"/>
        <v>0</v>
      </c>
      <c r="O1271" s="26">
        <f t="shared" si="976"/>
        <v>0</v>
      </c>
      <c r="P1271" s="26">
        <f t="shared" si="976"/>
        <v>0</v>
      </c>
      <c r="Q1271" s="26">
        <f t="shared" si="976"/>
        <v>0</v>
      </c>
      <c r="R1271" s="26">
        <f t="shared" si="976"/>
        <v>0</v>
      </c>
      <c r="S1271" s="26">
        <f t="shared" si="976"/>
        <v>0</v>
      </c>
      <c r="T1271" s="25"/>
      <c r="U1271" s="93"/>
    </row>
    <row r="1272" spans="1:21" ht="26.45" customHeight="1" x14ac:dyDescent="0.2">
      <c r="A1272" s="109" t="s">
        <v>253</v>
      </c>
      <c r="B1272" s="128"/>
      <c r="C1272" s="128"/>
      <c r="D1272" s="128"/>
      <c r="E1272" s="128"/>
      <c r="F1272" s="128"/>
      <c r="G1272" s="128"/>
      <c r="H1272" s="128"/>
      <c r="I1272" s="128"/>
      <c r="J1272" s="128"/>
      <c r="K1272" s="128"/>
      <c r="L1272" s="128"/>
      <c r="M1272" s="128"/>
      <c r="N1272" s="128"/>
      <c r="O1272" s="128"/>
      <c r="P1272" s="128"/>
      <c r="Q1272" s="128"/>
      <c r="R1272" s="128"/>
      <c r="S1272" s="128"/>
      <c r="T1272" s="128"/>
      <c r="U1272" s="129"/>
    </row>
    <row r="1273" spans="1:21" ht="28.15" customHeight="1" x14ac:dyDescent="0.2">
      <c r="A1273" s="109" t="s">
        <v>254</v>
      </c>
      <c r="B1273" s="128"/>
      <c r="C1273" s="128"/>
      <c r="D1273" s="128"/>
      <c r="E1273" s="128"/>
      <c r="F1273" s="128"/>
      <c r="G1273" s="128"/>
      <c r="H1273" s="128"/>
      <c r="I1273" s="128"/>
      <c r="J1273" s="128"/>
      <c r="K1273" s="128"/>
      <c r="L1273" s="128"/>
      <c r="M1273" s="128"/>
      <c r="N1273" s="128"/>
      <c r="O1273" s="128"/>
      <c r="P1273" s="128"/>
      <c r="Q1273" s="128"/>
      <c r="R1273" s="128"/>
      <c r="S1273" s="128"/>
      <c r="T1273" s="128"/>
      <c r="U1273" s="129"/>
    </row>
    <row r="1274" spans="1:21" ht="25.15" customHeight="1" x14ac:dyDescent="0.2">
      <c r="A1274" s="109" t="s">
        <v>255</v>
      </c>
      <c r="B1274" s="128"/>
      <c r="C1274" s="128"/>
      <c r="D1274" s="128"/>
      <c r="E1274" s="128"/>
      <c r="F1274" s="128"/>
      <c r="G1274" s="128"/>
      <c r="H1274" s="128"/>
      <c r="I1274" s="128"/>
      <c r="J1274" s="128"/>
      <c r="K1274" s="128"/>
      <c r="L1274" s="128"/>
      <c r="M1274" s="128"/>
      <c r="N1274" s="128"/>
      <c r="O1274" s="128"/>
      <c r="P1274" s="128"/>
      <c r="Q1274" s="128"/>
      <c r="R1274" s="128"/>
      <c r="S1274" s="128"/>
      <c r="T1274" s="128"/>
      <c r="U1274" s="129"/>
    </row>
    <row r="1275" spans="1:21" ht="36" customHeight="1" x14ac:dyDescent="0.2">
      <c r="A1275" s="109" t="s">
        <v>256</v>
      </c>
      <c r="B1275" s="128"/>
      <c r="C1275" s="128"/>
      <c r="D1275" s="128"/>
      <c r="E1275" s="128"/>
      <c r="F1275" s="128"/>
      <c r="G1275" s="128"/>
      <c r="H1275" s="128"/>
      <c r="I1275" s="128"/>
      <c r="J1275" s="128"/>
      <c r="K1275" s="128"/>
      <c r="L1275" s="128"/>
      <c r="M1275" s="128"/>
      <c r="N1275" s="128"/>
      <c r="O1275" s="128"/>
      <c r="P1275" s="128"/>
      <c r="Q1275" s="128"/>
      <c r="R1275" s="128"/>
      <c r="S1275" s="128"/>
      <c r="T1275" s="128"/>
      <c r="U1275" s="129"/>
    </row>
    <row r="1276" spans="1:21" x14ac:dyDescent="0.2">
      <c r="A1276" s="92" t="s">
        <v>257</v>
      </c>
      <c r="B1276" s="80" t="s">
        <v>161</v>
      </c>
      <c r="C1276" s="19"/>
      <c r="D1276" s="20"/>
      <c r="E1276" s="20"/>
      <c r="F1276" s="20"/>
      <c r="G1276" s="19"/>
      <c r="H1276" s="22">
        <v>4</v>
      </c>
      <c r="I1276" s="22">
        <f t="shared" ref="I1276:Q1276" si="977">I1283+I1290</f>
        <v>0</v>
      </c>
      <c r="J1276" s="22">
        <v>1</v>
      </c>
      <c r="K1276" s="22">
        <f t="shared" ref="K1276:O1276" si="978">K1283+K1290+K1297</f>
        <v>0</v>
      </c>
      <c r="L1276" s="22">
        <v>1</v>
      </c>
      <c r="M1276" s="22">
        <f t="shared" si="978"/>
        <v>0</v>
      </c>
      <c r="N1276" s="22">
        <v>1</v>
      </c>
      <c r="O1276" s="22">
        <f t="shared" si="978"/>
        <v>0</v>
      </c>
      <c r="P1276" s="22">
        <v>1</v>
      </c>
      <c r="Q1276" s="22">
        <f t="shared" si="977"/>
        <v>0</v>
      </c>
      <c r="R1276" s="22">
        <v>4</v>
      </c>
      <c r="S1276" s="22">
        <v>4</v>
      </c>
      <c r="T1276" s="102" t="s">
        <v>559</v>
      </c>
      <c r="U1276" s="93" t="s">
        <v>516</v>
      </c>
    </row>
    <row r="1277" spans="1:21" ht="25.5" x14ac:dyDescent="0.2">
      <c r="A1277" s="92"/>
      <c r="B1277" s="80" t="s">
        <v>6</v>
      </c>
      <c r="C1277" s="19"/>
      <c r="D1277" s="20"/>
      <c r="E1277" s="20"/>
      <c r="F1277" s="20"/>
      <c r="G1277" s="19"/>
      <c r="H1277" s="22">
        <f>ROUND(H1278/H1276,1)</f>
        <v>0</v>
      </c>
      <c r="I1277" s="22" t="e">
        <f t="shared" ref="I1277:S1277" si="979">ROUND(I1278/I1276,1)</f>
        <v>#DIV/0!</v>
      </c>
      <c r="J1277" s="68" t="s">
        <v>585</v>
      </c>
      <c r="K1277" s="68"/>
      <c r="L1277" s="68" t="s">
        <v>585</v>
      </c>
      <c r="M1277" s="68"/>
      <c r="N1277" s="68" t="s">
        <v>585</v>
      </c>
      <c r="O1277" s="68"/>
      <c r="P1277" s="68" t="s">
        <v>585</v>
      </c>
      <c r="Q1277" s="22" t="e">
        <f t="shared" si="979"/>
        <v>#DIV/0!</v>
      </c>
      <c r="R1277" s="22">
        <f t="shared" si="979"/>
        <v>875</v>
      </c>
      <c r="S1277" s="22">
        <f t="shared" si="979"/>
        <v>875</v>
      </c>
      <c r="T1277" s="103"/>
      <c r="U1277" s="93"/>
    </row>
    <row r="1278" spans="1:21" ht="31.15" customHeight="1" x14ac:dyDescent="0.2">
      <c r="A1278" s="92"/>
      <c r="B1278" s="80" t="s">
        <v>94</v>
      </c>
      <c r="C1278" s="19"/>
      <c r="D1278" s="20"/>
      <c r="E1278" s="20"/>
      <c r="F1278" s="20"/>
      <c r="G1278" s="19"/>
      <c r="H1278" s="22">
        <f t="shared" ref="H1278" si="980">SUM(H1279:H1282)</f>
        <v>0</v>
      </c>
      <c r="I1278" s="22">
        <f t="shared" ref="I1278:S1278" si="981">SUM(I1279:I1282)</f>
        <v>0</v>
      </c>
      <c r="J1278" s="22">
        <f t="shared" si="981"/>
        <v>0</v>
      </c>
      <c r="K1278" s="22">
        <f t="shared" si="981"/>
        <v>0</v>
      </c>
      <c r="L1278" s="22">
        <f t="shared" si="981"/>
        <v>0</v>
      </c>
      <c r="M1278" s="22">
        <f t="shared" si="981"/>
        <v>0</v>
      </c>
      <c r="N1278" s="22">
        <f t="shared" si="981"/>
        <v>0</v>
      </c>
      <c r="O1278" s="22">
        <f t="shared" si="981"/>
        <v>0</v>
      </c>
      <c r="P1278" s="22">
        <f t="shared" si="981"/>
        <v>0</v>
      </c>
      <c r="Q1278" s="22">
        <f t="shared" si="981"/>
        <v>0</v>
      </c>
      <c r="R1278" s="22">
        <f t="shared" si="981"/>
        <v>3500</v>
      </c>
      <c r="S1278" s="22">
        <f t="shared" si="981"/>
        <v>3500</v>
      </c>
      <c r="T1278" s="103"/>
      <c r="U1278" s="93"/>
    </row>
    <row r="1279" spans="1:21" ht="20.25" customHeight="1" x14ac:dyDescent="0.2">
      <c r="A1279" s="92"/>
      <c r="B1279" s="74" t="s">
        <v>7</v>
      </c>
      <c r="C1279" s="19">
        <f>C1286</f>
        <v>136</v>
      </c>
      <c r="D1279" s="19" t="str">
        <f t="shared" ref="D1279:G1279" si="982">D1286</f>
        <v>07</v>
      </c>
      <c r="E1279" s="19" t="str">
        <f t="shared" si="982"/>
        <v>09</v>
      </c>
      <c r="F1279" s="19" t="str">
        <f t="shared" si="982"/>
        <v>0740003510</v>
      </c>
      <c r="G1279" s="19">
        <f t="shared" si="982"/>
        <v>244</v>
      </c>
      <c r="H1279" s="22">
        <f>H1286+H1293+H1300</f>
        <v>0</v>
      </c>
      <c r="I1279" s="22">
        <f t="shared" ref="I1279:S1279" si="983">I1286+I1293+I1300</f>
        <v>0</v>
      </c>
      <c r="J1279" s="22">
        <f t="shared" si="983"/>
        <v>0</v>
      </c>
      <c r="K1279" s="22">
        <f t="shared" si="983"/>
        <v>0</v>
      </c>
      <c r="L1279" s="22">
        <f t="shared" si="983"/>
        <v>0</v>
      </c>
      <c r="M1279" s="22">
        <f t="shared" si="983"/>
        <v>0</v>
      </c>
      <c r="N1279" s="22">
        <f t="shared" si="983"/>
        <v>0</v>
      </c>
      <c r="O1279" s="22">
        <f t="shared" si="983"/>
        <v>0</v>
      </c>
      <c r="P1279" s="22">
        <f t="shared" si="983"/>
        <v>0</v>
      </c>
      <c r="Q1279" s="22">
        <f t="shared" si="983"/>
        <v>0</v>
      </c>
      <c r="R1279" s="22">
        <f t="shared" si="983"/>
        <v>3500</v>
      </c>
      <c r="S1279" s="22">
        <f t="shared" si="983"/>
        <v>3500</v>
      </c>
      <c r="T1279" s="103"/>
      <c r="U1279" s="93"/>
    </row>
    <row r="1280" spans="1:21" ht="24" customHeight="1" x14ac:dyDescent="0.2">
      <c r="A1280" s="92"/>
      <c r="B1280" s="80" t="s">
        <v>8</v>
      </c>
      <c r="C1280" s="19"/>
      <c r="D1280" s="20"/>
      <c r="E1280" s="20"/>
      <c r="F1280" s="20"/>
      <c r="G1280" s="19"/>
      <c r="H1280" s="22">
        <f t="shared" ref="H1280:H1282" si="984">H1287</f>
        <v>0</v>
      </c>
      <c r="I1280" s="22">
        <f t="shared" ref="I1280:S1280" si="985">I1287</f>
        <v>0</v>
      </c>
      <c r="J1280" s="22">
        <f t="shared" si="985"/>
        <v>0</v>
      </c>
      <c r="K1280" s="22">
        <f t="shared" si="985"/>
        <v>0</v>
      </c>
      <c r="L1280" s="22">
        <f t="shared" si="985"/>
        <v>0</v>
      </c>
      <c r="M1280" s="22">
        <f t="shared" si="985"/>
        <v>0</v>
      </c>
      <c r="N1280" s="22">
        <f t="shared" si="985"/>
        <v>0</v>
      </c>
      <c r="O1280" s="22">
        <f t="shared" si="985"/>
        <v>0</v>
      </c>
      <c r="P1280" s="22">
        <f t="shared" si="985"/>
        <v>0</v>
      </c>
      <c r="Q1280" s="22">
        <f t="shared" si="985"/>
        <v>0</v>
      </c>
      <c r="R1280" s="22">
        <f t="shared" si="985"/>
        <v>0</v>
      </c>
      <c r="S1280" s="22">
        <f t="shared" si="985"/>
        <v>0</v>
      </c>
      <c r="T1280" s="103"/>
      <c r="U1280" s="93"/>
    </row>
    <row r="1281" spans="1:21" ht="15.75" customHeight="1" x14ac:dyDescent="0.2">
      <c r="A1281" s="92"/>
      <c r="B1281" s="80" t="s">
        <v>9</v>
      </c>
      <c r="C1281" s="19"/>
      <c r="D1281" s="20"/>
      <c r="E1281" s="20"/>
      <c r="F1281" s="20"/>
      <c r="G1281" s="19"/>
      <c r="H1281" s="22">
        <f t="shared" ref="H1281" si="986">H1288</f>
        <v>0</v>
      </c>
      <c r="I1281" s="22">
        <f t="shared" ref="I1281:S1281" si="987">I1288</f>
        <v>0</v>
      </c>
      <c r="J1281" s="22">
        <f t="shared" si="987"/>
        <v>0</v>
      </c>
      <c r="K1281" s="22">
        <f t="shared" si="987"/>
        <v>0</v>
      </c>
      <c r="L1281" s="22">
        <f t="shared" si="987"/>
        <v>0</v>
      </c>
      <c r="M1281" s="22">
        <f t="shared" si="987"/>
        <v>0</v>
      </c>
      <c r="N1281" s="22">
        <f t="shared" si="987"/>
        <v>0</v>
      </c>
      <c r="O1281" s="22">
        <f t="shared" si="987"/>
        <v>0</v>
      </c>
      <c r="P1281" s="22">
        <f t="shared" si="987"/>
        <v>0</v>
      </c>
      <c r="Q1281" s="22">
        <f t="shared" si="987"/>
        <v>0</v>
      </c>
      <c r="R1281" s="22">
        <f t="shared" si="987"/>
        <v>0</v>
      </c>
      <c r="S1281" s="22">
        <f t="shared" si="987"/>
        <v>0</v>
      </c>
      <c r="T1281" s="103"/>
      <c r="U1281" s="93"/>
    </row>
    <row r="1282" spans="1:21" ht="82.9" customHeight="1" x14ac:dyDescent="0.2">
      <c r="A1282" s="92"/>
      <c r="B1282" s="80" t="s">
        <v>10</v>
      </c>
      <c r="C1282" s="19"/>
      <c r="D1282" s="20"/>
      <c r="E1282" s="20"/>
      <c r="F1282" s="20"/>
      <c r="G1282" s="19"/>
      <c r="H1282" s="22">
        <f t="shared" si="984"/>
        <v>0</v>
      </c>
      <c r="I1282" s="22">
        <f t="shared" ref="I1282:S1282" si="988">I1289</f>
        <v>0</v>
      </c>
      <c r="J1282" s="22">
        <f t="shared" si="988"/>
        <v>0</v>
      </c>
      <c r="K1282" s="22">
        <f t="shared" si="988"/>
        <v>0</v>
      </c>
      <c r="L1282" s="22">
        <f t="shared" si="988"/>
        <v>0</v>
      </c>
      <c r="M1282" s="22">
        <f t="shared" si="988"/>
        <v>0</v>
      </c>
      <c r="N1282" s="22">
        <f t="shared" si="988"/>
        <v>0</v>
      </c>
      <c r="O1282" s="22">
        <f t="shared" si="988"/>
        <v>0</v>
      </c>
      <c r="P1282" s="22">
        <f t="shared" si="988"/>
        <v>0</v>
      </c>
      <c r="Q1282" s="22">
        <f t="shared" si="988"/>
        <v>0</v>
      </c>
      <c r="R1282" s="22">
        <f t="shared" si="988"/>
        <v>0</v>
      </c>
      <c r="S1282" s="22">
        <f t="shared" si="988"/>
        <v>0</v>
      </c>
      <c r="T1282" s="104"/>
      <c r="U1282" s="93"/>
    </row>
    <row r="1283" spans="1:21" x14ac:dyDescent="0.2">
      <c r="A1283" s="92" t="s">
        <v>430</v>
      </c>
      <c r="B1283" s="80" t="s">
        <v>161</v>
      </c>
      <c r="C1283" s="19"/>
      <c r="D1283" s="20"/>
      <c r="E1283" s="20"/>
      <c r="F1283" s="20"/>
      <c r="G1283" s="19"/>
      <c r="H1283" s="22">
        <v>4</v>
      </c>
      <c r="I1283" s="22"/>
      <c r="J1283" s="22">
        <v>1</v>
      </c>
      <c r="K1283" s="22"/>
      <c r="L1283" s="22">
        <v>1</v>
      </c>
      <c r="M1283" s="22"/>
      <c r="N1283" s="22">
        <v>1</v>
      </c>
      <c r="O1283" s="22"/>
      <c r="P1283" s="22">
        <v>1</v>
      </c>
      <c r="Q1283" s="22"/>
      <c r="R1283" s="22">
        <v>4</v>
      </c>
      <c r="S1283" s="22">
        <v>4</v>
      </c>
      <c r="T1283" s="102" t="s">
        <v>581</v>
      </c>
      <c r="U1283" s="102" t="s">
        <v>465</v>
      </c>
    </row>
    <row r="1284" spans="1:21" ht="27.6" customHeight="1" x14ac:dyDescent="0.2">
      <c r="A1284" s="92"/>
      <c r="B1284" s="80" t="s">
        <v>6</v>
      </c>
      <c r="C1284" s="19"/>
      <c r="D1284" s="20"/>
      <c r="E1284" s="20"/>
      <c r="F1284" s="20"/>
      <c r="G1284" s="19"/>
      <c r="H1284" s="22">
        <f t="shared" ref="H1284:S1284" si="989">ROUND(H1285/H1283,1)</f>
        <v>0</v>
      </c>
      <c r="I1284" s="22" t="e">
        <f t="shared" si="989"/>
        <v>#DIV/0!</v>
      </c>
      <c r="J1284" s="68" t="s">
        <v>585</v>
      </c>
      <c r="K1284" s="68"/>
      <c r="L1284" s="68" t="s">
        <v>585</v>
      </c>
      <c r="M1284" s="68"/>
      <c r="N1284" s="68" t="s">
        <v>585</v>
      </c>
      <c r="O1284" s="68"/>
      <c r="P1284" s="68" t="s">
        <v>585</v>
      </c>
      <c r="Q1284" s="22" t="e">
        <f t="shared" si="989"/>
        <v>#DIV/0!</v>
      </c>
      <c r="R1284" s="22">
        <f t="shared" si="989"/>
        <v>875</v>
      </c>
      <c r="S1284" s="22">
        <f t="shared" si="989"/>
        <v>875</v>
      </c>
      <c r="T1284" s="103"/>
      <c r="U1284" s="103"/>
    </row>
    <row r="1285" spans="1:21" ht="31.15" customHeight="1" x14ac:dyDescent="0.2">
      <c r="A1285" s="92"/>
      <c r="B1285" s="80" t="s">
        <v>94</v>
      </c>
      <c r="C1285" s="19"/>
      <c r="D1285" s="20"/>
      <c r="E1285" s="20"/>
      <c r="F1285" s="20"/>
      <c r="G1285" s="19"/>
      <c r="H1285" s="22">
        <f>H1286</f>
        <v>0</v>
      </c>
      <c r="I1285" s="22">
        <f>I1286</f>
        <v>0</v>
      </c>
      <c r="J1285" s="22">
        <f t="shared" ref="J1285:S1285" si="990">J1286</f>
        <v>0</v>
      </c>
      <c r="K1285" s="22">
        <f t="shared" si="990"/>
        <v>0</v>
      </c>
      <c r="L1285" s="22">
        <f t="shared" si="990"/>
        <v>0</v>
      </c>
      <c r="M1285" s="22">
        <f t="shared" si="990"/>
        <v>0</v>
      </c>
      <c r="N1285" s="22">
        <f t="shared" si="990"/>
        <v>0</v>
      </c>
      <c r="O1285" s="22">
        <f t="shared" si="990"/>
        <v>0</v>
      </c>
      <c r="P1285" s="22">
        <f t="shared" si="990"/>
        <v>0</v>
      </c>
      <c r="Q1285" s="22">
        <f t="shared" si="990"/>
        <v>0</v>
      </c>
      <c r="R1285" s="22">
        <f t="shared" si="990"/>
        <v>3500</v>
      </c>
      <c r="S1285" s="22">
        <f t="shared" si="990"/>
        <v>3500</v>
      </c>
      <c r="T1285" s="103"/>
      <c r="U1285" s="103"/>
    </row>
    <row r="1286" spans="1:21" ht="20.25" customHeight="1" x14ac:dyDescent="0.2">
      <c r="A1286" s="92"/>
      <c r="B1286" s="80" t="s">
        <v>7</v>
      </c>
      <c r="C1286" s="19">
        <v>136</v>
      </c>
      <c r="D1286" s="20" t="s">
        <v>590</v>
      </c>
      <c r="E1286" s="18" t="s">
        <v>592</v>
      </c>
      <c r="F1286" s="20" t="s">
        <v>173</v>
      </c>
      <c r="G1286" s="19">
        <v>244</v>
      </c>
      <c r="H1286" s="22">
        <f>J1286+L1286+N1286+P1286</f>
        <v>0</v>
      </c>
      <c r="I1286" s="22">
        <f>K1286+M1286+O1286+Q1286</f>
        <v>0</v>
      </c>
      <c r="J1286" s="22"/>
      <c r="K1286" s="22"/>
      <c r="L1286" s="22"/>
      <c r="M1286" s="22"/>
      <c r="N1286" s="22"/>
      <c r="O1286" s="22"/>
      <c r="P1286" s="22"/>
      <c r="Q1286" s="22"/>
      <c r="R1286" s="22">
        <v>3500</v>
      </c>
      <c r="S1286" s="22">
        <v>3500</v>
      </c>
      <c r="T1286" s="103"/>
      <c r="U1286" s="103"/>
    </row>
    <row r="1287" spans="1:21" ht="15.75" customHeight="1" x14ac:dyDescent="0.2">
      <c r="A1287" s="92"/>
      <c r="B1287" s="80" t="s">
        <v>8</v>
      </c>
      <c r="C1287" s="19"/>
      <c r="D1287" s="20"/>
      <c r="E1287" s="20"/>
      <c r="F1287" s="20"/>
      <c r="G1287" s="19"/>
      <c r="H1287" s="22">
        <v>0</v>
      </c>
      <c r="I1287" s="22">
        <v>0</v>
      </c>
      <c r="J1287" s="22"/>
      <c r="K1287" s="22"/>
      <c r="L1287" s="22"/>
      <c r="M1287" s="22"/>
      <c r="N1287" s="22"/>
      <c r="O1287" s="22"/>
      <c r="P1287" s="22"/>
      <c r="Q1287" s="22"/>
      <c r="R1287" s="22"/>
      <c r="S1287" s="22"/>
      <c r="T1287" s="103"/>
      <c r="U1287" s="103"/>
    </row>
    <row r="1288" spans="1:21" ht="15.75" customHeight="1" x14ac:dyDescent="0.2">
      <c r="A1288" s="92"/>
      <c r="B1288" s="80" t="s">
        <v>9</v>
      </c>
      <c r="C1288" s="19"/>
      <c r="D1288" s="20"/>
      <c r="E1288" s="20"/>
      <c r="F1288" s="20"/>
      <c r="G1288" s="19"/>
      <c r="H1288" s="22">
        <v>0</v>
      </c>
      <c r="I1288" s="22">
        <v>0</v>
      </c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  <c r="T1288" s="103"/>
      <c r="U1288" s="103"/>
    </row>
    <row r="1289" spans="1:21" ht="40.15" customHeight="1" x14ac:dyDescent="0.2">
      <c r="A1289" s="92"/>
      <c r="B1289" s="80" t="s">
        <v>10</v>
      </c>
      <c r="C1289" s="19"/>
      <c r="D1289" s="20"/>
      <c r="E1289" s="20"/>
      <c r="F1289" s="20"/>
      <c r="G1289" s="19"/>
      <c r="H1289" s="22">
        <v>0</v>
      </c>
      <c r="I1289" s="22">
        <v>0</v>
      </c>
      <c r="J1289" s="22"/>
      <c r="K1289" s="22"/>
      <c r="L1289" s="22"/>
      <c r="M1289" s="22"/>
      <c r="N1289" s="22"/>
      <c r="O1289" s="22"/>
      <c r="P1289" s="22"/>
      <c r="Q1289" s="22"/>
      <c r="R1289" s="22"/>
      <c r="S1289" s="22"/>
      <c r="T1289" s="104"/>
      <c r="U1289" s="104"/>
    </row>
    <row r="1290" spans="1:21" ht="24.6" hidden="1" customHeight="1" x14ac:dyDescent="0.2">
      <c r="A1290" s="130" t="s">
        <v>418</v>
      </c>
      <c r="B1290" s="80" t="s">
        <v>138</v>
      </c>
      <c r="C1290" s="19"/>
      <c r="D1290" s="20"/>
      <c r="E1290" s="20"/>
      <c r="F1290" s="20"/>
      <c r="G1290" s="19"/>
      <c r="H1290" s="22"/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2"/>
      <c r="T1290" s="102" t="s">
        <v>429</v>
      </c>
      <c r="U1290" s="102" t="s">
        <v>428</v>
      </c>
    </row>
    <row r="1291" spans="1:21" ht="28.9" hidden="1" customHeight="1" x14ac:dyDescent="0.2">
      <c r="A1291" s="131"/>
      <c r="B1291" s="80" t="s">
        <v>6</v>
      </c>
      <c r="C1291" s="19"/>
      <c r="D1291" s="20"/>
      <c r="E1291" s="20"/>
      <c r="F1291" s="20"/>
      <c r="G1291" s="19"/>
      <c r="H1291" s="22" t="e">
        <f t="shared" ref="H1291:K1291" si="991">ROUND(H1293/H1290,1)</f>
        <v>#DIV/0!</v>
      </c>
      <c r="I1291" s="22" t="e">
        <f t="shared" si="991"/>
        <v>#DIV/0!</v>
      </c>
      <c r="J1291" s="22" t="e">
        <f t="shared" si="991"/>
        <v>#DIV/0!</v>
      </c>
      <c r="K1291" s="22" t="e">
        <f t="shared" si="991"/>
        <v>#DIV/0!</v>
      </c>
      <c r="L1291" s="22"/>
      <c r="M1291" s="22" t="e">
        <f t="shared" ref="M1291" si="992">ROUND(M1293/M1290,1)</f>
        <v>#DIV/0!</v>
      </c>
      <c r="N1291" s="22" t="e">
        <f>ROUND(N1293/N1290,1)</f>
        <v>#DIV/0!</v>
      </c>
      <c r="O1291" s="22" t="e">
        <f t="shared" ref="O1291" si="993">ROUND(O1293/O1290,1)</f>
        <v>#DIV/0!</v>
      </c>
      <c r="P1291" s="22" t="e">
        <f t="shared" ref="P1291:Q1291" si="994">ROUND(P1293/P1290,1)</f>
        <v>#DIV/0!</v>
      </c>
      <c r="Q1291" s="22" t="e">
        <f t="shared" si="994"/>
        <v>#DIV/0!</v>
      </c>
      <c r="R1291" s="22" t="e">
        <f t="shared" ref="R1291" si="995">ROUND(R1293/R1290,1)</f>
        <v>#DIV/0!</v>
      </c>
      <c r="S1291" s="22" t="e">
        <f t="shared" ref="S1291" si="996">ROUND(S1293/S1290,1)</f>
        <v>#DIV/0!</v>
      </c>
      <c r="T1291" s="103"/>
      <c r="U1291" s="103"/>
    </row>
    <row r="1292" spans="1:21" ht="29.45" hidden="1" customHeight="1" x14ac:dyDescent="0.2">
      <c r="A1292" s="131"/>
      <c r="B1292" s="80" t="s">
        <v>94</v>
      </c>
      <c r="C1292" s="19"/>
      <c r="D1292" s="20"/>
      <c r="E1292" s="20"/>
      <c r="F1292" s="20"/>
      <c r="G1292" s="19"/>
      <c r="H1292" s="22">
        <f>H1293</f>
        <v>0</v>
      </c>
      <c r="I1292" s="22">
        <f t="shared" ref="I1292:S1292" si="997">I1293</f>
        <v>0</v>
      </c>
      <c r="J1292" s="22">
        <f t="shared" si="997"/>
        <v>0</v>
      </c>
      <c r="K1292" s="22">
        <f t="shared" si="997"/>
        <v>0</v>
      </c>
      <c r="L1292" s="22">
        <f t="shared" si="997"/>
        <v>0</v>
      </c>
      <c r="M1292" s="22">
        <f t="shared" si="997"/>
        <v>0</v>
      </c>
      <c r="N1292" s="22">
        <f>N1293</f>
        <v>0</v>
      </c>
      <c r="O1292" s="22">
        <f t="shared" si="997"/>
        <v>0</v>
      </c>
      <c r="P1292" s="22">
        <f t="shared" si="997"/>
        <v>0</v>
      </c>
      <c r="Q1292" s="22">
        <f t="shared" si="997"/>
        <v>0</v>
      </c>
      <c r="R1292" s="22">
        <f t="shared" si="997"/>
        <v>0</v>
      </c>
      <c r="S1292" s="22">
        <f t="shared" si="997"/>
        <v>0</v>
      </c>
      <c r="T1292" s="103"/>
      <c r="U1292" s="103"/>
    </row>
    <row r="1293" spans="1:21" ht="13.15" hidden="1" customHeight="1" x14ac:dyDescent="0.2">
      <c r="A1293" s="131"/>
      <c r="B1293" s="80" t="s">
        <v>7</v>
      </c>
      <c r="C1293" s="19">
        <v>136</v>
      </c>
      <c r="D1293" s="20" t="s">
        <v>41</v>
      </c>
      <c r="E1293" s="20"/>
      <c r="F1293" s="20" t="s">
        <v>404</v>
      </c>
      <c r="G1293" s="19">
        <v>244</v>
      </c>
      <c r="H1293" s="22">
        <f>J1293+L1293+N1293+P1293</f>
        <v>0</v>
      </c>
      <c r="I1293" s="22">
        <f>K1293+M1293+O1293+Q1293</f>
        <v>0</v>
      </c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  <c r="T1293" s="103"/>
      <c r="U1293" s="103"/>
    </row>
    <row r="1294" spans="1:21" ht="13.15" hidden="1" customHeight="1" x14ac:dyDescent="0.2">
      <c r="A1294" s="131"/>
      <c r="B1294" s="80" t="s">
        <v>8</v>
      </c>
      <c r="C1294" s="19"/>
      <c r="D1294" s="20"/>
      <c r="E1294" s="20"/>
      <c r="F1294" s="20"/>
      <c r="G1294" s="19"/>
      <c r="H1294" s="22">
        <v>0</v>
      </c>
      <c r="I1294" s="22">
        <v>0</v>
      </c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  <c r="T1294" s="103"/>
      <c r="U1294" s="103"/>
    </row>
    <row r="1295" spans="1:21" ht="13.15" hidden="1" customHeight="1" x14ac:dyDescent="0.2">
      <c r="A1295" s="131"/>
      <c r="B1295" s="80" t="s">
        <v>9</v>
      </c>
      <c r="C1295" s="19"/>
      <c r="D1295" s="20"/>
      <c r="E1295" s="20"/>
      <c r="F1295" s="20"/>
      <c r="G1295" s="19"/>
      <c r="H1295" s="22">
        <v>0</v>
      </c>
      <c r="I1295" s="22">
        <v>0</v>
      </c>
      <c r="J1295" s="22"/>
      <c r="K1295" s="22"/>
      <c r="L1295" s="22"/>
      <c r="M1295" s="22"/>
      <c r="N1295" s="22"/>
      <c r="O1295" s="22"/>
      <c r="P1295" s="22"/>
      <c r="Q1295" s="22"/>
      <c r="R1295" s="22"/>
      <c r="S1295" s="22"/>
      <c r="T1295" s="103"/>
      <c r="U1295" s="103"/>
    </row>
    <row r="1296" spans="1:21" ht="20.45" hidden="1" customHeight="1" x14ac:dyDescent="0.2">
      <c r="A1296" s="132"/>
      <c r="B1296" s="80" t="s">
        <v>10</v>
      </c>
      <c r="C1296" s="19"/>
      <c r="D1296" s="20"/>
      <c r="E1296" s="20"/>
      <c r="F1296" s="20"/>
      <c r="G1296" s="19"/>
      <c r="H1296" s="22">
        <v>0</v>
      </c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  <c r="T1296" s="104"/>
      <c r="U1296" s="104"/>
    </row>
    <row r="1297" spans="1:21" ht="26.45" hidden="1" customHeight="1" x14ac:dyDescent="0.2">
      <c r="A1297" s="130" t="s">
        <v>431</v>
      </c>
      <c r="B1297" s="80" t="s">
        <v>73</v>
      </c>
      <c r="C1297" s="19"/>
      <c r="D1297" s="20"/>
      <c r="E1297" s="20"/>
      <c r="F1297" s="20"/>
      <c r="G1297" s="19"/>
      <c r="H1297" s="22"/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2"/>
      <c r="T1297" s="102" t="s">
        <v>405</v>
      </c>
      <c r="U1297" s="102" t="s">
        <v>440</v>
      </c>
    </row>
    <row r="1298" spans="1:21" ht="41.45" hidden="1" customHeight="1" x14ac:dyDescent="0.2">
      <c r="A1298" s="131"/>
      <c r="B1298" s="80" t="s">
        <v>6</v>
      </c>
      <c r="C1298" s="19"/>
      <c r="D1298" s="20"/>
      <c r="E1298" s="20"/>
      <c r="F1298" s="20"/>
      <c r="G1298" s="19"/>
      <c r="H1298" s="22" t="e">
        <f>H1299/H1297</f>
        <v>#DIV/0!</v>
      </c>
      <c r="I1298" s="22" t="e">
        <f t="shared" ref="I1298:S1298" si="998">I1299/I1297</f>
        <v>#DIV/0!</v>
      </c>
      <c r="J1298" s="22" t="e">
        <f t="shared" si="998"/>
        <v>#DIV/0!</v>
      </c>
      <c r="K1298" s="22" t="e">
        <f t="shared" si="998"/>
        <v>#DIV/0!</v>
      </c>
      <c r="L1298" s="22" t="e">
        <f t="shared" si="998"/>
        <v>#DIV/0!</v>
      </c>
      <c r="M1298" s="22" t="e">
        <f t="shared" si="998"/>
        <v>#DIV/0!</v>
      </c>
      <c r="N1298" s="22" t="e">
        <f t="shared" si="998"/>
        <v>#DIV/0!</v>
      </c>
      <c r="O1298" s="22" t="e">
        <f t="shared" si="998"/>
        <v>#DIV/0!</v>
      </c>
      <c r="P1298" s="22" t="e">
        <f t="shared" si="998"/>
        <v>#DIV/0!</v>
      </c>
      <c r="Q1298" s="22" t="e">
        <f t="shared" si="998"/>
        <v>#DIV/0!</v>
      </c>
      <c r="R1298" s="22" t="e">
        <f t="shared" si="998"/>
        <v>#DIV/0!</v>
      </c>
      <c r="S1298" s="22" t="e">
        <f t="shared" si="998"/>
        <v>#DIV/0!</v>
      </c>
      <c r="T1298" s="103"/>
      <c r="U1298" s="103"/>
    </row>
    <row r="1299" spans="1:21" ht="34.5" hidden="1" customHeight="1" x14ac:dyDescent="0.2">
      <c r="A1299" s="131"/>
      <c r="B1299" s="80" t="s">
        <v>94</v>
      </c>
      <c r="C1299" s="19"/>
      <c r="D1299" s="20"/>
      <c r="E1299" s="20"/>
      <c r="F1299" s="20"/>
      <c r="G1299" s="19"/>
      <c r="H1299" s="22">
        <f>J1299+L1299+N1299+P1299</f>
        <v>0</v>
      </c>
      <c r="I1299" s="22">
        <f>K1299+M1299+O1299+Q1299</f>
        <v>0</v>
      </c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  <c r="T1299" s="103"/>
      <c r="U1299" s="103"/>
    </row>
    <row r="1300" spans="1:21" hidden="1" x14ac:dyDescent="0.2">
      <c r="A1300" s="131"/>
      <c r="B1300" s="80" t="s">
        <v>7</v>
      </c>
      <c r="C1300" s="19">
        <v>136</v>
      </c>
      <c r="D1300" s="20" t="s">
        <v>41</v>
      </c>
      <c r="E1300" s="20"/>
      <c r="F1300" s="20" t="s">
        <v>404</v>
      </c>
      <c r="G1300" s="19">
        <v>244</v>
      </c>
      <c r="H1300" s="22">
        <f t="shared" ref="H1300:I1303" si="999">J1300+L1300+N1300+P1300</f>
        <v>0</v>
      </c>
      <c r="I1300" s="22">
        <f t="shared" si="999"/>
        <v>0</v>
      </c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  <c r="T1300" s="103"/>
      <c r="U1300" s="103"/>
    </row>
    <row r="1301" spans="1:21" hidden="1" x14ac:dyDescent="0.2">
      <c r="A1301" s="131"/>
      <c r="B1301" s="80" t="s">
        <v>8</v>
      </c>
      <c r="C1301" s="19"/>
      <c r="D1301" s="20"/>
      <c r="E1301" s="20"/>
      <c r="F1301" s="20"/>
      <c r="G1301" s="19"/>
      <c r="H1301" s="22">
        <f t="shared" si="999"/>
        <v>0</v>
      </c>
      <c r="I1301" s="22">
        <f t="shared" si="999"/>
        <v>0</v>
      </c>
      <c r="J1301" s="22"/>
      <c r="K1301" s="22"/>
      <c r="L1301" s="22"/>
      <c r="M1301" s="22"/>
      <c r="N1301" s="22"/>
      <c r="O1301" s="22"/>
      <c r="P1301" s="22"/>
      <c r="Q1301" s="22"/>
      <c r="R1301" s="22"/>
      <c r="S1301" s="22"/>
      <c r="T1301" s="103"/>
      <c r="U1301" s="103"/>
    </row>
    <row r="1302" spans="1:21" ht="13.15" hidden="1" customHeight="1" x14ac:dyDescent="0.2">
      <c r="A1302" s="131"/>
      <c r="B1302" s="80" t="s">
        <v>9</v>
      </c>
      <c r="C1302" s="19"/>
      <c r="D1302" s="20"/>
      <c r="E1302" s="20"/>
      <c r="F1302" s="20"/>
      <c r="G1302" s="19"/>
      <c r="H1302" s="22">
        <f t="shared" si="999"/>
        <v>0</v>
      </c>
      <c r="I1302" s="22">
        <f t="shared" si="999"/>
        <v>0</v>
      </c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  <c r="T1302" s="103"/>
      <c r="U1302" s="103"/>
    </row>
    <row r="1303" spans="1:21" ht="78.599999999999994" hidden="1" customHeight="1" x14ac:dyDescent="0.2">
      <c r="A1303" s="132"/>
      <c r="B1303" s="80" t="s">
        <v>10</v>
      </c>
      <c r="C1303" s="19"/>
      <c r="D1303" s="20"/>
      <c r="E1303" s="20"/>
      <c r="F1303" s="20"/>
      <c r="G1303" s="19"/>
      <c r="H1303" s="22">
        <f t="shared" si="999"/>
        <v>0</v>
      </c>
      <c r="I1303" s="22">
        <f t="shared" si="999"/>
        <v>0</v>
      </c>
      <c r="J1303" s="22"/>
      <c r="K1303" s="22"/>
      <c r="L1303" s="22"/>
      <c r="M1303" s="22"/>
      <c r="N1303" s="22"/>
      <c r="O1303" s="22"/>
      <c r="P1303" s="22"/>
      <c r="Q1303" s="22"/>
      <c r="R1303" s="22"/>
      <c r="S1303" s="22"/>
      <c r="T1303" s="104"/>
      <c r="U1303" s="104"/>
    </row>
    <row r="1304" spans="1:21" ht="15" customHeight="1" x14ac:dyDescent="0.2">
      <c r="A1304" s="102" t="s">
        <v>32</v>
      </c>
      <c r="B1304" s="80" t="s">
        <v>600</v>
      </c>
      <c r="C1304" s="19"/>
      <c r="D1304" s="20"/>
      <c r="E1304" s="20"/>
      <c r="F1304" s="20"/>
      <c r="G1304" s="19"/>
      <c r="H1304" s="22">
        <f>H1305+H1306+H1307+H1308</f>
        <v>0</v>
      </c>
      <c r="I1304" s="22">
        <f t="shared" ref="I1304:S1304" si="1000">I1305+I1306+I1307+I1308</f>
        <v>0</v>
      </c>
      <c r="J1304" s="22">
        <f t="shared" si="1000"/>
        <v>0</v>
      </c>
      <c r="K1304" s="22">
        <f t="shared" si="1000"/>
        <v>0</v>
      </c>
      <c r="L1304" s="22">
        <f t="shared" si="1000"/>
        <v>0</v>
      </c>
      <c r="M1304" s="22">
        <f t="shared" si="1000"/>
        <v>0</v>
      </c>
      <c r="N1304" s="22">
        <f t="shared" si="1000"/>
        <v>0</v>
      </c>
      <c r="O1304" s="22">
        <f t="shared" si="1000"/>
        <v>0</v>
      </c>
      <c r="P1304" s="22">
        <f t="shared" si="1000"/>
        <v>0</v>
      </c>
      <c r="Q1304" s="22">
        <f t="shared" si="1000"/>
        <v>0</v>
      </c>
      <c r="R1304" s="22">
        <f t="shared" si="1000"/>
        <v>3500</v>
      </c>
      <c r="S1304" s="22">
        <f t="shared" si="1000"/>
        <v>3500</v>
      </c>
      <c r="T1304" s="79"/>
      <c r="U1304" s="79"/>
    </row>
    <row r="1305" spans="1:21" ht="13.15" customHeight="1" x14ac:dyDescent="0.2">
      <c r="A1305" s="103"/>
      <c r="B1305" s="80" t="s">
        <v>7</v>
      </c>
      <c r="C1305" s="19"/>
      <c r="D1305" s="20"/>
      <c r="E1305" s="20"/>
      <c r="F1305" s="20"/>
      <c r="G1305" s="19"/>
      <c r="H1305" s="22">
        <f>H1279</f>
        <v>0</v>
      </c>
      <c r="I1305" s="22">
        <f t="shared" ref="I1305:S1305" si="1001">I1279</f>
        <v>0</v>
      </c>
      <c r="J1305" s="22">
        <f t="shared" si="1001"/>
        <v>0</v>
      </c>
      <c r="K1305" s="22">
        <f t="shared" si="1001"/>
        <v>0</v>
      </c>
      <c r="L1305" s="22">
        <f t="shared" si="1001"/>
        <v>0</v>
      </c>
      <c r="M1305" s="22">
        <f t="shared" si="1001"/>
        <v>0</v>
      </c>
      <c r="N1305" s="22">
        <f t="shared" si="1001"/>
        <v>0</v>
      </c>
      <c r="O1305" s="22">
        <f t="shared" si="1001"/>
        <v>0</v>
      </c>
      <c r="P1305" s="22">
        <f t="shared" si="1001"/>
        <v>0</v>
      </c>
      <c r="Q1305" s="22">
        <f t="shared" si="1001"/>
        <v>0</v>
      </c>
      <c r="R1305" s="22">
        <f t="shared" si="1001"/>
        <v>3500</v>
      </c>
      <c r="S1305" s="22">
        <f t="shared" si="1001"/>
        <v>3500</v>
      </c>
      <c r="T1305" s="25"/>
      <c r="U1305" s="76"/>
    </row>
    <row r="1306" spans="1:21" ht="13.15" customHeight="1" x14ac:dyDescent="0.2">
      <c r="A1306" s="103"/>
      <c r="B1306" s="80" t="s">
        <v>14</v>
      </c>
      <c r="C1306" s="19"/>
      <c r="D1306" s="20"/>
      <c r="E1306" s="20"/>
      <c r="F1306" s="20"/>
      <c r="G1306" s="19"/>
      <c r="H1306" s="22">
        <f t="shared" ref="H1306:S1306" si="1002">H1280</f>
        <v>0</v>
      </c>
      <c r="I1306" s="22">
        <f t="shared" si="1002"/>
        <v>0</v>
      </c>
      <c r="J1306" s="22">
        <f t="shared" si="1002"/>
        <v>0</v>
      </c>
      <c r="K1306" s="22">
        <f t="shared" si="1002"/>
        <v>0</v>
      </c>
      <c r="L1306" s="22">
        <f t="shared" si="1002"/>
        <v>0</v>
      </c>
      <c r="M1306" s="22">
        <f t="shared" si="1002"/>
        <v>0</v>
      </c>
      <c r="N1306" s="22">
        <f t="shared" si="1002"/>
        <v>0</v>
      </c>
      <c r="O1306" s="22">
        <f t="shared" si="1002"/>
        <v>0</v>
      </c>
      <c r="P1306" s="22">
        <f t="shared" si="1002"/>
        <v>0</v>
      </c>
      <c r="Q1306" s="22">
        <f t="shared" si="1002"/>
        <v>0</v>
      </c>
      <c r="R1306" s="22">
        <f t="shared" si="1002"/>
        <v>0</v>
      </c>
      <c r="S1306" s="22">
        <f t="shared" si="1002"/>
        <v>0</v>
      </c>
      <c r="T1306" s="25"/>
      <c r="U1306" s="76"/>
    </row>
    <row r="1307" spans="1:21" ht="13.15" customHeight="1" x14ac:dyDescent="0.2">
      <c r="A1307" s="103"/>
      <c r="B1307" s="80" t="s">
        <v>15</v>
      </c>
      <c r="C1307" s="19"/>
      <c r="D1307" s="20"/>
      <c r="E1307" s="20"/>
      <c r="F1307" s="20"/>
      <c r="G1307" s="19"/>
      <c r="H1307" s="22">
        <f t="shared" ref="H1307:S1307" si="1003">H1281</f>
        <v>0</v>
      </c>
      <c r="I1307" s="22">
        <f t="shared" si="1003"/>
        <v>0</v>
      </c>
      <c r="J1307" s="22">
        <f t="shared" si="1003"/>
        <v>0</v>
      </c>
      <c r="K1307" s="22">
        <f t="shared" si="1003"/>
        <v>0</v>
      </c>
      <c r="L1307" s="22">
        <f t="shared" si="1003"/>
        <v>0</v>
      </c>
      <c r="M1307" s="22">
        <f t="shared" si="1003"/>
        <v>0</v>
      </c>
      <c r="N1307" s="22">
        <f t="shared" si="1003"/>
        <v>0</v>
      </c>
      <c r="O1307" s="22">
        <f t="shared" si="1003"/>
        <v>0</v>
      </c>
      <c r="P1307" s="22">
        <f t="shared" si="1003"/>
        <v>0</v>
      </c>
      <c r="Q1307" s="22">
        <f t="shared" si="1003"/>
        <v>0</v>
      </c>
      <c r="R1307" s="22">
        <f t="shared" si="1003"/>
        <v>0</v>
      </c>
      <c r="S1307" s="22">
        <f t="shared" si="1003"/>
        <v>0</v>
      </c>
      <c r="T1307" s="25"/>
      <c r="U1307" s="76"/>
    </row>
    <row r="1308" spans="1:21" ht="13.15" customHeight="1" x14ac:dyDescent="0.2">
      <c r="A1308" s="104"/>
      <c r="B1308" s="80" t="s">
        <v>10</v>
      </c>
      <c r="C1308" s="19"/>
      <c r="D1308" s="20"/>
      <c r="E1308" s="20"/>
      <c r="F1308" s="20"/>
      <c r="G1308" s="19"/>
      <c r="H1308" s="22">
        <f t="shared" ref="H1308:S1308" si="1004">H1282</f>
        <v>0</v>
      </c>
      <c r="I1308" s="22">
        <f t="shared" si="1004"/>
        <v>0</v>
      </c>
      <c r="J1308" s="22">
        <f t="shared" si="1004"/>
        <v>0</v>
      </c>
      <c r="K1308" s="22">
        <f t="shared" si="1004"/>
        <v>0</v>
      </c>
      <c r="L1308" s="22">
        <f t="shared" si="1004"/>
        <v>0</v>
      </c>
      <c r="M1308" s="22">
        <f t="shared" si="1004"/>
        <v>0</v>
      </c>
      <c r="N1308" s="22">
        <f t="shared" si="1004"/>
        <v>0</v>
      </c>
      <c r="O1308" s="22">
        <f t="shared" si="1004"/>
        <v>0</v>
      </c>
      <c r="P1308" s="22">
        <f t="shared" si="1004"/>
        <v>0</v>
      </c>
      <c r="Q1308" s="22">
        <f t="shared" si="1004"/>
        <v>0</v>
      </c>
      <c r="R1308" s="22">
        <f t="shared" si="1004"/>
        <v>0</v>
      </c>
      <c r="S1308" s="22">
        <f t="shared" si="1004"/>
        <v>0</v>
      </c>
      <c r="T1308" s="25"/>
      <c r="U1308" s="76"/>
    </row>
    <row r="1309" spans="1:21" ht="24" customHeight="1" x14ac:dyDescent="0.2">
      <c r="A1309" s="106" t="s">
        <v>258</v>
      </c>
      <c r="B1309" s="107"/>
      <c r="C1309" s="107"/>
      <c r="D1309" s="107"/>
      <c r="E1309" s="107"/>
      <c r="F1309" s="107"/>
      <c r="G1309" s="107"/>
      <c r="H1309" s="107"/>
      <c r="I1309" s="107"/>
      <c r="J1309" s="107"/>
      <c r="K1309" s="107"/>
      <c r="L1309" s="107"/>
      <c r="M1309" s="107"/>
      <c r="N1309" s="107"/>
      <c r="O1309" s="107"/>
      <c r="P1309" s="107"/>
      <c r="Q1309" s="107"/>
      <c r="R1309" s="107"/>
      <c r="S1309" s="107"/>
      <c r="T1309" s="107"/>
      <c r="U1309" s="108"/>
    </row>
    <row r="1310" spans="1:21" ht="30.6" customHeight="1" x14ac:dyDescent="0.2">
      <c r="A1310" s="92" t="s">
        <v>259</v>
      </c>
      <c r="B1310" s="80" t="s">
        <v>31</v>
      </c>
      <c r="C1310" s="19"/>
      <c r="D1310" s="20"/>
      <c r="E1310" s="20"/>
      <c r="F1310" s="20"/>
      <c r="G1310" s="19"/>
      <c r="H1310" s="22"/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2"/>
      <c r="T1310" s="93" t="s">
        <v>560</v>
      </c>
      <c r="U1310" s="102" t="s">
        <v>320</v>
      </c>
    </row>
    <row r="1311" spans="1:21" ht="30.6" customHeight="1" x14ac:dyDescent="0.2">
      <c r="A1311" s="92"/>
      <c r="B1311" s="80" t="s">
        <v>6</v>
      </c>
      <c r="C1311" s="19"/>
      <c r="D1311" s="20"/>
      <c r="E1311" s="20"/>
      <c r="F1311" s="20"/>
      <c r="G1311" s="19"/>
      <c r="H1311" s="22"/>
      <c r="I1311" s="22"/>
      <c r="J1311" s="68" t="s">
        <v>585</v>
      </c>
      <c r="K1311" s="68"/>
      <c r="L1311" s="68" t="s">
        <v>585</v>
      </c>
      <c r="M1311" s="68"/>
      <c r="N1311" s="68" t="s">
        <v>585</v>
      </c>
      <c r="O1311" s="68"/>
      <c r="P1311" s="68" t="s">
        <v>585</v>
      </c>
      <c r="Q1311" s="22"/>
      <c r="R1311" s="22"/>
      <c r="S1311" s="22"/>
      <c r="T1311" s="93"/>
      <c r="U1311" s="103"/>
    </row>
    <row r="1312" spans="1:21" ht="26.45" customHeight="1" x14ac:dyDescent="0.2">
      <c r="A1312" s="92"/>
      <c r="B1312" s="80" t="s">
        <v>94</v>
      </c>
      <c r="C1312" s="19"/>
      <c r="D1312" s="20"/>
      <c r="E1312" s="20"/>
      <c r="F1312" s="20"/>
      <c r="G1312" s="19"/>
      <c r="H1312" s="22">
        <f>SUM(H1313:H1323)</f>
        <v>25359.399999999998</v>
      </c>
      <c r="I1312" s="22">
        <f t="shared" ref="I1312:S1312" si="1005">SUM(I1313:I1323)</f>
        <v>4672.6099999999997</v>
      </c>
      <c r="J1312" s="22">
        <f t="shared" si="1005"/>
        <v>4870</v>
      </c>
      <c r="K1312" s="22">
        <f t="shared" si="1005"/>
        <v>4672.6099999999997</v>
      </c>
      <c r="L1312" s="22">
        <f t="shared" si="1005"/>
        <v>6905</v>
      </c>
      <c r="M1312" s="22">
        <f t="shared" si="1005"/>
        <v>0</v>
      </c>
      <c r="N1312" s="22">
        <f t="shared" si="1005"/>
        <v>5167.6000000000004</v>
      </c>
      <c r="O1312" s="22">
        <f t="shared" si="1005"/>
        <v>0</v>
      </c>
      <c r="P1312" s="22">
        <f t="shared" si="1005"/>
        <v>8416.7999999999993</v>
      </c>
      <c r="Q1312" s="22">
        <f t="shared" si="1005"/>
        <v>0</v>
      </c>
      <c r="R1312" s="22">
        <f t="shared" si="1005"/>
        <v>21201.599999999999</v>
      </c>
      <c r="S1312" s="22">
        <f t="shared" si="1005"/>
        <v>21441</v>
      </c>
      <c r="T1312" s="93"/>
      <c r="U1312" s="103"/>
    </row>
    <row r="1313" spans="1:21" ht="26.45" customHeight="1" x14ac:dyDescent="0.2">
      <c r="A1313" s="92"/>
      <c r="B1313" s="94" t="s">
        <v>7</v>
      </c>
      <c r="C1313" s="19">
        <f>C1327</f>
        <v>136</v>
      </c>
      <c r="D1313" s="19" t="str">
        <f t="shared" ref="D1313:G1313" si="1006">D1327</f>
        <v>07</v>
      </c>
      <c r="E1313" s="19" t="str">
        <f t="shared" si="1006"/>
        <v>09</v>
      </c>
      <c r="F1313" s="19" t="str">
        <f t="shared" si="1006"/>
        <v>0740003510</v>
      </c>
      <c r="G1313" s="19">
        <f t="shared" si="1006"/>
        <v>810</v>
      </c>
      <c r="H1313" s="22">
        <f t="shared" ref="H1313" si="1007">H1327</f>
        <v>0</v>
      </c>
      <c r="I1313" s="22">
        <f t="shared" ref="I1313:S1313" si="1008">I1327</f>
        <v>0</v>
      </c>
      <c r="J1313" s="22">
        <f t="shared" si="1008"/>
        <v>0</v>
      </c>
      <c r="K1313" s="22">
        <f t="shared" si="1008"/>
        <v>0</v>
      </c>
      <c r="L1313" s="22">
        <f t="shared" si="1008"/>
        <v>0</v>
      </c>
      <c r="M1313" s="22">
        <f t="shared" si="1008"/>
        <v>0</v>
      </c>
      <c r="N1313" s="22">
        <f t="shared" si="1008"/>
        <v>0</v>
      </c>
      <c r="O1313" s="22">
        <f t="shared" si="1008"/>
        <v>0</v>
      </c>
      <c r="P1313" s="22">
        <f t="shared" si="1008"/>
        <v>0</v>
      </c>
      <c r="Q1313" s="22">
        <f t="shared" si="1008"/>
        <v>0</v>
      </c>
      <c r="R1313" s="22">
        <f t="shared" si="1008"/>
        <v>0</v>
      </c>
      <c r="S1313" s="22">
        <f t="shared" si="1008"/>
        <v>0</v>
      </c>
      <c r="T1313" s="93"/>
      <c r="U1313" s="103"/>
    </row>
    <row r="1314" spans="1:21" ht="26.25" customHeight="1" x14ac:dyDescent="0.2">
      <c r="A1314" s="92"/>
      <c r="B1314" s="95"/>
      <c r="C1314" s="19">
        <f t="shared" ref="C1314:G1316" si="1009">C1328</f>
        <v>136</v>
      </c>
      <c r="D1314" s="19" t="str">
        <f t="shared" si="1009"/>
        <v>07</v>
      </c>
      <c r="E1314" s="19" t="str">
        <f t="shared" si="1009"/>
        <v>09</v>
      </c>
      <c r="F1314" s="19" t="str">
        <f t="shared" si="1009"/>
        <v>0740003510</v>
      </c>
      <c r="G1314" s="19">
        <f t="shared" si="1009"/>
        <v>244</v>
      </c>
      <c r="H1314" s="22">
        <f t="shared" ref="H1314" si="1010">H1328</f>
        <v>0</v>
      </c>
      <c r="I1314" s="22">
        <f t="shared" ref="I1314:S1314" si="1011">I1328</f>
        <v>0</v>
      </c>
      <c r="J1314" s="22">
        <f t="shared" si="1011"/>
        <v>0</v>
      </c>
      <c r="K1314" s="22">
        <f t="shared" si="1011"/>
        <v>0</v>
      </c>
      <c r="L1314" s="22">
        <f t="shared" si="1011"/>
        <v>0</v>
      </c>
      <c r="M1314" s="22">
        <f t="shared" si="1011"/>
        <v>0</v>
      </c>
      <c r="N1314" s="22">
        <f t="shared" si="1011"/>
        <v>0</v>
      </c>
      <c r="O1314" s="22">
        <f t="shared" si="1011"/>
        <v>0</v>
      </c>
      <c r="P1314" s="22">
        <f t="shared" si="1011"/>
        <v>0</v>
      </c>
      <c r="Q1314" s="22">
        <f t="shared" si="1011"/>
        <v>0</v>
      </c>
      <c r="R1314" s="22">
        <f t="shared" si="1011"/>
        <v>0</v>
      </c>
      <c r="S1314" s="22">
        <f t="shared" si="1011"/>
        <v>0</v>
      </c>
      <c r="T1314" s="93"/>
      <c r="U1314" s="103"/>
    </row>
    <row r="1315" spans="1:21" ht="13.15" customHeight="1" x14ac:dyDescent="0.2">
      <c r="A1315" s="92"/>
      <c r="B1315" s="95"/>
      <c r="C1315" s="19">
        <f t="shared" si="1009"/>
        <v>136</v>
      </c>
      <c r="D1315" s="19" t="str">
        <f t="shared" si="1009"/>
        <v>07</v>
      </c>
      <c r="E1315" s="19" t="str">
        <f t="shared" si="1009"/>
        <v>09</v>
      </c>
      <c r="F1315" s="19" t="str">
        <f t="shared" si="1009"/>
        <v>0740003510</v>
      </c>
      <c r="G1315" s="19">
        <f t="shared" si="1009"/>
        <v>244</v>
      </c>
      <c r="H1315" s="22">
        <f t="shared" ref="H1315" si="1012">H1329</f>
        <v>296</v>
      </c>
      <c r="I1315" s="22">
        <f t="shared" ref="I1315:S1315" si="1013">I1329</f>
        <v>8.81</v>
      </c>
      <c r="J1315" s="22">
        <f t="shared" si="1013"/>
        <v>75</v>
      </c>
      <c r="K1315" s="22">
        <f t="shared" si="1013"/>
        <v>8.81</v>
      </c>
      <c r="L1315" s="22">
        <f t="shared" si="1013"/>
        <v>75</v>
      </c>
      <c r="M1315" s="22">
        <f t="shared" si="1013"/>
        <v>0</v>
      </c>
      <c r="N1315" s="22">
        <f t="shared" si="1013"/>
        <v>75</v>
      </c>
      <c r="O1315" s="22">
        <f t="shared" si="1013"/>
        <v>0</v>
      </c>
      <c r="P1315" s="22">
        <f t="shared" si="1013"/>
        <v>71</v>
      </c>
      <c r="Q1315" s="22">
        <f t="shared" si="1013"/>
        <v>0</v>
      </c>
      <c r="R1315" s="22">
        <f t="shared" si="1013"/>
        <v>796</v>
      </c>
      <c r="S1315" s="22">
        <f t="shared" si="1013"/>
        <v>796</v>
      </c>
      <c r="T1315" s="93"/>
      <c r="U1315" s="103"/>
    </row>
    <row r="1316" spans="1:21" ht="13.15" customHeight="1" x14ac:dyDescent="0.2">
      <c r="A1316" s="92"/>
      <c r="B1316" s="95"/>
      <c r="C1316" s="19">
        <f t="shared" si="1009"/>
        <v>136</v>
      </c>
      <c r="D1316" s="19" t="str">
        <f t="shared" si="1009"/>
        <v>07</v>
      </c>
      <c r="E1316" s="19" t="str">
        <f t="shared" si="1009"/>
        <v>09</v>
      </c>
      <c r="F1316" s="19" t="str">
        <f t="shared" si="1009"/>
        <v>0740003510</v>
      </c>
      <c r="G1316" s="19">
        <f t="shared" si="1009"/>
        <v>340</v>
      </c>
      <c r="H1316" s="22">
        <f>H1330+H1353</f>
        <v>3567.6</v>
      </c>
      <c r="I1316" s="22">
        <f t="shared" ref="I1316:S1316" si="1014">I1330+I1353</f>
        <v>835.8</v>
      </c>
      <c r="J1316" s="22">
        <f t="shared" si="1014"/>
        <v>897</v>
      </c>
      <c r="K1316" s="22">
        <f t="shared" si="1014"/>
        <v>835.8</v>
      </c>
      <c r="L1316" s="22">
        <f t="shared" si="1014"/>
        <v>897</v>
      </c>
      <c r="M1316" s="22">
        <f t="shared" si="1014"/>
        <v>0</v>
      </c>
      <c r="N1316" s="22">
        <f t="shared" si="1014"/>
        <v>891.6</v>
      </c>
      <c r="O1316" s="22">
        <f t="shared" si="1014"/>
        <v>0</v>
      </c>
      <c r="P1316" s="22">
        <f t="shared" si="1014"/>
        <v>882</v>
      </c>
      <c r="Q1316" s="22">
        <f t="shared" si="1014"/>
        <v>0</v>
      </c>
      <c r="R1316" s="22">
        <f t="shared" si="1014"/>
        <v>3567.6</v>
      </c>
      <c r="S1316" s="22">
        <f t="shared" si="1014"/>
        <v>3567.6</v>
      </c>
      <c r="T1316" s="93"/>
      <c r="U1316" s="103"/>
    </row>
    <row r="1317" spans="1:21" ht="13.15" customHeight="1" x14ac:dyDescent="0.2">
      <c r="A1317" s="92"/>
      <c r="B1317" s="95"/>
      <c r="C1317" s="19">
        <f>C1337</f>
        <v>136</v>
      </c>
      <c r="D1317" s="19" t="str">
        <f t="shared" ref="D1317:G1317" si="1015">D1337</f>
        <v>07</v>
      </c>
      <c r="E1317" s="19" t="str">
        <f t="shared" si="1015"/>
        <v>05</v>
      </c>
      <c r="F1317" s="19" t="str">
        <f t="shared" si="1015"/>
        <v>07400R0660</v>
      </c>
      <c r="G1317" s="19">
        <f t="shared" si="1015"/>
        <v>244</v>
      </c>
      <c r="H1317" s="22">
        <f t="shared" ref="H1317" si="1016">H1337</f>
        <v>2444</v>
      </c>
      <c r="I1317" s="22">
        <f t="shared" ref="I1317:S1317" si="1017">I1337</f>
        <v>0</v>
      </c>
      <c r="J1317" s="22">
        <f t="shared" si="1017"/>
        <v>0</v>
      </c>
      <c r="K1317" s="22">
        <f t="shared" si="1017"/>
        <v>0</v>
      </c>
      <c r="L1317" s="22">
        <f t="shared" si="1017"/>
        <v>0</v>
      </c>
      <c r="M1317" s="22">
        <f t="shared" si="1017"/>
        <v>0</v>
      </c>
      <c r="N1317" s="22">
        <f t="shared" si="1017"/>
        <v>0</v>
      </c>
      <c r="O1317" s="22">
        <f t="shared" si="1017"/>
        <v>0</v>
      </c>
      <c r="P1317" s="22">
        <f t="shared" si="1017"/>
        <v>2444</v>
      </c>
      <c r="Q1317" s="22">
        <f t="shared" si="1017"/>
        <v>0</v>
      </c>
      <c r="R1317" s="22">
        <f t="shared" si="1017"/>
        <v>0</v>
      </c>
      <c r="S1317" s="22">
        <f t="shared" si="1017"/>
        <v>0</v>
      </c>
      <c r="T1317" s="93"/>
      <c r="U1317" s="103"/>
    </row>
    <row r="1318" spans="1:21" ht="13.15" customHeight="1" x14ac:dyDescent="0.2">
      <c r="A1318" s="92"/>
      <c r="B1318" s="95"/>
      <c r="C1318" s="27">
        <f>C1345</f>
        <v>136</v>
      </c>
      <c r="D1318" s="27" t="str">
        <f t="shared" ref="D1318:G1318" si="1018">D1345</f>
        <v>07</v>
      </c>
      <c r="E1318" s="27" t="str">
        <f t="shared" si="1018"/>
        <v>09</v>
      </c>
      <c r="F1318" s="27" t="str">
        <f>F1345</f>
        <v>0740000660</v>
      </c>
      <c r="G1318" s="27">
        <f t="shared" si="1018"/>
        <v>340</v>
      </c>
      <c r="H1318" s="22">
        <f>H1345</f>
        <v>10590</v>
      </c>
      <c r="I1318" s="22">
        <f t="shared" ref="I1318:S1318" si="1019">I1345</f>
        <v>3230</v>
      </c>
      <c r="J1318" s="22">
        <f t="shared" si="1019"/>
        <v>3300</v>
      </c>
      <c r="K1318" s="22">
        <f t="shared" si="1019"/>
        <v>3230</v>
      </c>
      <c r="L1318" s="22">
        <f t="shared" si="1019"/>
        <v>3300</v>
      </c>
      <c r="M1318" s="22">
        <f t="shared" si="1019"/>
        <v>0</v>
      </c>
      <c r="N1318" s="22">
        <f t="shared" si="1019"/>
        <v>3300</v>
      </c>
      <c r="O1318" s="22">
        <f t="shared" si="1019"/>
        <v>0</v>
      </c>
      <c r="P1318" s="22">
        <f t="shared" si="1019"/>
        <v>690</v>
      </c>
      <c r="Q1318" s="22">
        <f t="shared" si="1019"/>
        <v>0</v>
      </c>
      <c r="R1318" s="22">
        <f t="shared" si="1019"/>
        <v>10590</v>
      </c>
      <c r="S1318" s="22">
        <f t="shared" si="1019"/>
        <v>10590</v>
      </c>
      <c r="T1318" s="93"/>
      <c r="U1318" s="103"/>
    </row>
    <row r="1319" spans="1:21" ht="13.15" customHeight="1" x14ac:dyDescent="0.2">
      <c r="A1319" s="92"/>
      <c r="B1319" s="95"/>
      <c r="C1319" s="19">
        <f>C1344</f>
        <v>136</v>
      </c>
      <c r="D1319" s="19" t="str">
        <f t="shared" ref="D1319:G1320" si="1020">D1344</f>
        <v>07</v>
      </c>
      <c r="E1319" s="19" t="str">
        <f t="shared" si="1020"/>
        <v>09</v>
      </c>
      <c r="F1319" s="19" t="str">
        <f t="shared" si="1020"/>
        <v>0740000660</v>
      </c>
      <c r="G1319" s="19">
        <f t="shared" si="1020"/>
        <v>621</v>
      </c>
      <c r="H1319" s="22">
        <f t="shared" ref="H1319" si="1021">H1344</f>
        <v>6017.8</v>
      </c>
      <c r="I1319" s="22">
        <f t="shared" ref="I1319:S1319" si="1022">I1344</f>
        <v>598</v>
      </c>
      <c r="J1319" s="22">
        <f>J1344</f>
        <v>598</v>
      </c>
      <c r="K1319" s="22">
        <f t="shared" si="1022"/>
        <v>598</v>
      </c>
      <c r="L1319" s="22">
        <f t="shared" si="1022"/>
        <v>2633</v>
      </c>
      <c r="M1319" s="22">
        <f t="shared" si="1022"/>
        <v>0</v>
      </c>
      <c r="N1319" s="22">
        <f t="shared" si="1022"/>
        <v>901</v>
      </c>
      <c r="O1319" s="22">
        <f t="shared" si="1022"/>
        <v>0</v>
      </c>
      <c r="P1319" s="22">
        <f t="shared" si="1022"/>
        <v>1885.8</v>
      </c>
      <c r="Q1319" s="22">
        <f t="shared" si="1022"/>
        <v>0</v>
      </c>
      <c r="R1319" s="22">
        <f t="shared" si="1022"/>
        <v>6248</v>
      </c>
      <c r="S1319" s="22">
        <f t="shared" si="1022"/>
        <v>6487.4</v>
      </c>
      <c r="T1319" s="93"/>
      <c r="U1319" s="103"/>
    </row>
    <row r="1320" spans="1:21" ht="13.15" customHeight="1" x14ac:dyDescent="0.2">
      <c r="A1320" s="92"/>
      <c r="B1320" s="96"/>
      <c r="C1320" s="19">
        <v>136</v>
      </c>
      <c r="D1320" s="20" t="s">
        <v>590</v>
      </c>
      <c r="E1320" s="20" t="s">
        <v>592</v>
      </c>
      <c r="F1320" s="19" t="str">
        <f t="shared" si="1020"/>
        <v>0740000660</v>
      </c>
      <c r="G1320" s="19">
        <v>622</v>
      </c>
      <c r="H1320" s="22">
        <f>H1346</f>
        <v>0</v>
      </c>
      <c r="I1320" s="22">
        <f t="shared" ref="I1320:S1320" si="1023">I1346</f>
        <v>0</v>
      </c>
      <c r="J1320" s="22">
        <f t="shared" si="1023"/>
        <v>0</v>
      </c>
      <c r="K1320" s="22">
        <f t="shared" si="1023"/>
        <v>0</v>
      </c>
      <c r="L1320" s="22">
        <f t="shared" si="1023"/>
        <v>0</v>
      </c>
      <c r="M1320" s="22">
        <f t="shared" si="1023"/>
        <v>0</v>
      </c>
      <c r="N1320" s="22">
        <f t="shared" si="1023"/>
        <v>0</v>
      </c>
      <c r="O1320" s="22">
        <f t="shared" si="1023"/>
        <v>0</v>
      </c>
      <c r="P1320" s="22">
        <f t="shared" si="1023"/>
        <v>0</v>
      </c>
      <c r="Q1320" s="22">
        <f t="shared" si="1023"/>
        <v>0</v>
      </c>
      <c r="R1320" s="22">
        <f t="shared" si="1023"/>
        <v>0</v>
      </c>
      <c r="S1320" s="22">
        <f t="shared" si="1023"/>
        <v>0</v>
      </c>
      <c r="T1320" s="93"/>
      <c r="U1320" s="103"/>
    </row>
    <row r="1321" spans="1:21" x14ac:dyDescent="0.2">
      <c r="A1321" s="92"/>
      <c r="B1321" s="80" t="s">
        <v>8</v>
      </c>
      <c r="C1321" s="19">
        <f>C1338</f>
        <v>136</v>
      </c>
      <c r="D1321" s="19" t="str">
        <f t="shared" ref="D1321:G1321" si="1024">D1338</f>
        <v>07</v>
      </c>
      <c r="E1321" s="19" t="str">
        <f t="shared" si="1024"/>
        <v>05</v>
      </c>
      <c r="F1321" s="19" t="str">
        <f t="shared" si="1024"/>
        <v>07400R0660</v>
      </c>
      <c r="G1321" s="19">
        <f t="shared" si="1024"/>
        <v>244</v>
      </c>
      <c r="H1321" s="22">
        <f t="shared" ref="H1321" si="1025">H1331+H1338+H1347</f>
        <v>2444</v>
      </c>
      <c r="I1321" s="22">
        <f t="shared" ref="I1321:S1321" si="1026">I1331+I1338+I1347</f>
        <v>0</v>
      </c>
      <c r="J1321" s="22">
        <f t="shared" si="1026"/>
        <v>0</v>
      </c>
      <c r="K1321" s="22">
        <f t="shared" si="1026"/>
        <v>0</v>
      </c>
      <c r="L1321" s="22">
        <f t="shared" si="1026"/>
        <v>0</v>
      </c>
      <c r="M1321" s="22">
        <f t="shared" si="1026"/>
        <v>0</v>
      </c>
      <c r="N1321" s="22">
        <f t="shared" si="1026"/>
        <v>0</v>
      </c>
      <c r="O1321" s="22">
        <f t="shared" si="1026"/>
        <v>0</v>
      </c>
      <c r="P1321" s="22">
        <f t="shared" si="1026"/>
        <v>2444</v>
      </c>
      <c r="Q1321" s="22">
        <f t="shared" si="1026"/>
        <v>0</v>
      </c>
      <c r="R1321" s="22">
        <f t="shared" si="1026"/>
        <v>0</v>
      </c>
      <c r="S1321" s="22">
        <f t="shared" si="1026"/>
        <v>0</v>
      </c>
      <c r="T1321" s="93"/>
      <c r="U1321" s="103"/>
    </row>
    <row r="1322" spans="1:21" ht="18.600000000000001" customHeight="1" x14ac:dyDescent="0.2">
      <c r="A1322" s="92"/>
      <c r="B1322" s="80" t="s">
        <v>9</v>
      </c>
      <c r="C1322" s="19"/>
      <c r="D1322" s="20"/>
      <c r="E1322" s="20"/>
      <c r="F1322" s="20"/>
      <c r="G1322" s="19"/>
      <c r="H1322" s="22">
        <f t="shared" ref="H1322" si="1027">H1332+H1339+H1348</f>
        <v>0</v>
      </c>
      <c r="I1322" s="22">
        <f t="shared" ref="I1322:S1322" si="1028">I1332+I1339+I1348</f>
        <v>0</v>
      </c>
      <c r="J1322" s="22">
        <f t="shared" si="1028"/>
        <v>0</v>
      </c>
      <c r="K1322" s="22">
        <f t="shared" si="1028"/>
        <v>0</v>
      </c>
      <c r="L1322" s="22">
        <f t="shared" si="1028"/>
        <v>0</v>
      </c>
      <c r="M1322" s="22">
        <f t="shared" si="1028"/>
        <v>0</v>
      </c>
      <c r="N1322" s="22">
        <f t="shared" si="1028"/>
        <v>0</v>
      </c>
      <c r="O1322" s="22">
        <f t="shared" si="1028"/>
        <v>0</v>
      </c>
      <c r="P1322" s="22">
        <f t="shared" si="1028"/>
        <v>0</v>
      </c>
      <c r="Q1322" s="22">
        <f t="shared" si="1028"/>
        <v>0</v>
      </c>
      <c r="R1322" s="22">
        <f t="shared" si="1028"/>
        <v>0</v>
      </c>
      <c r="S1322" s="22">
        <f t="shared" si="1028"/>
        <v>0</v>
      </c>
      <c r="T1322" s="93"/>
      <c r="U1322" s="103"/>
    </row>
    <row r="1323" spans="1:21" ht="25.5" x14ac:dyDescent="0.2">
      <c r="A1323" s="92"/>
      <c r="B1323" s="80" t="s">
        <v>10</v>
      </c>
      <c r="C1323" s="19"/>
      <c r="D1323" s="20"/>
      <c r="E1323" s="20"/>
      <c r="F1323" s="20"/>
      <c r="G1323" s="19"/>
      <c r="H1323" s="22">
        <f t="shared" ref="H1323" si="1029">H1333+H1340+H1349</f>
        <v>0</v>
      </c>
      <c r="I1323" s="22">
        <f t="shared" ref="I1323:S1323" si="1030">I1333+I1340+I1349</f>
        <v>0</v>
      </c>
      <c r="J1323" s="22">
        <f t="shared" si="1030"/>
        <v>0</v>
      </c>
      <c r="K1323" s="22">
        <f t="shared" si="1030"/>
        <v>0</v>
      </c>
      <c r="L1323" s="22">
        <f t="shared" si="1030"/>
        <v>0</v>
      </c>
      <c r="M1323" s="22">
        <f t="shared" si="1030"/>
        <v>0</v>
      </c>
      <c r="N1323" s="22">
        <f t="shared" si="1030"/>
        <v>0</v>
      </c>
      <c r="O1323" s="22">
        <f t="shared" si="1030"/>
        <v>0</v>
      </c>
      <c r="P1323" s="22">
        <f t="shared" si="1030"/>
        <v>0</v>
      </c>
      <c r="Q1323" s="22">
        <f t="shared" si="1030"/>
        <v>0</v>
      </c>
      <c r="R1323" s="22">
        <f t="shared" si="1030"/>
        <v>0</v>
      </c>
      <c r="S1323" s="22">
        <f t="shared" si="1030"/>
        <v>0</v>
      </c>
      <c r="T1323" s="93"/>
      <c r="U1323" s="104"/>
    </row>
    <row r="1324" spans="1:21" x14ac:dyDescent="0.2">
      <c r="A1324" s="92" t="s">
        <v>274</v>
      </c>
      <c r="B1324" s="80" t="s">
        <v>153</v>
      </c>
      <c r="C1324" s="19"/>
      <c r="D1324" s="20"/>
      <c r="E1324" s="20"/>
      <c r="F1324" s="20"/>
      <c r="G1324" s="19"/>
      <c r="H1324" s="22">
        <v>20</v>
      </c>
      <c r="I1324" s="22">
        <f>K1324</f>
        <v>0</v>
      </c>
      <c r="J1324" s="22">
        <f>7+13</f>
        <v>20</v>
      </c>
      <c r="K1324" s="22"/>
      <c r="L1324" s="22">
        <f>7+13</f>
        <v>20</v>
      </c>
      <c r="M1324" s="22"/>
      <c r="N1324" s="22">
        <f>7+13</f>
        <v>20</v>
      </c>
      <c r="O1324" s="22"/>
      <c r="P1324" s="22">
        <f>7+13</f>
        <v>20</v>
      </c>
      <c r="Q1324" s="22"/>
      <c r="R1324" s="22">
        <v>20</v>
      </c>
      <c r="S1324" s="22">
        <v>20</v>
      </c>
      <c r="T1324" s="93" t="s">
        <v>519</v>
      </c>
      <c r="U1324" s="102" t="s">
        <v>432</v>
      </c>
    </row>
    <row r="1325" spans="1:21" ht="29.45" customHeight="1" x14ac:dyDescent="0.2">
      <c r="A1325" s="92"/>
      <c r="B1325" s="80" t="s">
        <v>6</v>
      </c>
      <c r="C1325" s="19"/>
      <c r="D1325" s="20"/>
      <c r="E1325" s="20"/>
      <c r="F1325" s="20"/>
      <c r="G1325" s="19"/>
      <c r="H1325" s="34">
        <f>ROUND(H1326/H1324,1)</f>
        <v>16.8</v>
      </c>
      <c r="I1325" s="34" t="e">
        <f t="shared" ref="I1325:S1325" si="1031">ROUND(I1326/I1324,1)</f>
        <v>#DIV/0!</v>
      </c>
      <c r="J1325" s="68" t="s">
        <v>585</v>
      </c>
      <c r="K1325" s="68"/>
      <c r="L1325" s="68" t="s">
        <v>585</v>
      </c>
      <c r="M1325" s="68"/>
      <c r="N1325" s="68" t="s">
        <v>585</v>
      </c>
      <c r="O1325" s="68"/>
      <c r="P1325" s="68" t="s">
        <v>585</v>
      </c>
      <c r="Q1325" s="34" t="e">
        <f t="shared" si="1031"/>
        <v>#DIV/0!</v>
      </c>
      <c r="R1325" s="34">
        <f t="shared" si="1031"/>
        <v>41.8</v>
      </c>
      <c r="S1325" s="34">
        <f t="shared" si="1031"/>
        <v>41.8</v>
      </c>
      <c r="T1325" s="93"/>
      <c r="U1325" s="103"/>
    </row>
    <row r="1326" spans="1:21" ht="25.5" x14ac:dyDescent="0.2">
      <c r="A1326" s="92"/>
      <c r="B1326" s="80" t="s">
        <v>94</v>
      </c>
      <c r="C1326" s="19"/>
      <c r="D1326" s="20"/>
      <c r="E1326" s="20"/>
      <c r="F1326" s="20"/>
      <c r="G1326" s="19"/>
      <c r="H1326" s="22">
        <f>SUM(H1327:H1333)</f>
        <v>335.6</v>
      </c>
      <c r="I1326" s="22">
        <f t="shared" ref="I1326:S1326" si="1032">SUM(I1327:I1333)</f>
        <v>8.81</v>
      </c>
      <c r="J1326" s="22">
        <f t="shared" si="1032"/>
        <v>84.9</v>
      </c>
      <c r="K1326" s="22">
        <f t="shared" si="1032"/>
        <v>8.81</v>
      </c>
      <c r="L1326" s="22">
        <f>SUM(L1327:L1333)</f>
        <v>84.9</v>
      </c>
      <c r="M1326" s="22">
        <f t="shared" si="1032"/>
        <v>0</v>
      </c>
      <c r="N1326" s="22">
        <f t="shared" si="1032"/>
        <v>84.9</v>
      </c>
      <c r="O1326" s="22">
        <f t="shared" si="1032"/>
        <v>0</v>
      </c>
      <c r="P1326" s="22">
        <f t="shared" si="1032"/>
        <v>80.900000000000006</v>
      </c>
      <c r="Q1326" s="22">
        <f t="shared" si="1032"/>
        <v>0</v>
      </c>
      <c r="R1326" s="22">
        <f t="shared" si="1032"/>
        <v>835.6</v>
      </c>
      <c r="S1326" s="22">
        <f t="shared" si="1032"/>
        <v>835.6</v>
      </c>
      <c r="T1326" s="93"/>
      <c r="U1326" s="103"/>
    </row>
    <row r="1327" spans="1:21" ht="13.15" customHeight="1" x14ac:dyDescent="0.2">
      <c r="A1327" s="92"/>
      <c r="B1327" s="94" t="s">
        <v>7</v>
      </c>
      <c r="C1327" s="19">
        <v>136</v>
      </c>
      <c r="D1327" s="18" t="s">
        <v>590</v>
      </c>
      <c r="E1327" s="18" t="s">
        <v>592</v>
      </c>
      <c r="F1327" s="18" t="s">
        <v>173</v>
      </c>
      <c r="G1327" s="76">
        <v>810</v>
      </c>
      <c r="H1327" s="22">
        <f t="shared" ref="H1327:H1333" si="1033">J1327+L1327+N1327+P1327</f>
        <v>0</v>
      </c>
      <c r="I1327" s="24">
        <f>K1327+M1327+O1327+Q1327</f>
        <v>0</v>
      </c>
      <c r="J1327" s="34"/>
      <c r="K1327" s="34"/>
      <c r="L1327" s="34"/>
      <c r="M1327" s="34"/>
      <c r="N1327" s="34"/>
      <c r="O1327" s="34"/>
      <c r="P1327" s="34"/>
      <c r="Q1327" s="34"/>
      <c r="R1327" s="22"/>
      <c r="S1327" s="22"/>
      <c r="T1327" s="93"/>
      <c r="U1327" s="103"/>
    </row>
    <row r="1328" spans="1:21" x14ac:dyDescent="0.2">
      <c r="A1328" s="92"/>
      <c r="B1328" s="95"/>
      <c r="C1328" s="19">
        <v>136</v>
      </c>
      <c r="D1328" s="18" t="s">
        <v>590</v>
      </c>
      <c r="E1328" s="18" t="s">
        <v>592</v>
      </c>
      <c r="F1328" s="18" t="s">
        <v>173</v>
      </c>
      <c r="G1328" s="76">
        <v>244</v>
      </c>
      <c r="H1328" s="22">
        <f t="shared" si="1033"/>
        <v>0</v>
      </c>
      <c r="I1328" s="24">
        <f t="shared" ref="I1328:I1333" si="1034">K1328+M1328+O1328+Q1328</f>
        <v>0</v>
      </c>
      <c r="J1328" s="34"/>
      <c r="K1328" s="34"/>
      <c r="L1328" s="34"/>
      <c r="M1328" s="34"/>
      <c r="N1328" s="34"/>
      <c r="O1328" s="34"/>
      <c r="P1328" s="34"/>
      <c r="Q1328" s="34"/>
      <c r="R1328" s="22"/>
      <c r="S1328" s="22"/>
      <c r="T1328" s="93"/>
      <c r="U1328" s="103"/>
    </row>
    <row r="1329" spans="1:21" x14ac:dyDescent="0.2">
      <c r="A1329" s="92"/>
      <c r="B1329" s="95"/>
      <c r="C1329" s="19">
        <v>136</v>
      </c>
      <c r="D1329" s="18" t="s">
        <v>590</v>
      </c>
      <c r="E1329" s="18" t="s">
        <v>592</v>
      </c>
      <c r="F1329" s="18" t="s">
        <v>173</v>
      </c>
      <c r="G1329" s="76">
        <v>244</v>
      </c>
      <c r="H1329" s="22">
        <f t="shared" si="1033"/>
        <v>296</v>
      </c>
      <c r="I1329" s="24">
        <f t="shared" si="1034"/>
        <v>8.81</v>
      </c>
      <c r="J1329" s="34">
        <v>75</v>
      </c>
      <c r="K1329" s="34">
        <v>8.81</v>
      </c>
      <c r="L1329" s="34">
        <v>75</v>
      </c>
      <c r="M1329" s="34"/>
      <c r="N1329" s="34">
        <v>75</v>
      </c>
      <c r="O1329" s="34"/>
      <c r="P1329" s="34">
        <v>71</v>
      </c>
      <c r="Q1329" s="34"/>
      <c r="R1329" s="22">
        <v>796</v>
      </c>
      <c r="S1329" s="22">
        <v>796</v>
      </c>
      <c r="T1329" s="93"/>
      <c r="U1329" s="103"/>
    </row>
    <row r="1330" spans="1:21" x14ac:dyDescent="0.2">
      <c r="A1330" s="92"/>
      <c r="B1330" s="96"/>
      <c r="C1330" s="19">
        <v>136</v>
      </c>
      <c r="D1330" s="18" t="s">
        <v>590</v>
      </c>
      <c r="E1330" s="18" t="s">
        <v>592</v>
      </c>
      <c r="F1330" s="18" t="s">
        <v>173</v>
      </c>
      <c r="G1330" s="76">
        <v>340</v>
      </c>
      <c r="H1330" s="22">
        <f t="shared" si="1033"/>
        <v>39.6</v>
      </c>
      <c r="I1330" s="24">
        <f t="shared" si="1034"/>
        <v>0</v>
      </c>
      <c r="J1330" s="34">
        <v>9.9</v>
      </c>
      <c r="K1330" s="34"/>
      <c r="L1330" s="34">
        <v>9.9</v>
      </c>
      <c r="M1330" s="34"/>
      <c r="N1330" s="34">
        <v>9.9</v>
      </c>
      <c r="O1330" s="34"/>
      <c r="P1330" s="34">
        <v>9.9</v>
      </c>
      <c r="Q1330" s="34"/>
      <c r="R1330" s="22">
        <v>39.6</v>
      </c>
      <c r="S1330" s="22">
        <v>39.6</v>
      </c>
      <c r="T1330" s="93"/>
      <c r="U1330" s="103"/>
    </row>
    <row r="1331" spans="1:21" ht="13.15" customHeight="1" x14ac:dyDescent="0.2">
      <c r="A1331" s="92"/>
      <c r="B1331" s="80" t="s">
        <v>8</v>
      </c>
      <c r="C1331" s="19"/>
      <c r="D1331" s="20"/>
      <c r="E1331" s="20"/>
      <c r="F1331" s="20"/>
      <c r="G1331" s="19"/>
      <c r="H1331" s="22">
        <f t="shared" si="1033"/>
        <v>0</v>
      </c>
      <c r="I1331" s="24">
        <f t="shared" si="1034"/>
        <v>0</v>
      </c>
      <c r="J1331" s="34"/>
      <c r="K1331" s="34"/>
      <c r="L1331" s="34"/>
      <c r="M1331" s="34"/>
      <c r="N1331" s="34"/>
      <c r="O1331" s="34"/>
      <c r="P1331" s="34"/>
      <c r="Q1331" s="34"/>
      <c r="R1331" s="22"/>
      <c r="S1331" s="22"/>
      <c r="T1331" s="93"/>
      <c r="U1331" s="103"/>
    </row>
    <row r="1332" spans="1:21" ht="13.15" customHeight="1" x14ac:dyDescent="0.2">
      <c r="A1332" s="92"/>
      <c r="B1332" s="80" t="s">
        <v>9</v>
      </c>
      <c r="C1332" s="19"/>
      <c r="D1332" s="20"/>
      <c r="E1332" s="20"/>
      <c r="F1332" s="20"/>
      <c r="G1332" s="19"/>
      <c r="H1332" s="22">
        <f t="shared" si="1033"/>
        <v>0</v>
      </c>
      <c r="I1332" s="24">
        <f t="shared" si="1034"/>
        <v>0</v>
      </c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93"/>
      <c r="U1332" s="103"/>
    </row>
    <row r="1333" spans="1:21" ht="13.15" customHeight="1" x14ac:dyDescent="0.2">
      <c r="A1333" s="92"/>
      <c r="B1333" s="80" t="s">
        <v>10</v>
      </c>
      <c r="C1333" s="19"/>
      <c r="D1333" s="20"/>
      <c r="E1333" s="20"/>
      <c r="F1333" s="20"/>
      <c r="G1333" s="19"/>
      <c r="H1333" s="22">
        <f t="shared" si="1033"/>
        <v>0</v>
      </c>
      <c r="I1333" s="24">
        <f t="shared" si="1034"/>
        <v>0</v>
      </c>
      <c r="J1333" s="22"/>
      <c r="K1333" s="22"/>
      <c r="L1333" s="22"/>
      <c r="M1333" s="22"/>
      <c r="N1333" s="22"/>
      <c r="O1333" s="22"/>
      <c r="P1333" s="22"/>
      <c r="Q1333" s="22"/>
      <c r="R1333" s="22"/>
      <c r="S1333" s="22"/>
      <c r="T1333" s="93"/>
      <c r="U1333" s="104"/>
    </row>
    <row r="1334" spans="1:21" ht="25.15" customHeight="1" x14ac:dyDescent="0.2">
      <c r="A1334" s="92" t="s">
        <v>358</v>
      </c>
      <c r="B1334" s="80" t="s">
        <v>162</v>
      </c>
      <c r="C1334" s="19"/>
      <c r="D1334" s="20"/>
      <c r="E1334" s="20"/>
      <c r="F1334" s="20"/>
      <c r="G1334" s="19"/>
      <c r="H1334" s="22">
        <v>98</v>
      </c>
      <c r="I1334" s="22"/>
      <c r="J1334" s="22"/>
      <c r="K1334" s="22"/>
      <c r="L1334" s="22"/>
      <c r="M1334" s="22"/>
      <c r="N1334" s="22"/>
      <c r="O1334" s="22"/>
      <c r="P1334" s="22">
        <v>98</v>
      </c>
      <c r="Q1334" s="22"/>
      <c r="R1334" s="22">
        <v>98</v>
      </c>
      <c r="S1334" s="22">
        <v>98</v>
      </c>
      <c r="T1334" s="93" t="s">
        <v>561</v>
      </c>
      <c r="U1334" s="102" t="s">
        <v>321</v>
      </c>
    </row>
    <row r="1335" spans="1:21" ht="25.5" x14ac:dyDescent="0.2">
      <c r="A1335" s="92"/>
      <c r="B1335" s="80" t="s">
        <v>6</v>
      </c>
      <c r="C1335" s="19"/>
      <c r="D1335" s="20"/>
      <c r="E1335" s="20"/>
      <c r="F1335" s="20"/>
      <c r="G1335" s="19"/>
      <c r="H1335" s="22">
        <f t="shared" ref="H1335:S1335" si="1035">ROUND(H1336/H1334,1)</f>
        <v>49.9</v>
      </c>
      <c r="I1335" s="22" t="e">
        <f t="shared" si="1035"/>
        <v>#DIV/0!</v>
      </c>
      <c r="J1335" s="68" t="s">
        <v>585</v>
      </c>
      <c r="K1335" s="68"/>
      <c r="L1335" s="68" t="s">
        <v>585</v>
      </c>
      <c r="M1335" s="68"/>
      <c r="N1335" s="68" t="s">
        <v>585</v>
      </c>
      <c r="O1335" s="68"/>
      <c r="P1335" s="68" t="s">
        <v>585</v>
      </c>
      <c r="Q1335" s="22" t="e">
        <f t="shared" si="1035"/>
        <v>#DIV/0!</v>
      </c>
      <c r="R1335" s="22">
        <f t="shared" si="1035"/>
        <v>0</v>
      </c>
      <c r="S1335" s="22">
        <f t="shared" si="1035"/>
        <v>0</v>
      </c>
      <c r="T1335" s="93"/>
      <c r="U1335" s="103"/>
    </row>
    <row r="1336" spans="1:21" ht="25.5" x14ac:dyDescent="0.2">
      <c r="A1336" s="92"/>
      <c r="B1336" s="80" t="s">
        <v>94</v>
      </c>
      <c r="C1336" s="19"/>
      <c r="D1336" s="20"/>
      <c r="E1336" s="20"/>
      <c r="F1336" s="20"/>
      <c r="G1336" s="19"/>
      <c r="H1336" s="22">
        <f t="shared" ref="H1336:S1336" si="1036">SUM(H1337:H1340)</f>
        <v>4888</v>
      </c>
      <c r="I1336" s="22">
        <f t="shared" si="1036"/>
        <v>0</v>
      </c>
      <c r="J1336" s="22">
        <f t="shared" si="1036"/>
        <v>0</v>
      </c>
      <c r="K1336" s="22">
        <f t="shared" si="1036"/>
        <v>0</v>
      </c>
      <c r="L1336" s="22">
        <f t="shared" si="1036"/>
        <v>0</v>
      </c>
      <c r="M1336" s="22">
        <f t="shared" si="1036"/>
        <v>0</v>
      </c>
      <c r="N1336" s="22">
        <f t="shared" si="1036"/>
        <v>0</v>
      </c>
      <c r="O1336" s="22">
        <f t="shared" si="1036"/>
        <v>0</v>
      </c>
      <c r="P1336" s="22">
        <f t="shared" si="1036"/>
        <v>4888</v>
      </c>
      <c r="Q1336" s="22">
        <f t="shared" si="1036"/>
        <v>0</v>
      </c>
      <c r="R1336" s="22">
        <f t="shared" si="1036"/>
        <v>0</v>
      </c>
      <c r="S1336" s="22">
        <f t="shared" si="1036"/>
        <v>0</v>
      </c>
      <c r="T1336" s="93"/>
      <c r="U1336" s="103"/>
    </row>
    <row r="1337" spans="1:21" ht="13.15" customHeight="1" x14ac:dyDescent="0.2">
      <c r="A1337" s="92"/>
      <c r="B1337" s="80" t="s">
        <v>7</v>
      </c>
      <c r="C1337" s="19">
        <v>136</v>
      </c>
      <c r="D1337" s="20" t="s">
        <v>590</v>
      </c>
      <c r="E1337" s="20" t="s">
        <v>597</v>
      </c>
      <c r="F1337" s="20" t="s">
        <v>174</v>
      </c>
      <c r="G1337" s="19">
        <v>244</v>
      </c>
      <c r="H1337" s="22">
        <f>J1337+L1337+N1337+P1337</f>
        <v>2444</v>
      </c>
      <c r="I1337" s="24">
        <f t="shared" ref="I1337:I1340" si="1037">K1337+M1337+O1337+Q1337</f>
        <v>0</v>
      </c>
      <c r="J1337" s="22"/>
      <c r="K1337" s="22"/>
      <c r="L1337" s="22"/>
      <c r="M1337" s="22"/>
      <c r="N1337" s="22"/>
      <c r="O1337" s="22"/>
      <c r="P1337" s="22">
        <v>2444</v>
      </c>
      <c r="Q1337" s="22"/>
      <c r="R1337" s="22"/>
      <c r="S1337" s="22"/>
      <c r="T1337" s="93"/>
      <c r="U1337" s="103"/>
    </row>
    <row r="1338" spans="1:21" ht="13.15" customHeight="1" x14ac:dyDescent="0.2">
      <c r="A1338" s="92"/>
      <c r="B1338" s="80" t="s">
        <v>8</v>
      </c>
      <c r="C1338" s="19">
        <v>136</v>
      </c>
      <c r="D1338" s="20" t="s">
        <v>590</v>
      </c>
      <c r="E1338" s="20" t="s">
        <v>597</v>
      </c>
      <c r="F1338" s="20" t="s">
        <v>174</v>
      </c>
      <c r="G1338" s="19">
        <v>244</v>
      </c>
      <c r="H1338" s="22">
        <f t="shared" ref="H1338:H1340" si="1038">J1338+L1338+N1338+P1338</f>
        <v>2444</v>
      </c>
      <c r="I1338" s="24">
        <f t="shared" si="1037"/>
        <v>0</v>
      </c>
      <c r="J1338" s="22"/>
      <c r="K1338" s="22"/>
      <c r="L1338" s="22"/>
      <c r="M1338" s="22"/>
      <c r="N1338" s="22"/>
      <c r="O1338" s="22"/>
      <c r="P1338" s="22">
        <v>2444</v>
      </c>
      <c r="Q1338" s="22"/>
      <c r="R1338" s="22"/>
      <c r="S1338" s="22"/>
      <c r="T1338" s="93"/>
      <c r="U1338" s="103"/>
    </row>
    <row r="1339" spans="1:21" ht="15" customHeight="1" x14ac:dyDescent="0.2">
      <c r="A1339" s="92"/>
      <c r="B1339" s="80" t="s">
        <v>9</v>
      </c>
      <c r="C1339" s="19"/>
      <c r="D1339" s="20"/>
      <c r="E1339" s="20"/>
      <c r="F1339" s="20"/>
      <c r="G1339" s="19"/>
      <c r="H1339" s="22">
        <f t="shared" si="1038"/>
        <v>0</v>
      </c>
      <c r="I1339" s="24">
        <f t="shared" si="1037"/>
        <v>0</v>
      </c>
      <c r="J1339" s="22"/>
      <c r="K1339" s="22"/>
      <c r="L1339" s="22"/>
      <c r="M1339" s="22"/>
      <c r="N1339" s="22"/>
      <c r="O1339" s="22"/>
      <c r="P1339" s="22"/>
      <c r="Q1339" s="22"/>
      <c r="R1339" s="22"/>
      <c r="S1339" s="22"/>
      <c r="T1339" s="93"/>
      <c r="U1339" s="103"/>
    </row>
    <row r="1340" spans="1:21" ht="28.15" customHeight="1" x14ac:dyDescent="0.2">
      <c r="A1340" s="92"/>
      <c r="B1340" s="80" t="s">
        <v>10</v>
      </c>
      <c r="C1340" s="19"/>
      <c r="D1340" s="20"/>
      <c r="E1340" s="20"/>
      <c r="F1340" s="20"/>
      <c r="G1340" s="19"/>
      <c r="H1340" s="22">
        <f t="shared" si="1038"/>
        <v>0</v>
      </c>
      <c r="I1340" s="24">
        <f t="shared" si="1037"/>
        <v>0</v>
      </c>
      <c r="J1340" s="22"/>
      <c r="K1340" s="22"/>
      <c r="L1340" s="22"/>
      <c r="M1340" s="22"/>
      <c r="N1340" s="22"/>
      <c r="O1340" s="22"/>
      <c r="P1340" s="22"/>
      <c r="Q1340" s="22"/>
      <c r="R1340" s="22"/>
      <c r="S1340" s="22"/>
      <c r="T1340" s="93"/>
      <c r="U1340" s="104"/>
    </row>
    <row r="1341" spans="1:21" ht="24" customHeight="1" x14ac:dyDescent="0.2">
      <c r="A1341" s="92" t="s">
        <v>83</v>
      </c>
      <c r="B1341" s="80" t="s">
        <v>445</v>
      </c>
      <c r="C1341" s="19"/>
      <c r="D1341" s="20"/>
      <c r="E1341" s="20"/>
      <c r="F1341" s="20"/>
      <c r="G1341" s="19"/>
      <c r="H1341" s="22">
        <v>1</v>
      </c>
      <c r="I1341" s="22">
        <f>K1341</f>
        <v>1</v>
      </c>
      <c r="J1341" s="22">
        <v>1</v>
      </c>
      <c r="K1341" s="22">
        <v>1</v>
      </c>
      <c r="L1341" s="22">
        <v>1</v>
      </c>
      <c r="M1341" s="22"/>
      <c r="N1341" s="22">
        <v>1</v>
      </c>
      <c r="O1341" s="22"/>
      <c r="P1341" s="22">
        <v>1</v>
      </c>
      <c r="Q1341" s="22"/>
      <c r="R1341" s="22">
        <v>1</v>
      </c>
      <c r="S1341" s="22">
        <v>1</v>
      </c>
      <c r="T1341" s="93" t="s">
        <v>519</v>
      </c>
      <c r="U1341" s="102" t="s">
        <v>433</v>
      </c>
    </row>
    <row r="1342" spans="1:21" ht="26.45" customHeight="1" x14ac:dyDescent="0.2">
      <c r="A1342" s="92"/>
      <c r="B1342" s="80" t="s">
        <v>112</v>
      </c>
      <c r="C1342" s="19"/>
      <c r="D1342" s="20"/>
      <c r="E1342" s="20"/>
      <c r="F1342" s="20"/>
      <c r="G1342" s="19"/>
      <c r="H1342" s="22">
        <f>ROUND(H1343/H1341,1)</f>
        <v>16607.8</v>
      </c>
      <c r="I1342" s="22">
        <f t="shared" ref="I1342:S1342" si="1039">ROUND(I1343/I1341,1)</f>
        <v>3828</v>
      </c>
      <c r="J1342" s="68" t="s">
        <v>585</v>
      </c>
      <c r="K1342" s="68"/>
      <c r="L1342" s="68" t="s">
        <v>585</v>
      </c>
      <c r="M1342" s="68"/>
      <c r="N1342" s="68" t="s">
        <v>585</v>
      </c>
      <c r="O1342" s="68"/>
      <c r="P1342" s="68" t="s">
        <v>585</v>
      </c>
      <c r="Q1342" s="22" t="e">
        <f t="shared" si="1039"/>
        <v>#DIV/0!</v>
      </c>
      <c r="R1342" s="22">
        <f t="shared" si="1039"/>
        <v>16838</v>
      </c>
      <c r="S1342" s="22">
        <f t="shared" si="1039"/>
        <v>17077.400000000001</v>
      </c>
      <c r="T1342" s="93"/>
      <c r="U1342" s="103"/>
    </row>
    <row r="1343" spans="1:21" ht="25.5" x14ac:dyDescent="0.2">
      <c r="A1343" s="92"/>
      <c r="B1343" s="80" t="s">
        <v>94</v>
      </c>
      <c r="C1343" s="19"/>
      <c r="D1343" s="20"/>
      <c r="E1343" s="20"/>
      <c r="F1343" s="20"/>
      <c r="G1343" s="19"/>
      <c r="H1343" s="22">
        <f>SUM(H1344:H1349)</f>
        <v>16607.8</v>
      </c>
      <c r="I1343" s="22">
        <f t="shared" ref="I1343:S1343" si="1040">SUM(I1344:I1349)</f>
        <v>3828</v>
      </c>
      <c r="J1343" s="22">
        <f t="shared" si="1040"/>
        <v>3898</v>
      </c>
      <c r="K1343" s="22">
        <f t="shared" si="1040"/>
        <v>3828</v>
      </c>
      <c r="L1343" s="22">
        <f t="shared" si="1040"/>
        <v>5933</v>
      </c>
      <c r="M1343" s="22">
        <f t="shared" si="1040"/>
        <v>0</v>
      </c>
      <c r="N1343" s="22">
        <f t="shared" si="1040"/>
        <v>4201</v>
      </c>
      <c r="O1343" s="22">
        <f t="shared" si="1040"/>
        <v>0</v>
      </c>
      <c r="P1343" s="22">
        <f t="shared" si="1040"/>
        <v>2575.8000000000002</v>
      </c>
      <c r="Q1343" s="22">
        <f t="shared" si="1040"/>
        <v>0</v>
      </c>
      <c r="R1343" s="22">
        <f t="shared" si="1040"/>
        <v>16838</v>
      </c>
      <c r="S1343" s="22">
        <f t="shared" si="1040"/>
        <v>17077.400000000001</v>
      </c>
      <c r="T1343" s="93"/>
      <c r="U1343" s="103"/>
    </row>
    <row r="1344" spans="1:21" x14ac:dyDescent="0.2">
      <c r="A1344" s="92"/>
      <c r="B1344" s="94" t="s">
        <v>17</v>
      </c>
      <c r="C1344" s="19">
        <v>136</v>
      </c>
      <c r="D1344" s="18" t="s">
        <v>590</v>
      </c>
      <c r="E1344" s="18" t="s">
        <v>592</v>
      </c>
      <c r="F1344" s="20" t="s">
        <v>360</v>
      </c>
      <c r="G1344" s="19">
        <v>621</v>
      </c>
      <c r="H1344" s="34">
        <f t="shared" ref="H1344:I1346" si="1041">J1344+L1344+N1344+P1344</f>
        <v>6017.8</v>
      </c>
      <c r="I1344" s="34">
        <f t="shared" si="1041"/>
        <v>598</v>
      </c>
      <c r="J1344" s="22">
        <v>598</v>
      </c>
      <c r="K1344" s="22">
        <v>598</v>
      </c>
      <c r="L1344" s="22">
        <v>2633</v>
      </c>
      <c r="M1344" s="22"/>
      <c r="N1344" s="22">
        <v>901</v>
      </c>
      <c r="O1344" s="22"/>
      <c r="P1344" s="22">
        <v>1885.8</v>
      </c>
      <c r="Q1344" s="22"/>
      <c r="R1344" s="22">
        <v>6248</v>
      </c>
      <c r="S1344" s="22">
        <v>6487.4</v>
      </c>
      <c r="T1344" s="93"/>
      <c r="U1344" s="103"/>
    </row>
    <row r="1345" spans="1:21" ht="13.15" customHeight="1" x14ac:dyDescent="0.2">
      <c r="A1345" s="92"/>
      <c r="B1345" s="95"/>
      <c r="C1345" s="19">
        <v>136</v>
      </c>
      <c r="D1345" s="18" t="s">
        <v>590</v>
      </c>
      <c r="E1345" s="18" t="s">
        <v>592</v>
      </c>
      <c r="F1345" s="20" t="s">
        <v>360</v>
      </c>
      <c r="G1345" s="19">
        <v>340</v>
      </c>
      <c r="H1345" s="34">
        <f t="shared" si="1041"/>
        <v>10590</v>
      </c>
      <c r="I1345" s="34">
        <f t="shared" si="1041"/>
        <v>3230</v>
      </c>
      <c r="J1345" s="22">
        <v>3300</v>
      </c>
      <c r="K1345" s="22">
        <v>3230</v>
      </c>
      <c r="L1345" s="22">
        <v>3300</v>
      </c>
      <c r="M1345" s="22"/>
      <c r="N1345" s="22">
        <v>3300</v>
      </c>
      <c r="O1345" s="22"/>
      <c r="P1345" s="22">
        <v>690</v>
      </c>
      <c r="Q1345" s="22"/>
      <c r="R1345" s="22">
        <v>10590</v>
      </c>
      <c r="S1345" s="22">
        <v>10590</v>
      </c>
      <c r="T1345" s="93"/>
      <c r="U1345" s="103"/>
    </row>
    <row r="1346" spans="1:21" ht="13.15" customHeight="1" x14ac:dyDescent="0.2">
      <c r="A1346" s="92"/>
      <c r="B1346" s="96"/>
      <c r="C1346" s="19">
        <v>136</v>
      </c>
      <c r="D1346" s="18" t="s">
        <v>590</v>
      </c>
      <c r="E1346" s="18" t="s">
        <v>592</v>
      </c>
      <c r="F1346" s="20" t="s">
        <v>360</v>
      </c>
      <c r="G1346" s="19">
        <v>622</v>
      </c>
      <c r="H1346" s="22">
        <f t="shared" si="1041"/>
        <v>0</v>
      </c>
      <c r="I1346" s="22">
        <f t="shared" si="1041"/>
        <v>0</v>
      </c>
      <c r="J1346" s="22"/>
      <c r="K1346" s="22"/>
      <c r="L1346" s="22"/>
      <c r="M1346" s="22"/>
      <c r="N1346" s="22"/>
      <c r="O1346" s="22"/>
      <c r="P1346" s="22"/>
      <c r="Q1346" s="22"/>
      <c r="R1346" s="22"/>
      <c r="S1346" s="22"/>
      <c r="T1346" s="93"/>
      <c r="U1346" s="103"/>
    </row>
    <row r="1347" spans="1:21" ht="13.15" customHeight="1" x14ac:dyDescent="0.2">
      <c r="A1347" s="92"/>
      <c r="B1347" s="80" t="s">
        <v>14</v>
      </c>
      <c r="C1347" s="19"/>
      <c r="D1347" s="20"/>
      <c r="E1347" s="20"/>
      <c r="F1347" s="20"/>
      <c r="G1347" s="19"/>
      <c r="H1347" s="22">
        <f t="shared" ref="H1347:I1349" si="1042">J1347+L1347+N1347+P1347</f>
        <v>0</v>
      </c>
      <c r="I1347" s="22">
        <f t="shared" si="1042"/>
        <v>0</v>
      </c>
      <c r="J1347" s="22"/>
      <c r="K1347" s="22"/>
      <c r="L1347" s="22"/>
      <c r="M1347" s="22"/>
      <c r="N1347" s="22"/>
      <c r="O1347" s="22"/>
      <c r="P1347" s="22"/>
      <c r="Q1347" s="22"/>
      <c r="R1347" s="22"/>
      <c r="S1347" s="22"/>
      <c r="T1347" s="93"/>
      <c r="U1347" s="103"/>
    </row>
    <row r="1348" spans="1:21" ht="13.15" customHeight="1" x14ac:dyDescent="0.2">
      <c r="A1348" s="92"/>
      <c r="B1348" s="80" t="s">
        <v>15</v>
      </c>
      <c r="C1348" s="19"/>
      <c r="D1348" s="20"/>
      <c r="E1348" s="20"/>
      <c r="F1348" s="20"/>
      <c r="G1348" s="19"/>
      <c r="H1348" s="22">
        <f t="shared" si="1042"/>
        <v>0</v>
      </c>
      <c r="I1348" s="22">
        <f t="shared" si="1042"/>
        <v>0</v>
      </c>
      <c r="J1348" s="22"/>
      <c r="K1348" s="22"/>
      <c r="L1348" s="22"/>
      <c r="M1348" s="22"/>
      <c r="N1348" s="22"/>
      <c r="O1348" s="22"/>
      <c r="P1348" s="22"/>
      <c r="Q1348" s="22"/>
      <c r="R1348" s="22"/>
      <c r="S1348" s="22"/>
      <c r="T1348" s="93"/>
      <c r="U1348" s="103"/>
    </row>
    <row r="1349" spans="1:21" ht="25.5" x14ac:dyDescent="0.2">
      <c r="A1349" s="92"/>
      <c r="B1349" s="80" t="s">
        <v>12</v>
      </c>
      <c r="C1349" s="19"/>
      <c r="D1349" s="20"/>
      <c r="E1349" s="20"/>
      <c r="F1349" s="20"/>
      <c r="G1349" s="19"/>
      <c r="H1349" s="22">
        <f t="shared" si="1042"/>
        <v>0</v>
      </c>
      <c r="I1349" s="24">
        <f t="shared" ref="I1349" si="1043">K1349+M1349+O1349+Q1349</f>
        <v>0</v>
      </c>
      <c r="J1349" s="22"/>
      <c r="K1349" s="22"/>
      <c r="L1349" s="22"/>
      <c r="M1349" s="22"/>
      <c r="N1349" s="22"/>
      <c r="O1349" s="22"/>
      <c r="P1349" s="22"/>
      <c r="Q1349" s="22"/>
      <c r="R1349" s="22"/>
      <c r="S1349" s="22"/>
      <c r="T1349" s="93"/>
      <c r="U1349" s="104"/>
    </row>
    <row r="1350" spans="1:21" x14ac:dyDescent="0.2">
      <c r="A1350" s="94" t="s">
        <v>481</v>
      </c>
      <c r="B1350" s="80" t="s">
        <v>154</v>
      </c>
      <c r="C1350" s="19"/>
      <c r="D1350" s="20"/>
      <c r="E1350" s="20"/>
      <c r="F1350" s="20"/>
      <c r="G1350" s="19"/>
      <c r="H1350" s="22">
        <f>209+75</f>
        <v>284</v>
      </c>
      <c r="I1350" s="22">
        <f>K1350</f>
        <v>0</v>
      </c>
      <c r="J1350" s="22">
        <f>209+75</f>
        <v>284</v>
      </c>
      <c r="K1350" s="22"/>
      <c r="L1350" s="22">
        <f t="shared" ref="L1350:S1350" si="1044">209+75</f>
        <v>284</v>
      </c>
      <c r="M1350" s="22">
        <f t="shared" si="1044"/>
        <v>284</v>
      </c>
      <c r="N1350" s="22">
        <f t="shared" si="1044"/>
        <v>284</v>
      </c>
      <c r="O1350" s="22">
        <f t="shared" si="1044"/>
        <v>284</v>
      </c>
      <c r="P1350" s="22">
        <f t="shared" si="1044"/>
        <v>284</v>
      </c>
      <c r="Q1350" s="22">
        <f t="shared" si="1044"/>
        <v>284</v>
      </c>
      <c r="R1350" s="22">
        <f t="shared" si="1044"/>
        <v>284</v>
      </c>
      <c r="S1350" s="22">
        <f t="shared" si="1044"/>
        <v>284</v>
      </c>
      <c r="T1350" s="93" t="s">
        <v>562</v>
      </c>
      <c r="U1350" s="102" t="s">
        <v>322</v>
      </c>
    </row>
    <row r="1351" spans="1:21" ht="25.5" x14ac:dyDescent="0.2">
      <c r="A1351" s="95"/>
      <c r="B1351" s="80" t="s">
        <v>108</v>
      </c>
      <c r="C1351" s="19"/>
      <c r="D1351" s="20"/>
      <c r="E1351" s="20"/>
      <c r="F1351" s="20"/>
      <c r="G1351" s="19"/>
      <c r="H1351" s="22">
        <f t="shared" ref="H1351:S1351" si="1045">ROUND(H1352/H1350,1)</f>
        <v>12.4</v>
      </c>
      <c r="I1351" s="22" t="e">
        <f t="shared" si="1045"/>
        <v>#DIV/0!</v>
      </c>
      <c r="J1351" s="68" t="s">
        <v>585</v>
      </c>
      <c r="K1351" s="68"/>
      <c r="L1351" s="68" t="s">
        <v>585</v>
      </c>
      <c r="M1351" s="68"/>
      <c r="N1351" s="68" t="s">
        <v>585</v>
      </c>
      <c r="O1351" s="68"/>
      <c r="P1351" s="68" t="s">
        <v>585</v>
      </c>
      <c r="Q1351" s="22">
        <f t="shared" si="1045"/>
        <v>0</v>
      </c>
      <c r="R1351" s="22">
        <f t="shared" si="1045"/>
        <v>12.4</v>
      </c>
      <c r="S1351" s="22">
        <f t="shared" si="1045"/>
        <v>12.4</v>
      </c>
      <c r="T1351" s="93"/>
      <c r="U1351" s="103"/>
    </row>
    <row r="1352" spans="1:21" ht="25.5" x14ac:dyDescent="0.2">
      <c r="A1352" s="95"/>
      <c r="B1352" s="80" t="s">
        <v>94</v>
      </c>
      <c r="C1352" s="19"/>
      <c r="D1352" s="20"/>
      <c r="E1352" s="20"/>
      <c r="F1352" s="20"/>
      <c r="G1352" s="19"/>
      <c r="H1352" s="22">
        <f t="shared" ref="H1352:S1352" si="1046">SUM(H1353:H1356)</f>
        <v>3528</v>
      </c>
      <c r="I1352" s="22">
        <f t="shared" si="1046"/>
        <v>835.8</v>
      </c>
      <c r="J1352" s="22">
        <f t="shared" si="1046"/>
        <v>887.1</v>
      </c>
      <c r="K1352" s="22">
        <f t="shared" si="1046"/>
        <v>835.8</v>
      </c>
      <c r="L1352" s="22">
        <f t="shared" si="1046"/>
        <v>887.1</v>
      </c>
      <c r="M1352" s="22">
        <f t="shared" si="1046"/>
        <v>0</v>
      </c>
      <c r="N1352" s="22">
        <f t="shared" si="1046"/>
        <v>881.7</v>
      </c>
      <c r="O1352" s="22">
        <f t="shared" si="1046"/>
        <v>0</v>
      </c>
      <c r="P1352" s="22">
        <f t="shared" si="1046"/>
        <v>872.1</v>
      </c>
      <c r="Q1352" s="22">
        <f t="shared" si="1046"/>
        <v>0</v>
      </c>
      <c r="R1352" s="22">
        <f t="shared" si="1046"/>
        <v>3528</v>
      </c>
      <c r="S1352" s="22">
        <f t="shared" si="1046"/>
        <v>3528</v>
      </c>
      <c r="T1352" s="93"/>
      <c r="U1352" s="103"/>
    </row>
    <row r="1353" spans="1:21" x14ac:dyDescent="0.2">
      <c r="A1353" s="95"/>
      <c r="B1353" s="80" t="s">
        <v>17</v>
      </c>
      <c r="C1353" s="19">
        <v>136</v>
      </c>
      <c r="D1353" s="18" t="s">
        <v>590</v>
      </c>
      <c r="E1353" s="18" t="s">
        <v>592</v>
      </c>
      <c r="F1353" s="20" t="s">
        <v>173</v>
      </c>
      <c r="G1353" s="19">
        <v>340</v>
      </c>
      <c r="H1353" s="22">
        <f>J1353+L1353+N1353+P1353</f>
        <v>3528</v>
      </c>
      <c r="I1353" s="24">
        <f t="shared" ref="I1353:I1356" si="1047">K1353+M1353+O1353+Q1353</f>
        <v>835.8</v>
      </c>
      <c r="J1353" s="22">
        <v>887.1</v>
      </c>
      <c r="K1353" s="22">
        <v>835.8</v>
      </c>
      <c r="L1353" s="22">
        <v>887.1</v>
      </c>
      <c r="M1353" s="22"/>
      <c r="N1353" s="22">
        <v>881.7</v>
      </c>
      <c r="O1353" s="22"/>
      <c r="P1353" s="22">
        <v>872.1</v>
      </c>
      <c r="Q1353" s="22"/>
      <c r="R1353" s="22">
        <v>3528</v>
      </c>
      <c r="S1353" s="22">
        <v>3528</v>
      </c>
      <c r="T1353" s="93"/>
      <c r="U1353" s="103"/>
    </row>
    <row r="1354" spans="1:21" x14ac:dyDescent="0.2">
      <c r="A1354" s="95"/>
      <c r="B1354" s="80" t="s">
        <v>14</v>
      </c>
      <c r="C1354" s="19"/>
      <c r="D1354" s="20"/>
      <c r="E1354" s="20"/>
      <c r="F1354" s="20"/>
      <c r="G1354" s="19"/>
      <c r="H1354" s="22">
        <f t="shared" ref="H1354:H1356" si="1048">J1354+L1354+N1354+P1354</f>
        <v>0</v>
      </c>
      <c r="I1354" s="24">
        <f t="shared" si="1047"/>
        <v>0</v>
      </c>
      <c r="J1354" s="22"/>
      <c r="K1354" s="22"/>
      <c r="L1354" s="22"/>
      <c r="M1354" s="22"/>
      <c r="N1354" s="22"/>
      <c r="O1354" s="22"/>
      <c r="P1354" s="22"/>
      <c r="Q1354" s="22"/>
      <c r="R1354" s="22"/>
      <c r="S1354" s="22"/>
      <c r="T1354" s="93"/>
      <c r="U1354" s="103"/>
    </row>
    <row r="1355" spans="1:21" x14ac:dyDescent="0.2">
      <c r="A1355" s="95"/>
      <c r="B1355" s="80" t="s">
        <v>15</v>
      </c>
      <c r="C1355" s="19"/>
      <c r="D1355" s="20"/>
      <c r="E1355" s="20"/>
      <c r="F1355" s="20"/>
      <c r="G1355" s="19"/>
      <c r="H1355" s="22">
        <f t="shared" si="1048"/>
        <v>0</v>
      </c>
      <c r="I1355" s="24">
        <f t="shared" si="1047"/>
        <v>0</v>
      </c>
      <c r="J1355" s="22"/>
      <c r="K1355" s="22"/>
      <c r="L1355" s="22"/>
      <c r="M1355" s="22"/>
      <c r="N1355" s="22"/>
      <c r="O1355" s="22"/>
      <c r="P1355" s="22"/>
      <c r="Q1355" s="22"/>
      <c r="R1355" s="22"/>
      <c r="S1355" s="22"/>
      <c r="T1355" s="93"/>
      <c r="U1355" s="103"/>
    </row>
    <row r="1356" spans="1:21" ht="25.5" x14ac:dyDescent="0.2">
      <c r="A1356" s="96"/>
      <c r="B1356" s="80" t="s">
        <v>12</v>
      </c>
      <c r="C1356" s="19"/>
      <c r="D1356" s="20"/>
      <c r="E1356" s="20"/>
      <c r="F1356" s="20"/>
      <c r="G1356" s="19"/>
      <c r="H1356" s="22">
        <f t="shared" si="1048"/>
        <v>0</v>
      </c>
      <c r="I1356" s="24">
        <f t="shared" si="1047"/>
        <v>0</v>
      </c>
      <c r="J1356" s="22"/>
      <c r="K1356" s="22"/>
      <c r="L1356" s="22"/>
      <c r="M1356" s="22"/>
      <c r="N1356" s="22"/>
      <c r="O1356" s="22"/>
      <c r="P1356" s="22"/>
      <c r="Q1356" s="22"/>
      <c r="R1356" s="22"/>
      <c r="S1356" s="22"/>
      <c r="T1356" s="93"/>
      <c r="U1356" s="104"/>
    </row>
    <row r="1357" spans="1:21" ht="15" customHeight="1" x14ac:dyDescent="0.2">
      <c r="A1357" s="102" t="s">
        <v>33</v>
      </c>
      <c r="B1357" s="80" t="s">
        <v>600</v>
      </c>
      <c r="C1357" s="19"/>
      <c r="D1357" s="20"/>
      <c r="E1357" s="20"/>
      <c r="F1357" s="20"/>
      <c r="G1357" s="19"/>
      <c r="H1357" s="22">
        <f>H1358+H1359+H1360+H1361</f>
        <v>25359.4</v>
      </c>
      <c r="I1357" s="22">
        <f t="shared" ref="I1357:S1357" si="1049">I1358+I1359+I1360+I1361</f>
        <v>4672.6099999999997</v>
      </c>
      <c r="J1357" s="22">
        <f t="shared" si="1049"/>
        <v>4870</v>
      </c>
      <c r="K1357" s="22">
        <f t="shared" si="1049"/>
        <v>4672.6099999999997</v>
      </c>
      <c r="L1357" s="22">
        <f t="shared" si="1049"/>
        <v>6905</v>
      </c>
      <c r="M1357" s="22">
        <f t="shared" si="1049"/>
        <v>0</v>
      </c>
      <c r="N1357" s="22">
        <f t="shared" si="1049"/>
        <v>5167.6000000000004</v>
      </c>
      <c r="O1357" s="22">
        <f t="shared" si="1049"/>
        <v>0</v>
      </c>
      <c r="P1357" s="22">
        <f t="shared" si="1049"/>
        <v>8416.7999999999993</v>
      </c>
      <c r="Q1357" s="22">
        <f t="shared" si="1049"/>
        <v>0</v>
      </c>
      <c r="R1357" s="22">
        <f t="shared" si="1049"/>
        <v>21201.599999999999</v>
      </c>
      <c r="S1357" s="22">
        <f t="shared" si="1049"/>
        <v>21441</v>
      </c>
      <c r="T1357" s="76"/>
      <c r="U1357" s="79"/>
    </row>
    <row r="1358" spans="1:21" ht="12.75" customHeight="1" x14ac:dyDescent="0.2">
      <c r="A1358" s="103"/>
      <c r="B1358" s="80" t="s">
        <v>7</v>
      </c>
      <c r="C1358" s="19"/>
      <c r="D1358" s="20"/>
      <c r="E1358" s="20"/>
      <c r="F1358" s="20"/>
      <c r="G1358" s="19"/>
      <c r="H1358" s="30">
        <f>H1313+H1314+H1315+H1316+H1317+H1319+H1320+H1318</f>
        <v>22915.4</v>
      </c>
      <c r="I1358" s="30">
        <f t="shared" ref="I1358:S1358" si="1050">I1313+I1314+I1315+I1316+I1317+I1319+I1320+I1318</f>
        <v>4672.6099999999997</v>
      </c>
      <c r="J1358" s="30">
        <f t="shared" si="1050"/>
        <v>4870</v>
      </c>
      <c r="K1358" s="30">
        <f t="shared" si="1050"/>
        <v>4672.6099999999997</v>
      </c>
      <c r="L1358" s="30">
        <f t="shared" si="1050"/>
        <v>6905</v>
      </c>
      <c r="M1358" s="30">
        <f t="shared" si="1050"/>
        <v>0</v>
      </c>
      <c r="N1358" s="30">
        <f t="shared" si="1050"/>
        <v>5167.6000000000004</v>
      </c>
      <c r="O1358" s="30">
        <f t="shared" si="1050"/>
        <v>0</v>
      </c>
      <c r="P1358" s="30">
        <f t="shared" si="1050"/>
        <v>5972.8</v>
      </c>
      <c r="Q1358" s="30">
        <f t="shared" si="1050"/>
        <v>0</v>
      </c>
      <c r="R1358" s="30">
        <f t="shared" si="1050"/>
        <v>21201.599999999999</v>
      </c>
      <c r="S1358" s="30">
        <f t="shared" si="1050"/>
        <v>21441</v>
      </c>
      <c r="T1358" s="135"/>
      <c r="U1358" s="93"/>
    </row>
    <row r="1359" spans="1:21" ht="13.15" customHeight="1" x14ac:dyDescent="0.2">
      <c r="A1359" s="103"/>
      <c r="B1359" s="80" t="s">
        <v>14</v>
      </c>
      <c r="C1359" s="19"/>
      <c r="D1359" s="20"/>
      <c r="E1359" s="20"/>
      <c r="F1359" s="20"/>
      <c r="G1359" s="19"/>
      <c r="H1359" s="30">
        <f t="shared" ref="H1359:S1359" si="1051">H1321</f>
        <v>2444</v>
      </c>
      <c r="I1359" s="30">
        <f t="shared" si="1051"/>
        <v>0</v>
      </c>
      <c r="J1359" s="30">
        <f t="shared" si="1051"/>
        <v>0</v>
      </c>
      <c r="K1359" s="30">
        <f t="shared" si="1051"/>
        <v>0</v>
      </c>
      <c r="L1359" s="30">
        <f t="shared" si="1051"/>
        <v>0</v>
      </c>
      <c r="M1359" s="30">
        <f t="shared" si="1051"/>
        <v>0</v>
      </c>
      <c r="N1359" s="30">
        <f t="shared" si="1051"/>
        <v>0</v>
      </c>
      <c r="O1359" s="30">
        <f t="shared" si="1051"/>
        <v>0</v>
      </c>
      <c r="P1359" s="30">
        <f t="shared" si="1051"/>
        <v>2444</v>
      </c>
      <c r="Q1359" s="30">
        <f t="shared" si="1051"/>
        <v>0</v>
      </c>
      <c r="R1359" s="30">
        <f t="shared" si="1051"/>
        <v>0</v>
      </c>
      <c r="S1359" s="30">
        <f t="shared" si="1051"/>
        <v>0</v>
      </c>
      <c r="T1359" s="135"/>
      <c r="U1359" s="93"/>
    </row>
    <row r="1360" spans="1:21" ht="26.45" customHeight="1" x14ac:dyDescent="0.2">
      <c r="A1360" s="103"/>
      <c r="B1360" s="80" t="s">
        <v>15</v>
      </c>
      <c r="C1360" s="19"/>
      <c r="D1360" s="20"/>
      <c r="E1360" s="20"/>
      <c r="F1360" s="20"/>
      <c r="G1360" s="19"/>
      <c r="H1360" s="30">
        <f t="shared" ref="H1360:S1360" si="1052">H1322</f>
        <v>0</v>
      </c>
      <c r="I1360" s="30">
        <f t="shared" si="1052"/>
        <v>0</v>
      </c>
      <c r="J1360" s="30">
        <f t="shared" si="1052"/>
        <v>0</v>
      </c>
      <c r="K1360" s="30">
        <f t="shared" si="1052"/>
        <v>0</v>
      </c>
      <c r="L1360" s="30">
        <f t="shared" si="1052"/>
        <v>0</v>
      </c>
      <c r="M1360" s="30">
        <f t="shared" si="1052"/>
        <v>0</v>
      </c>
      <c r="N1360" s="30">
        <f t="shared" si="1052"/>
        <v>0</v>
      </c>
      <c r="O1360" s="30">
        <f t="shared" si="1052"/>
        <v>0</v>
      </c>
      <c r="P1360" s="30">
        <f t="shared" si="1052"/>
        <v>0</v>
      </c>
      <c r="Q1360" s="30">
        <f t="shared" si="1052"/>
        <v>0</v>
      </c>
      <c r="R1360" s="30">
        <f t="shared" si="1052"/>
        <v>0</v>
      </c>
      <c r="S1360" s="30">
        <f t="shared" si="1052"/>
        <v>0</v>
      </c>
      <c r="T1360" s="135"/>
      <c r="U1360" s="93"/>
    </row>
    <row r="1361" spans="1:21" ht="13.15" customHeight="1" x14ac:dyDescent="0.2">
      <c r="A1361" s="104"/>
      <c r="B1361" s="80" t="s">
        <v>10</v>
      </c>
      <c r="C1361" s="19"/>
      <c r="D1361" s="20"/>
      <c r="E1361" s="20"/>
      <c r="F1361" s="20"/>
      <c r="G1361" s="19"/>
      <c r="H1361" s="30">
        <f t="shared" ref="H1361:S1361" si="1053">H1323</f>
        <v>0</v>
      </c>
      <c r="I1361" s="30">
        <f t="shared" si="1053"/>
        <v>0</v>
      </c>
      <c r="J1361" s="30">
        <f t="shared" si="1053"/>
        <v>0</v>
      </c>
      <c r="K1361" s="30">
        <f t="shared" si="1053"/>
        <v>0</v>
      </c>
      <c r="L1361" s="30">
        <f t="shared" si="1053"/>
        <v>0</v>
      </c>
      <c r="M1361" s="30">
        <f t="shared" si="1053"/>
        <v>0</v>
      </c>
      <c r="N1361" s="30">
        <f t="shared" si="1053"/>
        <v>0</v>
      </c>
      <c r="O1361" s="30">
        <f t="shared" si="1053"/>
        <v>0</v>
      </c>
      <c r="P1361" s="30">
        <f t="shared" si="1053"/>
        <v>0</v>
      </c>
      <c r="Q1361" s="30">
        <f t="shared" si="1053"/>
        <v>0</v>
      </c>
      <c r="R1361" s="30">
        <f t="shared" si="1053"/>
        <v>0</v>
      </c>
      <c r="S1361" s="30">
        <f t="shared" si="1053"/>
        <v>0</v>
      </c>
      <c r="T1361" s="135"/>
      <c r="U1361" s="93"/>
    </row>
    <row r="1362" spans="1:21" ht="24.6" customHeight="1" x14ac:dyDescent="0.2">
      <c r="A1362" s="106" t="s">
        <v>260</v>
      </c>
      <c r="B1362" s="107"/>
      <c r="C1362" s="107"/>
      <c r="D1362" s="107"/>
      <c r="E1362" s="107"/>
      <c r="F1362" s="107"/>
      <c r="G1362" s="107"/>
      <c r="H1362" s="107"/>
      <c r="I1362" s="107"/>
      <c r="J1362" s="107"/>
      <c r="K1362" s="107"/>
      <c r="L1362" s="107"/>
      <c r="M1362" s="107"/>
      <c r="N1362" s="107"/>
      <c r="O1362" s="107"/>
      <c r="P1362" s="107"/>
      <c r="Q1362" s="107"/>
      <c r="R1362" s="107"/>
      <c r="S1362" s="107"/>
      <c r="T1362" s="107"/>
      <c r="U1362" s="108"/>
    </row>
    <row r="1363" spans="1:21" ht="26.45" customHeight="1" x14ac:dyDescent="0.2">
      <c r="A1363" s="92" t="s">
        <v>261</v>
      </c>
      <c r="B1363" s="80" t="s">
        <v>154</v>
      </c>
      <c r="C1363" s="19"/>
      <c r="D1363" s="20"/>
      <c r="E1363" s="20"/>
      <c r="F1363" s="20"/>
      <c r="G1363" s="19"/>
      <c r="H1363" s="22"/>
      <c r="I1363" s="22">
        <f t="shared" ref="I1363:Q1363" si="1054">I1371</f>
        <v>0</v>
      </c>
      <c r="J1363" s="22"/>
      <c r="K1363" s="22">
        <f t="shared" si="1054"/>
        <v>0</v>
      </c>
      <c r="L1363" s="22"/>
      <c r="M1363" s="22">
        <f t="shared" si="1054"/>
        <v>0</v>
      </c>
      <c r="N1363" s="22"/>
      <c r="O1363" s="22">
        <f t="shared" si="1054"/>
        <v>0</v>
      </c>
      <c r="P1363" s="22"/>
      <c r="Q1363" s="22">
        <f t="shared" si="1054"/>
        <v>0</v>
      </c>
      <c r="R1363" s="22">
        <v>5</v>
      </c>
      <c r="S1363" s="22">
        <v>5</v>
      </c>
      <c r="T1363" s="93" t="s">
        <v>563</v>
      </c>
      <c r="U1363" s="93" t="s">
        <v>517</v>
      </c>
    </row>
    <row r="1364" spans="1:21" ht="34.15" customHeight="1" x14ac:dyDescent="0.2">
      <c r="A1364" s="92"/>
      <c r="B1364" s="80" t="s">
        <v>109</v>
      </c>
      <c r="C1364" s="19"/>
      <c r="D1364" s="20"/>
      <c r="E1364" s="20"/>
      <c r="F1364" s="20"/>
      <c r="G1364" s="19"/>
      <c r="H1364" s="22" t="e">
        <f t="shared" ref="H1364:S1364" si="1055">ROUND(H1365/H1363,1)</f>
        <v>#DIV/0!</v>
      </c>
      <c r="I1364" s="22" t="e">
        <f t="shared" si="1055"/>
        <v>#DIV/0!</v>
      </c>
      <c r="J1364" s="68" t="s">
        <v>585</v>
      </c>
      <c r="K1364" s="68"/>
      <c r="L1364" s="68" t="s">
        <v>585</v>
      </c>
      <c r="M1364" s="68"/>
      <c r="N1364" s="68" t="s">
        <v>585</v>
      </c>
      <c r="O1364" s="68"/>
      <c r="P1364" s="68" t="s">
        <v>585</v>
      </c>
      <c r="Q1364" s="22" t="e">
        <f t="shared" si="1055"/>
        <v>#DIV/0!</v>
      </c>
      <c r="R1364" s="22">
        <f t="shared" si="1055"/>
        <v>1300</v>
      </c>
      <c r="S1364" s="22">
        <f t="shared" si="1055"/>
        <v>1300</v>
      </c>
      <c r="T1364" s="93"/>
      <c r="U1364" s="93"/>
    </row>
    <row r="1365" spans="1:21" ht="38.25" customHeight="1" x14ac:dyDescent="0.2">
      <c r="A1365" s="92"/>
      <c r="B1365" s="80" t="s">
        <v>94</v>
      </c>
      <c r="C1365" s="19"/>
      <c r="D1365" s="20"/>
      <c r="E1365" s="20"/>
      <c r="F1365" s="20"/>
      <c r="G1365" s="19"/>
      <c r="H1365" s="22">
        <f t="shared" ref="H1365" si="1056">SUM(H1366:H1370)</f>
        <v>0</v>
      </c>
      <c r="I1365" s="22">
        <f t="shared" ref="I1365:S1365" si="1057">SUM(I1366:I1370)</f>
        <v>0</v>
      </c>
      <c r="J1365" s="22">
        <f t="shared" si="1057"/>
        <v>0</v>
      </c>
      <c r="K1365" s="22">
        <f t="shared" si="1057"/>
        <v>0</v>
      </c>
      <c r="L1365" s="22">
        <f t="shared" si="1057"/>
        <v>0</v>
      </c>
      <c r="M1365" s="22">
        <f t="shared" si="1057"/>
        <v>0</v>
      </c>
      <c r="N1365" s="22">
        <f t="shared" si="1057"/>
        <v>0</v>
      </c>
      <c r="O1365" s="22">
        <f t="shared" si="1057"/>
        <v>0</v>
      </c>
      <c r="P1365" s="22">
        <f t="shared" si="1057"/>
        <v>0</v>
      </c>
      <c r="Q1365" s="22">
        <f t="shared" si="1057"/>
        <v>0</v>
      </c>
      <c r="R1365" s="22">
        <f t="shared" si="1057"/>
        <v>6500</v>
      </c>
      <c r="S1365" s="22">
        <f t="shared" si="1057"/>
        <v>6500</v>
      </c>
      <c r="T1365" s="93"/>
      <c r="U1365" s="93"/>
    </row>
    <row r="1366" spans="1:21" x14ac:dyDescent="0.2">
      <c r="A1366" s="92"/>
      <c r="B1366" s="94" t="s">
        <v>17</v>
      </c>
      <c r="C1366" s="19">
        <f>C1374</f>
        <v>136</v>
      </c>
      <c r="D1366" s="19" t="s">
        <v>590</v>
      </c>
      <c r="E1366" s="19" t="s">
        <v>592</v>
      </c>
      <c r="F1366" s="19" t="str">
        <f t="shared" ref="F1366:G1366" si="1058">F1374</f>
        <v>0740003510</v>
      </c>
      <c r="G1366" s="19">
        <f t="shared" si="1058"/>
        <v>340</v>
      </c>
      <c r="H1366" s="22">
        <f t="shared" ref="H1366" si="1059">H1374</f>
        <v>0</v>
      </c>
      <c r="I1366" s="22">
        <f t="shared" ref="I1366:S1366" si="1060">I1374</f>
        <v>0</v>
      </c>
      <c r="J1366" s="22">
        <f t="shared" si="1060"/>
        <v>0</v>
      </c>
      <c r="K1366" s="22">
        <f t="shared" si="1060"/>
        <v>0</v>
      </c>
      <c r="L1366" s="22">
        <f t="shared" si="1060"/>
        <v>0</v>
      </c>
      <c r="M1366" s="22">
        <f t="shared" si="1060"/>
        <v>0</v>
      </c>
      <c r="N1366" s="22">
        <f t="shared" si="1060"/>
        <v>0</v>
      </c>
      <c r="O1366" s="22">
        <f t="shared" si="1060"/>
        <v>0</v>
      </c>
      <c r="P1366" s="22">
        <f t="shared" si="1060"/>
        <v>0</v>
      </c>
      <c r="Q1366" s="22">
        <f t="shared" si="1060"/>
        <v>0</v>
      </c>
      <c r="R1366" s="22">
        <f t="shared" si="1060"/>
        <v>0</v>
      </c>
      <c r="S1366" s="22">
        <f t="shared" si="1060"/>
        <v>0</v>
      </c>
      <c r="T1366" s="93"/>
      <c r="U1366" s="93"/>
    </row>
    <row r="1367" spans="1:21" x14ac:dyDescent="0.2">
      <c r="A1367" s="92"/>
      <c r="B1367" s="96"/>
      <c r="C1367" s="19">
        <f>C1381</f>
        <v>136</v>
      </c>
      <c r="D1367" s="19" t="str">
        <f t="shared" ref="D1367:G1367" si="1061">D1381</f>
        <v>07</v>
      </c>
      <c r="E1367" s="19" t="str">
        <f t="shared" si="1061"/>
        <v>09</v>
      </c>
      <c r="F1367" s="19" t="str">
        <f t="shared" si="1061"/>
        <v>0740003510</v>
      </c>
      <c r="G1367" s="19">
        <f t="shared" si="1061"/>
        <v>613</v>
      </c>
      <c r="H1367" s="22">
        <f>H1381</f>
        <v>0</v>
      </c>
      <c r="I1367" s="22">
        <f t="shared" ref="I1367:S1367" si="1062">I1381</f>
        <v>0</v>
      </c>
      <c r="J1367" s="22">
        <f t="shared" si="1062"/>
        <v>0</v>
      </c>
      <c r="K1367" s="22">
        <f t="shared" si="1062"/>
        <v>0</v>
      </c>
      <c r="L1367" s="22">
        <f t="shared" si="1062"/>
        <v>0</v>
      </c>
      <c r="M1367" s="22">
        <f t="shared" si="1062"/>
        <v>0</v>
      </c>
      <c r="N1367" s="22">
        <f t="shared" si="1062"/>
        <v>0</v>
      </c>
      <c r="O1367" s="22">
        <f t="shared" si="1062"/>
        <v>0</v>
      </c>
      <c r="P1367" s="22">
        <f t="shared" si="1062"/>
        <v>0</v>
      </c>
      <c r="Q1367" s="22">
        <f t="shared" si="1062"/>
        <v>0</v>
      </c>
      <c r="R1367" s="22">
        <f t="shared" si="1062"/>
        <v>6500</v>
      </c>
      <c r="S1367" s="22">
        <f t="shared" si="1062"/>
        <v>6500</v>
      </c>
      <c r="T1367" s="93"/>
      <c r="U1367" s="93"/>
    </row>
    <row r="1368" spans="1:21" x14ac:dyDescent="0.2">
      <c r="A1368" s="92"/>
      <c r="B1368" s="80" t="s">
        <v>14</v>
      </c>
      <c r="C1368" s="19"/>
      <c r="D1368" s="19"/>
      <c r="E1368" s="19"/>
      <c r="F1368" s="20"/>
      <c r="G1368" s="19"/>
      <c r="H1368" s="22">
        <f>H1375</f>
        <v>0</v>
      </c>
      <c r="I1368" s="22">
        <f t="shared" ref="I1368:S1368" si="1063">I1375</f>
        <v>0</v>
      </c>
      <c r="J1368" s="22">
        <f t="shared" si="1063"/>
        <v>0</v>
      </c>
      <c r="K1368" s="22">
        <f t="shared" si="1063"/>
        <v>0</v>
      </c>
      <c r="L1368" s="22">
        <f t="shared" si="1063"/>
        <v>0</v>
      </c>
      <c r="M1368" s="22">
        <f t="shared" si="1063"/>
        <v>0</v>
      </c>
      <c r="N1368" s="22">
        <f t="shared" si="1063"/>
        <v>0</v>
      </c>
      <c r="O1368" s="22">
        <f t="shared" si="1063"/>
        <v>0</v>
      </c>
      <c r="P1368" s="22">
        <f t="shared" si="1063"/>
        <v>0</v>
      </c>
      <c r="Q1368" s="22">
        <f t="shared" si="1063"/>
        <v>0</v>
      </c>
      <c r="R1368" s="22">
        <f t="shared" si="1063"/>
        <v>0</v>
      </c>
      <c r="S1368" s="22">
        <f t="shared" si="1063"/>
        <v>0</v>
      </c>
      <c r="T1368" s="93"/>
      <c r="U1368" s="93"/>
    </row>
    <row r="1369" spans="1:21" x14ac:dyDescent="0.2">
      <c r="A1369" s="92"/>
      <c r="B1369" s="80" t="s">
        <v>15</v>
      </c>
      <c r="C1369" s="19"/>
      <c r="D1369" s="20"/>
      <c r="E1369" s="20"/>
      <c r="F1369" s="20"/>
      <c r="G1369" s="19"/>
      <c r="H1369" s="22">
        <f t="shared" ref="H1369" si="1064">H1376</f>
        <v>0</v>
      </c>
      <c r="I1369" s="22">
        <f t="shared" ref="I1369:S1369" si="1065">I1376</f>
        <v>0</v>
      </c>
      <c r="J1369" s="22">
        <f t="shared" si="1065"/>
        <v>0</v>
      </c>
      <c r="K1369" s="22">
        <f t="shared" si="1065"/>
        <v>0</v>
      </c>
      <c r="L1369" s="22">
        <f t="shared" si="1065"/>
        <v>0</v>
      </c>
      <c r="M1369" s="22">
        <f t="shared" si="1065"/>
        <v>0</v>
      </c>
      <c r="N1369" s="22">
        <f t="shared" si="1065"/>
        <v>0</v>
      </c>
      <c r="O1369" s="22">
        <f t="shared" si="1065"/>
        <v>0</v>
      </c>
      <c r="P1369" s="22">
        <f t="shared" si="1065"/>
        <v>0</v>
      </c>
      <c r="Q1369" s="22">
        <f t="shared" si="1065"/>
        <v>0</v>
      </c>
      <c r="R1369" s="22">
        <f t="shared" si="1065"/>
        <v>0</v>
      </c>
      <c r="S1369" s="22">
        <f t="shared" si="1065"/>
        <v>0</v>
      </c>
      <c r="T1369" s="93"/>
      <c r="U1369" s="93"/>
    </row>
    <row r="1370" spans="1:21" ht="63.6" customHeight="1" x14ac:dyDescent="0.2">
      <c r="A1370" s="92"/>
      <c r="B1370" s="80" t="s">
        <v>12</v>
      </c>
      <c r="C1370" s="19"/>
      <c r="D1370" s="20"/>
      <c r="E1370" s="20"/>
      <c r="F1370" s="20"/>
      <c r="G1370" s="19"/>
      <c r="H1370" s="22">
        <f t="shared" ref="H1370" si="1066">H1377</f>
        <v>0</v>
      </c>
      <c r="I1370" s="22">
        <f t="shared" ref="I1370:S1370" si="1067">I1377</f>
        <v>0</v>
      </c>
      <c r="J1370" s="22">
        <f t="shared" si="1067"/>
        <v>0</v>
      </c>
      <c r="K1370" s="22">
        <f t="shared" si="1067"/>
        <v>0</v>
      </c>
      <c r="L1370" s="22">
        <f t="shared" si="1067"/>
        <v>0</v>
      </c>
      <c r="M1370" s="22">
        <f t="shared" si="1067"/>
        <v>0</v>
      </c>
      <c r="N1370" s="22">
        <f t="shared" si="1067"/>
        <v>0</v>
      </c>
      <c r="O1370" s="22">
        <f t="shared" si="1067"/>
        <v>0</v>
      </c>
      <c r="P1370" s="22">
        <f t="shared" si="1067"/>
        <v>0</v>
      </c>
      <c r="Q1370" s="22">
        <f t="shared" si="1067"/>
        <v>0</v>
      </c>
      <c r="R1370" s="22">
        <f t="shared" si="1067"/>
        <v>0</v>
      </c>
      <c r="S1370" s="22">
        <f t="shared" si="1067"/>
        <v>0</v>
      </c>
      <c r="T1370" s="93"/>
      <c r="U1370" s="93"/>
    </row>
    <row r="1371" spans="1:21" ht="31.9" hidden="1" customHeight="1" x14ac:dyDescent="0.2">
      <c r="A1371" s="94" t="s">
        <v>330</v>
      </c>
      <c r="B1371" s="80" t="s">
        <v>154</v>
      </c>
      <c r="C1371" s="19"/>
      <c r="D1371" s="20"/>
      <c r="E1371" s="20"/>
      <c r="F1371" s="20"/>
      <c r="G1371" s="19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93" t="s">
        <v>434</v>
      </c>
      <c r="U1371" s="102" t="s">
        <v>322</v>
      </c>
    </row>
    <row r="1372" spans="1:21" ht="34.15" hidden="1" customHeight="1" x14ac:dyDescent="0.2">
      <c r="A1372" s="95"/>
      <c r="B1372" s="80" t="s">
        <v>108</v>
      </c>
      <c r="C1372" s="19"/>
      <c r="D1372" s="20"/>
      <c r="E1372" s="20"/>
      <c r="F1372" s="20"/>
      <c r="G1372" s="19"/>
      <c r="H1372" s="22" t="e">
        <f t="shared" ref="H1372:S1372" si="1068">ROUND(H1373/H1371,1)</f>
        <v>#DIV/0!</v>
      </c>
      <c r="I1372" s="22" t="e">
        <f t="shared" si="1068"/>
        <v>#DIV/0!</v>
      </c>
      <c r="J1372" s="22" t="e">
        <f t="shared" si="1068"/>
        <v>#DIV/0!</v>
      </c>
      <c r="K1372" s="22" t="e">
        <f t="shared" si="1068"/>
        <v>#DIV/0!</v>
      </c>
      <c r="L1372" s="22" t="e">
        <f t="shared" si="1068"/>
        <v>#DIV/0!</v>
      </c>
      <c r="M1372" s="22" t="e">
        <f t="shared" si="1068"/>
        <v>#DIV/0!</v>
      </c>
      <c r="N1372" s="22" t="e">
        <f t="shared" si="1068"/>
        <v>#DIV/0!</v>
      </c>
      <c r="O1372" s="22" t="e">
        <f t="shared" si="1068"/>
        <v>#DIV/0!</v>
      </c>
      <c r="P1372" s="22" t="e">
        <f t="shared" si="1068"/>
        <v>#DIV/0!</v>
      </c>
      <c r="Q1372" s="22" t="e">
        <f t="shared" si="1068"/>
        <v>#DIV/0!</v>
      </c>
      <c r="R1372" s="22" t="e">
        <f t="shared" si="1068"/>
        <v>#DIV/0!</v>
      </c>
      <c r="S1372" s="22" t="e">
        <f t="shared" si="1068"/>
        <v>#DIV/0!</v>
      </c>
      <c r="T1372" s="93"/>
      <c r="U1372" s="103"/>
    </row>
    <row r="1373" spans="1:21" ht="33" hidden="1" customHeight="1" x14ac:dyDescent="0.2">
      <c r="A1373" s="95"/>
      <c r="B1373" s="80" t="s">
        <v>94</v>
      </c>
      <c r="C1373" s="19"/>
      <c r="D1373" s="20"/>
      <c r="E1373" s="20"/>
      <c r="F1373" s="20"/>
      <c r="G1373" s="19"/>
      <c r="H1373" s="22">
        <f t="shared" ref="H1373:S1373" si="1069">SUM(H1374:H1377)</f>
        <v>0</v>
      </c>
      <c r="I1373" s="22">
        <f t="shared" si="1069"/>
        <v>0</v>
      </c>
      <c r="J1373" s="22">
        <f t="shared" si="1069"/>
        <v>0</v>
      </c>
      <c r="K1373" s="22">
        <f t="shared" si="1069"/>
        <v>0</v>
      </c>
      <c r="L1373" s="22">
        <f t="shared" si="1069"/>
        <v>0</v>
      </c>
      <c r="M1373" s="22">
        <f t="shared" si="1069"/>
        <v>0</v>
      </c>
      <c r="N1373" s="22">
        <f t="shared" si="1069"/>
        <v>0</v>
      </c>
      <c r="O1373" s="22">
        <f t="shared" si="1069"/>
        <v>0</v>
      </c>
      <c r="P1373" s="22">
        <f t="shared" si="1069"/>
        <v>0</v>
      </c>
      <c r="Q1373" s="22">
        <f t="shared" si="1069"/>
        <v>0</v>
      </c>
      <c r="R1373" s="22">
        <f t="shared" si="1069"/>
        <v>0</v>
      </c>
      <c r="S1373" s="22">
        <f t="shared" si="1069"/>
        <v>0</v>
      </c>
      <c r="T1373" s="93"/>
      <c r="U1373" s="103"/>
    </row>
    <row r="1374" spans="1:21" ht="13.15" hidden="1" customHeight="1" x14ac:dyDescent="0.2">
      <c r="A1374" s="95"/>
      <c r="B1374" s="80" t="s">
        <v>17</v>
      </c>
      <c r="C1374" s="19">
        <v>136</v>
      </c>
      <c r="D1374" s="20" t="s">
        <v>41</v>
      </c>
      <c r="E1374" s="20"/>
      <c r="F1374" s="20" t="s">
        <v>173</v>
      </c>
      <c r="G1374" s="19">
        <v>340</v>
      </c>
      <c r="H1374" s="22">
        <f>J1374+L1374+N1374+P1374</f>
        <v>0</v>
      </c>
      <c r="I1374" s="24">
        <f t="shared" ref="I1374:I1377" si="1070">K1374+M1374+O1374+Q1374</f>
        <v>0</v>
      </c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93"/>
      <c r="U1374" s="103"/>
    </row>
    <row r="1375" spans="1:21" ht="13.15" hidden="1" customHeight="1" x14ac:dyDescent="0.2">
      <c r="A1375" s="95"/>
      <c r="B1375" s="80" t="s">
        <v>14</v>
      </c>
      <c r="C1375" s="19"/>
      <c r="D1375" s="20"/>
      <c r="E1375" s="20"/>
      <c r="F1375" s="20"/>
      <c r="G1375" s="19"/>
      <c r="H1375" s="22">
        <f t="shared" ref="H1375:H1377" si="1071">J1375+L1375+N1375+P1375</f>
        <v>0</v>
      </c>
      <c r="I1375" s="24">
        <f t="shared" si="1070"/>
        <v>0</v>
      </c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93"/>
      <c r="U1375" s="103"/>
    </row>
    <row r="1376" spans="1:21" ht="13.15" hidden="1" customHeight="1" x14ac:dyDescent="0.2">
      <c r="A1376" s="95"/>
      <c r="B1376" s="80" t="s">
        <v>15</v>
      </c>
      <c r="C1376" s="19"/>
      <c r="D1376" s="20"/>
      <c r="E1376" s="20"/>
      <c r="F1376" s="20"/>
      <c r="G1376" s="19"/>
      <c r="H1376" s="22">
        <f t="shared" si="1071"/>
        <v>0</v>
      </c>
      <c r="I1376" s="24">
        <f t="shared" si="1070"/>
        <v>0</v>
      </c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93"/>
      <c r="U1376" s="103"/>
    </row>
    <row r="1377" spans="1:21" ht="13.15" hidden="1" customHeight="1" x14ac:dyDescent="0.2">
      <c r="A1377" s="96"/>
      <c r="B1377" s="80" t="s">
        <v>12</v>
      </c>
      <c r="C1377" s="19"/>
      <c r="D1377" s="20"/>
      <c r="E1377" s="20"/>
      <c r="F1377" s="20"/>
      <c r="G1377" s="19"/>
      <c r="H1377" s="22">
        <f t="shared" si="1071"/>
        <v>0</v>
      </c>
      <c r="I1377" s="24">
        <f t="shared" si="1070"/>
        <v>0</v>
      </c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93"/>
      <c r="U1377" s="104"/>
    </row>
    <row r="1378" spans="1:21" ht="13.15" customHeight="1" x14ac:dyDescent="0.2">
      <c r="A1378" s="94" t="s">
        <v>586</v>
      </c>
      <c r="B1378" s="80" t="s">
        <v>31</v>
      </c>
      <c r="C1378" s="19"/>
      <c r="D1378" s="20"/>
      <c r="E1378" s="20"/>
      <c r="F1378" s="20"/>
      <c r="G1378" s="19"/>
      <c r="H1378" s="22"/>
      <c r="I1378" s="24"/>
      <c r="J1378" s="22"/>
      <c r="K1378" s="22"/>
      <c r="L1378" s="22"/>
      <c r="M1378" s="22"/>
      <c r="N1378" s="22"/>
      <c r="O1378" s="22"/>
      <c r="P1378" s="22"/>
      <c r="Q1378" s="22"/>
      <c r="R1378" s="22">
        <v>5</v>
      </c>
      <c r="S1378" s="22">
        <v>5</v>
      </c>
      <c r="T1378" s="93" t="s">
        <v>434</v>
      </c>
      <c r="U1378" s="102" t="s">
        <v>322</v>
      </c>
    </row>
    <row r="1379" spans="1:21" ht="13.15" customHeight="1" x14ac:dyDescent="0.2">
      <c r="A1379" s="95"/>
      <c r="B1379" s="80" t="s">
        <v>6</v>
      </c>
      <c r="C1379" s="19"/>
      <c r="D1379" s="20"/>
      <c r="E1379" s="20"/>
      <c r="F1379" s="20"/>
      <c r="G1379" s="19"/>
      <c r="H1379" s="22" t="e">
        <f t="shared" ref="H1379:S1379" si="1072">ROUND(H1380/H1378,1)</f>
        <v>#DIV/0!</v>
      </c>
      <c r="I1379" s="22" t="e">
        <f t="shared" si="1072"/>
        <v>#DIV/0!</v>
      </c>
      <c r="J1379" s="68" t="s">
        <v>585</v>
      </c>
      <c r="K1379" s="68"/>
      <c r="L1379" s="68" t="s">
        <v>585</v>
      </c>
      <c r="M1379" s="68"/>
      <c r="N1379" s="68" t="s">
        <v>585</v>
      </c>
      <c r="O1379" s="68"/>
      <c r="P1379" s="68" t="s">
        <v>585</v>
      </c>
      <c r="Q1379" s="22" t="e">
        <f t="shared" si="1072"/>
        <v>#DIV/0!</v>
      </c>
      <c r="R1379" s="22">
        <f t="shared" si="1072"/>
        <v>1300</v>
      </c>
      <c r="S1379" s="22">
        <f t="shared" si="1072"/>
        <v>1300</v>
      </c>
      <c r="T1379" s="93"/>
      <c r="U1379" s="103"/>
    </row>
    <row r="1380" spans="1:21" ht="13.15" customHeight="1" x14ac:dyDescent="0.2">
      <c r="A1380" s="95"/>
      <c r="B1380" s="80" t="s">
        <v>94</v>
      </c>
      <c r="C1380" s="19"/>
      <c r="D1380" s="20"/>
      <c r="E1380" s="20"/>
      <c r="F1380" s="20"/>
      <c r="G1380" s="19"/>
      <c r="H1380" s="22">
        <f t="shared" ref="H1380:S1380" si="1073">H1381+H1382+H1383+H1384</f>
        <v>0</v>
      </c>
      <c r="I1380" s="22">
        <f t="shared" si="1073"/>
        <v>0</v>
      </c>
      <c r="J1380" s="22">
        <f t="shared" si="1073"/>
        <v>0</v>
      </c>
      <c r="K1380" s="22">
        <f t="shared" si="1073"/>
        <v>0</v>
      </c>
      <c r="L1380" s="22">
        <f t="shared" si="1073"/>
        <v>0</v>
      </c>
      <c r="M1380" s="22">
        <f t="shared" si="1073"/>
        <v>0</v>
      </c>
      <c r="N1380" s="22">
        <f t="shared" si="1073"/>
        <v>0</v>
      </c>
      <c r="O1380" s="22">
        <f t="shared" si="1073"/>
        <v>0</v>
      </c>
      <c r="P1380" s="22">
        <f t="shared" si="1073"/>
        <v>0</v>
      </c>
      <c r="Q1380" s="22">
        <f t="shared" si="1073"/>
        <v>0</v>
      </c>
      <c r="R1380" s="22">
        <f t="shared" si="1073"/>
        <v>6500</v>
      </c>
      <c r="S1380" s="22">
        <f t="shared" si="1073"/>
        <v>6500</v>
      </c>
      <c r="T1380" s="93"/>
      <c r="U1380" s="103"/>
    </row>
    <row r="1381" spans="1:21" ht="13.15" customHeight="1" x14ac:dyDescent="0.2">
      <c r="A1381" s="95"/>
      <c r="B1381" s="80" t="s">
        <v>359</v>
      </c>
      <c r="C1381" s="19">
        <v>136</v>
      </c>
      <c r="D1381" s="18" t="s">
        <v>590</v>
      </c>
      <c r="E1381" s="18" t="s">
        <v>592</v>
      </c>
      <c r="F1381" s="20" t="s">
        <v>173</v>
      </c>
      <c r="G1381" s="19">
        <v>613</v>
      </c>
      <c r="H1381" s="22">
        <v>0</v>
      </c>
      <c r="I1381" s="24"/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/>
      <c r="P1381" s="22">
        <v>0</v>
      </c>
      <c r="Q1381" s="22"/>
      <c r="R1381" s="22">
        <v>6500</v>
      </c>
      <c r="S1381" s="22">
        <v>6500</v>
      </c>
      <c r="T1381" s="93"/>
      <c r="U1381" s="103"/>
    </row>
    <row r="1382" spans="1:21" ht="13.9" customHeight="1" x14ac:dyDescent="0.2">
      <c r="A1382" s="95"/>
      <c r="B1382" s="80" t="s">
        <v>8</v>
      </c>
      <c r="C1382" s="19"/>
      <c r="D1382" s="20"/>
      <c r="E1382" s="20"/>
      <c r="F1382" s="20"/>
      <c r="G1382" s="19"/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/>
      <c r="P1382" s="22">
        <v>0</v>
      </c>
      <c r="Q1382" s="22"/>
      <c r="R1382" s="22">
        <v>0</v>
      </c>
      <c r="S1382" s="22">
        <v>0</v>
      </c>
      <c r="T1382" s="93"/>
      <c r="U1382" s="103"/>
    </row>
    <row r="1383" spans="1:21" ht="13.15" customHeight="1" x14ac:dyDescent="0.2">
      <c r="A1383" s="95"/>
      <c r="B1383" s="80" t="s">
        <v>9</v>
      </c>
      <c r="C1383" s="19"/>
      <c r="D1383" s="20"/>
      <c r="E1383" s="20"/>
      <c r="F1383" s="20"/>
      <c r="G1383" s="19"/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/>
      <c r="P1383" s="22">
        <v>0</v>
      </c>
      <c r="Q1383" s="22"/>
      <c r="R1383" s="22">
        <v>0</v>
      </c>
      <c r="S1383" s="22">
        <v>0</v>
      </c>
      <c r="T1383" s="93"/>
      <c r="U1383" s="103"/>
    </row>
    <row r="1384" spans="1:21" ht="55.15" customHeight="1" x14ac:dyDescent="0.2">
      <c r="A1384" s="96"/>
      <c r="B1384" s="80" t="s">
        <v>12</v>
      </c>
      <c r="C1384" s="19"/>
      <c r="D1384" s="20"/>
      <c r="E1384" s="20"/>
      <c r="F1384" s="20"/>
      <c r="G1384" s="19"/>
      <c r="H1384" s="22">
        <v>0</v>
      </c>
      <c r="I1384" s="22">
        <v>0</v>
      </c>
      <c r="J1384" s="22">
        <v>0</v>
      </c>
      <c r="K1384" s="22">
        <v>0</v>
      </c>
      <c r="L1384" s="22">
        <v>0</v>
      </c>
      <c r="M1384" s="22">
        <v>0</v>
      </c>
      <c r="N1384" s="22">
        <v>0</v>
      </c>
      <c r="O1384" s="22"/>
      <c r="P1384" s="22">
        <v>0</v>
      </c>
      <c r="Q1384" s="22"/>
      <c r="R1384" s="22">
        <v>0</v>
      </c>
      <c r="S1384" s="22">
        <v>0</v>
      </c>
      <c r="T1384" s="93"/>
      <c r="U1384" s="104"/>
    </row>
    <row r="1385" spans="1:21" ht="15" customHeight="1" x14ac:dyDescent="0.2">
      <c r="A1385" s="102" t="s">
        <v>34</v>
      </c>
      <c r="B1385" s="80" t="s">
        <v>600</v>
      </c>
      <c r="C1385" s="19"/>
      <c r="D1385" s="20"/>
      <c r="E1385" s="20"/>
      <c r="F1385" s="20"/>
      <c r="G1385" s="19"/>
      <c r="H1385" s="22">
        <f>H1386+H1387+H1388+H1389</f>
        <v>0</v>
      </c>
      <c r="I1385" s="22">
        <f t="shared" ref="I1385:S1385" si="1074">I1386+I1387+I1388+I1389</f>
        <v>0</v>
      </c>
      <c r="J1385" s="22">
        <f t="shared" si="1074"/>
        <v>0</v>
      </c>
      <c r="K1385" s="22">
        <f t="shared" si="1074"/>
        <v>0</v>
      </c>
      <c r="L1385" s="22">
        <f t="shared" si="1074"/>
        <v>0</v>
      </c>
      <c r="M1385" s="22">
        <f t="shared" si="1074"/>
        <v>0</v>
      </c>
      <c r="N1385" s="22">
        <f t="shared" si="1074"/>
        <v>0</v>
      </c>
      <c r="O1385" s="22">
        <f t="shared" si="1074"/>
        <v>0</v>
      </c>
      <c r="P1385" s="22">
        <f t="shared" si="1074"/>
        <v>0</v>
      </c>
      <c r="Q1385" s="22">
        <f t="shared" si="1074"/>
        <v>0</v>
      </c>
      <c r="R1385" s="22">
        <f t="shared" si="1074"/>
        <v>6500</v>
      </c>
      <c r="S1385" s="22">
        <f t="shared" si="1074"/>
        <v>6500</v>
      </c>
      <c r="T1385" s="76"/>
      <c r="U1385" s="79"/>
    </row>
    <row r="1386" spans="1:21" s="2" customFormat="1" ht="13.15" customHeight="1" x14ac:dyDescent="0.2">
      <c r="A1386" s="103"/>
      <c r="B1386" s="80" t="s">
        <v>13</v>
      </c>
      <c r="C1386" s="19"/>
      <c r="D1386" s="20"/>
      <c r="E1386" s="20"/>
      <c r="F1386" s="20"/>
      <c r="G1386" s="19"/>
      <c r="H1386" s="22">
        <f t="shared" ref="H1386" si="1075">H1366+H1367</f>
        <v>0</v>
      </c>
      <c r="I1386" s="22">
        <f t="shared" ref="I1386:S1386" si="1076">I1366+I1367</f>
        <v>0</v>
      </c>
      <c r="J1386" s="22">
        <f t="shared" si="1076"/>
        <v>0</v>
      </c>
      <c r="K1386" s="22">
        <f t="shared" si="1076"/>
        <v>0</v>
      </c>
      <c r="L1386" s="22">
        <f t="shared" si="1076"/>
        <v>0</v>
      </c>
      <c r="M1386" s="22">
        <f t="shared" si="1076"/>
        <v>0</v>
      </c>
      <c r="N1386" s="22">
        <f t="shared" si="1076"/>
        <v>0</v>
      </c>
      <c r="O1386" s="22">
        <f t="shared" si="1076"/>
        <v>0</v>
      </c>
      <c r="P1386" s="22">
        <f t="shared" si="1076"/>
        <v>0</v>
      </c>
      <c r="Q1386" s="22">
        <f t="shared" si="1076"/>
        <v>0</v>
      </c>
      <c r="R1386" s="22">
        <f t="shared" si="1076"/>
        <v>6500</v>
      </c>
      <c r="S1386" s="22">
        <f t="shared" si="1076"/>
        <v>6500</v>
      </c>
      <c r="T1386" s="135"/>
      <c r="U1386" s="93"/>
    </row>
    <row r="1387" spans="1:21" ht="13.15" customHeight="1" x14ac:dyDescent="0.2">
      <c r="A1387" s="103"/>
      <c r="B1387" s="80" t="s">
        <v>14</v>
      </c>
      <c r="C1387" s="19"/>
      <c r="D1387" s="20"/>
      <c r="E1387" s="20"/>
      <c r="F1387" s="20"/>
      <c r="G1387" s="19"/>
      <c r="H1387" s="22">
        <f t="shared" ref="H1387" si="1077">H1368</f>
        <v>0</v>
      </c>
      <c r="I1387" s="22">
        <f t="shared" ref="I1387:S1387" si="1078">I1368</f>
        <v>0</v>
      </c>
      <c r="J1387" s="22">
        <f t="shared" si="1078"/>
        <v>0</v>
      </c>
      <c r="K1387" s="22">
        <f t="shared" si="1078"/>
        <v>0</v>
      </c>
      <c r="L1387" s="22">
        <f t="shared" si="1078"/>
        <v>0</v>
      </c>
      <c r="M1387" s="22">
        <f t="shared" si="1078"/>
        <v>0</v>
      </c>
      <c r="N1387" s="22">
        <f t="shared" si="1078"/>
        <v>0</v>
      </c>
      <c r="O1387" s="22">
        <f t="shared" si="1078"/>
        <v>0</v>
      </c>
      <c r="P1387" s="22">
        <f t="shared" si="1078"/>
        <v>0</v>
      </c>
      <c r="Q1387" s="22">
        <f t="shared" si="1078"/>
        <v>0</v>
      </c>
      <c r="R1387" s="22">
        <f t="shared" si="1078"/>
        <v>0</v>
      </c>
      <c r="S1387" s="22">
        <f t="shared" si="1078"/>
        <v>0</v>
      </c>
      <c r="T1387" s="135"/>
      <c r="U1387" s="93"/>
    </row>
    <row r="1388" spans="1:21" ht="13.15" customHeight="1" x14ac:dyDescent="0.2">
      <c r="A1388" s="103"/>
      <c r="B1388" s="80" t="s">
        <v>15</v>
      </c>
      <c r="C1388" s="19"/>
      <c r="D1388" s="20"/>
      <c r="E1388" s="20"/>
      <c r="F1388" s="20"/>
      <c r="G1388" s="19"/>
      <c r="H1388" s="22">
        <f t="shared" ref="H1388" si="1079">H1369</f>
        <v>0</v>
      </c>
      <c r="I1388" s="22">
        <f t="shared" ref="I1388:S1388" si="1080">I1369</f>
        <v>0</v>
      </c>
      <c r="J1388" s="22">
        <f t="shared" si="1080"/>
        <v>0</v>
      </c>
      <c r="K1388" s="22">
        <f t="shared" si="1080"/>
        <v>0</v>
      </c>
      <c r="L1388" s="22">
        <f t="shared" si="1080"/>
        <v>0</v>
      </c>
      <c r="M1388" s="22">
        <f t="shared" si="1080"/>
        <v>0</v>
      </c>
      <c r="N1388" s="22">
        <f t="shared" si="1080"/>
        <v>0</v>
      </c>
      <c r="O1388" s="22">
        <f t="shared" si="1080"/>
        <v>0</v>
      </c>
      <c r="P1388" s="22">
        <f t="shared" si="1080"/>
        <v>0</v>
      </c>
      <c r="Q1388" s="22">
        <f t="shared" si="1080"/>
        <v>0</v>
      </c>
      <c r="R1388" s="22">
        <f t="shared" si="1080"/>
        <v>0</v>
      </c>
      <c r="S1388" s="22">
        <f t="shared" si="1080"/>
        <v>0</v>
      </c>
      <c r="T1388" s="135"/>
      <c r="U1388" s="93"/>
    </row>
    <row r="1389" spans="1:21" ht="13.15" customHeight="1" x14ac:dyDescent="0.2">
      <c r="A1389" s="104"/>
      <c r="B1389" s="80" t="s">
        <v>12</v>
      </c>
      <c r="C1389" s="19"/>
      <c r="D1389" s="20"/>
      <c r="E1389" s="20"/>
      <c r="F1389" s="20"/>
      <c r="G1389" s="19"/>
      <c r="H1389" s="22">
        <f t="shared" ref="H1389" si="1081">H1370</f>
        <v>0</v>
      </c>
      <c r="I1389" s="22">
        <f t="shared" ref="I1389:S1389" si="1082">I1370</f>
        <v>0</v>
      </c>
      <c r="J1389" s="22">
        <f t="shared" si="1082"/>
        <v>0</v>
      </c>
      <c r="K1389" s="22">
        <f t="shared" si="1082"/>
        <v>0</v>
      </c>
      <c r="L1389" s="22">
        <f t="shared" si="1082"/>
        <v>0</v>
      </c>
      <c r="M1389" s="22">
        <f t="shared" si="1082"/>
        <v>0</v>
      </c>
      <c r="N1389" s="22">
        <f t="shared" si="1082"/>
        <v>0</v>
      </c>
      <c r="O1389" s="22">
        <f t="shared" si="1082"/>
        <v>0</v>
      </c>
      <c r="P1389" s="22">
        <f t="shared" si="1082"/>
        <v>0</v>
      </c>
      <c r="Q1389" s="22">
        <f t="shared" si="1082"/>
        <v>0</v>
      </c>
      <c r="R1389" s="22">
        <f t="shared" si="1082"/>
        <v>0</v>
      </c>
      <c r="S1389" s="22">
        <f t="shared" si="1082"/>
        <v>0</v>
      </c>
      <c r="T1389" s="135"/>
      <c r="U1389" s="93"/>
    </row>
    <row r="1390" spans="1:21" ht="13.15" customHeight="1" x14ac:dyDescent="0.2">
      <c r="A1390" s="102" t="s">
        <v>35</v>
      </c>
      <c r="B1390" s="80" t="s">
        <v>600</v>
      </c>
      <c r="C1390" s="19"/>
      <c r="D1390" s="20"/>
      <c r="E1390" s="20"/>
      <c r="F1390" s="20"/>
      <c r="G1390" s="19"/>
      <c r="H1390" s="26">
        <f>SUM(H1391:H1394)</f>
        <v>25359.4</v>
      </c>
      <c r="I1390" s="26">
        <f t="shared" ref="I1390:S1390" si="1083">SUM(I1391:I1394)</f>
        <v>4672.6099999999997</v>
      </c>
      <c r="J1390" s="26">
        <f t="shared" si="1083"/>
        <v>4870</v>
      </c>
      <c r="K1390" s="26">
        <f t="shared" si="1083"/>
        <v>4672.6099999999997</v>
      </c>
      <c r="L1390" s="26">
        <f t="shared" si="1083"/>
        <v>6905</v>
      </c>
      <c r="M1390" s="26">
        <f t="shared" si="1083"/>
        <v>0</v>
      </c>
      <c r="N1390" s="26">
        <f t="shared" si="1083"/>
        <v>5167.6000000000004</v>
      </c>
      <c r="O1390" s="26">
        <f t="shared" si="1083"/>
        <v>0</v>
      </c>
      <c r="P1390" s="26">
        <f t="shared" si="1083"/>
        <v>8416.7999999999993</v>
      </c>
      <c r="Q1390" s="26">
        <f t="shared" si="1083"/>
        <v>0</v>
      </c>
      <c r="R1390" s="26">
        <f t="shared" si="1083"/>
        <v>31201.599999999999</v>
      </c>
      <c r="S1390" s="26">
        <f t="shared" si="1083"/>
        <v>31441</v>
      </c>
      <c r="T1390" s="140"/>
      <c r="U1390" s="102"/>
    </row>
    <row r="1391" spans="1:21" ht="13.15" customHeight="1" x14ac:dyDescent="0.2">
      <c r="A1391" s="103"/>
      <c r="B1391" s="80" t="s">
        <v>13</v>
      </c>
      <c r="C1391" s="19"/>
      <c r="D1391" s="20"/>
      <c r="E1391" s="20"/>
      <c r="F1391" s="20"/>
      <c r="G1391" s="19"/>
      <c r="H1391" s="26">
        <f>H1305+H1358+H1386</f>
        <v>22915.4</v>
      </c>
      <c r="I1391" s="26">
        <f t="shared" ref="I1391:S1391" si="1084">I1305+I1358+I1386</f>
        <v>4672.6099999999997</v>
      </c>
      <c r="J1391" s="26">
        <f t="shared" si="1084"/>
        <v>4870</v>
      </c>
      <c r="K1391" s="26">
        <f t="shared" si="1084"/>
        <v>4672.6099999999997</v>
      </c>
      <c r="L1391" s="26">
        <f t="shared" si="1084"/>
        <v>6905</v>
      </c>
      <c r="M1391" s="26">
        <f t="shared" si="1084"/>
        <v>0</v>
      </c>
      <c r="N1391" s="26">
        <f t="shared" si="1084"/>
        <v>5167.6000000000004</v>
      </c>
      <c r="O1391" s="26">
        <f t="shared" si="1084"/>
        <v>0</v>
      </c>
      <c r="P1391" s="26">
        <f t="shared" si="1084"/>
        <v>5972.8</v>
      </c>
      <c r="Q1391" s="26">
        <f t="shared" si="1084"/>
        <v>0</v>
      </c>
      <c r="R1391" s="26">
        <f t="shared" si="1084"/>
        <v>31201.599999999999</v>
      </c>
      <c r="S1391" s="26">
        <f t="shared" si="1084"/>
        <v>31441</v>
      </c>
      <c r="T1391" s="141"/>
      <c r="U1391" s="103"/>
    </row>
    <row r="1392" spans="1:21" ht="13.15" customHeight="1" x14ac:dyDescent="0.2">
      <c r="A1392" s="103"/>
      <c r="B1392" s="80" t="s">
        <v>14</v>
      </c>
      <c r="C1392" s="19"/>
      <c r="D1392" s="20"/>
      <c r="E1392" s="20"/>
      <c r="F1392" s="20"/>
      <c r="G1392" s="19"/>
      <c r="H1392" s="26">
        <f t="shared" ref="H1392" si="1085">H1306+H1359+H1387</f>
        <v>2444</v>
      </c>
      <c r="I1392" s="26">
        <f t="shared" ref="I1392:S1392" si="1086">I1306+I1359+I1387</f>
        <v>0</v>
      </c>
      <c r="J1392" s="26">
        <f t="shared" si="1086"/>
        <v>0</v>
      </c>
      <c r="K1392" s="26">
        <f t="shared" si="1086"/>
        <v>0</v>
      </c>
      <c r="L1392" s="26">
        <f t="shared" si="1086"/>
        <v>0</v>
      </c>
      <c r="M1392" s="26">
        <f t="shared" si="1086"/>
        <v>0</v>
      </c>
      <c r="N1392" s="26">
        <f t="shared" si="1086"/>
        <v>0</v>
      </c>
      <c r="O1392" s="26">
        <f t="shared" si="1086"/>
        <v>0</v>
      </c>
      <c r="P1392" s="26">
        <f t="shared" si="1086"/>
        <v>2444</v>
      </c>
      <c r="Q1392" s="26">
        <f t="shared" si="1086"/>
        <v>0</v>
      </c>
      <c r="R1392" s="26">
        <f t="shared" si="1086"/>
        <v>0</v>
      </c>
      <c r="S1392" s="26">
        <f t="shared" si="1086"/>
        <v>0</v>
      </c>
      <c r="T1392" s="141"/>
      <c r="U1392" s="103"/>
    </row>
    <row r="1393" spans="1:27" ht="13.15" customHeight="1" x14ac:dyDescent="0.2">
      <c r="A1393" s="103"/>
      <c r="B1393" s="80" t="s">
        <v>15</v>
      </c>
      <c r="C1393" s="19"/>
      <c r="D1393" s="20"/>
      <c r="E1393" s="20"/>
      <c r="F1393" s="20"/>
      <c r="G1393" s="19"/>
      <c r="H1393" s="26">
        <f t="shared" ref="H1393" si="1087">H1307+H1360+H1388</f>
        <v>0</v>
      </c>
      <c r="I1393" s="26">
        <f t="shared" ref="I1393:S1393" si="1088">I1307+I1360+I1388</f>
        <v>0</v>
      </c>
      <c r="J1393" s="26">
        <f t="shared" si="1088"/>
        <v>0</v>
      </c>
      <c r="K1393" s="26">
        <f t="shared" si="1088"/>
        <v>0</v>
      </c>
      <c r="L1393" s="26">
        <f t="shared" si="1088"/>
        <v>0</v>
      </c>
      <c r="M1393" s="26">
        <f t="shared" si="1088"/>
        <v>0</v>
      </c>
      <c r="N1393" s="26">
        <f t="shared" si="1088"/>
        <v>0</v>
      </c>
      <c r="O1393" s="26">
        <f t="shared" si="1088"/>
        <v>0</v>
      </c>
      <c r="P1393" s="26">
        <f t="shared" si="1088"/>
        <v>0</v>
      </c>
      <c r="Q1393" s="26">
        <f t="shared" si="1088"/>
        <v>0</v>
      </c>
      <c r="R1393" s="26">
        <f t="shared" si="1088"/>
        <v>0</v>
      </c>
      <c r="S1393" s="26">
        <f t="shared" si="1088"/>
        <v>0</v>
      </c>
      <c r="T1393" s="141"/>
      <c r="U1393" s="103"/>
    </row>
    <row r="1394" spans="1:27" ht="13.15" customHeight="1" x14ac:dyDescent="0.2">
      <c r="A1394" s="104"/>
      <c r="B1394" s="80" t="s">
        <v>12</v>
      </c>
      <c r="C1394" s="19"/>
      <c r="D1394" s="20"/>
      <c r="E1394" s="20"/>
      <c r="F1394" s="20"/>
      <c r="G1394" s="19"/>
      <c r="H1394" s="26">
        <f t="shared" ref="H1394" si="1089">H1308+H1361+H1389</f>
        <v>0</v>
      </c>
      <c r="I1394" s="26">
        <f t="shared" ref="I1394:S1394" si="1090">I1308+I1361+I1389</f>
        <v>0</v>
      </c>
      <c r="J1394" s="26">
        <f t="shared" si="1090"/>
        <v>0</v>
      </c>
      <c r="K1394" s="26">
        <f t="shared" si="1090"/>
        <v>0</v>
      </c>
      <c r="L1394" s="26">
        <f t="shared" si="1090"/>
        <v>0</v>
      </c>
      <c r="M1394" s="26">
        <f t="shared" si="1090"/>
        <v>0</v>
      </c>
      <c r="N1394" s="26">
        <f t="shared" si="1090"/>
        <v>0</v>
      </c>
      <c r="O1394" s="26">
        <f t="shared" si="1090"/>
        <v>0</v>
      </c>
      <c r="P1394" s="26">
        <f t="shared" si="1090"/>
        <v>0</v>
      </c>
      <c r="Q1394" s="26">
        <f t="shared" si="1090"/>
        <v>0</v>
      </c>
      <c r="R1394" s="26">
        <f t="shared" si="1090"/>
        <v>0</v>
      </c>
      <c r="S1394" s="26">
        <f t="shared" si="1090"/>
        <v>0</v>
      </c>
      <c r="T1394" s="142"/>
      <c r="U1394" s="104"/>
    </row>
    <row r="1395" spans="1:27" ht="13.15" customHeight="1" x14ac:dyDescent="0.2">
      <c r="A1395" s="93" t="s">
        <v>38</v>
      </c>
      <c r="B1395" s="80" t="s">
        <v>600</v>
      </c>
      <c r="C1395" s="37"/>
      <c r="D1395" s="38"/>
      <c r="E1395" s="38"/>
      <c r="F1395" s="38"/>
      <c r="G1395" s="37"/>
      <c r="H1395" s="39">
        <f>SUM(H1396:H1399)</f>
        <v>29756810.837976217</v>
      </c>
      <c r="I1395" s="39">
        <f t="shared" ref="I1395:S1395" si="1091">SUM(I1396:I1399)</f>
        <v>6059956.7100000009</v>
      </c>
      <c r="J1395" s="39">
        <f t="shared" si="1091"/>
        <v>6893003.5449999999</v>
      </c>
      <c r="K1395" s="39">
        <f t="shared" si="1091"/>
        <v>6060376.7100000009</v>
      </c>
      <c r="L1395" s="39">
        <f t="shared" si="1091"/>
        <v>9248128.4559500013</v>
      </c>
      <c r="M1395" s="39">
        <f t="shared" si="1091"/>
        <v>0</v>
      </c>
      <c r="N1395" s="39">
        <f t="shared" si="1091"/>
        <v>4718900.8369999994</v>
      </c>
      <c r="O1395" s="39">
        <f t="shared" si="1091"/>
        <v>0</v>
      </c>
      <c r="P1395" s="39">
        <f t="shared" si="1091"/>
        <v>8896778.0000262093</v>
      </c>
      <c r="Q1395" s="39">
        <f t="shared" si="1091"/>
        <v>0</v>
      </c>
      <c r="R1395" s="39">
        <f t="shared" si="1091"/>
        <v>30275295.499999996</v>
      </c>
      <c r="S1395" s="39">
        <f t="shared" si="1091"/>
        <v>29822027.12019999</v>
      </c>
      <c r="T1395" s="89"/>
      <c r="U1395" s="76"/>
    </row>
    <row r="1396" spans="1:27" ht="13.15" customHeight="1" x14ac:dyDescent="0.2">
      <c r="A1396" s="93"/>
      <c r="B1396" s="80" t="s">
        <v>13</v>
      </c>
      <c r="C1396" s="19"/>
      <c r="D1396" s="20"/>
      <c r="E1396" s="20"/>
      <c r="F1396" s="20"/>
      <c r="G1396" s="19"/>
      <c r="H1396" s="26">
        <f t="shared" ref="H1396" si="1092">H888+H1019+H1268+H1391</f>
        <v>27752197.038034409</v>
      </c>
      <c r="I1396" s="26">
        <f t="shared" ref="I1396:S1396" si="1093">I888+I1019+I1268+I1391</f>
        <v>6059956.7100000009</v>
      </c>
      <c r="J1396" s="26">
        <f t="shared" si="1093"/>
        <v>6648177.0449999999</v>
      </c>
      <c r="K1396" s="26">
        <f t="shared" si="1093"/>
        <v>6060376.7100000009</v>
      </c>
      <c r="L1396" s="26">
        <f t="shared" si="1093"/>
        <v>8886405.3563900013</v>
      </c>
      <c r="M1396" s="26">
        <f t="shared" si="1093"/>
        <v>0</v>
      </c>
      <c r="N1396" s="26">
        <f t="shared" si="1093"/>
        <v>4657790.0369999995</v>
      </c>
      <c r="O1396" s="26">
        <f t="shared" si="1093"/>
        <v>0</v>
      </c>
      <c r="P1396" s="26">
        <f t="shared" si="1093"/>
        <v>7559824.5996444002</v>
      </c>
      <c r="Q1396" s="26">
        <f t="shared" si="1093"/>
        <v>0</v>
      </c>
      <c r="R1396" s="26">
        <f t="shared" si="1093"/>
        <v>29216922.499999996</v>
      </c>
      <c r="S1396" s="26">
        <f t="shared" si="1093"/>
        <v>29353082.720199991</v>
      </c>
      <c r="T1396" s="135"/>
      <c r="U1396" s="93"/>
    </row>
    <row r="1397" spans="1:27" ht="13.15" customHeight="1" x14ac:dyDescent="0.2">
      <c r="A1397" s="93"/>
      <c r="B1397" s="80" t="s">
        <v>14</v>
      </c>
      <c r="C1397" s="19"/>
      <c r="D1397" s="20"/>
      <c r="E1397" s="20"/>
      <c r="F1397" s="20"/>
      <c r="G1397" s="19"/>
      <c r="H1397" s="26">
        <f t="shared" ref="H1397" si="1094">H889+H1020+H1269+H1392</f>
        <v>1847409.7999418098</v>
      </c>
      <c r="I1397" s="26">
        <f t="shared" ref="I1397:S1397" si="1095">I889+I1020+I1269+I1392</f>
        <v>0</v>
      </c>
      <c r="J1397" s="26">
        <f t="shared" si="1095"/>
        <v>244513.5</v>
      </c>
      <c r="K1397" s="26">
        <f t="shared" si="1095"/>
        <v>0</v>
      </c>
      <c r="L1397" s="26">
        <f t="shared" si="1095"/>
        <v>361723.09956</v>
      </c>
      <c r="M1397" s="26">
        <f t="shared" si="1095"/>
        <v>0</v>
      </c>
      <c r="N1397" s="26">
        <f t="shared" si="1095"/>
        <v>0</v>
      </c>
      <c r="O1397" s="26">
        <f t="shared" si="1095"/>
        <v>0</v>
      </c>
      <c r="P1397" s="26">
        <f t="shared" si="1095"/>
        <v>1241173.2003818101</v>
      </c>
      <c r="Q1397" s="26">
        <f t="shared" si="1095"/>
        <v>0</v>
      </c>
      <c r="R1397" s="26">
        <f t="shared" si="1095"/>
        <v>871188.2</v>
      </c>
      <c r="S1397" s="26">
        <f t="shared" si="1095"/>
        <v>346675.7</v>
      </c>
      <c r="T1397" s="135"/>
      <c r="U1397" s="93"/>
    </row>
    <row r="1398" spans="1:27" ht="15" customHeight="1" x14ac:dyDescent="0.2">
      <c r="A1398" s="93"/>
      <c r="B1398" s="80" t="s">
        <v>15</v>
      </c>
      <c r="C1398" s="19"/>
      <c r="D1398" s="20"/>
      <c r="E1398" s="20"/>
      <c r="F1398" s="20"/>
      <c r="G1398" s="19"/>
      <c r="H1398" s="26">
        <f t="shared" ref="H1398" si="1096">H890+H1021+H1270+H1393</f>
        <v>157203.99999999997</v>
      </c>
      <c r="I1398" s="26">
        <f t="shared" ref="I1398:S1398" si="1097">I890+I1021+I1270+I1393</f>
        <v>0</v>
      </c>
      <c r="J1398" s="26">
        <f t="shared" si="1097"/>
        <v>313</v>
      </c>
      <c r="K1398" s="26">
        <f t="shared" si="1097"/>
        <v>0</v>
      </c>
      <c r="L1398" s="26">
        <f t="shared" si="1097"/>
        <v>0</v>
      </c>
      <c r="M1398" s="26">
        <f t="shared" si="1097"/>
        <v>0</v>
      </c>
      <c r="N1398" s="26">
        <f t="shared" si="1097"/>
        <v>61110.8</v>
      </c>
      <c r="O1398" s="26">
        <f t="shared" si="1097"/>
        <v>0</v>
      </c>
      <c r="P1398" s="26">
        <f t="shared" si="1097"/>
        <v>95780.2</v>
      </c>
      <c r="Q1398" s="26">
        <f t="shared" si="1097"/>
        <v>0</v>
      </c>
      <c r="R1398" s="26">
        <f t="shared" si="1097"/>
        <v>187184.8</v>
      </c>
      <c r="S1398" s="26">
        <f t="shared" si="1097"/>
        <v>122268.7</v>
      </c>
      <c r="T1398" s="135"/>
      <c r="U1398" s="93"/>
    </row>
    <row r="1399" spans="1:27" ht="12.75" customHeight="1" x14ac:dyDescent="0.2">
      <c r="A1399" s="93"/>
      <c r="B1399" s="80" t="s">
        <v>12</v>
      </c>
      <c r="C1399" s="19"/>
      <c r="D1399" s="20"/>
      <c r="E1399" s="20"/>
      <c r="F1399" s="20"/>
      <c r="G1399" s="19"/>
      <c r="H1399" s="26">
        <f t="shared" ref="H1399" si="1098">H891+H1022+H1271+H1394</f>
        <v>0</v>
      </c>
      <c r="I1399" s="26">
        <f t="shared" ref="I1399:S1399" si="1099">I891+I1022+I1271+I1394</f>
        <v>0</v>
      </c>
      <c r="J1399" s="26">
        <f t="shared" si="1099"/>
        <v>0</v>
      </c>
      <c r="K1399" s="26">
        <f t="shared" si="1099"/>
        <v>0</v>
      </c>
      <c r="L1399" s="26">
        <f t="shared" si="1099"/>
        <v>0</v>
      </c>
      <c r="M1399" s="26">
        <f t="shared" si="1099"/>
        <v>0</v>
      </c>
      <c r="N1399" s="26">
        <f t="shared" si="1099"/>
        <v>0</v>
      </c>
      <c r="O1399" s="26">
        <f t="shared" si="1099"/>
        <v>0</v>
      </c>
      <c r="P1399" s="26">
        <f t="shared" si="1099"/>
        <v>0</v>
      </c>
      <c r="Q1399" s="26">
        <f t="shared" si="1099"/>
        <v>0</v>
      </c>
      <c r="R1399" s="26">
        <f t="shared" si="1099"/>
        <v>0</v>
      </c>
      <c r="S1399" s="26">
        <f t="shared" si="1099"/>
        <v>0</v>
      </c>
      <c r="T1399" s="135"/>
      <c r="U1399" s="93"/>
      <c r="V1399" s="8"/>
      <c r="W1399" s="8"/>
      <c r="X1399" s="8"/>
    </row>
    <row r="1400" spans="1:27" s="7" customFormat="1" ht="13.15" customHeight="1" x14ac:dyDescent="0.2">
      <c r="A1400" s="15"/>
      <c r="B1400" s="12" t="s">
        <v>46</v>
      </c>
      <c r="C1400" s="13"/>
      <c r="D1400" s="14"/>
      <c r="E1400" s="14"/>
      <c r="F1400" s="14"/>
      <c r="G1400" s="13"/>
      <c r="H1400" s="40">
        <v>29755458.100000001</v>
      </c>
      <c r="I1400" s="40"/>
      <c r="J1400" s="64"/>
      <c r="K1400" s="64"/>
      <c r="L1400" s="64"/>
      <c r="M1400" s="64"/>
      <c r="N1400" s="64"/>
      <c r="O1400" s="64"/>
      <c r="P1400" s="64"/>
      <c r="Q1400" s="64"/>
      <c r="R1400" s="64">
        <v>30275295.5</v>
      </c>
      <c r="S1400" s="65">
        <v>29822027.100000001</v>
      </c>
      <c r="T1400" s="16"/>
      <c r="U1400" s="17"/>
    </row>
    <row r="1401" spans="1:27" s="7" customFormat="1" ht="13.15" customHeight="1" x14ac:dyDescent="0.2">
      <c r="A1401" s="15"/>
      <c r="B1401" s="12"/>
      <c r="C1401" s="13"/>
      <c r="D1401" s="14"/>
      <c r="E1401" s="14"/>
      <c r="F1401" s="14"/>
      <c r="G1401" s="13"/>
      <c r="H1401" s="40">
        <f>H1395-H1400</f>
        <v>1352.7379762157798</v>
      </c>
      <c r="I1401" s="40">
        <f t="shared" ref="I1401:Q1401" si="1100">I1395-I1402</f>
        <v>0</v>
      </c>
      <c r="J1401" s="40"/>
      <c r="K1401" s="40"/>
      <c r="L1401" s="40"/>
      <c r="M1401" s="40"/>
      <c r="N1401" s="40"/>
      <c r="O1401" s="40"/>
      <c r="P1401" s="40"/>
      <c r="Q1401" s="40">
        <f t="shared" si="1100"/>
        <v>0</v>
      </c>
      <c r="R1401" s="40">
        <f>R1395-R1400</f>
        <v>0</v>
      </c>
      <c r="S1401" s="40">
        <f>S1395-S1400</f>
        <v>2.0199988037347794E-2</v>
      </c>
      <c r="T1401" s="16"/>
      <c r="U1401" s="17"/>
    </row>
    <row r="1402" spans="1:27" s="7" customFormat="1" ht="13.15" customHeight="1" x14ac:dyDescent="0.2">
      <c r="A1402" s="12"/>
      <c r="B1402" s="41" t="s">
        <v>46</v>
      </c>
      <c r="C1402" s="19"/>
      <c r="D1402" s="20"/>
      <c r="E1402" s="20"/>
      <c r="F1402" s="20"/>
      <c r="G1402" s="19"/>
      <c r="H1402" s="22">
        <f>H1403+H1411+H1416+H1417+H1418+H1419+H1420+H1421+H1422+H1423+H1424+H1425+H1426</f>
        <v>29756810.837976206</v>
      </c>
      <c r="I1402" s="22">
        <f t="shared" ref="I1402:S1402" si="1101">I1403+I1411+I1416+I1417+I1418+I1419+I1420+I1421+I1422+I1423+I1424+I1425+I1426</f>
        <v>6059956.71</v>
      </c>
      <c r="J1402" s="22">
        <f t="shared" si="1101"/>
        <v>6893003.5449999999</v>
      </c>
      <c r="K1402" s="22">
        <f t="shared" si="1101"/>
        <v>6060376.71</v>
      </c>
      <c r="L1402" s="22">
        <f t="shared" si="1101"/>
        <v>9248128.4559499994</v>
      </c>
      <c r="M1402" s="22">
        <f t="shared" si="1101"/>
        <v>0</v>
      </c>
      <c r="N1402" s="22">
        <f t="shared" si="1101"/>
        <v>4718900.8369999984</v>
      </c>
      <c r="O1402" s="22">
        <f t="shared" si="1101"/>
        <v>0</v>
      </c>
      <c r="P1402" s="22">
        <f t="shared" si="1101"/>
        <v>8896778.0000262111</v>
      </c>
      <c r="Q1402" s="22">
        <f t="shared" si="1101"/>
        <v>0</v>
      </c>
      <c r="R1402" s="22">
        <f t="shared" si="1101"/>
        <v>30275295.499999993</v>
      </c>
      <c r="S1402" s="22">
        <f t="shared" si="1101"/>
        <v>29822027.12019999</v>
      </c>
      <c r="T1402" s="22" t="s">
        <v>505</v>
      </c>
      <c r="U1402" s="54" t="s">
        <v>506</v>
      </c>
      <c r="V1402" s="55"/>
      <c r="W1402" s="55"/>
      <c r="X1402" s="55" t="s">
        <v>507</v>
      </c>
      <c r="Y1402" s="55" t="s">
        <v>508</v>
      </c>
      <c r="Z1402" s="55" t="s">
        <v>509</v>
      </c>
      <c r="AA1402" s="55" t="s">
        <v>510</v>
      </c>
    </row>
    <row r="1403" spans="1:27" s="7" customFormat="1" ht="13.15" customHeight="1" x14ac:dyDescent="0.2">
      <c r="A1403" s="12"/>
      <c r="B1403" s="42" t="s">
        <v>62</v>
      </c>
      <c r="C1403" s="43">
        <v>136</v>
      </c>
      <c r="D1403" s="20"/>
      <c r="E1403" s="20"/>
      <c r="F1403" s="20"/>
      <c r="G1403" s="19"/>
      <c r="H1403" s="22">
        <f>SUM(H1404:H1410)</f>
        <v>26328684.699034397</v>
      </c>
      <c r="I1403" s="22">
        <f t="shared" ref="I1403:S1403" si="1102">SUM(I1404:I1410)</f>
        <v>6059186.71</v>
      </c>
      <c r="J1403" s="22">
        <f t="shared" si="1102"/>
        <v>6265570.9059999995</v>
      </c>
      <c r="K1403" s="22">
        <f t="shared" si="1102"/>
        <v>6059606.71</v>
      </c>
      <c r="L1403" s="22">
        <f t="shared" si="1102"/>
        <v>8554303.8563899994</v>
      </c>
      <c r="M1403" s="22">
        <f t="shared" si="1102"/>
        <v>0</v>
      </c>
      <c r="N1403" s="22">
        <f t="shared" si="1102"/>
        <v>4531665.7369999988</v>
      </c>
      <c r="O1403" s="22">
        <f t="shared" si="1102"/>
        <v>0</v>
      </c>
      <c r="P1403" s="22">
        <f t="shared" si="1102"/>
        <v>6977144.1996444007</v>
      </c>
      <c r="Q1403" s="22">
        <f t="shared" si="1102"/>
        <v>0</v>
      </c>
      <c r="R1403" s="22">
        <f t="shared" si="1102"/>
        <v>26691166.599999994</v>
      </c>
      <c r="S1403" s="22">
        <f t="shared" si="1102"/>
        <v>28211703.320199993</v>
      </c>
      <c r="T1403" s="22">
        <f>SUM(T1404:T1410)</f>
        <v>26353775.299999997</v>
      </c>
      <c r="U1403" s="54">
        <f>H1403+H1411-T1403</f>
        <v>-1.0237917304039001E-3</v>
      </c>
      <c r="V1403" s="55"/>
      <c r="W1403" s="55"/>
      <c r="X1403" s="22">
        <f>SUM(X1404:X1410)</f>
        <v>26691166.599999998</v>
      </c>
      <c r="Y1403" s="55"/>
      <c r="Z1403" s="22">
        <f>SUM(Z1404:Z1410)</f>
        <v>28211703.300000001</v>
      </c>
      <c r="AA1403" s="57">
        <f>S1403-Z1403</f>
        <v>2.0199991762638092E-2</v>
      </c>
    </row>
    <row r="1404" spans="1:27" s="7" customFormat="1" ht="13.15" customHeight="1" x14ac:dyDescent="0.2">
      <c r="A1404" s="12"/>
      <c r="B1404" s="42"/>
      <c r="C1404" s="43">
        <v>136</v>
      </c>
      <c r="D1404" s="20" t="s">
        <v>39</v>
      </c>
      <c r="E1404" s="20"/>
      <c r="F1404" s="20"/>
      <c r="G1404" s="19"/>
      <c r="H1404" s="22">
        <f>H310+H382+H434</f>
        <v>8048751.1000000006</v>
      </c>
      <c r="I1404" s="22">
        <f t="shared" ref="I1404:S1404" si="1103">I310+I382+I434</f>
        <v>1960528.5999999999</v>
      </c>
      <c r="J1404" s="22">
        <f t="shared" si="1103"/>
        <v>1961482.2999999998</v>
      </c>
      <c r="K1404" s="22">
        <f t="shared" si="1103"/>
        <v>1960528.5999999999</v>
      </c>
      <c r="L1404" s="22">
        <f t="shared" si="1103"/>
        <v>2499565</v>
      </c>
      <c r="M1404" s="22">
        <f t="shared" si="1103"/>
        <v>0</v>
      </c>
      <c r="N1404" s="22">
        <f t="shared" si="1103"/>
        <v>1520841.3</v>
      </c>
      <c r="O1404" s="22">
        <f t="shared" si="1103"/>
        <v>0</v>
      </c>
      <c r="P1404" s="22">
        <f t="shared" si="1103"/>
        <v>2066862.5</v>
      </c>
      <c r="Q1404" s="22">
        <f t="shared" si="1103"/>
        <v>0</v>
      </c>
      <c r="R1404" s="22">
        <f t="shared" si="1103"/>
        <v>7992394.5</v>
      </c>
      <c r="S1404" s="22">
        <f t="shared" si="1103"/>
        <v>8363839.4000000004</v>
      </c>
      <c r="T1404" s="22">
        <f>8051821.1</f>
        <v>8051821.0999999996</v>
      </c>
      <c r="U1404" s="54">
        <f>H1404+H1412-T1404</f>
        <v>0</v>
      </c>
      <c r="V1404" s="55"/>
      <c r="W1404" s="55"/>
      <c r="X1404" s="22">
        <v>7992394.5</v>
      </c>
      <c r="Y1404" s="57">
        <f>R1404-X1404</f>
        <v>0</v>
      </c>
      <c r="Z1404" s="22">
        <v>8363839.4000000004</v>
      </c>
      <c r="AA1404" s="57">
        <f>S1404-Z1404</f>
        <v>0</v>
      </c>
    </row>
    <row r="1405" spans="1:27" s="7" customFormat="1" ht="13.15" customHeight="1" x14ac:dyDescent="0.2">
      <c r="A1405" s="12"/>
      <c r="B1405" s="42"/>
      <c r="C1405" s="43">
        <v>136</v>
      </c>
      <c r="D1405" s="20" t="s">
        <v>40</v>
      </c>
      <c r="E1405" s="20"/>
      <c r="F1405" s="20"/>
      <c r="G1405" s="19"/>
      <c r="H1405" s="22">
        <f>H311+H312+H314+H315+H316+H383+H405+H406+H407+H408+H432+H462+H463+H592+H983+H984+H433+H593+H599+H435++H77+H78</f>
        <v>16045972.799999997</v>
      </c>
      <c r="I1405" s="22">
        <f t="shared" ref="I1405:S1405" si="1104">I311+I312+I314+I315+I316+I383+I405+I406+I407+I408+I432+I462+I463+I592+I983+I984+I433+I593+I599+I435++I77+I78</f>
        <v>3717472.2</v>
      </c>
      <c r="J1405" s="22">
        <f t="shared" si="1104"/>
        <v>3813358.6260000002</v>
      </c>
      <c r="K1405" s="22">
        <f t="shared" si="1104"/>
        <v>3717472.2</v>
      </c>
      <c r="L1405" s="22">
        <f t="shared" si="1104"/>
        <v>5556523.1559999986</v>
      </c>
      <c r="M1405" s="22">
        <f t="shared" si="1104"/>
        <v>0</v>
      </c>
      <c r="N1405" s="22">
        <f t="shared" si="1104"/>
        <v>2327649.8219999997</v>
      </c>
      <c r="O1405" s="22">
        <f t="shared" si="1104"/>
        <v>0</v>
      </c>
      <c r="P1405" s="22">
        <f t="shared" si="1104"/>
        <v>4348441.1960000005</v>
      </c>
      <c r="Q1405" s="22">
        <f t="shared" si="1104"/>
        <v>0</v>
      </c>
      <c r="R1405" s="22">
        <f t="shared" si="1104"/>
        <v>16439546.799999999</v>
      </c>
      <c r="S1405" s="22">
        <f t="shared" si="1104"/>
        <v>17564546.199999996</v>
      </c>
      <c r="T1405" s="22">
        <f>16048142.8+3150</f>
        <v>16051292.800000001</v>
      </c>
      <c r="U1405" s="54">
        <f>H1405+H1413-T1405</f>
        <v>0</v>
      </c>
      <c r="V1405" s="55"/>
      <c r="W1405" s="55"/>
      <c r="X1405" s="22">
        <v>16439546.800000001</v>
      </c>
      <c r="Y1405" s="57">
        <f t="shared" ref="Y1405:Y1432" si="1105">R1405-X1405</f>
        <v>0</v>
      </c>
      <c r="Z1405" s="22">
        <v>17564546.199999999</v>
      </c>
      <c r="AA1405" s="57">
        <f t="shared" ref="AA1405:AA1432" si="1106">S1405-Z1405</f>
        <v>0</v>
      </c>
    </row>
    <row r="1406" spans="1:27" s="7" customFormat="1" ht="13.15" customHeight="1" x14ac:dyDescent="0.2">
      <c r="A1406" s="12"/>
      <c r="B1406" s="42"/>
      <c r="C1406" s="43">
        <v>136</v>
      </c>
      <c r="D1406" s="20" t="s">
        <v>364</v>
      </c>
      <c r="E1406" s="20" t="s">
        <v>596</v>
      </c>
      <c r="F1406" s="20"/>
      <c r="G1406" s="19"/>
      <c r="H1406" s="22">
        <f>H318+H319</f>
        <v>124278.59999999999</v>
      </c>
      <c r="I1406" s="22">
        <f t="shared" ref="I1406:S1406" si="1107">I318+I319</f>
        <v>32554.92</v>
      </c>
      <c r="J1406" s="22">
        <f t="shared" si="1107"/>
        <v>32694.92</v>
      </c>
      <c r="K1406" s="22">
        <f t="shared" si="1107"/>
        <v>32554.92</v>
      </c>
      <c r="L1406" s="22">
        <f t="shared" si="1107"/>
        <v>35173.949999999997</v>
      </c>
      <c r="M1406" s="22">
        <f t="shared" si="1107"/>
        <v>0</v>
      </c>
      <c r="N1406" s="22">
        <f t="shared" si="1107"/>
        <v>27709.614999999998</v>
      </c>
      <c r="O1406" s="22">
        <f t="shared" si="1107"/>
        <v>0</v>
      </c>
      <c r="P1406" s="22">
        <f t="shared" si="1107"/>
        <v>28700.114999999998</v>
      </c>
      <c r="Q1406" s="22">
        <f t="shared" si="1107"/>
        <v>0</v>
      </c>
      <c r="R1406" s="22">
        <f t="shared" si="1107"/>
        <v>126387</v>
      </c>
      <c r="S1406" s="22">
        <f t="shared" si="1107"/>
        <v>132426.6</v>
      </c>
      <c r="T1406" s="22">
        <v>124278.6</v>
      </c>
      <c r="U1406" s="54">
        <f>H1406-T1406</f>
        <v>0</v>
      </c>
      <c r="V1406" s="55"/>
      <c r="W1406" s="55"/>
      <c r="X1406" s="22">
        <v>126387</v>
      </c>
      <c r="Y1406" s="57">
        <f t="shared" si="1105"/>
        <v>0</v>
      </c>
      <c r="Z1406" s="22">
        <v>132426.6</v>
      </c>
      <c r="AA1406" s="57">
        <f t="shared" si="1106"/>
        <v>0</v>
      </c>
    </row>
    <row r="1407" spans="1:27" s="7" customFormat="1" ht="13.15" customHeight="1" x14ac:dyDescent="0.2">
      <c r="A1407" s="12"/>
      <c r="B1407" s="42"/>
      <c r="C1407" s="43">
        <v>136</v>
      </c>
      <c r="D1407" s="20" t="s">
        <v>43</v>
      </c>
      <c r="E1407" s="20"/>
      <c r="F1407" s="20"/>
      <c r="G1407" s="19"/>
      <c r="H1407" s="22">
        <f t="shared" ref="H1407:S1407" si="1108">H900+H902+H903+H901</f>
        <v>275640.40000000002</v>
      </c>
      <c r="I1407" s="22">
        <f t="shared" si="1108"/>
        <v>0</v>
      </c>
      <c r="J1407" s="22">
        <f t="shared" si="1108"/>
        <v>66192.84</v>
      </c>
      <c r="K1407" s="22">
        <f t="shared" si="1108"/>
        <v>0</v>
      </c>
      <c r="L1407" s="22">
        <f t="shared" si="1108"/>
        <v>94556.160000000003</v>
      </c>
      <c r="M1407" s="22">
        <f t="shared" si="1108"/>
        <v>0</v>
      </c>
      <c r="N1407" s="22">
        <f t="shared" si="1108"/>
        <v>46117.780000000006</v>
      </c>
      <c r="O1407" s="22">
        <f t="shared" si="1108"/>
        <v>0</v>
      </c>
      <c r="P1407" s="22">
        <f t="shared" si="1108"/>
        <v>68773.62</v>
      </c>
      <c r="Q1407" s="22">
        <f t="shared" si="1108"/>
        <v>0</v>
      </c>
      <c r="R1407" s="22">
        <f t="shared" si="1108"/>
        <v>274416.40000000002</v>
      </c>
      <c r="S1407" s="22">
        <f t="shared" si="1108"/>
        <v>285512.8</v>
      </c>
      <c r="T1407" s="22">
        <v>275640.40000000002</v>
      </c>
      <c r="U1407" s="54">
        <f t="shared" ref="U1407:U1410" si="1109">H1407-T1407</f>
        <v>0</v>
      </c>
      <c r="V1407" s="55"/>
      <c r="W1407" s="55"/>
      <c r="X1407" s="22">
        <v>274416.40000000002</v>
      </c>
      <c r="Y1407" s="57">
        <f t="shared" si="1105"/>
        <v>0</v>
      </c>
      <c r="Z1407" s="22">
        <v>285512.8</v>
      </c>
      <c r="AA1407" s="57">
        <f t="shared" si="1106"/>
        <v>0</v>
      </c>
    </row>
    <row r="1408" spans="1:27" s="7" customFormat="1" ht="13.15" customHeight="1" x14ac:dyDescent="0.2">
      <c r="A1408" s="48"/>
      <c r="B1408" s="42"/>
      <c r="C1408" s="43">
        <v>136</v>
      </c>
      <c r="D1408" s="20" t="s">
        <v>42</v>
      </c>
      <c r="E1408" s="20"/>
      <c r="F1408" s="20"/>
      <c r="G1408" s="19"/>
      <c r="H1408" s="22">
        <f t="shared" ref="H1408:S1408" si="1110">H899+H1317</f>
        <v>67115.3</v>
      </c>
      <c r="I1408" s="22">
        <f t="shared" si="1110"/>
        <v>15200</v>
      </c>
      <c r="J1408" s="22">
        <f t="shared" si="1110"/>
        <v>15200</v>
      </c>
      <c r="K1408" s="22">
        <f t="shared" si="1110"/>
        <v>15200</v>
      </c>
      <c r="L1408" s="22">
        <f t="shared" si="1110"/>
        <v>20607.7</v>
      </c>
      <c r="M1408" s="22">
        <f t="shared" si="1110"/>
        <v>0</v>
      </c>
      <c r="N1408" s="22">
        <f t="shared" si="1110"/>
        <v>12661.55</v>
      </c>
      <c r="O1408" s="22">
        <f t="shared" si="1110"/>
        <v>0</v>
      </c>
      <c r="P1408" s="22">
        <f t="shared" si="1110"/>
        <v>18646.05</v>
      </c>
      <c r="Q1408" s="22">
        <f t="shared" si="1110"/>
        <v>0</v>
      </c>
      <c r="R1408" s="22">
        <f t="shared" si="1110"/>
        <v>66612.899999999994</v>
      </c>
      <c r="S1408" s="22">
        <f t="shared" si="1110"/>
        <v>69080.2</v>
      </c>
      <c r="T1408" s="22">
        <f>64671.3+4888</f>
        <v>69559.3</v>
      </c>
      <c r="U1408" s="54">
        <f>H1408+H1414-T1408</f>
        <v>0</v>
      </c>
      <c r="V1408" s="55"/>
      <c r="W1408" s="55"/>
      <c r="X1408" s="22">
        <v>66612.899999999994</v>
      </c>
      <c r="Y1408" s="57">
        <f t="shared" si="1105"/>
        <v>0</v>
      </c>
      <c r="Z1408" s="22">
        <v>69080.2</v>
      </c>
      <c r="AA1408" s="57">
        <f t="shared" si="1106"/>
        <v>0</v>
      </c>
    </row>
    <row r="1409" spans="1:27" s="7" customFormat="1" ht="13.15" customHeight="1" x14ac:dyDescent="0.2">
      <c r="A1409" s="12"/>
      <c r="B1409" s="42"/>
      <c r="C1409" s="43">
        <v>136</v>
      </c>
      <c r="D1409" s="20" t="s">
        <v>41</v>
      </c>
      <c r="E1409" s="20" t="s">
        <v>592</v>
      </c>
      <c r="F1409" s="20"/>
      <c r="G1409" s="19"/>
      <c r="H1409" s="22">
        <f>H72+H73+H74+H75+H76+H133+H134+H155+H156+H157+H158+H228+H317+H320+H404+H826+H827+H828+H829+H954+H955+H986+H1030+H1032+H1064+H1065+H1066+H1107+H1108+H1109+H1142+H1143+H1189+H1190+H1191+H1214+H1215+H1313+H1314+H1315+H1316+H1319+H1366+H595+H1033+H1318+H229+H230+H1279+H480+H1031+H597+H598+H1367+H478+H479+H594+H596+H985</f>
        <v>688756.29903439991</v>
      </c>
      <c r="I1409" s="22">
        <f t="shared" ref="I1409:S1409" si="1111">I72+I73+I74+I75+I76+I133+I134+I155+I156+I157+I158+I228+I317+I320+I404+I826+I827+I828+I829+I954+I955+I986+I1030+I1032+I1064+I1065+I1066+I1107+I1108+I1109+I1142+I1143+I1189+I1190+I1191+I1214+I1215+I1313+I1314+I1315+I1316+I1319+I1366+I595+I1033+I1318+I229+I230+I1279+I480+I1031+I597+I598+I1367+I478+I479+I594+I596+I985</f>
        <v>21863.11</v>
      </c>
      <c r="J1409" s="22">
        <f t="shared" si="1111"/>
        <v>65073.2</v>
      </c>
      <c r="K1409" s="22">
        <f t="shared" si="1111"/>
        <v>22283.11</v>
      </c>
      <c r="L1409" s="22">
        <f t="shared" si="1111"/>
        <v>141991.00039000003</v>
      </c>
      <c r="M1409" s="22">
        <f t="shared" si="1111"/>
        <v>0</v>
      </c>
      <c r="N1409" s="22">
        <f t="shared" si="1111"/>
        <v>417697.99999999994</v>
      </c>
      <c r="O1409" s="22">
        <f t="shared" si="1111"/>
        <v>0</v>
      </c>
      <c r="P1409" s="22">
        <f t="shared" si="1111"/>
        <v>63994.098644399994</v>
      </c>
      <c r="Q1409" s="22">
        <f t="shared" si="1111"/>
        <v>0</v>
      </c>
      <c r="R1409" s="22">
        <f t="shared" si="1111"/>
        <v>722375.59999999986</v>
      </c>
      <c r="S1409" s="22">
        <f t="shared" si="1111"/>
        <v>726864.72019999998</v>
      </c>
      <c r="T1409" s="22">
        <f>620128.6+885+61527.9+20471.4</f>
        <v>703012.9</v>
      </c>
      <c r="U1409" s="54">
        <f>H1409+H1415-T1409</f>
        <v>-1.0237901005893946E-3</v>
      </c>
      <c r="V1409" s="55"/>
      <c r="W1409" s="55"/>
      <c r="X1409" s="22">
        <v>722375.6</v>
      </c>
      <c r="Y1409" s="57">
        <f t="shared" si="1105"/>
        <v>0</v>
      </c>
      <c r="Z1409" s="22">
        <v>726864.7</v>
      </c>
      <c r="AA1409" s="57">
        <f t="shared" si="1106"/>
        <v>2.0200000028125942E-2</v>
      </c>
    </row>
    <row r="1410" spans="1:27" s="7" customFormat="1" ht="13.15" customHeight="1" x14ac:dyDescent="0.2">
      <c r="A1410" s="12"/>
      <c r="B1410" s="42"/>
      <c r="C1410" s="43">
        <v>136</v>
      </c>
      <c r="D1410" s="20" t="s">
        <v>50</v>
      </c>
      <c r="E1410" s="20"/>
      <c r="F1410" s="20"/>
      <c r="G1410" s="19"/>
      <c r="H1410" s="22">
        <f>H313+H953</f>
        <v>1078170.2</v>
      </c>
      <c r="I1410" s="22">
        <f t="shared" ref="I1410:S1410" si="1112">I313+I953</f>
        <v>311567.88</v>
      </c>
      <c r="J1410" s="22">
        <f t="shared" si="1112"/>
        <v>311569.02</v>
      </c>
      <c r="K1410" s="22">
        <f t="shared" si="1112"/>
        <v>311567.88</v>
      </c>
      <c r="L1410" s="22">
        <f t="shared" si="1112"/>
        <v>205886.89</v>
      </c>
      <c r="M1410" s="22">
        <f t="shared" si="1112"/>
        <v>0</v>
      </c>
      <c r="N1410" s="22">
        <f t="shared" si="1112"/>
        <v>178987.67</v>
      </c>
      <c r="O1410" s="22">
        <f t="shared" si="1112"/>
        <v>0</v>
      </c>
      <c r="P1410" s="22">
        <f t="shared" si="1112"/>
        <v>381726.62</v>
      </c>
      <c r="Q1410" s="22">
        <f t="shared" si="1112"/>
        <v>0</v>
      </c>
      <c r="R1410" s="22">
        <f t="shared" si="1112"/>
        <v>1069433.3999999999</v>
      </c>
      <c r="S1410" s="22">
        <f t="shared" si="1112"/>
        <v>1069433.3999999999</v>
      </c>
      <c r="T1410" s="22">
        <f>1024558.3+53611.9</f>
        <v>1078170.2</v>
      </c>
      <c r="U1410" s="54">
        <f t="shared" si="1109"/>
        <v>0</v>
      </c>
      <c r="V1410" s="55"/>
      <c r="W1410" s="55"/>
      <c r="X1410" s="22">
        <v>1069433.3999999999</v>
      </c>
      <c r="Y1410" s="57">
        <f t="shared" si="1105"/>
        <v>0</v>
      </c>
      <c r="Z1410" s="22">
        <v>1069433.3999999999</v>
      </c>
      <c r="AA1410" s="57">
        <f t="shared" si="1106"/>
        <v>0</v>
      </c>
    </row>
    <row r="1411" spans="1:27" s="7" customFormat="1" ht="13.15" customHeight="1" x14ac:dyDescent="0.2">
      <c r="A1411" s="12"/>
      <c r="B1411" s="42" t="s">
        <v>326</v>
      </c>
      <c r="C1411" s="43">
        <v>136</v>
      </c>
      <c r="D1411" s="20"/>
      <c r="E1411" s="20"/>
      <c r="F1411" s="20"/>
      <c r="G1411" s="19"/>
      <c r="H1411" s="22">
        <f>H601+H602+H603+H604+H605+H436+H481+H438+H231+H232+H1321+H82+H482+H483+H437</f>
        <v>25090.59994181</v>
      </c>
      <c r="I1411" s="22">
        <f t="shared" ref="I1411:S1411" si="1113">I601+I602+I603+I604+I605+I436+I481+I438+I231+I232+I1321+I82+I482+I483+I437</f>
        <v>0</v>
      </c>
      <c r="J1411" s="22">
        <f t="shared" si="1113"/>
        <v>0</v>
      </c>
      <c r="K1411" s="22">
        <f t="shared" si="1113"/>
        <v>0</v>
      </c>
      <c r="L1411" s="22">
        <f t="shared" si="1113"/>
        <v>850.19956000000002</v>
      </c>
      <c r="M1411" s="22">
        <f t="shared" si="1113"/>
        <v>0</v>
      </c>
      <c r="N1411" s="22">
        <f t="shared" si="1113"/>
        <v>0</v>
      </c>
      <c r="O1411" s="22">
        <f t="shared" si="1113"/>
        <v>0</v>
      </c>
      <c r="P1411" s="22">
        <f t="shared" si="1113"/>
        <v>24240.400381809999</v>
      </c>
      <c r="Q1411" s="22">
        <f t="shared" si="1113"/>
        <v>0</v>
      </c>
      <c r="R1411" s="22">
        <f t="shared" si="1113"/>
        <v>0</v>
      </c>
      <c r="S1411" s="22">
        <f t="shared" si="1113"/>
        <v>0</v>
      </c>
      <c r="T1411" s="22"/>
      <c r="U1411" s="54"/>
      <c r="V1411" s="55"/>
      <c r="W1411" s="55"/>
      <c r="X1411" s="55"/>
      <c r="Y1411" s="57">
        <f t="shared" si="1105"/>
        <v>0</v>
      </c>
      <c r="Z1411" s="55"/>
      <c r="AA1411" s="57">
        <f t="shared" si="1106"/>
        <v>0</v>
      </c>
    </row>
    <row r="1412" spans="1:27" s="7" customFormat="1" ht="13.15" customHeight="1" x14ac:dyDescent="0.2">
      <c r="A1412" s="12"/>
      <c r="B1412" s="42"/>
      <c r="C1412" s="43"/>
      <c r="D1412" s="20" t="s">
        <v>39</v>
      </c>
      <c r="E1412" s="20"/>
      <c r="F1412" s="20"/>
      <c r="G1412" s="19"/>
      <c r="H1412" s="22">
        <f>H437</f>
        <v>3070</v>
      </c>
      <c r="I1412" s="22">
        <f t="shared" ref="I1412:S1412" si="1114">I437</f>
        <v>0</v>
      </c>
      <c r="J1412" s="22">
        <f t="shared" si="1114"/>
        <v>0</v>
      </c>
      <c r="K1412" s="22">
        <f t="shared" si="1114"/>
        <v>0</v>
      </c>
      <c r="L1412" s="22">
        <f t="shared" si="1114"/>
        <v>0</v>
      </c>
      <c r="M1412" s="22">
        <f t="shared" si="1114"/>
        <v>0</v>
      </c>
      <c r="N1412" s="22">
        <f t="shared" si="1114"/>
        <v>0</v>
      </c>
      <c r="O1412" s="22">
        <f t="shared" si="1114"/>
        <v>0</v>
      </c>
      <c r="P1412" s="22">
        <f t="shared" si="1114"/>
        <v>3070</v>
      </c>
      <c r="Q1412" s="22">
        <f t="shared" si="1114"/>
        <v>0</v>
      </c>
      <c r="R1412" s="22">
        <f t="shared" si="1114"/>
        <v>0</v>
      </c>
      <c r="S1412" s="22">
        <f t="shared" si="1114"/>
        <v>0</v>
      </c>
      <c r="T1412" s="22"/>
      <c r="U1412" s="54"/>
      <c r="V1412" s="55"/>
      <c r="W1412" s="55"/>
      <c r="X1412" s="55"/>
      <c r="Y1412" s="57"/>
      <c r="Z1412" s="55"/>
      <c r="AA1412" s="57"/>
    </row>
    <row r="1413" spans="1:27" s="7" customFormat="1" ht="13.15" customHeight="1" x14ac:dyDescent="0.2">
      <c r="A1413" s="12"/>
      <c r="B1413" s="42"/>
      <c r="C1413" s="43"/>
      <c r="D1413" s="20" t="s">
        <v>40</v>
      </c>
      <c r="E1413" s="20"/>
      <c r="F1413" s="20"/>
      <c r="G1413" s="19"/>
      <c r="H1413" s="22">
        <f>H436+H438+H82+H601+H602</f>
        <v>5320</v>
      </c>
      <c r="I1413" s="22">
        <f t="shared" ref="I1413:S1413" si="1115">I436+I438+I82+I601+I602</f>
        <v>0</v>
      </c>
      <c r="J1413" s="22">
        <f t="shared" si="1115"/>
        <v>0</v>
      </c>
      <c r="K1413" s="22">
        <f t="shared" si="1115"/>
        <v>0</v>
      </c>
      <c r="L1413" s="22">
        <f t="shared" si="1115"/>
        <v>0</v>
      </c>
      <c r="M1413" s="22">
        <f t="shared" si="1115"/>
        <v>0</v>
      </c>
      <c r="N1413" s="22">
        <f t="shared" si="1115"/>
        <v>0</v>
      </c>
      <c r="O1413" s="22">
        <f t="shared" si="1115"/>
        <v>0</v>
      </c>
      <c r="P1413" s="22">
        <f t="shared" si="1115"/>
        <v>5320</v>
      </c>
      <c r="Q1413" s="22">
        <f t="shared" si="1115"/>
        <v>0</v>
      </c>
      <c r="R1413" s="22">
        <f t="shared" si="1115"/>
        <v>0</v>
      </c>
      <c r="S1413" s="22">
        <f t="shared" si="1115"/>
        <v>0</v>
      </c>
      <c r="T1413" s="22"/>
      <c r="U1413" s="54"/>
      <c r="V1413" s="55"/>
      <c r="W1413" s="55"/>
      <c r="X1413" s="55"/>
      <c r="Y1413" s="57">
        <f t="shared" si="1105"/>
        <v>0</v>
      </c>
      <c r="Z1413" s="55"/>
      <c r="AA1413" s="57">
        <f t="shared" si="1106"/>
        <v>0</v>
      </c>
    </row>
    <row r="1414" spans="1:27" s="7" customFormat="1" ht="13.15" customHeight="1" x14ac:dyDescent="0.2">
      <c r="A1414" s="12"/>
      <c r="B1414" s="42"/>
      <c r="C1414" s="43"/>
      <c r="D1414" s="20" t="s">
        <v>42</v>
      </c>
      <c r="E1414" s="20"/>
      <c r="F1414" s="20"/>
      <c r="G1414" s="19"/>
      <c r="H1414" s="22">
        <f>H1321</f>
        <v>2444</v>
      </c>
      <c r="I1414" s="22">
        <f t="shared" ref="I1414:S1414" si="1116">I1321</f>
        <v>0</v>
      </c>
      <c r="J1414" s="22">
        <f t="shared" si="1116"/>
        <v>0</v>
      </c>
      <c r="K1414" s="22">
        <f t="shared" si="1116"/>
        <v>0</v>
      </c>
      <c r="L1414" s="22">
        <f t="shared" si="1116"/>
        <v>0</v>
      </c>
      <c r="M1414" s="22">
        <f t="shared" si="1116"/>
        <v>0</v>
      </c>
      <c r="N1414" s="22">
        <f t="shared" si="1116"/>
        <v>0</v>
      </c>
      <c r="O1414" s="22">
        <f t="shared" si="1116"/>
        <v>0</v>
      </c>
      <c r="P1414" s="22">
        <f t="shared" si="1116"/>
        <v>2444</v>
      </c>
      <c r="Q1414" s="22">
        <f t="shared" si="1116"/>
        <v>0</v>
      </c>
      <c r="R1414" s="22">
        <f t="shared" si="1116"/>
        <v>0</v>
      </c>
      <c r="S1414" s="22">
        <f t="shared" si="1116"/>
        <v>0</v>
      </c>
      <c r="T1414" s="22"/>
      <c r="U1414" s="54"/>
      <c r="V1414" s="55"/>
      <c r="W1414" s="55"/>
      <c r="X1414" s="55"/>
      <c r="Y1414" s="57">
        <f t="shared" si="1105"/>
        <v>0</v>
      </c>
      <c r="Z1414" s="55"/>
      <c r="AA1414" s="57">
        <f t="shared" si="1106"/>
        <v>0</v>
      </c>
    </row>
    <row r="1415" spans="1:27" s="7" customFormat="1" ht="13.15" customHeight="1" x14ac:dyDescent="0.2">
      <c r="A1415" s="12"/>
      <c r="B1415" s="42"/>
      <c r="C1415" s="43"/>
      <c r="D1415" s="20" t="s">
        <v>41</v>
      </c>
      <c r="E1415" s="20"/>
      <c r="F1415" s="20"/>
      <c r="G1415" s="19"/>
      <c r="H1415" s="22">
        <f>H481+H232+H231+H603+H604+H482+H483+H605</f>
        <v>14256.59994181</v>
      </c>
      <c r="I1415" s="22">
        <f t="shared" ref="I1415:S1415" si="1117">I481+I232+I231+I603+I604+I482+I483+I605</f>
        <v>0</v>
      </c>
      <c r="J1415" s="22">
        <f t="shared" si="1117"/>
        <v>0</v>
      </c>
      <c r="K1415" s="22">
        <f t="shared" si="1117"/>
        <v>0</v>
      </c>
      <c r="L1415" s="22">
        <f t="shared" si="1117"/>
        <v>850.19956000000002</v>
      </c>
      <c r="M1415" s="22">
        <f t="shared" si="1117"/>
        <v>0</v>
      </c>
      <c r="N1415" s="22">
        <f t="shared" si="1117"/>
        <v>0</v>
      </c>
      <c r="O1415" s="22">
        <f t="shared" si="1117"/>
        <v>0</v>
      </c>
      <c r="P1415" s="22">
        <f t="shared" si="1117"/>
        <v>13406.400381810003</v>
      </c>
      <c r="Q1415" s="22">
        <f t="shared" si="1117"/>
        <v>0</v>
      </c>
      <c r="R1415" s="22">
        <f t="shared" si="1117"/>
        <v>0</v>
      </c>
      <c r="S1415" s="22">
        <f t="shared" si="1117"/>
        <v>0</v>
      </c>
      <c r="T1415" s="22"/>
      <c r="U1415" s="54"/>
      <c r="V1415" s="55"/>
      <c r="W1415" s="55"/>
      <c r="X1415" s="55"/>
      <c r="Y1415" s="57">
        <f t="shared" si="1105"/>
        <v>0</v>
      </c>
      <c r="Z1415" s="55"/>
      <c r="AA1415" s="57">
        <f t="shared" si="1106"/>
        <v>0</v>
      </c>
    </row>
    <row r="1416" spans="1:27" s="7" customFormat="1" ht="13.15" customHeight="1" x14ac:dyDescent="0.2">
      <c r="A1416" s="12"/>
      <c r="B1416" s="42" t="s">
        <v>63</v>
      </c>
      <c r="C1416" s="43">
        <v>136</v>
      </c>
      <c r="D1416" s="20"/>
      <c r="E1416" s="20"/>
      <c r="F1416" s="20"/>
      <c r="G1416" s="19"/>
      <c r="H1416" s="22">
        <f>H160+H323+H1068+H1036+H84+H85+H29</f>
        <v>61360.800000000003</v>
      </c>
      <c r="I1416" s="22">
        <f t="shared" ref="I1416:S1416" si="1118">I160+I323+I1068+I1036+I84+I85+I29</f>
        <v>0</v>
      </c>
      <c r="J1416" s="22">
        <f t="shared" si="1118"/>
        <v>250</v>
      </c>
      <c r="K1416" s="22">
        <f t="shared" si="1118"/>
        <v>0</v>
      </c>
      <c r="L1416" s="22">
        <f t="shared" si="1118"/>
        <v>0</v>
      </c>
      <c r="M1416" s="22">
        <f t="shared" si="1118"/>
        <v>0</v>
      </c>
      <c r="N1416" s="22">
        <f t="shared" si="1118"/>
        <v>61110.8</v>
      </c>
      <c r="O1416" s="22">
        <f t="shared" si="1118"/>
        <v>0</v>
      </c>
      <c r="P1416" s="22">
        <f t="shared" si="1118"/>
        <v>0</v>
      </c>
      <c r="Q1416" s="22">
        <f t="shared" si="1118"/>
        <v>0</v>
      </c>
      <c r="R1416" s="22">
        <f t="shared" si="1118"/>
        <v>84552</v>
      </c>
      <c r="S1416" s="22">
        <f t="shared" si="1118"/>
        <v>70602</v>
      </c>
      <c r="T1416" s="22"/>
      <c r="U1416" s="54"/>
      <c r="V1416" s="55"/>
      <c r="W1416" s="55"/>
      <c r="X1416" s="55"/>
      <c r="Y1416" s="57">
        <f>R1416-X1416</f>
        <v>84552</v>
      </c>
      <c r="Z1416" s="55"/>
      <c r="AA1416" s="57">
        <f t="shared" si="1106"/>
        <v>70602</v>
      </c>
    </row>
    <row r="1417" spans="1:27" s="7" customFormat="1" ht="13.15" customHeight="1" x14ac:dyDescent="0.2">
      <c r="A1417" s="12"/>
      <c r="B1417" s="42" t="s">
        <v>58</v>
      </c>
      <c r="C1417" s="19"/>
      <c r="D1417" s="20"/>
      <c r="E1417" s="20"/>
      <c r="F1417" s="20"/>
      <c r="G1417" s="19"/>
      <c r="H1417" s="22"/>
      <c r="I1417" s="22"/>
      <c r="J1417" s="22"/>
      <c r="K1417" s="22"/>
      <c r="L1417" s="22"/>
      <c r="M1417" s="22"/>
      <c r="N1417" s="22"/>
      <c r="O1417" s="22"/>
      <c r="P1417" s="22"/>
      <c r="Q1417" s="22"/>
      <c r="R1417" s="22"/>
      <c r="S1417" s="22"/>
      <c r="T1417" s="22"/>
      <c r="U1417" s="54"/>
      <c r="V1417" s="55"/>
      <c r="W1417" s="55"/>
      <c r="X1417" s="55"/>
      <c r="Y1417" s="57">
        <f t="shared" si="1105"/>
        <v>0</v>
      </c>
      <c r="Z1417" s="55"/>
      <c r="AA1417" s="57">
        <f t="shared" si="1106"/>
        <v>0</v>
      </c>
    </row>
    <row r="1418" spans="1:27" s="7" customFormat="1" ht="13.15" customHeight="1" x14ac:dyDescent="0.2">
      <c r="A1418" s="12"/>
      <c r="B1418" s="42" t="s">
        <v>59</v>
      </c>
      <c r="C1418" s="19"/>
      <c r="D1418" s="20"/>
      <c r="E1418" s="20"/>
      <c r="F1418" s="20"/>
      <c r="G1418" s="19"/>
      <c r="H1418" s="22"/>
      <c r="I1418" s="22"/>
      <c r="J1418" s="22"/>
      <c r="K1418" s="22"/>
      <c r="L1418" s="22"/>
      <c r="M1418" s="22"/>
      <c r="N1418" s="22"/>
      <c r="O1418" s="22"/>
      <c r="P1418" s="22"/>
      <c r="Q1418" s="22"/>
      <c r="R1418" s="22"/>
      <c r="S1418" s="22"/>
      <c r="T1418" s="22"/>
      <c r="U1418" s="54"/>
      <c r="V1418" s="55"/>
      <c r="W1418" s="55"/>
      <c r="X1418" s="55"/>
      <c r="Y1418" s="57">
        <f t="shared" si="1105"/>
        <v>0</v>
      </c>
      <c r="Z1418" s="55"/>
      <c r="AA1418" s="57">
        <f t="shared" si="1106"/>
        <v>0</v>
      </c>
    </row>
    <row r="1419" spans="1:27" s="7" customFormat="1" ht="13.15" customHeight="1" x14ac:dyDescent="0.2">
      <c r="A1419" s="12"/>
      <c r="B1419" s="42" t="s">
        <v>60</v>
      </c>
      <c r="C1419" s="19">
        <v>131</v>
      </c>
      <c r="D1419" s="20"/>
      <c r="E1419" s="20"/>
      <c r="F1419" s="20"/>
      <c r="G1419" s="19"/>
      <c r="H1419" s="22">
        <f>H1110+H1144+H1213+H1034</f>
        <v>2000</v>
      </c>
      <c r="I1419" s="22">
        <f t="shared" ref="I1419:S1419" si="1119">I1110+I1144+I1213+I1034</f>
        <v>770</v>
      </c>
      <c r="J1419" s="22">
        <f t="shared" si="1119"/>
        <v>770</v>
      </c>
      <c r="K1419" s="22">
        <f t="shared" si="1119"/>
        <v>770</v>
      </c>
      <c r="L1419" s="22">
        <f t="shared" si="1119"/>
        <v>910</v>
      </c>
      <c r="M1419" s="22">
        <f t="shared" si="1119"/>
        <v>0</v>
      </c>
      <c r="N1419" s="22">
        <f t="shared" si="1119"/>
        <v>40</v>
      </c>
      <c r="O1419" s="22">
        <f t="shared" si="1119"/>
        <v>0</v>
      </c>
      <c r="P1419" s="22">
        <f t="shared" si="1119"/>
        <v>280</v>
      </c>
      <c r="Q1419" s="22">
        <f t="shared" si="1119"/>
        <v>0</v>
      </c>
      <c r="R1419" s="22">
        <f t="shared" si="1119"/>
        <v>2000</v>
      </c>
      <c r="S1419" s="22">
        <f t="shared" si="1119"/>
        <v>2000</v>
      </c>
      <c r="T1419" s="22"/>
      <c r="U1419" s="54"/>
      <c r="V1419" s="55"/>
      <c r="W1419" s="55"/>
      <c r="X1419" s="55"/>
      <c r="Y1419" s="57">
        <f>R1419-X1419</f>
        <v>2000</v>
      </c>
      <c r="Z1419" s="55"/>
      <c r="AA1419" s="57">
        <f t="shared" si="1106"/>
        <v>2000</v>
      </c>
    </row>
    <row r="1420" spans="1:27" s="7" customFormat="1" ht="13.15" customHeight="1" x14ac:dyDescent="0.2">
      <c r="A1420" s="12"/>
      <c r="B1420" s="42" t="s">
        <v>61</v>
      </c>
      <c r="C1420" s="19">
        <v>105</v>
      </c>
      <c r="D1420" s="20"/>
      <c r="E1420" s="20"/>
      <c r="F1420" s="20"/>
      <c r="G1420" s="19"/>
      <c r="H1420" s="22"/>
      <c r="I1420" s="22"/>
      <c r="J1420" s="22"/>
      <c r="K1420" s="22"/>
      <c r="L1420" s="22"/>
      <c r="M1420" s="22"/>
      <c r="N1420" s="22"/>
      <c r="O1420" s="22"/>
      <c r="P1420" s="22"/>
      <c r="Q1420" s="22"/>
      <c r="R1420" s="22"/>
      <c r="S1420" s="22"/>
      <c r="T1420" s="22"/>
      <c r="U1420" s="54"/>
      <c r="V1420" s="55"/>
      <c r="W1420" s="55"/>
      <c r="X1420" s="55"/>
      <c r="Y1420" s="57">
        <f t="shared" si="1105"/>
        <v>0</v>
      </c>
      <c r="Z1420" s="55"/>
      <c r="AA1420" s="57">
        <f t="shared" si="1106"/>
        <v>0</v>
      </c>
    </row>
    <row r="1421" spans="1:27" ht="12.75" customHeight="1" x14ac:dyDescent="0.2">
      <c r="A1421" s="12"/>
      <c r="B1421" s="42" t="s">
        <v>93</v>
      </c>
      <c r="C1421" s="20" t="s">
        <v>92</v>
      </c>
      <c r="D1421" s="20"/>
      <c r="E1421" s="20"/>
      <c r="F1421" s="20"/>
      <c r="G1421" s="19"/>
      <c r="H1421" s="22"/>
      <c r="I1421" s="22"/>
      <c r="J1421" s="22"/>
      <c r="K1421" s="22"/>
      <c r="L1421" s="22"/>
      <c r="M1421" s="22"/>
      <c r="N1421" s="22"/>
      <c r="O1421" s="22"/>
      <c r="P1421" s="22"/>
      <c r="Q1421" s="22"/>
      <c r="R1421" s="22"/>
      <c r="S1421" s="22"/>
      <c r="T1421" s="22"/>
      <c r="U1421" s="54"/>
      <c r="V1421" s="56"/>
      <c r="W1421" s="56"/>
      <c r="X1421" s="56"/>
      <c r="Y1421" s="57">
        <f t="shared" si="1105"/>
        <v>0</v>
      </c>
      <c r="Z1421" s="56"/>
      <c r="AA1421" s="57">
        <f t="shared" si="1106"/>
        <v>0</v>
      </c>
    </row>
    <row r="1422" spans="1:27" ht="12.75" customHeight="1" x14ac:dyDescent="0.2">
      <c r="A1422" s="12"/>
      <c r="B1422" s="42" t="s">
        <v>64</v>
      </c>
      <c r="C1422" s="43">
        <v>124</v>
      </c>
      <c r="D1422" s="20"/>
      <c r="E1422" s="20"/>
      <c r="F1422" s="20"/>
      <c r="G1422" s="19"/>
      <c r="H1422" s="22">
        <f t="shared" ref="H1422:S1422" si="1120">H17+H19+H21+H66+H68+H69+H71+H70+H18+H20+H22+H67</f>
        <v>1421512.3390000002</v>
      </c>
      <c r="I1422" s="22">
        <f t="shared" si="1120"/>
        <v>0</v>
      </c>
      <c r="J1422" s="22">
        <f t="shared" si="1120"/>
        <v>381836.13900000002</v>
      </c>
      <c r="K1422" s="22">
        <f t="shared" si="1120"/>
        <v>0</v>
      </c>
      <c r="L1422" s="22">
        <f t="shared" si="1120"/>
        <v>331191.50000000006</v>
      </c>
      <c r="M1422" s="22">
        <f t="shared" si="1120"/>
        <v>0</v>
      </c>
      <c r="N1422" s="22">
        <f t="shared" si="1120"/>
        <v>126084.3</v>
      </c>
      <c r="O1422" s="22">
        <f t="shared" si="1120"/>
        <v>0</v>
      </c>
      <c r="P1422" s="22">
        <f t="shared" si="1120"/>
        <v>582400.4</v>
      </c>
      <c r="Q1422" s="22">
        <f t="shared" si="1120"/>
        <v>0</v>
      </c>
      <c r="R1422" s="22">
        <f t="shared" si="1120"/>
        <v>2523755.9</v>
      </c>
      <c r="S1422" s="22">
        <f t="shared" si="1120"/>
        <v>1139379.3999999999</v>
      </c>
      <c r="T1422" s="22"/>
      <c r="U1422" s="54"/>
      <c r="V1422" s="56"/>
      <c r="W1422" s="56"/>
      <c r="X1422" s="56"/>
      <c r="Y1422" s="57">
        <f t="shared" si="1105"/>
        <v>2523755.9</v>
      </c>
      <c r="Z1422" s="56"/>
      <c r="AA1422" s="57">
        <f t="shared" si="1106"/>
        <v>1139379.3999999999</v>
      </c>
    </row>
    <row r="1423" spans="1:27" ht="12.75" customHeight="1" x14ac:dyDescent="0.2">
      <c r="A1423" s="12"/>
      <c r="B1423" s="42" t="s">
        <v>68</v>
      </c>
      <c r="C1423" s="43">
        <v>124</v>
      </c>
      <c r="D1423" s="20"/>
      <c r="E1423" s="20"/>
      <c r="F1423" s="20"/>
      <c r="G1423" s="19"/>
      <c r="H1423" s="22">
        <f t="shared" ref="H1423:S1423" si="1121">H23+H79+H81+H80+H26+H24+H25+H27</f>
        <v>1822319.2</v>
      </c>
      <c r="I1423" s="22">
        <f t="shared" si="1121"/>
        <v>0</v>
      </c>
      <c r="J1423" s="22">
        <f t="shared" si="1121"/>
        <v>244513.5</v>
      </c>
      <c r="K1423" s="22">
        <f t="shared" si="1121"/>
        <v>0</v>
      </c>
      <c r="L1423" s="22">
        <f t="shared" si="1121"/>
        <v>360872.9</v>
      </c>
      <c r="M1423" s="22">
        <f t="shared" si="1121"/>
        <v>0</v>
      </c>
      <c r="N1423" s="22">
        <f t="shared" si="1121"/>
        <v>0</v>
      </c>
      <c r="O1423" s="22">
        <f t="shared" si="1121"/>
        <v>0</v>
      </c>
      <c r="P1423" s="22">
        <f t="shared" si="1121"/>
        <v>1216932.8</v>
      </c>
      <c r="Q1423" s="22">
        <f t="shared" si="1121"/>
        <v>0</v>
      </c>
      <c r="R1423" s="22">
        <f t="shared" si="1121"/>
        <v>871188.2</v>
      </c>
      <c r="S1423" s="22">
        <f t="shared" si="1121"/>
        <v>346675.7</v>
      </c>
      <c r="T1423" s="22"/>
      <c r="U1423" s="54"/>
      <c r="V1423" s="56"/>
      <c r="W1423" s="56"/>
      <c r="X1423" s="56"/>
      <c r="Y1423" s="57">
        <f t="shared" si="1105"/>
        <v>871188.2</v>
      </c>
      <c r="Z1423" s="56"/>
      <c r="AA1423" s="57">
        <f t="shared" si="1106"/>
        <v>346675.7</v>
      </c>
    </row>
    <row r="1424" spans="1:27" ht="12.75" customHeight="1" x14ac:dyDescent="0.2">
      <c r="A1424" s="12"/>
      <c r="B1424" s="42" t="s">
        <v>65</v>
      </c>
      <c r="C1424" s="43">
        <v>124</v>
      </c>
      <c r="D1424" s="20"/>
      <c r="E1424" s="20"/>
      <c r="F1424" s="20"/>
      <c r="G1424" s="19"/>
      <c r="H1424" s="22">
        <f t="shared" ref="H1424:S1424" si="1122">H28+H83</f>
        <v>95843.199999999997</v>
      </c>
      <c r="I1424" s="22">
        <f t="shared" si="1122"/>
        <v>0</v>
      </c>
      <c r="J1424" s="22">
        <f t="shared" si="1122"/>
        <v>63</v>
      </c>
      <c r="K1424" s="22">
        <f t="shared" si="1122"/>
        <v>0</v>
      </c>
      <c r="L1424" s="22">
        <f t="shared" si="1122"/>
        <v>0</v>
      </c>
      <c r="M1424" s="22">
        <f t="shared" si="1122"/>
        <v>0</v>
      </c>
      <c r="N1424" s="22">
        <f t="shared" si="1122"/>
        <v>0</v>
      </c>
      <c r="O1424" s="22">
        <f t="shared" si="1122"/>
        <v>0</v>
      </c>
      <c r="P1424" s="22">
        <f t="shared" si="1122"/>
        <v>95780.2</v>
      </c>
      <c r="Q1424" s="22">
        <f t="shared" si="1122"/>
        <v>0</v>
      </c>
      <c r="R1424" s="22">
        <f t="shared" si="1122"/>
        <v>102632.8</v>
      </c>
      <c r="S1424" s="22">
        <f t="shared" si="1122"/>
        <v>51666.7</v>
      </c>
      <c r="T1424" s="22"/>
      <c r="U1424" s="54"/>
      <c r="V1424" s="56"/>
      <c r="W1424" s="56"/>
      <c r="X1424" s="56"/>
      <c r="Y1424" s="57">
        <f t="shared" si="1105"/>
        <v>102632.8</v>
      </c>
      <c r="Z1424" s="56"/>
      <c r="AA1424" s="57">
        <f t="shared" si="1106"/>
        <v>51666.7</v>
      </c>
    </row>
    <row r="1425" spans="1:27" ht="12.75" customHeight="1" x14ac:dyDescent="0.2">
      <c r="A1425" s="12"/>
      <c r="B1425" s="42" t="s">
        <v>66</v>
      </c>
      <c r="C1425" s="43">
        <v>210</v>
      </c>
      <c r="D1425" s="20"/>
      <c r="E1425" s="20"/>
      <c r="F1425" s="20"/>
      <c r="G1425" s="19"/>
      <c r="H1425" s="22"/>
      <c r="I1425" s="22"/>
      <c r="J1425" s="22"/>
      <c r="K1425" s="22"/>
      <c r="L1425" s="22"/>
      <c r="M1425" s="22"/>
      <c r="N1425" s="22"/>
      <c r="O1425" s="22"/>
      <c r="P1425" s="22"/>
      <c r="Q1425" s="22"/>
      <c r="R1425" s="22"/>
      <c r="S1425" s="22"/>
      <c r="T1425" s="22"/>
      <c r="U1425" s="54"/>
      <c r="V1425" s="56"/>
      <c r="W1425" s="56"/>
      <c r="X1425" s="56"/>
      <c r="Y1425" s="57">
        <f t="shared" si="1105"/>
        <v>0</v>
      </c>
      <c r="Z1425" s="56"/>
      <c r="AA1425" s="57">
        <f t="shared" si="1106"/>
        <v>0</v>
      </c>
    </row>
    <row r="1426" spans="1:27" ht="12.75" customHeight="1" x14ac:dyDescent="0.2">
      <c r="A1426" s="48"/>
      <c r="B1426" s="42" t="s">
        <v>67</v>
      </c>
      <c r="C1426" s="43">
        <v>210</v>
      </c>
      <c r="D1426" s="20"/>
      <c r="E1426" s="20"/>
      <c r="F1426" s="20"/>
      <c r="G1426" s="19"/>
      <c r="H1426" s="22"/>
      <c r="I1426" s="22"/>
      <c r="J1426" s="22"/>
      <c r="K1426" s="22"/>
      <c r="L1426" s="22"/>
      <c r="M1426" s="22"/>
      <c r="N1426" s="22"/>
      <c r="O1426" s="22"/>
      <c r="P1426" s="22"/>
      <c r="Q1426" s="22"/>
      <c r="R1426" s="22"/>
      <c r="S1426" s="22"/>
      <c r="T1426" s="22"/>
      <c r="U1426" s="54"/>
      <c r="V1426" s="56"/>
      <c r="W1426" s="56"/>
      <c r="X1426" s="56"/>
      <c r="Y1426" s="57">
        <f t="shared" si="1105"/>
        <v>0</v>
      </c>
      <c r="Z1426" s="56"/>
      <c r="AA1426" s="57">
        <f t="shared" si="1106"/>
        <v>0</v>
      </c>
    </row>
    <row r="1427" spans="1:27" ht="12.75" customHeight="1" x14ac:dyDescent="0.2">
      <c r="A1427" s="12"/>
      <c r="B1427" s="12" t="s">
        <v>69</v>
      </c>
      <c r="C1427" s="19"/>
      <c r="D1427" s="20"/>
      <c r="E1427" s="20"/>
      <c r="F1427" s="20"/>
      <c r="G1427" s="19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22"/>
      <c r="U1427" s="54"/>
      <c r="V1427" s="56"/>
      <c r="W1427" s="56"/>
      <c r="X1427" s="56"/>
      <c r="Y1427" s="57">
        <f t="shared" si="1105"/>
        <v>0</v>
      </c>
      <c r="Z1427" s="56"/>
      <c r="AA1427" s="57">
        <f t="shared" si="1106"/>
        <v>0</v>
      </c>
    </row>
    <row r="1428" spans="1:27" ht="12.75" customHeight="1" x14ac:dyDescent="0.2">
      <c r="A1428" s="12"/>
      <c r="B1428" s="42" t="s">
        <v>64</v>
      </c>
      <c r="C1428" s="19"/>
      <c r="D1428" s="20"/>
      <c r="E1428" s="20"/>
      <c r="F1428" s="20"/>
      <c r="G1428" s="19"/>
      <c r="H1428" s="22">
        <f t="shared" ref="H1428:S1428" si="1123">H1422</f>
        <v>1421512.3390000002</v>
      </c>
      <c r="I1428" s="22">
        <f t="shared" si="1123"/>
        <v>0</v>
      </c>
      <c r="J1428" s="22">
        <f t="shared" si="1123"/>
        <v>381836.13900000002</v>
      </c>
      <c r="K1428" s="22">
        <f t="shared" si="1123"/>
        <v>0</v>
      </c>
      <c r="L1428" s="22">
        <f t="shared" si="1123"/>
        <v>331191.50000000006</v>
      </c>
      <c r="M1428" s="22">
        <f t="shared" si="1123"/>
        <v>0</v>
      </c>
      <c r="N1428" s="22">
        <f t="shared" si="1123"/>
        <v>126084.3</v>
      </c>
      <c r="O1428" s="22">
        <f t="shared" si="1123"/>
        <v>0</v>
      </c>
      <c r="P1428" s="22">
        <f t="shared" si="1123"/>
        <v>582400.4</v>
      </c>
      <c r="Q1428" s="22">
        <f t="shared" si="1123"/>
        <v>0</v>
      </c>
      <c r="R1428" s="22">
        <f t="shared" si="1123"/>
        <v>2523755.9</v>
      </c>
      <c r="S1428" s="22">
        <f t="shared" si="1123"/>
        <v>1139379.3999999999</v>
      </c>
      <c r="T1428" s="22"/>
      <c r="U1428" s="54"/>
      <c r="V1428" s="56"/>
      <c r="W1428" s="56"/>
      <c r="X1428" s="56"/>
      <c r="Y1428" s="57">
        <f t="shared" si="1105"/>
        <v>2523755.9</v>
      </c>
      <c r="Z1428" s="56"/>
      <c r="AA1428" s="57">
        <f t="shared" si="1106"/>
        <v>1139379.3999999999</v>
      </c>
    </row>
    <row r="1429" spans="1:27" ht="12.75" customHeight="1" x14ac:dyDescent="0.2">
      <c r="A1429" s="12"/>
      <c r="B1429" s="42" t="s">
        <v>68</v>
      </c>
      <c r="C1429" s="19"/>
      <c r="D1429" s="20"/>
      <c r="E1429" s="20"/>
      <c r="F1429" s="20"/>
      <c r="G1429" s="19"/>
      <c r="H1429" s="22">
        <f t="shared" ref="H1429:S1429" si="1124">H1423</f>
        <v>1822319.2</v>
      </c>
      <c r="I1429" s="22">
        <f t="shared" si="1124"/>
        <v>0</v>
      </c>
      <c r="J1429" s="22">
        <f t="shared" si="1124"/>
        <v>244513.5</v>
      </c>
      <c r="K1429" s="22">
        <f t="shared" si="1124"/>
        <v>0</v>
      </c>
      <c r="L1429" s="22">
        <f t="shared" si="1124"/>
        <v>360872.9</v>
      </c>
      <c r="M1429" s="22">
        <f t="shared" si="1124"/>
        <v>0</v>
      </c>
      <c r="N1429" s="22">
        <f t="shared" si="1124"/>
        <v>0</v>
      </c>
      <c r="O1429" s="22">
        <f t="shared" si="1124"/>
        <v>0</v>
      </c>
      <c r="P1429" s="22">
        <f t="shared" si="1124"/>
        <v>1216932.8</v>
      </c>
      <c r="Q1429" s="22">
        <f t="shared" si="1124"/>
        <v>0</v>
      </c>
      <c r="R1429" s="22">
        <f t="shared" si="1124"/>
        <v>871188.2</v>
      </c>
      <c r="S1429" s="22">
        <f t="shared" si="1124"/>
        <v>346675.7</v>
      </c>
      <c r="T1429" s="22"/>
      <c r="U1429" s="54"/>
      <c r="V1429" s="56"/>
      <c r="W1429" s="56"/>
      <c r="X1429" s="56"/>
      <c r="Y1429" s="57">
        <f t="shared" si="1105"/>
        <v>871188.2</v>
      </c>
      <c r="Z1429" s="56"/>
      <c r="AA1429" s="57">
        <f t="shared" si="1106"/>
        <v>346675.7</v>
      </c>
    </row>
    <row r="1430" spans="1:27" ht="12.75" customHeight="1" x14ac:dyDescent="0.2">
      <c r="A1430" s="12"/>
      <c r="B1430" s="42" t="s">
        <v>93</v>
      </c>
      <c r="C1430" s="19"/>
      <c r="D1430" s="20"/>
      <c r="E1430" s="20"/>
      <c r="F1430" s="20"/>
      <c r="G1430" s="19"/>
      <c r="H1430" s="22"/>
      <c r="I1430" s="22"/>
      <c r="J1430" s="22"/>
      <c r="K1430" s="22"/>
      <c r="L1430" s="22"/>
      <c r="M1430" s="22"/>
      <c r="N1430" s="22"/>
      <c r="O1430" s="22"/>
      <c r="P1430" s="22"/>
      <c r="Q1430" s="22"/>
      <c r="R1430" s="22"/>
      <c r="S1430" s="22"/>
      <c r="T1430" s="22"/>
      <c r="U1430" s="54"/>
      <c r="V1430" s="56"/>
      <c r="W1430" s="56"/>
      <c r="X1430" s="56"/>
      <c r="Y1430" s="57">
        <f t="shared" si="1105"/>
        <v>0</v>
      </c>
      <c r="Z1430" s="56"/>
      <c r="AA1430" s="57">
        <f t="shared" si="1106"/>
        <v>0</v>
      </c>
    </row>
    <row r="1431" spans="1:27" ht="12.75" customHeight="1" x14ac:dyDescent="0.2">
      <c r="A1431" s="12"/>
      <c r="B1431" s="42" t="s">
        <v>65</v>
      </c>
      <c r="C1431" s="19"/>
      <c r="D1431" s="20"/>
      <c r="E1431" s="20"/>
      <c r="F1431" s="20"/>
      <c r="G1431" s="19"/>
      <c r="H1431" s="22">
        <f t="shared" ref="H1431:S1431" si="1125">SUM(H45+H99)</f>
        <v>95843.199999999997</v>
      </c>
      <c r="I1431" s="22">
        <f t="shared" si="1125"/>
        <v>0</v>
      </c>
      <c r="J1431" s="22">
        <f t="shared" si="1125"/>
        <v>63</v>
      </c>
      <c r="K1431" s="22">
        <f t="shared" si="1125"/>
        <v>0</v>
      </c>
      <c r="L1431" s="22">
        <f t="shared" si="1125"/>
        <v>0</v>
      </c>
      <c r="M1431" s="22">
        <f t="shared" si="1125"/>
        <v>0</v>
      </c>
      <c r="N1431" s="22">
        <f t="shared" si="1125"/>
        <v>0</v>
      </c>
      <c r="O1431" s="22">
        <f t="shared" si="1125"/>
        <v>0</v>
      </c>
      <c r="P1431" s="22">
        <f t="shared" si="1125"/>
        <v>95780.2</v>
      </c>
      <c r="Q1431" s="22">
        <f t="shared" si="1125"/>
        <v>0</v>
      </c>
      <c r="R1431" s="22">
        <f t="shared" si="1125"/>
        <v>102632.8</v>
      </c>
      <c r="S1431" s="22">
        <f t="shared" si="1125"/>
        <v>51666.7</v>
      </c>
      <c r="T1431" s="22"/>
      <c r="U1431" s="54"/>
      <c r="V1431" s="56"/>
      <c r="W1431" s="56"/>
      <c r="X1431" s="56"/>
      <c r="Y1431" s="57">
        <f t="shared" si="1105"/>
        <v>102632.8</v>
      </c>
      <c r="Z1431" s="56"/>
      <c r="AA1431" s="57">
        <f t="shared" si="1106"/>
        <v>51666.7</v>
      </c>
    </row>
    <row r="1432" spans="1:27" ht="12.75" customHeight="1" x14ac:dyDescent="0.2">
      <c r="A1432" s="12"/>
      <c r="B1432" s="45"/>
      <c r="C1432" s="13"/>
      <c r="D1432" s="14"/>
      <c r="E1432" s="14"/>
      <c r="F1432" s="14"/>
      <c r="G1432" s="13"/>
      <c r="H1432" s="46"/>
      <c r="I1432" s="46"/>
      <c r="J1432" s="46"/>
      <c r="K1432" s="46"/>
      <c r="L1432" s="46"/>
      <c r="M1432" s="46"/>
      <c r="N1432" s="46"/>
      <c r="O1432" s="46"/>
      <c r="P1432" s="46"/>
      <c r="Q1432" s="46"/>
      <c r="R1432" s="46"/>
      <c r="S1432" s="15"/>
      <c r="T1432" s="22"/>
      <c r="U1432" s="76"/>
      <c r="V1432" s="56"/>
      <c r="W1432" s="56"/>
      <c r="X1432" s="56"/>
      <c r="Y1432" s="57">
        <f t="shared" si="1105"/>
        <v>0</v>
      </c>
      <c r="Z1432" s="56"/>
      <c r="AA1432" s="57">
        <f t="shared" si="1106"/>
        <v>0</v>
      </c>
    </row>
    <row r="1433" spans="1:27" ht="12.75" customHeight="1" x14ac:dyDescent="0.2">
      <c r="A1433" s="102" t="s">
        <v>23</v>
      </c>
      <c r="B1433" s="80" t="s">
        <v>71</v>
      </c>
      <c r="C1433" s="19"/>
      <c r="D1433" s="20"/>
      <c r="E1433" s="20"/>
      <c r="F1433" s="30"/>
      <c r="G1433" s="30"/>
      <c r="H1433" s="30">
        <f t="shared" ref="H1433:S1433" si="1126">H887</f>
        <v>29269714.937976219</v>
      </c>
      <c r="I1433" s="30">
        <f t="shared" si="1126"/>
        <v>5997111.1600000001</v>
      </c>
      <c r="J1433" s="30">
        <f t="shared" si="1126"/>
        <v>6763517.8049999997</v>
      </c>
      <c r="K1433" s="30">
        <f t="shared" si="1126"/>
        <v>5997531.1600000001</v>
      </c>
      <c r="L1433" s="30">
        <f t="shared" si="1126"/>
        <v>9098411.9959500022</v>
      </c>
      <c r="M1433" s="30">
        <f t="shared" si="1126"/>
        <v>0</v>
      </c>
      <c r="N1433" s="30">
        <f t="shared" si="1126"/>
        <v>4632594.4069999997</v>
      </c>
      <c r="O1433" s="30">
        <f t="shared" si="1126"/>
        <v>0</v>
      </c>
      <c r="P1433" s="30">
        <f t="shared" si="1126"/>
        <v>8775190.7300262097</v>
      </c>
      <c r="Q1433" s="30">
        <f t="shared" si="1126"/>
        <v>0</v>
      </c>
      <c r="R1433" s="30">
        <f t="shared" si="1126"/>
        <v>29751822.599999994</v>
      </c>
      <c r="S1433" s="30">
        <f t="shared" si="1126"/>
        <v>29287751.09999999</v>
      </c>
      <c r="T1433" s="53"/>
      <c r="U1433" s="79"/>
    </row>
    <row r="1434" spans="1:27" ht="12.75" customHeight="1" x14ac:dyDescent="0.2">
      <c r="A1434" s="103"/>
      <c r="B1434" s="80" t="s">
        <v>13</v>
      </c>
      <c r="C1434" s="19"/>
      <c r="D1434" s="20"/>
      <c r="E1434" s="20"/>
      <c r="F1434" s="30"/>
      <c r="G1434" s="30"/>
      <c r="H1434" s="30">
        <f t="shared" ref="H1434:S1434" si="1127">H888</f>
        <v>27267795.138034411</v>
      </c>
      <c r="I1434" s="30">
        <f t="shared" si="1127"/>
        <v>5997111.1600000001</v>
      </c>
      <c r="J1434" s="30">
        <f t="shared" si="1127"/>
        <v>6518941.3049999997</v>
      </c>
      <c r="K1434" s="30">
        <f t="shared" si="1127"/>
        <v>5997531.1600000001</v>
      </c>
      <c r="L1434" s="30">
        <f t="shared" si="1127"/>
        <v>8736688.8963900022</v>
      </c>
      <c r="M1434" s="30">
        <f t="shared" si="1127"/>
        <v>0</v>
      </c>
      <c r="N1434" s="30">
        <f t="shared" si="1127"/>
        <v>4571483.6069999998</v>
      </c>
      <c r="O1434" s="30">
        <f t="shared" si="1127"/>
        <v>0</v>
      </c>
      <c r="P1434" s="30">
        <f t="shared" si="1127"/>
        <v>7440681.3296444006</v>
      </c>
      <c r="Q1434" s="30">
        <f t="shared" si="1127"/>
        <v>0</v>
      </c>
      <c r="R1434" s="30">
        <f t="shared" si="1127"/>
        <v>28693699.599999994</v>
      </c>
      <c r="S1434" s="30">
        <f t="shared" si="1127"/>
        <v>28819056.699999992</v>
      </c>
      <c r="T1434" s="22"/>
      <c r="U1434" s="76"/>
    </row>
    <row r="1435" spans="1:27" ht="12.75" customHeight="1" x14ac:dyDescent="0.2">
      <c r="A1435" s="103"/>
      <c r="B1435" s="80" t="s">
        <v>14</v>
      </c>
      <c r="C1435" s="19"/>
      <c r="D1435" s="20"/>
      <c r="E1435" s="20"/>
      <c r="F1435" s="30"/>
      <c r="G1435" s="30"/>
      <c r="H1435" s="30">
        <f t="shared" ref="H1435:S1435" si="1128">H889</f>
        <v>1844965.7999418098</v>
      </c>
      <c r="I1435" s="30">
        <f t="shared" si="1128"/>
        <v>0</v>
      </c>
      <c r="J1435" s="30">
        <f t="shared" si="1128"/>
        <v>244513.5</v>
      </c>
      <c r="K1435" s="30">
        <f t="shared" si="1128"/>
        <v>0</v>
      </c>
      <c r="L1435" s="30">
        <f t="shared" si="1128"/>
        <v>361723.09956</v>
      </c>
      <c r="M1435" s="30">
        <f t="shared" si="1128"/>
        <v>0</v>
      </c>
      <c r="N1435" s="30">
        <f t="shared" si="1128"/>
        <v>0</v>
      </c>
      <c r="O1435" s="30">
        <f t="shared" si="1128"/>
        <v>0</v>
      </c>
      <c r="P1435" s="30">
        <f t="shared" si="1128"/>
        <v>1238729.2003818101</v>
      </c>
      <c r="Q1435" s="30">
        <f t="shared" si="1128"/>
        <v>0</v>
      </c>
      <c r="R1435" s="30">
        <f t="shared" si="1128"/>
        <v>871188.2</v>
      </c>
      <c r="S1435" s="30">
        <f t="shared" si="1128"/>
        <v>346675.7</v>
      </c>
      <c r="T1435" s="22"/>
      <c r="U1435" s="76"/>
    </row>
    <row r="1436" spans="1:27" ht="12.75" customHeight="1" x14ac:dyDescent="0.2">
      <c r="A1436" s="103"/>
      <c r="B1436" s="80" t="s">
        <v>15</v>
      </c>
      <c r="C1436" s="19"/>
      <c r="D1436" s="20"/>
      <c r="E1436" s="20"/>
      <c r="F1436" s="30"/>
      <c r="G1436" s="30"/>
      <c r="H1436" s="30">
        <f t="shared" ref="H1436:S1436" si="1129">H890</f>
        <v>156953.99999999997</v>
      </c>
      <c r="I1436" s="30">
        <f t="shared" si="1129"/>
        <v>0</v>
      </c>
      <c r="J1436" s="30">
        <f t="shared" si="1129"/>
        <v>63</v>
      </c>
      <c r="K1436" s="30">
        <f t="shared" si="1129"/>
        <v>0</v>
      </c>
      <c r="L1436" s="30">
        <f t="shared" si="1129"/>
        <v>0</v>
      </c>
      <c r="M1436" s="30">
        <f t="shared" si="1129"/>
        <v>0</v>
      </c>
      <c r="N1436" s="30">
        <f t="shared" si="1129"/>
        <v>61110.8</v>
      </c>
      <c r="O1436" s="30">
        <f t="shared" si="1129"/>
        <v>0</v>
      </c>
      <c r="P1436" s="30">
        <f t="shared" si="1129"/>
        <v>95780.2</v>
      </c>
      <c r="Q1436" s="30">
        <f t="shared" si="1129"/>
        <v>0</v>
      </c>
      <c r="R1436" s="30">
        <f t="shared" si="1129"/>
        <v>186934.8</v>
      </c>
      <c r="S1436" s="30">
        <f t="shared" si="1129"/>
        <v>122018.7</v>
      </c>
      <c r="T1436" s="22"/>
      <c r="U1436" s="76"/>
    </row>
    <row r="1437" spans="1:27" ht="25.5" customHeight="1" x14ac:dyDescent="0.2">
      <c r="A1437" s="104"/>
      <c r="B1437" s="80" t="s">
        <v>12</v>
      </c>
      <c r="C1437" s="19"/>
      <c r="D1437" s="20"/>
      <c r="E1437" s="20"/>
      <c r="F1437" s="30"/>
      <c r="G1437" s="30"/>
      <c r="H1437" s="30">
        <f t="shared" ref="H1437:S1437" si="1130">H891</f>
        <v>0</v>
      </c>
      <c r="I1437" s="30">
        <f t="shared" si="1130"/>
        <v>0</v>
      </c>
      <c r="J1437" s="30">
        <f t="shared" si="1130"/>
        <v>0</v>
      </c>
      <c r="K1437" s="30">
        <f t="shared" si="1130"/>
        <v>0</v>
      </c>
      <c r="L1437" s="30">
        <f t="shared" si="1130"/>
        <v>0</v>
      </c>
      <c r="M1437" s="30">
        <f t="shared" si="1130"/>
        <v>0</v>
      </c>
      <c r="N1437" s="30">
        <f t="shared" si="1130"/>
        <v>0</v>
      </c>
      <c r="O1437" s="30">
        <f t="shared" si="1130"/>
        <v>0</v>
      </c>
      <c r="P1437" s="30">
        <f t="shared" si="1130"/>
        <v>0</v>
      </c>
      <c r="Q1437" s="30">
        <f t="shared" si="1130"/>
        <v>0</v>
      </c>
      <c r="R1437" s="30">
        <f t="shared" si="1130"/>
        <v>0</v>
      </c>
      <c r="S1437" s="30">
        <f t="shared" si="1130"/>
        <v>0</v>
      </c>
      <c r="T1437" s="22"/>
      <c r="U1437" s="76"/>
    </row>
    <row r="1438" spans="1:27" ht="12.75" customHeight="1" x14ac:dyDescent="0.2">
      <c r="A1438" s="83" t="s">
        <v>356</v>
      </c>
      <c r="B1438" s="90"/>
      <c r="C1438" s="90"/>
      <c r="D1438" s="90"/>
      <c r="E1438" s="90"/>
      <c r="F1438" s="90"/>
      <c r="G1438" s="90"/>
      <c r="H1438" s="90"/>
      <c r="I1438" s="90"/>
      <c r="J1438" s="90"/>
      <c r="K1438" s="90"/>
      <c r="L1438" s="90"/>
      <c r="M1438" s="90"/>
      <c r="N1438" s="90"/>
      <c r="O1438" s="90"/>
      <c r="P1438" s="90"/>
      <c r="Q1438" s="90"/>
      <c r="R1438" s="90"/>
      <c r="S1438" s="90"/>
      <c r="T1438" s="22"/>
      <c r="U1438" s="91"/>
    </row>
    <row r="1439" spans="1:27" ht="12.75" customHeight="1" x14ac:dyDescent="0.2">
      <c r="A1439" s="47"/>
      <c r="B1439" s="42" t="s">
        <v>62</v>
      </c>
      <c r="C1439" s="43">
        <v>136</v>
      </c>
      <c r="D1439" s="81"/>
      <c r="E1439" s="81"/>
      <c r="F1439" s="81"/>
      <c r="G1439" s="81"/>
      <c r="H1439" s="34">
        <f>H1403-H1451-H1458-H1469</f>
        <v>25846282.799034398</v>
      </c>
      <c r="I1439" s="30">
        <f t="shared" ref="I1439:S1439" si="1131">I1403-I1451-I1458-I1469</f>
        <v>5997111.1599999992</v>
      </c>
      <c r="J1439" s="34">
        <f t="shared" si="1131"/>
        <v>6137105.1659999993</v>
      </c>
      <c r="K1439" s="34">
        <f t="shared" si="1131"/>
        <v>5997531.1599999992</v>
      </c>
      <c r="L1439" s="34">
        <f t="shared" si="1131"/>
        <v>8405497.3963900004</v>
      </c>
      <c r="M1439" s="34">
        <f t="shared" si="1131"/>
        <v>0</v>
      </c>
      <c r="N1439" s="34">
        <f t="shared" si="1131"/>
        <v>4445399.3069999991</v>
      </c>
      <c r="O1439" s="34">
        <f t="shared" si="1131"/>
        <v>0</v>
      </c>
      <c r="P1439" s="34">
        <f t="shared" si="1131"/>
        <v>6858280.9296444012</v>
      </c>
      <c r="Q1439" s="30">
        <f t="shared" si="1131"/>
        <v>0</v>
      </c>
      <c r="R1439" s="30">
        <f t="shared" si="1131"/>
        <v>26169943.699999992</v>
      </c>
      <c r="S1439" s="30">
        <f t="shared" si="1131"/>
        <v>27679677.299999993</v>
      </c>
      <c r="T1439" s="22"/>
      <c r="U1439" s="82"/>
    </row>
    <row r="1440" spans="1:27" ht="12.75" customHeight="1" x14ac:dyDescent="0.2">
      <c r="A1440" s="47"/>
      <c r="B1440" s="42" t="s">
        <v>326</v>
      </c>
      <c r="C1440" s="43">
        <v>136</v>
      </c>
      <c r="D1440" s="81"/>
      <c r="E1440" s="81"/>
      <c r="F1440" s="81"/>
      <c r="G1440" s="81"/>
      <c r="H1440" s="30">
        <f>H1411-H1465</f>
        <v>22646.59994181</v>
      </c>
      <c r="I1440" s="30">
        <f t="shared" ref="I1440:S1440" si="1132">I1411-I1465</f>
        <v>0</v>
      </c>
      <c r="J1440" s="30">
        <f t="shared" si="1132"/>
        <v>0</v>
      </c>
      <c r="K1440" s="30">
        <f t="shared" si="1132"/>
        <v>0</v>
      </c>
      <c r="L1440" s="30">
        <f t="shared" si="1132"/>
        <v>850.19956000000002</v>
      </c>
      <c r="M1440" s="30">
        <f t="shared" si="1132"/>
        <v>0</v>
      </c>
      <c r="N1440" s="30">
        <f t="shared" si="1132"/>
        <v>0</v>
      </c>
      <c r="O1440" s="30">
        <f t="shared" si="1132"/>
        <v>0</v>
      </c>
      <c r="P1440" s="30">
        <f t="shared" si="1132"/>
        <v>21796.400381809999</v>
      </c>
      <c r="Q1440" s="30">
        <f t="shared" si="1132"/>
        <v>0</v>
      </c>
      <c r="R1440" s="30">
        <f t="shared" si="1132"/>
        <v>0</v>
      </c>
      <c r="S1440" s="30">
        <f t="shared" si="1132"/>
        <v>0</v>
      </c>
      <c r="T1440" s="22"/>
      <c r="U1440" s="82"/>
    </row>
    <row r="1441" spans="1:21" ht="12.75" customHeight="1" x14ac:dyDescent="0.2">
      <c r="A1441" s="47"/>
      <c r="B1441" s="42" t="s">
        <v>63</v>
      </c>
      <c r="C1441" s="43">
        <v>136</v>
      </c>
      <c r="D1441" s="81"/>
      <c r="E1441" s="81"/>
      <c r="F1441" s="81"/>
      <c r="G1441" s="81"/>
      <c r="H1441" s="30">
        <f t="shared" ref="H1441" si="1133">H1416-H1459</f>
        <v>61110.8</v>
      </c>
      <c r="I1441" s="30">
        <f t="shared" ref="I1441:S1441" si="1134">I1416-I1459</f>
        <v>0</v>
      </c>
      <c r="J1441" s="30">
        <f t="shared" si="1134"/>
        <v>0</v>
      </c>
      <c r="K1441" s="30">
        <f t="shared" si="1134"/>
        <v>0</v>
      </c>
      <c r="L1441" s="30">
        <f t="shared" si="1134"/>
        <v>0</v>
      </c>
      <c r="M1441" s="30">
        <f t="shared" si="1134"/>
        <v>0</v>
      </c>
      <c r="N1441" s="30">
        <f t="shared" si="1134"/>
        <v>61110.8</v>
      </c>
      <c r="O1441" s="30">
        <f t="shared" si="1134"/>
        <v>0</v>
      </c>
      <c r="P1441" s="30">
        <f t="shared" si="1134"/>
        <v>0</v>
      </c>
      <c r="Q1441" s="30">
        <f t="shared" si="1134"/>
        <v>0</v>
      </c>
      <c r="R1441" s="30">
        <f t="shared" si="1134"/>
        <v>84302</v>
      </c>
      <c r="S1441" s="30">
        <f t="shared" si="1134"/>
        <v>70352</v>
      </c>
      <c r="T1441" s="22"/>
      <c r="U1441" s="82"/>
    </row>
    <row r="1442" spans="1:21" ht="12.75" customHeight="1" x14ac:dyDescent="0.2">
      <c r="A1442" s="78"/>
      <c r="B1442" s="42" t="s">
        <v>64</v>
      </c>
      <c r="C1442" s="43">
        <v>124</v>
      </c>
      <c r="D1442" s="20"/>
      <c r="E1442" s="20"/>
      <c r="F1442" s="30"/>
      <c r="G1442" s="30"/>
      <c r="H1442" s="30">
        <f>H1422</f>
        <v>1421512.3390000002</v>
      </c>
      <c r="I1442" s="30">
        <f t="shared" ref="I1442:S1442" si="1135">I1422</f>
        <v>0</v>
      </c>
      <c r="J1442" s="30">
        <f t="shared" si="1135"/>
        <v>381836.13900000002</v>
      </c>
      <c r="K1442" s="30">
        <f t="shared" si="1135"/>
        <v>0</v>
      </c>
      <c r="L1442" s="30">
        <f t="shared" si="1135"/>
        <v>331191.50000000006</v>
      </c>
      <c r="M1442" s="30">
        <f t="shared" si="1135"/>
        <v>0</v>
      </c>
      <c r="N1442" s="30">
        <f t="shared" si="1135"/>
        <v>126084.3</v>
      </c>
      <c r="O1442" s="30">
        <f t="shared" si="1135"/>
        <v>0</v>
      </c>
      <c r="P1442" s="30">
        <f t="shared" si="1135"/>
        <v>582400.4</v>
      </c>
      <c r="Q1442" s="30">
        <f t="shared" si="1135"/>
        <v>0</v>
      </c>
      <c r="R1442" s="30">
        <f t="shared" si="1135"/>
        <v>2523755.9</v>
      </c>
      <c r="S1442" s="30">
        <f t="shared" si="1135"/>
        <v>1139379.3999999999</v>
      </c>
      <c r="T1442" s="22"/>
      <c r="U1442" s="76"/>
    </row>
    <row r="1443" spans="1:21" ht="12.75" customHeight="1" x14ac:dyDescent="0.2">
      <c r="A1443" s="78"/>
      <c r="B1443" s="42" t="s">
        <v>68</v>
      </c>
      <c r="C1443" s="43">
        <v>124</v>
      </c>
      <c r="D1443" s="20"/>
      <c r="E1443" s="20"/>
      <c r="F1443" s="30"/>
      <c r="G1443" s="30"/>
      <c r="H1443" s="30">
        <f>H1423</f>
        <v>1822319.2</v>
      </c>
      <c r="I1443" s="30">
        <f t="shared" ref="I1443:S1443" si="1136">I1423</f>
        <v>0</v>
      </c>
      <c r="J1443" s="30">
        <f t="shared" si="1136"/>
        <v>244513.5</v>
      </c>
      <c r="K1443" s="30">
        <f t="shared" si="1136"/>
        <v>0</v>
      </c>
      <c r="L1443" s="30">
        <f t="shared" si="1136"/>
        <v>360872.9</v>
      </c>
      <c r="M1443" s="30">
        <f t="shared" si="1136"/>
        <v>0</v>
      </c>
      <c r="N1443" s="30">
        <f t="shared" si="1136"/>
        <v>0</v>
      </c>
      <c r="O1443" s="30">
        <f t="shared" si="1136"/>
        <v>0</v>
      </c>
      <c r="P1443" s="30">
        <f t="shared" si="1136"/>
        <v>1216932.8</v>
      </c>
      <c r="Q1443" s="30">
        <f t="shared" si="1136"/>
        <v>0</v>
      </c>
      <c r="R1443" s="30">
        <f t="shared" si="1136"/>
        <v>871188.2</v>
      </c>
      <c r="S1443" s="30">
        <f t="shared" si="1136"/>
        <v>346675.7</v>
      </c>
      <c r="T1443" s="22"/>
      <c r="U1443" s="76"/>
    </row>
    <row r="1444" spans="1:21" ht="12.75" customHeight="1" x14ac:dyDescent="0.2">
      <c r="A1444" s="78"/>
      <c r="B1444" s="42" t="s">
        <v>65</v>
      </c>
      <c r="C1444" s="43">
        <v>124</v>
      </c>
      <c r="D1444" s="20"/>
      <c r="E1444" s="20"/>
      <c r="F1444" s="30"/>
      <c r="G1444" s="30"/>
      <c r="H1444" s="30">
        <f t="shared" ref="H1444" si="1137">H1424</f>
        <v>95843.199999999997</v>
      </c>
      <c r="I1444" s="30">
        <f t="shared" ref="I1444:S1444" si="1138">I1424</f>
        <v>0</v>
      </c>
      <c r="J1444" s="30">
        <f t="shared" si="1138"/>
        <v>63</v>
      </c>
      <c r="K1444" s="30">
        <f t="shared" si="1138"/>
        <v>0</v>
      </c>
      <c r="L1444" s="30">
        <f t="shared" si="1138"/>
        <v>0</v>
      </c>
      <c r="M1444" s="30">
        <f t="shared" si="1138"/>
        <v>0</v>
      </c>
      <c r="N1444" s="30">
        <f t="shared" si="1138"/>
        <v>0</v>
      </c>
      <c r="O1444" s="30">
        <f t="shared" si="1138"/>
        <v>0</v>
      </c>
      <c r="P1444" s="30">
        <f t="shared" si="1138"/>
        <v>95780.2</v>
      </c>
      <c r="Q1444" s="30">
        <f t="shared" si="1138"/>
        <v>0</v>
      </c>
      <c r="R1444" s="30">
        <f t="shared" si="1138"/>
        <v>102632.8</v>
      </c>
      <c r="S1444" s="30">
        <f t="shared" si="1138"/>
        <v>51666.7</v>
      </c>
      <c r="T1444" s="22"/>
      <c r="U1444" s="76"/>
    </row>
    <row r="1445" spans="1:21" ht="12.75" customHeight="1" x14ac:dyDescent="0.2">
      <c r="A1445" s="102" t="s">
        <v>26</v>
      </c>
      <c r="B1445" s="80" t="s">
        <v>71</v>
      </c>
      <c r="C1445" s="19"/>
      <c r="D1445" s="20"/>
      <c r="E1445" s="20"/>
      <c r="F1445" s="30"/>
      <c r="G1445" s="30"/>
      <c r="H1445" s="30">
        <f t="shared" ref="H1445:S1445" si="1139">H1018</f>
        <v>397958.60000000003</v>
      </c>
      <c r="I1445" s="30">
        <f t="shared" si="1139"/>
        <v>40212.44</v>
      </c>
      <c r="J1445" s="30">
        <f t="shared" si="1139"/>
        <v>106405.23999999999</v>
      </c>
      <c r="K1445" s="30">
        <f t="shared" si="1139"/>
        <v>40212.44</v>
      </c>
      <c r="L1445" s="30">
        <f t="shared" si="1139"/>
        <v>123438.36</v>
      </c>
      <c r="M1445" s="30">
        <f t="shared" si="1139"/>
        <v>0</v>
      </c>
      <c r="N1445" s="30">
        <f t="shared" si="1139"/>
        <v>67629.33</v>
      </c>
      <c r="O1445" s="30">
        <f t="shared" si="1139"/>
        <v>0</v>
      </c>
      <c r="P1445" s="30">
        <f t="shared" si="1139"/>
        <v>100485.66999999998</v>
      </c>
      <c r="Q1445" s="30">
        <f t="shared" si="1139"/>
        <v>0</v>
      </c>
      <c r="R1445" s="30">
        <f t="shared" si="1139"/>
        <v>407046.19999999995</v>
      </c>
      <c r="S1445" s="30">
        <f t="shared" si="1139"/>
        <v>420609.9</v>
      </c>
      <c r="T1445" s="22"/>
      <c r="U1445" s="76"/>
    </row>
    <row r="1446" spans="1:21" ht="12.75" customHeight="1" x14ac:dyDescent="0.2">
      <c r="A1446" s="103"/>
      <c r="B1446" s="80" t="s">
        <v>13</v>
      </c>
      <c r="C1446" s="19"/>
      <c r="D1446" s="20"/>
      <c r="E1446" s="20"/>
      <c r="F1446" s="30"/>
      <c r="G1446" s="30"/>
      <c r="H1446" s="30">
        <f t="shared" ref="H1446:S1446" si="1140">H1019</f>
        <v>397958.60000000003</v>
      </c>
      <c r="I1446" s="30">
        <f t="shared" si="1140"/>
        <v>40212.44</v>
      </c>
      <c r="J1446" s="30">
        <f t="shared" si="1140"/>
        <v>106405.23999999999</v>
      </c>
      <c r="K1446" s="30">
        <f t="shared" si="1140"/>
        <v>40212.44</v>
      </c>
      <c r="L1446" s="30">
        <f t="shared" si="1140"/>
        <v>123438.36</v>
      </c>
      <c r="M1446" s="30">
        <f t="shared" si="1140"/>
        <v>0</v>
      </c>
      <c r="N1446" s="30">
        <f t="shared" si="1140"/>
        <v>67629.33</v>
      </c>
      <c r="O1446" s="30">
        <f t="shared" si="1140"/>
        <v>0</v>
      </c>
      <c r="P1446" s="30">
        <f t="shared" si="1140"/>
        <v>100485.66999999998</v>
      </c>
      <c r="Q1446" s="30">
        <f t="shared" si="1140"/>
        <v>0</v>
      </c>
      <c r="R1446" s="30">
        <f t="shared" si="1140"/>
        <v>407046.19999999995</v>
      </c>
      <c r="S1446" s="30">
        <f t="shared" si="1140"/>
        <v>420609.9</v>
      </c>
      <c r="T1446" s="22"/>
      <c r="U1446" s="76"/>
    </row>
    <row r="1447" spans="1:21" ht="12.75" customHeight="1" x14ac:dyDescent="0.2">
      <c r="A1447" s="103"/>
      <c r="B1447" s="80" t="s">
        <v>14</v>
      </c>
      <c r="C1447" s="19"/>
      <c r="D1447" s="20"/>
      <c r="E1447" s="20"/>
      <c r="F1447" s="30"/>
      <c r="G1447" s="30"/>
      <c r="H1447" s="30">
        <f t="shared" ref="H1447:S1447" si="1141">H1020</f>
        <v>0</v>
      </c>
      <c r="I1447" s="30">
        <f t="shared" si="1141"/>
        <v>0</v>
      </c>
      <c r="J1447" s="30">
        <f t="shared" si="1141"/>
        <v>0</v>
      </c>
      <c r="K1447" s="30">
        <f t="shared" si="1141"/>
        <v>0</v>
      </c>
      <c r="L1447" s="30">
        <f t="shared" si="1141"/>
        <v>0</v>
      </c>
      <c r="M1447" s="30">
        <f t="shared" si="1141"/>
        <v>0</v>
      </c>
      <c r="N1447" s="30">
        <f t="shared" si="1141"/>
        <v>0</v>
      </c>
      <c r="O1447" s="30">
        <f t="shared" si="1141"/>
        <v>0</v>
      </c>
      <c r="P1447" s="30">
        <f t="shared" si="1141"/>
        <v>0</v>
      </c>
      <c r="Q1447" s="30">
        <f t="shared" si="1141"/>
        <v>0</v>
      </c>
      <c r="R1447" s="30">
        <f t="shared" si="1141"/>
        <v>0</v>
      </c>
      <c r="S1447" s="30">
        <f t="shared" si="1141"/>
        <v>0</v>
      </c>
      <c r="T1447" s="22"/>
      <c r="U1447" s="76"/>
    </row>
    <row r="1448" spans="1:21" ht="12.75" customHeight="1" x14ac:dyDescent="0.2">
      <c r="A1448" s="103"/>
      <c r="B1448" s="80" t="s">
        <v>15</v>
      </c>
      <c r="C1448" s="19"/>
      <c r="D1448" s="20"/>
      <c r="E1448" s="20"/>
      <c r="F1448" s="30"/>
      <c r="G1448" s="30"/>
      <c r="H1448" s="30">
        <f t="shared" ref="H1448:S1448" si="1142">H1021</f>
        <v>0</v>
      </c>
      <c r="I1448" s="30">
        <f t="shared" si="1142"/>
        <v>0</v>
      </c>
      <c r="J1448" s="30">
        <f t="shared" si="1142"/>
        <v>0</v>
      </c>
      <c r="K1448" s="30">
        <f t="shared" si="1142"/>
        <v>0</v>
      </c>
      <c r="L1448" s="30">
        <f t="shared" si="1142"/>
        <v>0</v>
      </c>
      <c r="M1448" s="30">
        <f t="shared" si="1142"/>
        <v>0</v>
      </c>
      <c r="N1448" s="30">
        <f t="shared" si="1142"/>
        <v>0</v>
      </c>
      <c r="O1448" s="30">
        <f t="shared" si="1142"/>
        <v>0</v>
      </c>
      <c r="P1448" s="30">
        <f t="shared" si="1142"/>
        <v>0</v>
      </c>
      <c r="Q1448" s="30">
        <f t="shared" si="1142"/>
        <v>0</v>
      </c>
      <c r="R1448" s="30">
        <f t="shared" si="1142"/>
        <v>0</v>
      </c>
      <c r="S1448" s="30">
        <f t="shared" si="1142"/>
        <v>0</v>
      </c>
      <c r="T1448" s="22"/>
      <c r="U1448" s="76"/>
    </row>
    <row r="1449" spans="1:21" ht="25.5" customHeight="1" x14ac:dyDescent="0.2">
      <c r="A1449" s="104"/>
      <c r="B1449" s="80" t="s">
        <v>12</v>
      </c>
      <c r="C1449" s="19"/>
      <c r="D1449" s="20"/>
      <c r="E1449" s="20"/>
      <c r="F1449" s="30"/>
      <c r="G1449" s="30"/>
      <c r="H1449" s="30">
        <f t="shared" ref="H1449:S1449" si="1143">H1022</f>
        <v>0</v>
      </c>
      <c r="I1449" s="30">
        <f t="shared" si="1143"/>
        <v>0</v>
      </c>
      <c r="J1449" s="30">
        <f t="shared" si="1143"/>
        <v>0</v>
      </c>
      <c r="K1449" s="30">
        <f t="shared" si="1143"/>
        <v>0</v>
      </c>
      <c r="L1449" s="30">
        <f t="shared" si="1143"/>
        <v>0</v>
      </c>
      <c r="M1449" s="30">
        <f t="shared" si="1143"/>
        <v>0</v>
      </c>
      <c r="N1449" s="30">
        <f t="shared" si="1143"/>
        <v>0</v>
      </c>
      <c r="O1449" s="30">
        <f t="shared" si="1143"/>
        <v>0</v>
      </c>
      <c r="P1449" s="30">
        <f t="shared" si="1143"/>
        <v>0</v>
      </c>
      <c r="Q1449" s="30">
        <f t="shared" si="1143"/>
        <v>0</v>
      </c>
      <c r="R1449" s="30">
        <f t="shared" si="1143"/>
        <v>0</v>
      </c>
      <c r="S1449" s="30">
        <f t="shared" si="1143"/>
        <v>0</v>
      </c>
      <c r="T1449" s="22"/>
      <c r="U1449" s="76"/>
    </row>
    <row r="1450" spans="1:21" ht="12.75" customHeight="1" x14ac:dyDescent="0.2">
      <c r="A1450" s="83" t="s">
        <v>356</v>
      </c>
      <c r="B1450" s="90"/>
      <c r="C1450" s="90"/>
      <c r="D1450" s="90"/>
      <c r="E1450" s="90"/>
      <c r="F1450" s="90"/>
      <c r="G1450" s="90"/>
      <c r="H1450" s="90"/>
      <c r="I1450" s="90"/>
      <c r="J1450" s="90"/>
      <c r="K1450" s="90"/>
      <c r="L1450" s="90"/>
      <c r="M1450" s="90"/>
      <c r="N1450" s="90"/>
      <c r="O1450" s="90"/>
      <c r="P1450" s="90"/>
      <c r="Q1450" s="90"/>
      <c r="R1450" s="90"/>
      <c r="S1450" s="90"/>
      <c r="T1450" s="22"/>
      <c r="U1450" s="91"/>
    </row>
    <row r="1451" spans="1:21" ht="12.75" customHeight="1" x14ac:dyDescent="0.2">
      <c r="A1451" s="78"/>
      <c r="B1451" s="42" t="s">
        <v>62</v>
      </c>
      <c r="C1451" s="19">
        <v>136</v>
      </c>
      <c r="D1451" s="20"/>
      <c r="E1451" s="20"/>
      <c r="F1451" s="30"/>
      <c r="G1451" s="30"/>
      <c r="H1451" s="30">
        <f t="shared" ref="H1451" si="1144">H1446</f>
        <v>397958.60000000003</v>
      </c>
      <c r="I1451" s="30">
        <f t="shared" ref="I1451:S1451" si="1145">I1446</f>
        <v>40212.44</v>
      </c>
      <c r="J1451" s="30">
        <f t="shared" si="1145"/>
        <v>106405.23999999999</v>
      </c>
      <c r="K1451" s="30">
        <f t="shared" si="1145"/>
        <v>40212.44</v>
      </c>
      <c r="L1451" s="30">
        <f t="shared" si="1145"/>
        <v>123438.36</v>
      </c>
      <c r="M1451" s="30">
        <f t="shared" si="1145"/>
        <v>0</v>
      </c>
      <c r="N1451" s="30">
        <f t="shared" si="1145"/>
        <v>67629.33</v>
      </c>
      <c r="O1451" s="30">
        <f t="shared" si="1145"/>
        <v>0</v>
      </c>
      <c r="P1451" s="30">
        <f t="shared" si="1145"/>
        <v>100485.66999999998</v>
      </c>
      <c r="Q1451" s="30">
        <f t="shared" si="1145"/>
        <v>0</v>
      </c>
      <c r="R1451" s="30">
        <f t="shared" si="1145"/>
        <v>407046.19999999995</v>
      </c>
      <c r="S1451" s="30">
        <f t="shared" si="1145"/>
        <v>420609.9</v>
      </c>
      <c r="T1451" s="22"/>
      <c r="U1451" s="76"/>
    </row>
    <row r="1452" spans="1:21" ht="12.75" customHeight="1" x14ac:dyDescent="0.2">
      <c r="A1452" s="102" t="s">
        <v>30</v>
      </c>
      <c r="B1452" s="80" t="s">
        <v>71</v>
      </c>
      <c r="C1452" s="19"/>
      <c r="D1452" s="20"/>
      <c r="E1452" s="20"/>
      <c r="F1452" s="30"/>
      <c r="G1452" s="30"/>
      <c r="H1452" s="30">
        <f t="shared" ref="H1452" si="1146">H1267</f>
        <v>63777.9</v>
      </c>
      <c r="I1452" s="30">
        <f t="shared" ref="I1452:S1452" si="1147">I1267</f>
        <v>17960.5</v>
      </c>
      <c r="J1452" s="30">
        <f t="shared" si="1147"/>
        <v>18210.5</v>
      </c>
      <c r="K1452" s="30">
        <f t="shared" si="1147"/>
        <v>17960.5</v>
      </c>
      <c r="L1452" s="30">
        <f t="shared" si="1147"/>
        <v>19373.099999999999</v>
      </c>
      <c r="M1452" s="30">
        <f t="shared" si="1147"/>
        <v>0</v>
      </c>
      <c r="N1452" s="30">
        <f t="shared" si="1147"/>
        <v>13509.5</v>
      </c>
      <c r="O1452" s="30">
        <f t="shared" si="1147"/>
        <v>0</v>
      </c>
      <c r="P1452" s="30">
        <f t="shared" si="1147"/>
        <v>12684.8</v>
      </c>
      <c r="Q1452" s="30">
        <f t="shared" si="1147"/>
        <v>0</v>
      </c>
      <c r="R1452" s="30">
        <f t="shared" si="1147"/>
        <v>85225.1</v>
      </c>
      <c r="S1452" s="30">
        <f t="shared" si="1147"/>
        <v>82225.120200000005</v>
      </c>
      <c r="T1452" s="22"/>
      <c r="U1452" s="76"/>
    </row>
    <row r="1453" spans="1:21" ht="12.75" customHeight="1" x14ac:dyDescent="0.2">
      <c r="A1453" s="103"/>
      <c r="B1453" s="80" t="s">
        <v>13</v>
      </c>
      <c r="C1453" s="19"/>
      <c r="D1453" s="20"/>
      <c r="E1453" s="20"/>
      <c r="F1453" s="30"/>
      <c r="G1453" s="30"/>
      <c r="H1453" s="30">
        <f>H1268</f>
        <v>63527.9</v>
      </c>
      <c r="I1453" s="30">
        <f t="shared" ref="I1453:S1453" si="1148">I1268</f>
        <v>17960.5</v>
      </c>
      <c r="J1453" s="30">
        <f t="shared" si="1148"/>
        <v>17960.5</v>
      </c>
      <c r="K1453" s="30">
        <f t="shared" si="1148"/>
        <v>17960.5</v>
      </c>
      <c r="L1453" s="30">
        <f t="shared" si="1148"/>
        <v>19373.099999999999</v>
      </c>
      <c r="M1453" s="30">
        <f t="shared" si="1148"/>
        <v>0</v>
      </c>
      <c r="N1453" s="30">
        <f t="shared" si="1148"/>
        <v>13509.5</v>
      </c>
      <c r="O1453" s="30">
        <f t="shared" si="1148"/>
        <v>0</v>
      </c>
      <c r="P1453" s="30">
        <f t="shared" si="1148"/>
        <v>12684.8</v>
      </c>
      <c r="Q1453" s="30">
        <f t="shared" si="1148"/>
        <v>0</v>
      </c>
      <c r="R1453" s="30">
        <f t="shared" si="1148"/>
        <v>84975.1</v>
      </c>
      <c r="S1453" s="30">
        <f t="shared" si="1148"/>
        <v>81975.120200000005</v>
      </c>
      <c r="T1453" s="22"/>
      <c r="U1453" s="76"/>
    </row>
    <row r="1454" spans="1:21" ht="12.75" customHeight="1" x14ac:dyDescent="0.2">
      <c r="A1454" s="103"/>
      <c r="B1454" s="80" t="s">
        <v>14</v>
      </c>
      <c r="C1454" s="19"/>
      <c r="D1454" s="20"/>
      <c r="E1454" s="20"/>
      <c r="F1454" s="30"/>
      <c r="G1454" s="30"/>
      <c r="H1454" s="30">
        <f t="shared" ref="H1454" si="1149">H1269</f>
        <v>0</v>
      </c>
      <c r="I1454" s="30">
        <f t="shared" ref="I1454:S1454" si="1150">I1269</f>
        <v>0</v>
      </c>
      <c r="J1454" s="30">
        <f t="shared" si="1150"/>
        <v>0</v>
      </c>
      <c r="K1454" s="30">
        <f t="shared" si="1150"/>
        <v>0</v>
      </c>
      <c r="L1454" s="30">
        <f t="shared" si="1150"/>
        <v>0</v>
      </c>
      <c r="M1454" s="30">
        <f t="shared" si="1150"/>
        <v>0</v>
      </c>
      <c r="N1454" s="30">
        <f t="shared" si="1150"/>
        <v>0</v>
      </c>
      <c r="O1454" s="30">
        <f t="shared" si="1150"/>
        <v>0</v>
      </c>
      <c r="P1454" s="30">
        <f t="shared" si="1150"/>
        <v>0</v>
      </c>
      <c r="Q1454" s="30">
        <f t="shared" si="1150"/>
        <v>0</v>
      </c>
      <c r="R1454" s="30">
        <f t="shared" si="1150"/>
        <v>0</v>
      </c>
      <c r="S1454" s="30">
        <f t="shared" si="1150"/>
        <v>0</v>
      </c>
      <c r="T1454" s="22"/>
      <c r="U1454" s="76"/>
    </row>
    <row r="1455" spans="1:21" ht="12.75" customHeight="1" x14ac:dyDescent="0.2">
      <c r="A1455" s="103"/>
      <c r="B1455" s="80" t="s">
        <v>15</v>
      </c>
      <c r="C1455" s="19"/>
      <c r="D1455" s="20"/>
      <c r="E1455" s="20"/>
      <c r="F1455" s="30"/>
      <c r="G1455" s="30"/>
      <c r="H1455" s="30">
        <f t="shared" ref="H1455" si="1151">H1270</f>
        <v>250</v>
      </c>
      <c r="I1455" s="30">
        <f t="shared" ref="I1455:S1455" si="1152">I1270</f>
        <v>0</v>
      </c>
      <c r="J1455" s="30">
        <f t="shared" si="1152"/>
        <v>250</v>
      </c>
      <c r="K1455" s="30">
        <f t="shared" si="1152"/>
        <v>0</v>
      </c>
      <c r="L1455" s="30">
        <f t="shared" si="1152"/>
        <v>0</v>
      </c>
      <c r="M1455" s="30">
        <f t="shared" si="1152"/>
        <v>0</v>
      </c>
      <c r="N1455" s="30">
        <f t="shared" si="1152"/>
        <v>0</v>
      </c>
      <c r="O1455" s="30">
        <f t="shared" si="1152"/>
        <v>0</v>
      </c>
      <c r="P1455" s="30">
        <f t="shared" si="1152"/>
        <v>0</v>
      </c>
      <c r="Q1455" s="30">
        <f t="shared" si="1152"/>
        <v>0</v>
      </c>
      <c r="R1455" s="30">
        <f t="shared" si="1152"/>
        <v>250</v>
      </c>
      <c r="S1455" s="30">
        <f t="shared" si="1152"/>
        <v>250</v>
      </c>
      <c r="T1455" s="22"/>
      <c r="U1455" s="76"/>
    </row>
    <row r="1456" spans="1:21" ht="25.5" customHeight="1" x14ac:dyDescent="0.2">
      <c r="A1456" s="104"/>
      <c r="B1456" s="80" t="s">
        <v>12</v>
      </c>
      <c r="C1456" s="19"/>
      <c r="D1456" s="20"/>
      <c r="E1456" s="20"/>
      <c r="F1456" s="30"/>
      <c r="G1456" s="30"/>
      <c r="H1456" s="30">
        <f t="shared" ref="H1456" si="1153">H1271</f>
        <v>0</v>
      </c>
      <c r="I1456" s="30">
        <f t="shared" ref="I1456:S1456" si="1154">I1271</f>
        <v>0</v>
      </c>
      <c r="J1456" s="30">
        <f t="shared" si="1154"/>
        <v>0</v>
      </c>
      <c r="K1456" s="30">
        <f t="shared" si="1154"/>
        <v>0</v>
      </c>
      <c r="L1456" s="30">
        <f t="shared" si="1154"/>
        <v>0</v>
      </c>
      <c r="M1456" s="30">
        <f t="shared" si="1154"/>
        <v>0</v>
      </c>
      <c r="N1456" s="30">
        <f t="shared" si="1154"/>
        <v>0</v>
      </c>
      <c r="O1456" s="30">
        <f t="shared" si="1154"/>
        <v>0</v>
      </c>
      <c r="P1456" s="30">
        <f t="shared" si="1154"/>
        <v>0</v>
      </c>
      <c r="Q1456" s="30">
        <f t="shared" si="1154"/>
        <v>0</v>
      </c>
      <c r="R1456" s="30">
        <f t="shared" si="1154"/>
        <v>0</v>
      </c>
      <c r="S1456" s="30">
        <f t="shared" si="1154"/>
        <v>0</v>
      </c>
      <c r="T1456" s="22"/>
      <c r="U1456" s="76"/>
    </row>
    <row r="1457" spans="1:21" ht="12.75" customHeight="1" x14ac:dyDescent="0.2">
      <c r="A1457" s="83" t="s">
        <v>356</v>
      </c>
      <c r="B1457" s="90"/>
      <c r="C1457" s="90"/>
      <c r="D1457" s="90"/>
      <c r="E1457" s="90"/>
      <c r="F1457" s="90"/>
      <c r="G1457" s="90"/>
      <c r="H1457" s="90"/>
      <c r="I1457" s="90"/>
      <c r="J1457" s="90"/>
      <c r="K1457" s="90"/>
      <c r="L1457" s="90"/>
      <c r="M1457" s="90"/>
      <c r="N1457" s="90"/>
      <c r="O1457" s="90"/>
      <c r="P1457" s="90"/>
      <c r="Q1457" s="90"/>
      <c r="R1457" s="90"/>
      <c r="S1457" s="90"/>
      <c r="T1457" s="22"/>
      <c r="U1457" s="91"/>
    </row>
    <row r="1458" spans="1:21" ht="12.75" customHeight="1" x14ac:dyDescent="0.2">
      <c r="A1458" s="78"/>
      <c r="B1458" s="42" t="s">
        <v>62</v>
      </c>
      <c r="C1458" s="19">
        <v>136</v>
      </c>
      <c r="D1458" s="20"/>
      <c r="E1458" s="20"/>
      <c r="F1458" s="30"/>
      <c r="G1458" s="30"/>
      <c r="H1458" s="30">
        <f>H1453-H1462-H1461-H1460</f>
        <v>61527.9</v>
      </c>
      <c r="I1458" s="30">
        <f t="shared" ref="I1458:S1458" si="1155">I1453-I1462-I1461-I1460</f>
        <v>17190.5</v>
      </c>
      <c r="J1458" s="30">
        <f t="shared" si="1155"/>
        <v>17190.5</v>
      </c>
      <c r="K1458" s="30">
        <f t="shared" si="1155"/>
        <v>17190.5</v>
      </c>
      <c r="L1458" s="30">
        <f t="shared" si="1155"/>
        <v>18463.099999999999</v>
      </c>
      <c r="M1458" s="30">
        <f t="shared" si="1155"/>
        <v>0</v>
      </c>
      <c r="N1458" s="30">
        <f t="shared" si="1155"/>
        <v>13469.5</v>
      </c>
      <c r="O1458" s="30">
        <f t="shared" si="1155"/>
        <v>0</v>
      </c>
      <c r="P1458" s="30">
        <f t="shared" si="1155"/>
        <v>12404.8</v>
      </c>
      <c r="Q1458" s="30">
        <f t="shared" si="1155"/>
        <v>0</v>
      </c>
      <c r="R1458" s="30">
        <f t="shared" si="1155"/>
        <v>82975.100000000006</v>
      </c>
      <c r="S1458" s="30">
        <f t="shared" si="1155"/>
        <v>79975.120200000005</v>
      </c>
      <c r="T1458" s="22"/>
      <c r="U1458" s="77"/>
    </row>
    <row r="1459" spans="1:21" ht="12.75" customHeight="1" x14ac:dyDescent="0.2">
      <c r="A1459" s="78"/>
      <c r="B1459" s="42" t="s">
        <v>63</v>
      </c>
      <c r="C1459" s="19">
        <v>136</v>
      </c>
      <c r="D1459" s="20"/>
      <c r="E1459" s="20"/>
      <c r="F1459" s="30"/>
      <c r="G1459" s="30"/>
      <c r="H1459" s="30">
        <f t="shared" ref="H1459:S1459" si="1156">H1036+H1068</f>
        <v>250</v>
      </c>
      <c r="I1459" s="30">
        <f t="shared" si="1156"/>
        <v>0</v>
      </c>
      <c r="J1459" s="30">
        <f t="shared" si="1156"/>
        <v>250</v>
      </c>
      <c r="K1459" s="30">
        <f t="shared" si="1156"/>
        <v>0</v>
      </c>
      <c r="L1459" s="30">
        <f t="shared" si="1156"/>
        <v>0</v>
      </c>
      <c r="M1459" s="30">
        <f t="shared" si="1156"/>
        <v>0</v>
      </c>
      <c r="N1459" s="30">
        <f t="shared" si="1156"/>
        <v>0</v>
      </c>
      <c r="O1459" s="30">
        <f t="shared" si="1156"/>
        <v>0</v>
      </c>
      <c r="P1459" s="30">
        <f t="shared" si="1156"/>
        <v>0</v>
      </c>
      <c r="Q1459" s="30">
        <f t="shared" si="1156"/>
        <v>0</v>
      </c>
      <c r="R1459" s="30">
        <f t="shared" si="1156"/>
        <v>250</v>
      </c>
      <c r="S1459" s="30">
        <f t="shared" si="1156"/>
        <v>250</v>
      </c>
      <c r="T1459" s="22"/>
      <c r="U1459" s="77"/>
    </row>
    <row r="1460" spans="1:21" ht="12.75" customHeight="1" x14ac:dyDescent="0.2">
      <c r="A1460" s="78"/>
      <c r="B1460" s="42" t="s">
        <v>59</v>
      </c>
      <c r="C1460" s="19"/>
      <c r="D1460" s="20"/>
      <c r="E1460" s="20"/>
      <c r="F1460" s="30"/>
      <c r="G1460" s="30"/>
      <c r="H1460" s="30"/>
      <c r="I1460" s="30"/>
      <c r="J1460" s="30"/>
      <c r="K1460" s="30"/>
      <c r="L1460" s="30"/>
      <c r="M1460" s="30"/>
      <c r="N1460" s="30"/>
      <c r="O1460" s="30"/>
      <c r="P1460" s="30"/>
      <c r="Q1460" s="30"/>
      <c r="R1460" s="30"/>
      <c r="S1460" s="30"/>
      <c r="T1460" s="22"/>
      <c r="U1460" s="77"/>
    </row>
    <row r="1461" spans="1:21" ht="12.75" customHeight="1" x14ac:dyDescent="0.2">
      <c r="A1461" s="78"/>
      <c r="B1461" s="42" t="s">
        <v>61</v>
      </c>
      <c r="C1461" s="19">
        <v>105</v>
      </c>
      <c r="D1461" s="20"/>
      <c r="E1461" s="20"/>
      <c r="F1461" s="30"/>
      <c r="G1461" s="30"/>
      <c r="H1461" s="30"/>
      <c r="I1461" s="30"/>
      <c r="J1461" s="30"/>
      <c r="K1461" s="30"/>
      <c r="L1461" s="30"/>
      <c r="M1461" s="30"/>
      <c r="N1461" s="30"/>
      <c r="O1461" s="30"/>
      <c r="P1461" s="30"/>
      <c r="Q1461" s="30"/>
      <c r="R1461" s="30"/>
      <c r="S1461" s="30"/>
      <c r="T1461" s="22"/>
      <c r="U1461" s="77"/>
    </row>
    <row r="1462" spans="1:21" ht="12.75" customHeight="1" x14ac:dyDescent="0.2">
      <c r="A1462" s="78"/>
      <c r="B1462" s="42" t="s">
        <v>60</v>
      </c>
      <c r="C1462" s="19">
        <v>131</v>
      </c>
      <c r="D1462" s="20"/>
      <c r="E1462" s="20"/>
      <c r="F1462" s="30"/>
      <c r="G1462" s="30"/>
      <c r="H1462" s="30">
        <f>H1419</f>
        <v>2000</v>
      </c>
      <c r="I1462" s="30">
        <f t="shared" ref="I1462:S1462" si="1157">I1419</f>
        <v>770</v>
      </c>
      <c r="J1462" s="30">
        <f t="shared" si="1157"/>
        <v>770</v>
      </c>
      <c r="K1462" s="30">
        <f t="shared" si="1157"/>
        <v>770</v>
      </c>
      <c r="L1462" s="30">
        <f t="shared" si="1157"/>
        <v>910</v>
      </c>
      <c r="M1462" s="30">
        <f t="shared" si="1157"/>
        <v>0</v>
      </c>
      <c r="N1462" s="30">
        <f t="shared" si="1157"/>
        <v>40</v>
      </c>
      <c r="O1462" s="30">
        <f t="shared" si="1157"/>
        <v>0</v>
      </c>
      <c r="P1462" s="30">
        <f t="shared" si="1157"/>
        <v>280</v>
      </c>
      <c r="Q1462" s="30">
        <f t="shared" si="1157"/>
        <v>0</v>
      </c>
      <c r="R1462" s="30">
        <f t="shared" si="1157"/>
        <v>2000</v>
      </c>
      <c r="S1462" s="30">
        <f t="shared" si="1157"/>
        <v>2000</v>
      </c>
      <c r="T1462" s="22"/>
      <c r="U1462" s="77"/>
    </row>
    <row r="1463" spans="1:21" ht="21.75" customHeight="1" x14ac:dyDescent="0.2">
      <c r="A1463" s="102" t="s">
        <v>35</v>
      </c>
      <c r="B1463" s="80" t="s">
        <v>71</v>
      </c>
      <c r="C1463" s="19"/>
      <c r="D1463" s="20"/>
      <c r="E1463" s="20"/>
      <c r="F1463" s="30"/>
      <c r="G1463" s="30"/>
      <c r="H1463" s="30">
        <f t="shared" ref="H1463" si="1158">H1390</f>
        <v>25359.4</v>
      </c>
      <c r="I1463" s="30">
        <f t="shared" ref="I1463:S1463" si="1159">I1390</f>
        <v>4672.6099999999997</v>
      </c>
      <c r="J1463" s="30">
        <f t="shared" si="1159"/>
        <v>4870</v>
      </c>
      <c r="K1463" s="30">
        <f t="shared" si="1159"/>
        <v>4672.6099999999997</v>
      </c>
      <c r="L1463" s="30">
        <f t="shared" si="1159"/>
        <v>6905</v>
      </c>
      <c r="M1463" s="30">
        <f t="shared" si="1159"/>
        <v>0</v>
      </c>
      <c r="N1463" s="30">
        <f t="shared" si="1159"/>
        <v>5167.6000000000004</v>
      </c>
      <c r="O1463" s="30">
        <f t="shared" si="1159"/>
        <v>0</v>
      </c>
      <c r="P1463" s="30">
        <f t="shared" si="1159"/>
        <v>8416.7999999999993</v>
      </c>
      <c r="Q1463" s="30">
        <f t="shared" si="1159"/>
        <v>0</v>
      </c>
      <c r="R1463" s="30">
        <f t="shared" si="1159"/>
        <v>31201.599999999999</v>
      </c>
      <c r="S1463" s="30">
        <f t="shared" si="1159"/>
        <v>31441</v>
      </c>
      <c r="T1463" s="22"/>
      <c r="U1463" s="102"/>
    </row>
    <row r="1464" spans="1:21" ht="114" customHeight="1" x14ac:dyDescent="0.2">
      <c r="A1464" s="103"/>
      <c r="B1464" s="80" t="s">
        <v>13</v>
      </c>
      <c r="C1464" s="19"/>
      <c r="D1464" s="20"/>
      <c r="E1464" s="20"/>
      <c r="F1464" s="30"/>
      <c r="G1464" s="30"/>
      <c r="H1464" s="30">
        <f t="shared" ref="H1464" si="1160">H1391</f>
        <v>22915.4</v>
      </c>
      <c r="I1464" s="30">
        <f t="shared" ref="I1464:S1464" si="1161">I1391</f>
        <v>4672.6099999999997</v>
      </c>
      <c r="J1464" s="30">
        <f t="shared" si="1161"/>
        <v>4870</v>
      </c>
      <c r="K1464" s="30">
        <f t="shared" si="1161"/>
        <v>4672.6099999999997</v>
      </c>
      <c r="L1464" s="30">
        <f t="shared" si="1161"/>
        <v>6905</v>
      </c>
      <c r="M1464" s="30">
        <f t="shared" si="1161"/>
        <v>0</v>
      </c>
      <c r="N1464" s="30">
        <f t="shared" si="1161"/>
        <v>5167.6000000000004</v>
      </c>
      <c r="O1464" s="30">
        <f t="shared" si="1161"/>
        <v>0</v>
      </c>
      <c r="P1464" s="30">
        <f t="shared" si="1161"/>
        <v>5972.8</v>
      </c>
      <c r="Q1464" s="30">
        <f t="shared" si="1161"/>
        <v>0</v>
      </c>
      <c r="R1464" s="30">
        <f t="shared" si="1161"/>
        <v>31201.599999999999</v>
      </c>
      <c r="S1464" s="30">
        <f t="shared" si="1161"/>
        <v>31441</v>
      </c>
      <c r="T1464" s="22"/>
      <c r="U1464" s="103"/>
    </row>
    <row r="1465" spans="1:21" ht="12.75" customHeight="1" x14ac:dyDescent="0.2">
      <c r="A1465" s="103"/>
      <c r="B1465" s="80" t="s">
        <v>14</v>
      </c>
      <c r="C1465" s="19"/>
      <c r="D1465" s="20"/>
      <c r="E1465" s="20"/>
      <c r="F1465" s="30"/>
      <c r="G1465" s="30"/>
      <c r="H1465" s="30">
        <f t="shared" ref="H1465" si="1162">H1392</f>
        <v>2444</v>
      </c>
      <c r="I1465" s="30">
        <f t="shared" ref="I1465:S1465" si="1163">I1392</f>
        <v>0</v>
      </c>
      <c r="J1465" s="30">
        <f t="shared" si="1163"/>
        <v>0</v>
      </c>
      <c r="K1465" s="30">
        <f t="shared" si="1163"/>
        <v>0</v>
      </c>
      <c r="L1465" s="30">
        <f t="shared" si="1163"/>
        <v>0</v>
      </c>
      <c r="M1465" s="30">
        <f t="shared" si="1163"/>
        <v>0</v>
      </c>
      <c r="N1465" s="30">
        <f t="shared" si="1163"/>
        <v>0</v>
      </c>
      <c r="O1465" s="30">
        <f t="shared" si="1163"/>
        <v>0</v>
      </c>
      <c r="P1465" s="30">
        <f t="shared" si="1163"/>
        <v>2444</v>
      </c>
      <c r="Q1465" s="30">
        <f t="shared" si="1163"/>
        <v>0</v>
      </c>
      <c r="R1465" s="30">
        <f t="shared" si="1163"/>
        <v>0</v>
      </c>
      <c r="S1465" s="30">
        <f t="shared" si="1163"/>
        <v>0</v>
      </c>
      <c r="T1465" s="22"/>
      <c r="U1465" s="103"/>
    </row>
    <row r="1466" spans="1:21" ht="12.75" customHeight="1" x14ac:dyDescent="0.2">
      <c r="A1466" s="103"/>
      <c r="B1466" s="80" t="s">
        <v>15</v>
      </c>
      <c r="C1466" s="19"/>
      <c r="D1466" s="20"/>
      <c r="E1466" s="20"/>
      <c r="F1466" s="30"/>
      <c r="G1466" s="30"/>
      <c r="H1466" s="30">
        <f t="shared" ref="H1466" si="1164">H1393</f>
        <v>0</v>
      </c>
      <c r="I1466" s="30">
        <f t="shared" ref="I1466:S1466" si="1165">I1393</f>
        <v>0</v>
      </c>
      <c r="J1466" s="30">
        <f t="shared" si="1165"/>
        <v>0</v>
      </c>
      <c r="K1466" s="30">
        <f t="shared" si="1165"/>
        <v>0</v>
      </c>
      <c r="L1466" s="30">
        <f t="shared" si="1165"/>
        <v>0</v>
      </c>
      <c r="M1466" s="30">
        <f t="shared" si="1165"/>
        <v>0</v>
      </c>
      <c r="N1466" s="30">
        <f t="shared" si="1165"/>
        <v>0</v>
      </c>
      <c r="O1466" s="30">
        <f t="shared" si="1165"/>
        <v>0</v>
      </c>
      <c r="P1466" s="30">
        <f t="shared" si="1165"/>
        <v>0</v>
      </c>
      <c r="Q1466" s="30">
        <f t="shared" si="1165"/>
        <v>0</v>
      </c>
      <c r="R1466" s="30">
        <f t="shared" si="1165"/>
        <v>0</v>
      </c>
      <c r="S1466" s="30">
        <f t="shared" si="1165"/>
        <v>0</v>
      </c>
      <c r="T1466" s="22"/>
      <c r="U1466" s="103"/>
    </row>
    <row r="1467" spans="1:21" ht="25.5" customHeight="1" x14ac:dyDescent="0.2">
      <c r="A1467" s="104"/>
      <c r="B1467" s="80" t="s">
        <v>12</v>
      </c>
      <c r="C1467" s="19"/>
      <c r="D1467" s="20"/>
      <c r="E1467" s="20"/>
      <c r="F1467" s="30"/>
      <c r="G1467" s="30"/>
      <c r="H1467" s="30">
        <f t="shared" ref="H1467" si="1166">H1394</f>
        <v>0</v>
      </c>
      <c r="I1467" s="30">
        <f t="shared" ref="I1467:S1467" si="1167">I1394</f>
        <v>0</v>
      </c>
      <c r="J1467" s="30">
        <f t="shared" si="1167"/>
        <v>0</v>
      </c>
      <c r="K1467" s="30">
        <f t="shared" si="1167"/>
        <v>0</v>
      </c>
      <c r="L1467" s="30">
        <f t="shared" si="1167"/>
        <v>0</v>
      </c>
      <c r="M1467" s="30">
        <f t="shared" si="1167"/>
        <v>0</v>
      </c>
      <c r="N1467" s="30">
        <f t="shared" si="1167"/>
        <v>0</v>
      </c>
      <c r="O1467" s="30">
        <f t="shared" si="1167"/>
        <v>0</v>
      </c>
      <c r="P1467" s="30">
        <f t="shared" si="1167"/>
        <v>0</v>
      </c>
      <c r="Q1467" s="30">
        <f t="shared" si="1167"/>
        <v>0</v>
      </c>
      <c r="R1467" s="30">
        <f t="shared" si="1167"/>
        <v>0</v>
      </c>
      <c r="S1467" s="30">
        <f t="shared" si="1167"/>
        <v>0</v>
      </c>
      <c r="T1467" s="22"/>
      <c r="U1467" s="104"/>
    </row>
    <row r="1468" spans="1:21" ht="12.75" customHeight="1" x14ac:dyDescent="0.2">
      <c r="A1468" s="83" t="s">
        <v>356</v>
      </c>
      <c r="B1468" s="90"/>
      <c r="C1468" s="90"/>
      <c r="D1468" s="90"/>
      <c r="E1468" s="90"/>
      <c r="F1468" s="90"/>
      <c r="G1468" s="90"/>
      <c r="H1468" s="90"/>
      <c r="I1468" s="90"/>
      <c r="J1468" s="90"/>
      <c r="K1468" s="90"/>
      <c r="L1468" s="90"/>
      <c r="M1468" s="90"/>
      <c r="N1468" s="90"/>
      <c r="O1468" s="90"/>
      <c r="P1468" s="90"/>
      <c r="Q1468" s="90"/>
      <c r="R1468" s="90"/>
      <c r="S1468" s="90"/>
      <c r="T1468" s="22"/>
      <c r="U1468" s="91"/>
    </row>
    <row r="1469" spans="1:21" ht="12.75" customHeight="1" x14ac:dyDescent="0.2">
      <c r="A1469" s="79"/>
      <c r="B1469" s="42" t="s">
        <v>62</v>
      </c>
      <c r="C1469" s="19">
        <v>136</v>
      </c>
      <c r="D1469" s="20"/>
      <c r="E1469" s="20"/>
      <c r="F1469" s="30"/>
      <c r="G1469" s="30"/>
      <c r="H1469" s="30">
        <f>H1464</f>
        <v>22915.4</v>
      </c>
      <c r="I1469" s="30">
        <f t="shared" ref="I1469:S1469" si="1168">I1464</f>
        <v>4672.6099999999997</v>
      </c>
      <c r="J1469" s="30">
        <f t="shared" si="1168"/>
        <v>4870</v>
      </c>
      <c r="K1469" s="30">
        <f t="shared" si="1168"/>
        <v>4672.6099999999997</v>
      </c>
      <c r="L1469" s="30">
        <f t="shared" si="1168"/>
        <v>6905</v>
      </c>
      <c r="M1469" s="30">
        <f t="shared" si="1168"/>
        <v>0</v>
      </c>
      <c r="N1469" s="30">
        <f t="shared" si="1168"/>
        <v>5167.6000000000004</v>
      </c>
      <c r="O1469" s="30">
        <f t="shared" si="1168"/>
        <v>0</v>
      </c>
      <c r="P1469" s="30">
        <f t="shared" si="1168"/>
        <v>5972.8</v>
      </c>
      <c r="Q1469" s="30">
        <f t="shared" si="1168"/>
        <v>0</v>
      </c>
      <c r="R1469" s="30">
        <f t="shared" si="1168"/>
        <v>31201.599999999999</v>
      </c>
      <c r="S1469" s="30">
        <f t="shared" si="1168"/>
        <v>31441</v>
      </c>
      <c r="T1469" s="22"/>
      <c r="U1469" s="79"/>
    </row>
    <row r="1470" spans="1:21" ht="12.75" customHeight="1" x14ac:dyDescent="0.2">
      <c r="A1470" s="79"/>
      <c r="B1470" s="42" t="s">
        <v>326</v>
      </c>
      <c r="C1470" s="19">
        <v>136</v>
      </c>
      <c r="D1470" s="20"/>
      <c r="E1470" s="20"/>
      <c r="F1470" s="30"/>
      <c r="G1470" s="30"/>
      <c r="H1470" s="30">
        <f>H1465</f>
        <v>2444</v>
      </c>
      <c r="I1470" s="30">
        <f t="shared" ref="I1470:S1470" si="1169">I1465</f>
        <v>0</v>
      </c>
      <c r="J1470" s="30">
        <f t="shared" si="1169"/>
        <v>0</v>
      </c>
      <c r="K1470" s="30">
        <f t="shared" si="1169"/>
        <v>0</v>
      </c>
      <c r="L1470" s="30">
        <f t="shared" si="1169"/>
        <v>0</v>
      </c>
      <c r="M1470" s="30">
        <f t="shared" si="1169"/>
        <v>0</v>
      </c>
      <c r="N1470" s="30">
        <f t="shared" si="1169"/>
        <v>0</v>
      </c>
      <c r="O1470" s="30">
        <f t="shared" si="1169"/>
        <v>0</v>
      </c>
      <c r="P1470" s="30">
        <f t="shared" si="1169"/>
        <v>2444</v>
      </c>
      <c r="Q1470" s="30">
        <f t="shared" si="1169"/>
        <v>0</v>
      </c>
      <c r="R1470" s="30">
        <f t="shared" si="1169"/>
        <v>0</v>
      </c>
      <c r="S1470" s="30">
        <f t="shared" si="1169"/>
        <v>0</v>
      </c>
      <c r="T1470" s="22"/>
      <c r="U1470" s="79"/>
    </row>
    <row r="1471" spans="1:21" ht="15" customHeight="1" x14ac:dyDescent="0.2">
      <c r="A1471" s="93" t="s">
        <v>38</v>
      </c>
      <c r="B1471" s="36" t="s">
        <v>46</v>
      </c>
      <c r="C1471" s="37"/>
      <c r="D1471" s="38"/>
      <c r="E1471" s="38"/>
      <c r="F1471" s="30"/>
      <c r="G1471" s="30"/>
      <c r="H1471" s="30">
        <f>H1472+H1473+H1474+H1475</f>
        <v>29756810.837976217</v>
      </c>
      <c r="I1471" s="30">
        <f t="shared" ref="I1471:S1471" si="1170">I1472+I1473+I1474+I1475</f>
        <v>6059956.7100000009</v>
      </c>
      <c r="J1471" s="30">
        <f t="shared" si="1170"/>
        <v>6893003.5449999999</v>
      </c>
      <c r="K1471" s="30">
        <f t="shared" si="1170"/>
        <v>6060376.7100000009</v>
      </c>
      <c r="L1471" s="30">
        <f t="shared" si="1170"/>
        <v>9248128.4559500013</v>
      </c>
      <c r="M1471" s="30">
        <f t="shared" si="1170"/>
        <v>0</v>
      </c>
      <c r="N1471" s="30">
        <f t="shared" si="1170"/>
        <v>4718900.8369999994</v>
      </c>
      <c r="O1471" s="30">
        <f t="shared" si="1170"/>
        <v>0</v>
      </c>
      <c r="P1471" s="30">
        <f t="shared" si="1170"/>
        <v>8896778.0000262093</v>
      </c>
      <c r="Q1471" s="30">
        <f t="shared" si="1170"/>
        <v>0</v>
      </c>
      <c r="R1471" s="30">
        <f t="shared" si="1170"/>
        <v>30275295.499999996</v>
      </c>
      <c r="S1471" s="30">
        <f t="shared" si="1170"/>
        <v>29822027.12019999</v>
      </c>
      <c r="T1471" s="22"/>
      <c r="U1471" s="76"/>
    </row>
    <row r="1472" spans="1:21" ht="12.75" customHeight="1" x14ac:dyDescent="0.2">
      <c r="A1472" s="93"/>
      <c r="B1472" s="80" t="s">
        <v>13</v>
      </c>
      <c r="C1472" s="19"/>
      <c r="D1472" s="20"/>
      <c r="E1472" s="20"/>
      <c r="F1472" s="30"/>
      <c r="G1472" s="30"/>
      <c r="H1472" s="30">
        <f>H1434+H1446+H1453+H1464</f>
        <v>27752197.038034409</v>
      </c>
      <c r="I1472" s="30">
        <f t="shared" ref="I1472:S1472" si="1171">I1434+I1446+I1453+I1464</f>
        <v>6059956.7100000009</v>
      </c>
      <c r="J1472" s="30">
        <f t="shared" si="1171"/>
        <v>6648177.0449999999</v>
      </c>
      <c r="K1472" s="30">
        <f t="shared" si="1171"/>
        <v>6060376.7100000009</v>
      </c>
      <c r="L1472" s="30">
        <f t="shared" si="1171"/>
        <v>8886405.3563900013</v>
      </c>
      <c r="M1472" s="30">
        <f t="shared" si="1171"/>
        <v>0</v>
      </c>
      <c r="N1472" s="30">
        <f t="shared" si="1171"/>
        <v>4657790.0369999995</v>
      </c>
      <c r="O1472" s="30">
        <f t="shared" si="1171"/>
        <v>0</v>
      </c>
      <c r="P1472" s="30">
        <f t="shared" si="1171"/>
        <v>7559824.5996444002</v>
      </c>
      <c r="Q1472" s="30">
        <f t="shared" si="1171"/>
        <v>0</v>
      </c>
      <c r="R1472" s="30">
        <f t="shared" si="1171"/>
        <v>29216922.499999996</v>
      </c>
      <c r="S1472" s="30">
        <f t="shared" si="1171"/>
        <v>29353082.720199991</v>
      </c>
      <c r="T1472" s="22"/>
      <c r="U1472" s="93"/>
    </row>
    <row r="1473" spans="1:21" ht="12.75" customHeight="1" x14ac:dyDescent="0.2">
      <c r="A1473" s="93"/>
      <c r="B1473" s="80" t="s">
        <v>14</v>
      </c>
      <c r="C1473" s="19"/>
      <c r="D1473" s="20"/>
      <c r="E1473" s="20"/>
      <c r="F1473" s="30"/>
      <c r="G1473" s="30"/>
      <c r="H1473" s="30">
        <f t="shared" ref="H1473" si="1172">H1435+H1447+H1454+H1465</f>
        <v>1847409.7999418098</v>
      </c>
      <c r="I1473" s="30">
        <f t="shared" ref="I1473:S1473" si="1173">I1435+I1447+I1454+I1465</f>
        <v>0</v>
      </c>
      <c r="J1473" s="30">
        <f t="shared" si="1173"/>
        <v>244513.5</v>
      </c>
      <c r="K1473" s="30">
        <f t="shared" si="1173"/>
        <v>0</v>
      </c>
      <c r="L1473" s="30">
        <f t="shared" si="1173"/>
        <v>361723.09956</v>
      </c>
      <c r="M1473" s="30">
        <f t="shared" si="1173"/>
        <v>0</v>
      </c>
      <c r="N1473" s="30">
        <f t="shared" si="1173"/>
        <v>0</v>
      </c>
      <c r="O1473" s="30">
        <f t="shared" si="1173"/>
        <v>0</v>
      </c>
      <c r="P1473" s="30">
        <f t="shared" si="1173"/>
        <v>1241173.2003818101</v>
      </c>
      <c r="Q1473" s="30">
        <f t="shared" si="1173"/>
        <v>0</v>
      </c>
      <c r="R1473" s="30">
        <f t="shared" si="1173"/>
        <v>871188.2</v>
      </c>
      <c r="S1473" s="30">
        <f t="shared" si="1173"/>
        <v>346675.7</v>
      </c>
      <c r="T1473" s="22"/>
      <c r="U1473" s="93"/>
    </row>
    <row r="1474" spans="1:21" ht="12.75" customHeight="1" x14ac:dyDescent="0.2">
      <c r="A1474" s="93"/>
      <c r="B1474" s="80" t="s">
        <v>15</v>
      </c>
      <c r="C1474" s="19"/>
      <c r="D1474" s="20"/>
      <c r="E1474" s="20"/>
      <c r="F1474" s="30"/>
      <c r="G1474" s="30"/>
      <c r="H1474" s="30">
        <f t="shared" ref="H1474" si="1174">H1436+H1448+H1455+H1466</f>
        <v>157203.99999999997</v>
      </c>
      <c r="I1474" s="30">
        <f t="shared" ref="I1474:S1474" si="1175">I1436+I1448+I1455+I1466</f>
        <v>0</v>
      </c>
      <c r="J1474" s="30">
        <f t="shared" si="1175"/>
        <v>313</v>
      </c>
      <c r="K1474" s="30">
        <f t="shared" si="1175"/>
        <v>0</v>
      </c>
      <c r="L1474" s="30">
        <f t="shared" si="1175"/>
        <v>0</v>
      </c>
      <c r="M1474" s="30">
        <f t="shared" si="1175"/>
        <v>0</v>
      </c>
      <c r="N1474" s="30">
        <f t="shared" si="1175"/>
        <v>61110.8</v>
      </c>
      <c r="O1474" s="30">
        <f t="shared" si="1175"/>
        <v>0</v>
      </c>
      <c r="P1474" s="30">
        <f t="shared" si="1175"/>
        <v>95780.2</v>
      </c>
      <c r="Q1474" s="30">
        <f t="shared" si="1175"/>
        <v>0</v>
      </c>
      <c r="R1474" s="30">
        <f t="shared" si="1175"/>
        <v>187184.8</v>
      </c>
      <c r="S1474" s="30">
        <f t="shared" si="1175"/>
        <v>122268.7</v>
      </c>
      <c r="T1474" s="22"/>
      <c r="U1474" s="93"/>
    </row>
    <row r="1475" spans="1:21" ht="25.5" customHeight="1" x14ac:dyDescent="0.2">
      <c r="A1475" s="93"/>
      <c r="B1475" s="80" t="s">
        <v>12</v>
      </c>
      <c r="C1475" s="19"/>
      <c r="D1475" s="20"/>
      <c r="E1475" s="20"/>
      <c r="F1475" s="30"/>
      <c r="G1475" s="30"/>
      <c r="H1475" s="30">
        <f t="shared" ref="H1475" si="1176">H1437+H1449+H1456+H1467</f>
        <v>0</v>
      </c>
      <c r="I1475" s="30">
        <f t="shared" ref="I1475:S1475" si="1177">I1437+I1449+I1456+I1467</f>
        <v>0</v>
      </c>
      <c r="J1475" s="30">
        <f t="shared" si="1177"/>
        <v>0</v>
      </c>
      <c r="K1475" s="30">
        <f t="shared" si="1177"/>
        <v>0</v>
      </c>
      <c r="L1475" s="30">
        <f t="shared" si="1177"/>
        <v>0</v>
      </c>
      <c r="M1475" s="30">
        <f t="shared" si="1177"/>
        <v>0</v>
      </c>
      <c r="N1475" s="30">
        <f t="shared" si="1177"/>
        <v>0</v>
      </c>
      <c r="O1475" s="30">
        <f t="shared" si="1177"/>
        <v>0</v>
      </c>
      <c r="P1475" s="30">
        <f t="shared" si="1177"/>
        <v>0</v>
      </c>
      <c r="Q1475" s="30">
        <f t="shared" si="1177"/>
        <v>0</v>
      </c>
      <c r="R1475" s="30">
        <f t="shared" si="1177"/>
        <v>0</v>
      </c>
      <c r="S1475" s="30">
        <f t="shared" si="1177"/>
        <v>0</v>
      </c>
      <c r="T1475" s="22"/>
      <c r="U1475" s="93"/>
    </row>
    <row r="1476" spans="1:21" ht="7.9" customHeight="1" x14ac:dyDescent="0.2"/>
    <row r="1477" spans="1:21" ht="24.75" customHeight="1" x14ac:dyDescent="0.2">
      <c r="A1477" s="138" t="s">
        <v>564</v>
      </c>
      <c r="B1477" s="139"/>
      <c r="C1477" s="139"/>
      <c r="D1477" s="139"/>
      <c r="E1477" s="139"/>
      <c r="F1477" s="139"/>
      <c r="G1477" s="139"/>
      <c r="H1477" s="139"/>
      <c r="I1477" s="139"/>
      <c r="J1477" s="139"/>
      <c r="K1477" s="139"/>
      <c r="L1477" s="139"/>
      <c r="M1477" s="139"/>
      <c r="N1477" s="139"/>
      <c r="O1477" s="139"/>
      <c r="P1477" s="139"/>
      <c r="Q1477" s="139"/>
      <c r="R1477" s="139"/>
      <c r="S1477" s="139"/>
      <c r="T1477" s="139"/>
      <c r="U1477" s="139"/>
    </row>
    <row r="1478" spans="1:21" ht="12.75" customHeight="1" x14ac:dyDescent="0.2">
      <c r="A1478" s="139"/>
      <c r="B1478" s="139"/>
      <c r="C1478" s="139"/>
      <c r="D1478" s="139"/>
      <c r="E1478" s="139"/>
      <c r="F1478" s="139"/>
      <c r="G1478" s="139"/>
      <c r="H1478" s="139"/>
      <c r="I1478" s="139"/>
      <c r="J1478" s="139"/>
      <c r="K1478" s="139"/>
      <c r="L1478" s="139"/>
      <c r="M1478" s="139"/>
      <c r="N1478" s="139"/>
      <c r="O1478" s="139"/>
      <c r="P1478" s="139"/>
      <c r="Q1478" s="139"/>
      <c r="R1478" s="139"/>
      <c r="S1478" s="139"/>
      <c r="T1478" s="139"/>
      <c r="U1478" s="139"/>
    </row>
    <row r="1479" spans="1:21" ht="12.75" customHeight="1" x14ac:dyDescent="0.2">
      <c r="A1479" s="139"/>
      <c r="B1479" s="139"/>
      <c r="C1479" s="139"/>
      <c r="D1479" s="139"/>
      <c r="E1479" s="139"/>
      <c r="F1479" s="139"/>
      <c r="G1479" s="139"/>
      <c r="H1479" s="139"/>
      <c r="I1479" s="139"/>
      <c r="J1479" s="139"/>
      <c r="K1479" s="139"/>
      <c r="L1479" s="139"/>
      <c r="M1479" s="139"/>
      <c r="N1479" s="139"/>
      <c r="O1479" s="139"/>
      <c r="P1479" s="139"/>
      <c r="Q1479" s="139"/>
      <c r="R1479" s="139"/>
      <c r="S1479" s="139"/>
      <c r="T1479" s="139"/>
      <c r="U1479" s="139"/>
    </row>
    <row r="1480" spans="1:21" ht="31.5" customHeight="1" x14ac:dyDescent="0.2">
      <c r="A1480" s="139"/>
      <c r="B1480" s="139"/>
      <c r="C1480" s="139"/>
      <c r="D1480" s="139"/>
      <c r="E1480" s="139"/>
      <c r="F1480" s="139"/>
      <c r="G1480" s="139"/>
      <c r="H1480" s="139"/>
      <c r="I1480" s="139"/>
      <c r="J1480" s="139"/>
      <c r="K1480" s="139"/>
      <c r="L1480" s="139"/>
      <c r="M1480" s="139"/>
      <c r="N1480" s="139"/>
      <c r="O1480" s="139"/>
      <c r="P1480" s="139"/>
      <c r="Q1480" s="139"/>
      <c r="R1480" s="139"/>
      <c r="S1480" s="139"/>
      <c r="T1480" s="139"/>
      <c r="U1480" s="139"/>
    </row>
    <row r="1481" spans="1:21" x14ac:dyDescent="0.2">
      <c r="A1481" s="139"/>
      <c r="B1481" s="139"/>
      <c r="C1481" s="139"/>
      <c r="D1481" s="139"/>
      <c r="E1481" s="139"/>
      <c r="F1481" s="139"/>
      <c r="G1481" s="139"/>
      <c r="H1481" s="139"/>
      <c r="I1481" s="139"/>
      <c r="J1481" s="139"/>
      <c r="K1481" s="139"/>
      <c r="L1481" s="139"/>
      <c r="M1481" s="139"/>
      <c r="N1481" s="139"/>
      <c r="O1481" s="139"/>
      <c r="P1481" s="139"/>
      <c r="Q1481" s="139"/>
      <c r="R1481" s="139"/>
      <c r="S1481" s="139"/>
      <c r="T1481" s="139"/>
      <c r="U1481" s="139"/>
    </row>
    <row r="1482" spans="1:21" x14ac:dyDescent="0.2">
      <c r="A1482" s="139"/>
      <c r="B1482" s="139"/>
      <c r="C1482" s="139"/>
      <c r="D1482" s="139"/>
      <c r="E1482" s="139"/>
      <c r="F1482" s="139"/>
      <c r="G1482" s="139"/>
      <c r="H1482" s="139"/>
      <c r="I1482" s="139"/>
      <c r="J1482" s="139"/>
      <c r="K1482" s="139"/>
      <c r="L1482" s="139"/>
      <c r="M1482" s="139"/>
      <c r="N1482" s="139"/>
      <c r="O1482" s="139"/>
      <c r="P1482" s="139"/>
      <c r="Q1482" s="139"/>
      <c r="R1482" s="139"/>
      <c r="S1482" s="139"/>
      <c r="T1482" s="139"/>
      <c r="U1482" s="139"/>
    </row>
    <row r="1483" spans="1:21" x14ac:dyDescent="0.2">
      <c r="A1483" s="139"/>
      <c r="B1483" s="139"/>
      <c r="C1483" s="139"/>
      <c r="D1483" s="139"/>
      <c r="E1483" s="139"/>
      <c r="F1483" s="139"/>
      <c r="G1483" s="139"/>
      <c r="H1483" s="139"/>
      <c r="I1483" s="139"/>
      <c r="J1483" s="139"/>
      <c r="K1483" s="139"/>
      <c r="L1483" s="139"/>
      <c r="M1483" s="139"/>
      <c r="N1483" s="139"/>
      <c r="O1483" s="139"/>
      <c r="P1483" s="139"/>
      <c r="Q1483" s="139"/>
      <c r="R1483" s="139"/>
      <c r="S1483" s="139"/>
      <c r="T1483" s="139"/>
      <c r="U1483" s="139"/>
    </row>
    <row r="1484" spans="1:21" x14ac:dyDescent="0.2">
      <c r="A1484" s="139"/>
      <c r="B1484" s="139"/>
      <c r="C1484" s="139"/>
      <c r="D1484" s="139"/>
      <c r="E1484" s="139"/>
      <c r="F1484" s="139"/>
      <c r="G1484" s="139"/>
      <c r="H1484" s="139"/>
      <c r="I1484" s="139"/>
      <c r="J1484" s="139"/>
      <c r="K1484" s="139"/>
      <c r="L1484" s="139"/>
      <c r="M1484" s="139"/>
      <c r="N1484" s="139"/>
      <c r="O1484" s="139"/>
      <c r="P1484" s="139"/>
      <c r="Q1484" s="139"/>
      <c r="R1484" s="139"/>
      <c r="S1484" s="139"/>
      <c r="T1484" s="139"/>
      <c r="U1484" s="139"/>
    </row>
    <row r="1485" spans="1:21" x14ac:dyDescent="0.2">
      <c r="A1485" s="139"/>
      <c r="B1485" s="139"/>
      <c r="C1485" s="139"/>
      <c r="D1485" s="139"/>
      <c r="E1485" s="139"/>
      <c r="F1485" s="139"/>
      <c r="G1485" s="139"/>
      <c r="H1485" s="139"/>
      <c r="I1485" s="139"/>
      <c r="J1485" s="139"/>
      <c r="K1485" s="139"/>
      <c r="L1485" s="139"/>
      <c r="M1485" s="139"/>
      <c r="N1485" s="139"/>
      <c r="O1485" s="139"/>
      <c r="P1485" s="139"/>
      <c r="Q1485" s="139"/>
      <c r="R1485" s="139"/>
      <c r="S1485" s="139"/>
      <c r="T1485" s="139"/>
      <c r="U1485" s="139"/>
    </row>
    <row r="1486" spans="1:21" x14ac:dyDescent="0.2">
      <c r="A1486" s="139"/>
      <c r="B1486" s="139"/>
      <c r="C1486" s="139"/>
      <c r="D1486" s="139"/>
      <c r="E1486" s="139"/>
      <c r="F1486" s="139"/>
      <c r="G1486" s="139"/>
      <c r="H1486" s="139"/>
      <c r="I1486" s="139"/>
      <c r="J1486" s="139"/>
      <c r="K1486" s="139"/>
      <c r="L1486" s="139"/>
      <c r="M1486" s="139"/>
      <c r="N1486" s="139"/>
      <c r="O1486" s="139"/>
      <c r="P1486" s="139"/>
      <c r="Q1486" s="139"/>
      <c r="R1486" s="139"/>
      <c r="S1486" s="139"/>
      <c r="T1486" s="139"/>
      <c r="U1486" s="139"/>
    </row>
    <row r="1487" spans="1:21" x14ac:dyDescent="0.2">
      <c r="A1487" s="139"/>
      <c r="B1487" s="139"/>
      <c r="C1487" s="139"/>
      <c r="D1487" s="139"/>
      <c r="E1487" s="139"/>
      <c r="F1487" s="139"/>
      <c r="G1487" s="139"/>
      <c r="H1487" s="139"/>
      <c r="I1487" s="139"/>
      <c r="J1487" s="139"/>
      <c r="K1487" s="139"/>
      <c r="L1487" s="139"/>
      <c r="M1487" s="139"/>
      <c r="N1487" s="139"/>
      <c r="O1487" s="139"/>
      <c r="P1487" s="139"/>
      <c r="Q1487" s="139"/>
      <c r="R1487" s="139"/>
      <c r="S1487" s="139"/>
      <c r="T1487" s="139"/>
      <c r="U1487" s="139"/>
    </row>
    <row r="1488" spans="1:21" x14ac:dyDescent="0.2">
      <c r="A1488" s="139"/>
      <c r="B1488" s="139"/>
      <c r="C1488" s="139"/>
      <c r="D1488" s="139"/>
      <c r="E1488" s="139"/>
      <c r="F1488" s="139"/>
      <c r="G1488" s="139"/>
      <c r="H1488" s="139"/>
      <c r="I1488" s="139"/>
      <c r="J1488" s="139"/>
      <c r="K1488" s="139"/>
      <c r="L1488" s="139"/>
      <c r="M1488" s="139"/>
      <c r="N1488" s="139"/>
      <c r="O1488" s="139"/>
      <c r="P1488" s="139"/>
      <c r="Q1488" s="139"/>
      <c r="R1488" s="139"/>
      <c r="S1488" s="139"/>
      <c r="T1488" s="139"/>
      <c r="U1488" s="139"/>
    </row>
    <row r="1489" spans="1:21" ht="409.15" customHeight="1" x14ac:dyDescent="0.2">
      <c r="A1489" s="139"/>
      <c r="B1489" s="139"/>
      <c r="C1489" s="139"/>
      <c r="D1489" s="139"/>
      <c r="E1489" s="139"/>
      <c r="F1489" s="139"/>
      <c r="G1489" s="139"/>
      <c r="H1489" s="139"/>
      <c r="I1489" s="139"/>
      <c r="J1489" s="139"/>
      <c r="K1489" s="139"/>
      <c r="L1489" s="139"/>
      <c r="M1489" s="139"/>
      <c r="N1489" s="139"/>
      <c r="O1489" s="139"/>
      <c r="P1489" s="139"/>
      <c r="Q1489" s="139"/>
      <c r="R1489" s="139"/>
      <c r="S1489" s="139"/>
      <c r="T1489" s="139"/>
      <c r="U1489" s="139"/>
    </row>
    <row r="1493" spans="1:21" ht="15.75" x14ac:dyDescent="0.2">
      <c r="A1493" s="137"/>
      <c r="B1493" s="137"/>
      <c r="C1493" s="137"/>
      <c r="D1493" s="137"/>
      <c r="E1493" s="137"/>
      <c r="F1493" s="137"/>
      <c r="G1493" s="137"/>
      <c r="H1493" s="137"/>
      <c r="I1493" s="137"/>
      <c r="J1493" s="137"/>
      <c r="K1493" s="137"/>
      <c r="L1493" s="137"/>
      <c r="M1493" s="137"/>
      <c r="N1493" s="137"/>
      <c r="O1493" s="137"/>
      <c r="P1493" s="137"/>
      <c r="Q1493" s="137"/>
      <c r="R1493" s="137"/>
      <c r="S1493" s="137"/>
      <c r="T1493" s="137"/>
      <c r="U1493" s="137"/>
    </row>
  </sheetData>
  <sheetProtection password="CC75" sheet="1" objects="1" scenarios="1" formatCells="0" autoFilter="0"/>
  <autoFilter ref="A1:W1431"/>
  <mergeCells count="602">
    <mergeCell ref="A459:A466"/>
    <mergeCell ref="A486:A496"/>
    <mergeCell ref="T486:T496"/>
    <mergeCell ref="A608:A619"/>
    <mergeCell ref="T608:T619"/>
    <mergeCell ref="U636:U647"/>
    <mergeCell ref="U620:U635"/>
    <mergeCell ref="A648:A659"/>
    <mergeCell ref="A467:A474"/>
    <mergeCell ref="T467:T474"/>
    <mergeCell ref="A475:A485"/>
    <mergeCell ref="T459:T466"/>
    <mergeCell ref="U459:U466"/>
    <mergeCell ref="B462:B463"/>
    <mergeCell ref="B526:B530"/>
    <mergeCell ref="U475:U485"/>
    <mergeCell ref="B470:B471"/>
    <mergeCell ref="A521:A532"/>
    <mergeCell ref="T521:T532"/>
    <mergeCell ref="B524:B525"/>
    <mergeCell ref="B489:B491"/>
    <mergeCell ref="B478:B480"/>
    <mergeCell ref="B481:B483"/>
    <mergeCell ref="U467:U474"/>
    <mergeCell ref="T475:T485"/>
    <mergeCell ref="A545:A555"/>
    <mergeCell ref="T545:T555"/>
    <mergeCell ref="U545:U555"/>
    <mergeCell ref="B548:B550"/>
    <mergeCell ref="B551:B553"/>
    <mergeCell ref="U521:U532"/>
    <mergeCell ref="U497:U508"/>
    <mergeCell ref="B559:B561"/>
    <mergeCell ref="A1493:U1493"/>
    <mergeCell ref="A1477:U1489"/>
    <mergeCell ref="A1471:A1475"/>
    <mergeCell ref="U1472:U1475"/>
    <mergeCell ref="U1396:U1399"/>
    <mergeCell ref="T1386:T1389"/>
    <mergeCell ref="U1386:U1389"/>
    <mergeCell ref="A1390:A1394"/>
    <mergeCell ref="T1390:T1394"/>
    <mergeCell ref="U1390:U1394"/>
    <mergeCell ref="A1463:A1467"/>
    <mergeCell ref="U1463:U1467"/>
    <mergeCell ref="A1385:A1389"/>
    <mergeCell ref="A1395:A1399"/>
    <mergeCell ref="A1445:A1449"/>
    <mergeCell ref="A1452:A1456"/>
    <mergeCell ref="T1396:T1399"/>
    <mergeCell ref="U1248:U1254"/>
    <mergeCell ref="A1267:A1271"/>
    <mergeCell ref="A1234:A1240"/>
    <mergeCell ref="T1234:T1240"/>
    <mergeCell ref="U1234:U1240"/>
    <mergeCell ref="A1241:A1247"/>
    <mergeCell ref="T1241:T1247"/>
    <mergeCell ref="U1241:U1247"/>
    <mergeCell ref="B1222:B1223"/>
    <mergeCell ref="B562:B564"/>
    <mergeCell ref="T648:T659"/>
    <mergeCell ref="U648:U659"/>
    <mergeCell ref="T636:T647"/>
    <mergeCell ref="B613:B617"/>
    <mergeCell ref="A620:A635"/>
    <mergeCell ref="B512:B513"/>
    <mergeCell ref="B514:B518"/>
    <mergeCell ref="A660:A671"/>
    <mergeCell ref="A567:A577"/>
    <mergeCell ref="T567:T577"/>
    <mergeCell ref="U567:U577"/>
    <mergeCell ref="B570:B572"/>
    <mergeCell ref="V6:W7"/>
    <mergeCell ref="A1433:A1437"/>
    <mergeCell ref="A1341:A1349"/>
    <mergeCell ref="T1341:T1349"/>
    <mergeCell ref="U1341:U1349"/>
    <mergeCell ref="T1358:T1361"/>
    <mergeCell ref="U1358:U1361"/>
    <mergeCell ref="A1309:U1309"/>
    <mergeCell ref="A1310:A1323"/>
    <mergeCell ref="T1310:T1323"/>
    <mergeCell ref="U1310:U1323"/>
    <mergeCell ref="A1334:A1340"/>
    <mergeCell ref="A1283:A1289"/>
    <mergeCell ref="T1283:T1289"/>
    <mergeCell ref="U1283:U1289"/>
    <mergeCell ref="A1371:A1377"/>
    <mergeCell ref="A1248:A1254"/>
    <mergeCell ref="T1248:T1254"/>
    <mergeCell ref="A556:A566"/>
    <mergeCell ref="T556:T566"/>
    <mergeCell ref="U556:U566"/>
    <mergeCell ref="U1371:U1377"/>
    <mergeCell ref="T1371:T1377"/>
    <mergeCell ref="A1297:A1303"/>
    <mergeCell ref="A1378:A1384"/>
    <mergeCell ref="A1350:A1356"/>
    <mergeCell ref="T1350:T1356"/>
    <mergeCell ref="U1350:U1356"/>
    <mergeCell ref="U1378:U1384"/>
    <mergeCell ref="B1366:B1367"/>
    <mergeCell ref="T1324:T1333"/>
    <mergeCell ref="U1324:U1333"/>
    <mergeCell ref="T1334:T1340"/>
    <mergeCell ref="U1334:U1340"/>
    <mergeCell ref="A1357:A1361"/>
    <mergeCell ref="A1324:A1333"/>
    <mergeCell ref="B1344:B1346"/>
    <mergeCell ref="T1378:T1384"/>
    <mergeCell ref="A1362:U1362"/>
    <mergeCell ref="A1363:A1370"/>
    <mergeCell ref="T1363:T1370"/>
    <mergeCell ref="U1363:U1370"/>
    <mergeCell ref="B1327:B1330"/>
    <mergeCell ref="B1313:B1320"/>
    <mergeCell ref="A1272:U1272"/>
    <mergeCell ref="A1255:A1261"/>
    <mergeCell ref="T1255:T1261"/>
    <mergeCell ref="T1297:T1303"/>
    <mergeCell ref="U1297:U1303"/>
    <mergeCell ref="A1290:A1296"/>
    <mergeCell ref="A1274:U1274"/>
    <mergeCell ref="A1275:U1275"/>
    <mergeCell ref="A1276:A1282"/>
    <mergeCell ref="T1276:T1282"/>
    <mergeCell ref="A1304:A1308"/>
    <mergeCell ref="U1276:U1282"/>
    <mergeCell ref="T1290:T1296"/>
    <mergeCell ref="U1290:U1296"/>
    <mergeCell ref="A1273:U1273"/>
    <mergeCell ref="A1262:A1266"/>
    <mergeCell ref="U1263:U1271"/>
    <mergeCell ref="U1255:U1261"/>
    <mergeCell ref="U1210:U1218"/>
    <mergeCell ref="A1227:A1233"/>
    <mergeCell ref="A1185:U1185"/>
    <mergeCell ref="A1186:A1194"/>
    <mergeCell ref="T1186:T1194"/>
    <mergeCell ref="U1186:U1194"/>
    <mergeCell ref="B1189:B1191"/>
    <mergeCell ref="T1227:T1233"/>
    <mergeCell ref="U1227:U1233"/>
    <mergeCell ref="U1219:U1226"/>
    <mergeCell ref="A1195:A1201"/>
    <mergeCell ref="T1195:T1201"/>
    <mergeCell ref="U1195:U1201"/>
    <mergeCell ref="A1202:A1209"/>
    <mergeCell ref="T1202:T1209"/>
    <mergeCell ref="U1202:U1209"/>
    <mergeCell ref="B1205:B1206"/>
    <mergeCell ref="B1213:B1215"/>
    <mergeCell ref="A1219:A1226"/>
    <mergeCell ref="T1219:T1226"/>
    <mergeCell ref="A1210:A1218"/>
    <mergeCell ref="T1210:T1218"/>
    <mergeCell ref="A1163:A1169"/>
    <mergeCell ref="T1163:T1169"/>
    <mergeCell ref="U1163:U1169"/>
    <mergeCell ref="A1170:A1179"/>
    <mergeCell ref="T1170:T1179"/>
    <mergeCell ref="U1170:U1179"/>
    <mergeCell ref="B1173:B1176"/>
    <mergeCell ref="A1180:A1184"/>
    <mergeCell ref="A1156:A1162"/>
    <mergeCell ref="T1156:T1162"/>
    <mergeCell ref="U1156:U1162"/>
    <mergeCell ref="A1139:A1147"/>
    <mergeCell ref="T1139:T1147"/>
    <mergeCell ref="U1139:U1147"/>
    <mergeCell ref="B1142:B1144"/>
    <mergeCell ref="A1148:A1155"/>
    <mergeCell ref="T1148:T1155"/>
    <mergeCell ref="U1148:U1155"/>
    <mergeCell ref="B1151:B1152"/>
    <mergeCell ref="A1091:A1097"/>
    <mergeCell ref="T1091:T1097"/>
    <mergeCell ref="U1091:U1097"/>
    <mergeCell ref="A1103:U1103"/>
    <mergeCell ref="A1104:A1113"/>
    <mergeCell ref="T1104:T1113"/>
    <mergeCell ref="U1104:U1113"/>
    <mergeCell ref="B1107:B1110"/>
    <mergeCell ref="A1132:A1138"/>
    <mergeCell ref="T1132:T1138"/>
    <mergeCell ref="U1132:U1138"/>
    <mergeCell ref="A1114:A1122"/>
    <mergeCell ref="T1114:T1122"/>
    <mergeCell ref="U1114:U1122"/>
    <mergeCell ref="B1117:B1119"/>
    <mergeCell ref="A1123:A1131"/>
    <mergeCell ref="T1123:T1131"/>
    <mergeCell ref="U1123:U1131"/>
    <mergeCell ref="B1126:B1128"/>
    <mergeCell ref="A1098:A1102"/>
    <mergeCell ref="A1084:A1090"/>
    <mergeCell ref="T1084:T1090"/>
    <mergeCell ref="U1084:U1090"/>
    <mergeCell ref="A1070:A1076"/>
    <mergeCell ref="T1070:T1076"/>
    <mergeCell ref="U1070:U1076"/>
    <mergeCell ref="A1077:A1083"/>
    <mergeCell ref="T1077:T1083"/>
    <mergeCell ref="U1077:U1083"/>
    <mergeCell ref="A1061:A1069"/>
    <mergeCell ref="T1061:T1069"/>
    <mergeCell ref="U1061:U1069"/>
    <mergeCell ref="B1064:B1066"/>
    <mergeCell ref="A1047:A1053"/>
    <mergeCell ref="T1047:T1053"/>
    <mergeCell ref="U1047:U1053"/>
    <mergeCell ref="A1027:A1037"/>
    <mergeCell ref="T1027:T1037"/>
    <mergeCell ref="U1027:U1037"/>
    <mergeCell ref="A1038:A1046"/>
    <mergeCell ref="T1038:T1046"/>
    <mergeCell ref="U1038:U1046"/>
    <mergeCell ref="B1041:B1043"/>
    <mergeCell ref="A1054:A1060"/>
    <mergeCell ref="T1054:T1060"/>
    <mergeCell ref="U1054:U1060"/>
    <mergeCell ref="A1018:A1022"/>
    <mergeCell ref="A1023:U1023"/>
    <mergeCell ref="A1024:U1024"/>
    <mergeCell ref="A1025:U1025"/>
    <mergeCell ref="A1026:U1026"/>
    <mergeCell ref="B1030:B1034"/>
    <mergeCell ref="A990:A996"/>
    <mergeCell ref="T990:T996"/>
    <mergeCell ref="U990:U996"/>
    <mergeCell ref="A997:A1004"/>
    <mergeCell ref="T997:T1004"/>
    <mergeCell ref="U997:U1004"/>
    <mergeCell ref="B1000:B1001"/>
    <mergeCell ref="A1013:A1017"/>
    <mergeCell ref="A1005:A1012"/>
    <mergeCell ref="T1005:T1012"/>
    <mergeCell ref="U1005:U1012"/>
    <mergeCell ref="B1008:B1009"/>
    <mergeCell ref="A973:A979"/>
    <mergeCell ref="T973:T979"/>
    <mergeCell ref="U973:U979"/>
    <mergeCell ref="A980:A989"/>
    <mergeCell ref="B983:B986"/>
    <mergeCell ref="T980:T989"/>
    <mergeCell ref="U980:U989"/>
    <mergeCell ref="A959:A965"/>
    <mergeCell ref="T959:T965"/>
    <mergeCell ref="U959:U965"/>
    <mergeCell ref="A966:A972"/>
    <mergeCell ref="T966:T972"/>
    <mergeCell ref="U966:U972"/>
    <mergeCell ref="B925:B926"/>
    <mergeCell ref="B917:B918"/>
    <mergeCell ref="A907:A913"/>
    <mergeCell ref="T907:T913"/>
    <mergeCell ref="U907:U913"/>
    <mergeCell ref="A949:U949"/>
    <mergeCell ref="A950:A958"/>
    <mergeCell ref="T950:T958"/>
    <mergeCell ref="U950:U958"/>
    <mergeCell ref="B953:B955"/>
    <mergeCell ref="A930:A936"/>
    <mergeCell ref="T930:T936"/>
    <mergeCell ref="U930:U936"/>
    <mergeCell ref="A937:A943"/>
    <mergeCell ref="T937:T943"/>
    <mergeCell ref="U937:U943"/>
    <mergeCell ref="U914:U921"/>
    <mergeCell ref="A922:A929"/>
    <mergeCell ref="A944:A948"/>
    <mergeCell ref="T922:T929"/>
    <mergeCell ref="U922:U929"/>
    <mergeCell ref="U672:U684"/>
    <mergeCell ref="B701:B702"/>
    <mergeCell ref="B703:B707"/>
    <mergeCell ref="A710:A721"/>
    <mergeCell ref="T710:T721"/>
    <mergeCell ref="B678:B682"/>
    <mergeCell ref="A854:A860"/>
    <mergeCell ref="T854:T860"/>
    <mergeCell ref="A807:U807"/>
    <mergeCell ref="A808:U808"/>
    <mergeCell ref="A833:A839"/>
    <mergeCell ref="T833:T839"/>
    <mergeCell ref="U833:U839"/>
    <mergeCell ref="A840:A846"/>
    <mergeCell ref="U685:U697"/>
    <mergeCell ref="A698:A709"/>
    <mergeCell ref="T840:T846"/>
    <mergeCell ref="A809:A815"/>
    <mergeCell ref="T809:T815"/>
    <mergeCell ref="U809:U815"/>
    <mergeCell ref="B826:B829"/>
    <mergeCell ref="A816:A822"/>
    <mergeCell ref="T816:T822"/>
    <mergeCell ref="U816:U822"/>
    <mergeCell ref="U840:U846"/>
    <mergeCell ref="A823:A832"/>
    <mergeCell ref="T823:T832"/>
    <mergeCell ref="U823:U832"/>
    <mergeCell ref="A448:A458"/>
    <mergeCell ref="T448:T458"/>
    <mergeCell ref="U448:U458"/>
    <mergeCell ref="A589:A607"/>
    <mergeCell ref="T589:T607"/>
    <mergeCell ref="U589:U607"/>
    <mergeCell ref="B500:B501"/>
    <mergeCell ref="B502:B506"/>
    <mergeCell ref="A509:A520"/>
    <mergeCell ref="T497:T508"/>
    <mergeCell ref="U533:U544"/>
    <mergeCell ref="A533:A544"/>
    <mergeCell ref="T533:T544"/>
    <mergeCell ref="B536:B537"/>
    <mergeCell ref="B538:B542"/>
    <mergeCell ref="B592:B599"/>
    <mergeCell ref="B600:B605"/>
    <mergeCell ref="T509:T520"/>
    <mergeCell ref="U509:U520"/>
    <mergeCell ref="B573:B575"/>
    <mergeCell ref="A578:A588"/>
    <mergeCell ref="T578:T588"/>
    <mergeCell ref="U578:U588"/>
    <mergeCell ref="B581:B583"/>
    <mergeCell ref="A419:A428"/>
    <mergeCell ref="T419:T428"/>
    <mergeCell ref="U419:U428"/>
    <mergeCell ref="B422:B425"/>
    <mergeCell ref="A429:A440"/>
    <mergeCell ref="T429:T440"/>
    <mergeCell ref="U429:U440"/>
    <mergeCell ref="B436:B438"/>
    <mergeCell ref="B432:B435"/>
    <mergeCell ref="B105:B111"/>
    <mergeCell ref="T116:T122"/>
    <mergeCell ref="A123:A129"/>
    <mergeCell ref="T123:T129"/>
    <mergeCell ref="A151:U151"/>
    <mergeCell ref="B133:B134"/>
    <mergeCell ref="A116:A122"/>
    <mergeCell ref="A152:A161"/>
    <mergeCell ref="T152:T161"/>
    <mergeCell ref="U116:U122"/>
    <mergeCell ref="U123:U129"/>
    <mergeCell ref="A138:A145"/>
    <mergeCell ref="T138:T145"/>
    <mergeCell ref="U138:U145"/>
    <mergeCell ref="B141:B142"/>
    <mergeCell ref="A130:A137"/>
    <mergeCell ref="T130:T137"/>
    <mergeCell ref="U130:U137"/>
    <mergeCell ref="A146:A150"/>
    <mergeCell ref="U152:U161"/>
    <mergeCell ref="B155:B158"/>
    <mergeCell ref="A13:U13"/>
    <mergeCell ref="A14:A30"/>
    <mergeCell ref="T14:T30"/>
    <mergeCell ref="U14:U30"/>
    <mergeCell ref="A47:A56"/>
    <mergeCell ref="T47:T56"/>
    <mergeCell ref="U47:U56"/>
    <mergeCell ref="B50:B52"/>
    <mergeCell ref="U87:U101"/>
    <mergeCell ref="A62:U62"/>
    <mergeCell ref="A63:A86"/>
    <mergeCell ref="B96:B98"/>
    <mergeCell ref="B90:B95"/>
    <mergeCell ref="B79:B82"/>
    <mergeCell ref="B99:B100"/>
    <mergeCell ref="T63:T86"/>
    <mergeCell ref="U63:U86"/>
    <mergeCell ref="A87:A101"/>
    <mergeCell ref="T87:T101"/>
    <mergeCell ref="A57:A61"/>
    <mergeCell ref="A225:A234"/>
    <mergeCell ref="T225:T234"/>
    <mergeCell ref="A2:U4"/>
    <mergeCell ref="A6:A7"/>
    <mergeCell ref="B6:B7"/>
    <mergeCell ref="C6:G6"/>
    <mergeCell ref="H6:H7"/>
    <mergeCell ref="R6:R7"/>
    <mergeCell ref="S6:S7"/>
    <mergeCell ref="I6:I7"/>
    <mergeCell ref="J6:Q6"/>
    <mergeCell ref="T6:T7"/>
    <mergeCell ref="U6:U7"/>
    <mergeCell ref="H5:S5"/>
    <mergeCell ref="A9:U9"/>
    <mergeCell ref="A10:U10"/>
    <mergeCell ref="A11:U11"/>
    <mergeCell ref="A31:A46"/>
    <mergeCell ref="T31:T46"/>
    <mergeCell ref="U31:U46"/>
    <mergeCell ref="A102:A115"/>
    <mergeCell ref="T102:T115"/>
    <mergeCell ref="U102:U115"/>
    <mergeCell ref="A12:U12"/>
    <mergeCell ref="A250:A256"/>
    <mergeCell ref="A235:A241"/>
    <mergeCell ref="C246:C247"/>
    <mergeCell ref="A287:A293"/>
    <mergeCell ref="T287:T293"/>
    <mergeCell ref="U294:U300"/>
    <mergeCell ref="A273:A279"/>
    <mergeCell ref="T273:T279"/>
    <mergeCell ref="U287:U293"/>
    <mergeCell ref="A294:A300"/>
    <mergeCell ref="A280:A286"/>
    <mergeCell ref="T280:T286"/>
    <mergeCell ref="U280:U286"/>
    <mergeCell ref="B267:B268"/>
    <mergeCell ref="A264:A272"/>
    <mergeCell ref="A257:A263"/>
    <mergeCell ref="T235:T241"/>
    <mergeCell ref="U235:U241"/>
    <mergeCell ref="B246:B247"/>
    <mergeCell ref="D246:D247"/>
    <mergeCell ref="F246:F247"/>
    <mergeCell ref="A242:A249"/>
    <mergeCell ref="A211:A217"/>
    <mergeCell ref="A162:A171"/>
    <mergeCell ref="T162:T171"/>
    <mergeCell ref="U162:U171"/>
    <mergeCell ref="B165:B168"/>
    <mergeCell ref="A172:A181"/>
    <mergeCell ref="T172:T181"/>
    <mergeCell ref="U172:U181"/>
    <mergeCell ref="B175:B178"/>
    <mergeCell ref="A203:A210"/>
    <mergeCell ref="A187:U187"/>
    <mergeCell ref="A188:U188"/>
    <mergeCell ref="U189:U195"/>
    <mergeCell ref="A196:A202"/>
    <mergeCell ref="T196:T202"/>
    <mergeCell ref="A182:A186"/>
    <mergeCell ref="A189:A195"/>
    <mergeCell ref="T189:T195"/>
    <mergeCell ref="U211:U217"/>
    <mergeCell ref="T211:T217"/>
    <mergeCell ref="B310:B321"/>
    <mergeCell ref="U225:U234"/>
    <mergeCell ref="B231:B232"/>
    <mergeCell ref="T379:T386"/>
    <mergeCell ref="U379:U386"/>
    <mergeCell ref="B382:B383"/>
    <mergeCell ref="T257:T263"/>
    <mergeCell ref="U257:U263"/>
    <mergeCell ref="U273:U279"/>
    <mergeCell ref="T307:T324"/>
    <mergeCell ref="T294:T300"/>
    <mergeCell ref="T242:T249"/>
    <mergeCell ref="U242:U249"/>
    <mergeCell ref="T250:T256"/>
    <mergeCell ref="U250:U256"/>
    <mergeCell ref="B269:B270"/>
    <mergeCell ref="T264:T272"/>
    <mergeCell ref="U264:U272"/>
    <mergeCell ref="U218:U224"/>
    <mergeCell ref="T218:T224"/>
    <mergeCell ref="U486:U496"/>
    <mergeCell ref="A365:A371"/>
    <mergeCell ref="U365:U371"/>
    <mergeCell ref="T365:T371"/>
    <mergeCell ref="A346:A352"/>
    <mergeCell ref="T346:T352"/>
    <mergeCell ref="U346:U352"/>
    <mergeCell ref="A401:A411"/>
    <mergeCell ref="A412:A418"/>
    <mergeCell ref="A387:A393"/>
    <mergeCell ref="A394:A400"/>
    <mergeCell ref="U394:U400"/>
    <mergeCell ref="A379:A386"/>
    <mergeCell ref="T372:T378"/>
    <mergeCell ref="U372:U378"/>
    <mergeCell ref="B492:B494"/>
    <mergeCell ref="T387:T393"/>
    <mergeCell ref="T394:T400"/>
    <mergeCell ref="A372:A378"/>
    <mergeCell ref="A441:A447"/>
    <mergeCell ref="T441:T447"/>
    <mergeCell ref="U441:U447"/>
    <mergeCell ref="U861:U867"/>
    <mergeCell ref="A868:A874"/>
    <mergeCell ref="A861:A867"/>
    <mergeCell ref="T861:T867"/>
    <mergeCell ref="T847:T853"/>
    <mergeCell ref="U847:U853"/>
    <mergeCell ref="U854:U860"/>
    <mergeCell ref="A847:A853"/>
    <mergeCell ref="A892:U892"/>
    <mergeCell ref="A887:A891"/>
    <mergeCell ref="T875:T881"/>
    <mergeCell ref="U875:U881"/>
    <mergeCell ref="T868:T874"/>
    <mergeCell ref="U868:U874"/>
    <mergeCell ref="A893:U893"/>
    <mergeCell ref="A894:U894"/>
    <mergeCell ref="A895:U895"/>
    <mergeCell ref="A896:A906"/>
    <mergeCell ref="T896:T906"/>
    <mergeCell ref="U896:U906"/>
    <mergeCell ref="B899:B903"/>
    <mergeCell ref="A914:A921"/>
    <mergeCell ref="T914:T921"/>
    <mergeCell ref="A339:A345"/>
    <mergeCell ref="A875:A881"/>
    <mergeCell ref="A332:A338"/>
    <mergeCell ref="A307:A324"/>
    <mergeCell ref="A306:U306"/>
    <mergeCell ref="B628:B633"/>
    <mergeCell ref="T620:T635"/>
    <mergeCell ref="T401:T411"/>
    <mergeCell ref="U401:U411"/>
    <mergeCell ref="B404:B408"/>
    <mergeCell ref="T412:T418"/>
    <mergeCell ref="U412:U418"/>
    <mergeCell ref="U387:U393"/>
    <mergeCell ref="T339:T345"/>
    <mergeCell ref="U339:U345"/>
    <mergeCell ref="A353:A364"/>
    <mergeCell ref="T353:T364"/>
    <mergeCell ref="U710:U721"/>
    <mergeCell ref="B713:B714"/>
    <mergeCell ref="B715:B719"/>
    <mergeCell ref="U608:U619"/>
    <mergeCell ref="B454:B456"/>
    <mergeCell ref="B451:B453"/>
    <mergeCell ref="U307:U324"/>
    <mergeCell ref="A218:A224"/>
    <mergeCell ref="B228:B230"/>
    <mergeCell ref="U196:U202"/>
    <mergeCell ref="B206:B207"/>
    <mergeCell ref="T203:T210"/>
    <mergeCell ref="U203:U210"/>
    <mergeCell ref="A301:A305"/>
    <mergeCell ref="A802:A806"/>
    <mergeCell ref="A882:A886"/>
    <mergeCell ref="B611:B612"/>
    <mergeCell ref="A497:A508"/>
    <mergeCell ref="T660:T671"/>
    <mergeCell ref="U660:U671"/>
    <mergeCell ref="B663:B664"/>
    <mergeCell ref="B665:B669"/>
    <mergeCell ref="B623:B627"/>
    <mergeCell ref="B639:B640"/>
    <mergeCell ref="T332:T338"/>
    <mergeCell ref="U332:U338"/>
    <mergeCell ref="U353:U364"/>
    <mergeCell ref="B356:B361"/>
    <mergeCell ref="A325:A331"/>
    <mergeCell ref="T325:T331"/>
    <mergeCell ref="U325:U331"/>
    <mergeCell ref="A738:A753"/>
    <mergeCell ref="T738:T753"/>
    <mergeCell ref="U738:U753"/>
    <mergeCell ref="B741:B745"/>
    <mergeCell ref="B746:B751"/>
    <mergeCell ref="B584:B586"/>
    <mergeCell ref="A722:A737"/>
    <mergeCell ref="T722:T737"/>
    <mergeCell ref="U722:U737"/>
    <mergeCell ref="B725:B729"/>
    <mergeCell ref="B730:B735"/>
    <mergeCell ref="B651:B652"/>
    <mergeCell ref="B653:B657"/>
    <mergeCell ref="A636:A647"/>
    <mergeCell ref="B641:B645"/>
    <mergeCell ref="T698:T709"/>
    <mergeCell ref="U698:U709"/>
    <mergeCell ref="A685:A697"/>
    <mergeCell ref="T685:T697"/>
    <mergeCell ref="B691:B695"/>
    <mergeCell ref="B688:B690"/>
    <mergeCell ref="B675:B677"/>
    <mergeCell ref="A672:A684"/>
    <mergeCell ref="T672:T684"/>
    <mergeCell ref="A786:A801"/>
    <mergeCell ref="T786:T801"/>
    <mergeCell ref="U786:U801"/>
    <mergeCell ref="B789:B793"/>
    <mergeCell ref="B794:B799"/>
    <mergeCell ref="B34:B39"/>
    <mergeCell ref="B17:B22"/>
    <mergeCell ref="B23:B27"/>
    <mergeCell ref="B40:B44"/>
    <mergeCell ref="B66:B78"/>
    <mergeCell ref="B113:B114"/>
    <mergeCell ref="B54:B55"/>
    <mergeCell ref="B28:B29"/>
    <mergeCell ref="B83:B85"/>
    <mergeCell ref="A754:A769"/>
    <mergeCell ref="T754:T769"/>
    <mergeCell ref="U754:U769"/>
    <mergeCell ref="B757:B761"/>
    <mergeCell ref="B762:B767"/>
    <mergeCell ref="A770:A785"/>
    <mergeCell ref="T770:T785"/>
    <mergeCell ref="U770:U785"/>
    <mergeCell ref="B773:B777"/>
    <mergeCell ref="B778:B783"/>
  </mergeCells>
  <printOptions horizontalCentered="1"/>
  <pageMargins left="0.19685039370078741" right="0.19685039370078741" top="0.19685039370078741" bottom="0.19685039370078741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</vt:lpstr>
      <vt:lpstr>'ГП Образование'!Заголовки_для_печати</vt:lpstr>
      <vt:lpstr>'ГП Образование'!Область_печати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Соколова Елена Михайлова</cp:lastModifiedBy>
  <cp:lastPrinted>2018-04-23T06:56:09Z</cp:lastPrinted>
  <dcterms:created xsi:type="dcterms:W3CDTF">2015-04-09T06:00:42Z</dcterms:created>
  <dcterms:modified xsi:type="dcterms:W3CDTF">2018-04-25T09:30:35Z</dcterms:modified>
</cp:coreProperties>
</file>