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0" yWindow="0" windowWidth="25440" windowHeight="12300"/>
  </bookViews>
  <sheets>
    <sheet name="ГП Образование_new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'ГП Образование_new'!$A$9:$U$323</definedName>
    <definedName name="Z_03C7F920_5BD0_45B1_A1FD_B81817558C45_.wvu.FilterData" localSheetId="0" hidden="1">'ГП Образование_new'!$A$9:$U$323</definedName>
    <definedName name="Z_09681EB6_A459_4C51_86E0_B9E83C9AD39A_.wvu.FilterData" localSheetId="0" hidden="1">'ГП Образование_new'!$A$9:$AE$316</definedName>
    <definedName name="Z_0E0215E5_F0B2_4B17_BE02_E752E00D9CAF_.wvu.Cols" localSheetId="0" hidden="1">'ГП Образование_new'!$P:$Q</definedName>
    <definedName name="Z_0E0215E5_F0B2_4B17_BE02_E752E00D9CAF_.wvu.FilterData" localSheetId="0" hidden="1">'ГП Образование_new'!$A$9:$AE$316</definedName>
    <definedName name="Z_0E0215E5_F0B2_4B17_BE02_E752E00D9CAF_.wvu.PrintArea" localSheetId="0" hidden="1">'ГП Образование_new'!$A$1:$O$389</definedName>
    <definedName name="Z_0E0215E5_F0B2_4B17_BE02_E752E00D9CAF_.wvu.PrintTitles" localSheetId="0" hidden="1">'ГП Образование_new'!$6:$9</definedName>
    <definedName name="Z_0E0215E5_F0B2_4B17_BE02_E752E00D9CAF_.wvu.Rows" localSheetId="0" hidden="1">'ГП Образование_new'!#REF!,'ГП Образование_new'!#REF!,'ГП Образование_new'!#REF!</definedName>
    <definedName name="Z_20C661D0_AFB7_41CE_96C0_5838BFF78D85_.wvu.FilterData" localSheetId="0" hidden="1">'ГП Образование_new'!$A$9:$AE$316</definedName>
    <definedName name="Z_29606271_0522_442E_A020_14B47AF0D2EE_.wvu.FilterData" localSheetId="0" hidden="1">'ГП Образование_new'!$A$9:$U$323</definedName>
    <definedName name="Z_3286A53C_0615_444B_B55A_DAE8F927C48A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3286A53C_0615_444B_B55A_DAE8F927C48A_.wvu.FilterData" localSheetId="0" hidden="1">'ГП Образование_new'!$A$9:$AE$316</definedName>
    <definedName name="Z_3286A53C_0615_444B_B55A_DAE8F927C48A_.wvu.PrintArea" localSheetId="0" hidden="1">'ГП Образование_new'!$A$1:$O$389</definedName>
    <definedName name="Z_3286A53C_0615_444B_B55A_DAE8F927C48A_.wvu.PrintTitles" localSheetId="0" hidden="1">'ГП Образование_new'!$6:$9</definedName>
    <definedName name="Z_3286A53C_0615_444B_B55A_DAE8F927C48A_.wvu.Rows" localSheetId="0" hidden="1">'ГП Образование_new'!#REF!</definedName>
    <definedName name="Z_340990CD_297F_4230_9DDA_1DCE9359A7BB_.wvu.FilterData" localSheetId="0" hidden="1">'ГП Образование_new'!$A$9:$AE$316</definedName>
    <definedName name="Z_4E79CADB_2B13_4820_A18F_56DFE44FEC0E_.wvu.FilterData" localSheetId="0" hidden="1">'ГП Образование_new'!$A$9:$AE$316</definedName>
    <definedName name="Z_51D2E0AC_677A_4974_AE3C_09EB746A42F5_.wvu.FilterData" localSheetId="0" hidden="1">'ГП Образование_new'!$A$9:$AE$316</definedName>
    <definedName name="Z_5D51BC40_26BC_4F40_8FA8_202FEAD9BC33_.wvu.FilterData" localSheetId="0" hidden="1">'ГП Образование_new'!$A$9:$AE$316</definedName>
    <definedName name="Z_62A45EA8_4C8C_468A_9DC1_2F2EFB94BA69_.wvu.FilterData" localSheetId="0" hidden="1">'ГП Образование_new'!$A$9:$AE$316</definedName>
    <definedName name="Z_63879F02_6C8B_4465_A621_B52E2B612BE1_.wvu.FilterData" localSheetId="0" hidden="1">'ГП Образование_new'!$A$9:$U$323</definedName>
    <definedName name="Z_65161BEE_BCFE_42A1_8CA9_28EE007415C4_.wvu.FilterData" localSheetId="0" hidden="1">'ГП Образование_new'!$A$9:$U$323</definedName>
    <definedName name="Z_657A5ED6_7806_4406_BBEA_76D906A9E3B5_.wvu.FilterData" localSheetId="0" hidden="1">'ГП Образование_new'!$A$9:$AE$316</definedName>
    <definedName name="Z_72153250_B1EB_403D_B5A9_8C27BB31089C_.wvu.Cols" localSheetId="0" hidden="1">'ГП Образование_new'!$P:$Q</definedName>
    <definedName name="Z_72153250_B1EB_403D_B5A9_8C27BB31089C_.wvu.FilterData" localSheetId="0" hidden="1">'ГП Образование_new'!$A$9:$AE$316</definedName>
    <definedName name="Z_72153250_B1EB_403D_B5A9_8C27BB31089C_.wvu.PrintArea" localSheetId="0" hidden="1">'ГП Образование_new'!$A$1:$O$389</definedName>
    <definedName name="Z_72153250_B1EB_403D_B5A9_8C27BB31089C_.wvu.PrintTitles" localSheetId="0" hidden="1">'ГП Образование_new'!$6:$9</definedName>
    <definedName name="Z_72153250_B1EB_403D_B5A9_8C27BB31089C_.wvu.Rows" localSheetId="0" hidden="1">'ГП Образование_new'!$1:$1,'ГП Образование_new'!$318:$369</definedName>
    <definedName name="Z_7436765E_FE65_49D8_820E_FEAD58F89418_.wvu.FilterData" localSheetId="0" hidden="1">'ГП Образование_new'!$A$9:$U$323</definedName>
    <definedName name="Z_775A62AC_AFCC_49E9_8344_B4555EA5A1F7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775A62AC_AFCC_49E9_8344_B4555EA5A1F7_.wvu.FilterData" localSheetId="0" hidden="1">'ГП Образование_new'!$A$9:$AE$316</definedName>
    <definedName name="Z_775A62AC_AFCC_49E9_8344_B4555EA5A1F7_.wvu.PrintArea" localSheetId="0" hidden="1">'ГП Образование_new'!$A$1:$O$389</definedName>
    <definedName name="Z_775A62AC_AFCC_49E9_8344_B4555EA5A1F7_.wvu.PrintTitles" localSheetId="0" hidden="1">'ГП Образование_new'!$6:$9</definedName>
    <definedName name="Z_9B7F8430_50C5_4810_A17F_BFB092B5E4A4_.wvu.FilterData" localSheetId="0" hidden="1">'ГП Образование_new'!$A$9:$AE$316</definedName>
    <definedName name="Z_A44072AE_9766_4B3A_BC71_00C511450946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A44072AE_9766_4B3A_BC71_00C511450946_.wvu.FilterData" localSheetId="0" hidden="1">'ГП Образование_new'!$A$9:$AE$316</definedName>
    <definedName name="Z_A44072AE_9766_4B3A_BC71_00C511450946_.wvu.PrintArea" localSheetId="0" hidden="1">'ГП Образование_new'!$A$1:$O$389</definedName>
    <definedName name="Z_A44072AE_9766_4B3A_BC71_00C511450946_.wvu.PrintTitles" localSheetId="0" hidden="1">'ГП Образование_new'!$6:$9</definedName>
    <definedName name="Z_AE257BF0_0039_4D69_82F6_25406EBE3800_.wvu.FilterData" localSheetId="0" hidden="1">'ГП Образование_new'!$A$9:$AE$316</definedName>
    <definedName name="Z_B3A33B6C_9BCC_4FE8_B107_2E3384F26C45_.wvu.Cols" localSheetId="0" hidden="1">'ГП Образование_new'!$P:$Q</definedName>
    <definedName name="Z_B3A33B6C_9BCC_4FE8_B107_2E3384F26C45_.wvu.FilterData" localSheetId="0" hidden="1">'ГП Образование_new'!$A$9:$AE$316</definedName>
    <definedName name="Z_B3A33B6C_9BCC_4FE8_B107_2E3384F26C45_.wvu.PrintArea" localSheetId="0" hidden="1">'ГП Образование_new'!$A$1:$O$389</definedName>
    <definedName name="Z_B3A33B6C_9BCC_4FE8_B107_2E3384F26C45_.wvu.PrintTitles" localSheetId="0" hidden="1">'ГП Образование_new'!$6:$9</definedName>
    <definedName name="Z_B3A33B6C_9BCC_4FE8_B107_2E3384F26C45_.wvu.Rows" localSheetId="0" hidden="1">'ГП Образование_new'!$1:$1,'ГП Образование_new'!$318:$369</definedName>
    <definedName name="Z_B9D8E316_B23F_4FF0_AF70_4C0C8E800DC6_.wvu.FilterData" localSheetId="0" hidden="1">'ГП Образование_new'!$A$9:$AE$316</definedName>
    <definedName name="Z_BCCC67DA_03DA_45FD_9FFB_040FE0B402EF_.wvu.FilterData" localSheetId="0" hidden="1">'ГП Образование_new'!$A$9:$U$323</definedName>
    <definedName name="Z_BEB9E14A_E859_4B4A_9CE1_B3AD3F1D73D1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BEB9E14A_E859_4B4A_9CE1_B3AD3F1D73D1_.wvu.FilterData" localSheetId="0" hidden="1">'ГП Образование_new'!$A$9:$AE$316</definedName>
    <definedName name="Z_BEB9E14A_E859_4B4A_9CE1_B3AD3F1D73D1_.wvu.PrintArea" localSheetId="0" hidden="1">'ГП Образование_new'!$A$1:$O$389</definedName>
    <definedName name="Z_BEB9E14A_E859_4B4A_9CE1_B3AD3F1D73D1_.wvu.PrintTitles" localSheetId="0" hidden="1">'ГП Образование_new'!$6:$9</definedName>
    <definedName name="Z_CC0BA27C_0B6F_40DD_BFD2_BE6463DE4AD7_.wvu.FilterData" localSheetId="0" hidden="1">'ГП Образование_new'!$A$9:$AE$316</definedName>
    <definedName name="Z_D27CADCD_B486_4519_B3B9_E36D80B527A4_.wvu.FilterData" localSheetId="0" hidden="1">'ГП Образование_new'!$A$9:$AE$316</definedName>
    <definedName name="Z_E4EFEC4C_797F_4095_A0E4_760DEA87D7BF_.wvu.FilterData" localSheetId="0" hidden="1">'ГП Образование_new'!$A$9:$AE$316</definedName>
    <definedName name="_xlnm.Print_Titles" localSheetId="0">'ГП Образование_new'!$6:$9</definedName>
    <definedName name="_xlnm.Print_Area" localSheetId="0">'ГП Образование_new'!$A$1:$O$383</definedName>
  </definedNames>
  <calcPr calcId="145621"/>
  <customWorkbookViews>
    <customWorkbookView name="Овсянникова Ольга Юрьевна - Личное представление" guid="{0E0215E5-F0B2-4B17-BE02-E752E00D9CAF}" mergeInterval="0" personalView="1" maximized="1" windowWidth="1676" windowHeight="73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Гавриленко Ольга Михайловна - Личное представление" guid="{BEB9E14A-E859-4B4A-9CE1-B3AD3F1D73D1}" mergeInterval="0" personalView="1" maximized="1" windowWidth="1676" windowHeight="74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Цебенко Лариса Юрьевна - Личное представление" guid="{72153250-B1EB-403D-B5A9-8C27BB31089C}" mergeInterval="0" personalView="1" maximized="1" windowWidth="1550" windowHeight="535" activeSheetId="1"/>
    <customWorkbookView name="Зайцева Дарья Михайловна - Личное представление" guid="{B3A33B6C-9BCC-4FE8-B107-2E3384F26C45}" mergeInterval="0" personalView="1" maximized="1" windowWidth="1596" windowHeight="641" activeSheetId="1"/>
  </customWorkbookViews>
</workbook>
</file>

<file path=xl/calcChain.xml><?xml version="1.0" encoding="utf-8"?>
<calcChain xmlns="http://schemas.openxmlformats.org/spreadsheetml/2006/main">
  <c r="K313" i="1" l="1"/>
  <c r="L313" i="1"/>
  <c r="M313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J249" i="1" l="1"/>
  <c r="I249" i="1"/>
  <c r="J243" i="1"/>
  <c r="I243" i="1"/>
  <c r="H151" i="1" l="1"/>
  <c r="H152" i="1"/>
  <c r="I181" i="1" l="1"/>
  <c r="J181" i="1"/>
  <c r="K181" i="1"/>
  <c r="L181" i="1"/>
  <c r="M181" i="1"/>
  <c r="G181" i="1"/>
  <c r="H181" i="1"/>
  <c r="H317" i="1" s="1"/>
  <c r="G318" i="1" l="1"/>
  <c r="G317" i="1"/>
  <c r="L318" i="1"/>
  <c r="L370" i="1"/>
  <c r="H318" i="1"/>
  <c r="H323" i="1" s="1"/>
  <c r="H328" i="1" s="1"/>
  <c r="H333" i="1" s="1"/>
  <c r="H338" i="1" s="1"/>
  <c r="H343" i="1" s="1"/>
  <c r="H348" i="1" s="1"/>
  <c r="H370" i="1"/>
  <c r="K318" i="1"/>
  <c r="K370" i="1"/>
  <c r="J318" i="1"/>
  <c r="J323" i="1" s="1"/>
  <c r="J328" i="1" s="1"/>
  <c r="J333" i="1" s="1"/>
  <c r="J338" i="1" s="1"/>
  <c r="J343" i="1" s="1"/>
  <c r="J348" i="1" s="1"/>
  <c r="J370" i="1"/>
  <c r="M318" i="1"/>
  <c r="M370" i="1"/>
  <c r="I318" i="1"/>
  <c r="I323" i="1" s="1"/>
  <c r="I328" i="1" s="1"/>
  <c r="I333" i="1" s="1"/>
  <c r="I338" i="1" s="1"/>
  <c r="I343" i="1" s="1"/>
  <c r="I348" i="1" s="1"/>
  <c r="I370" i="1"/>
  <c r="G196" i="1"/>
  <c r="M178" i="1" l="1"/>
  <c r="M179" i="1"/>
  <c r="M180" i="1"/>
  <c r="G177" i="1"/>
  <c r="G178" i="1"/>
  <c r="I178" i="1"/>
  <c r="I314" i="1" s="1"/>
  <c r="J178" i="1"/>
  <c r="J314" i="1" s="1"/>
  <c r="K178" i="1"/>
  <c r="G179" i="1"/>
  <c r="J179" i="1"/>
  <c r="K179" i="1"/>
  <c r="G180" i="1"/>
  <c r="I180" i="1"/>
  <c r="J180" i="1"/>
  <c r="K180" i="1"/>
  <c r="L178" i="1"/>
  <c r="L179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J202" i="1"/>
  <c r="J222" i="1" s="1"/>
  <c r="I202" i="1"/>
  <c r="I222" i="1" s="1"/>
  <c r="H202" i="1"/>
  <c r="H222" i="1" s="1"/>
  <c r="L180" i="1"/>
  <c r="H145" i="1"/>
  <c r="H141" i="1"/>
  <c r="H130" i="1"/>
  <c r="M130" i="1"/>
  <c r="K130" i="1"/>
  <c r="L130" i="1"/>
  <c r="H180" i="1" l="1"/>
  <c r="H316" i="1"/>
  <c r="J135" i="1"/>
  <c r="J177" i="1" s="1"/>
  <c r="J313" i="1" s="1"/>
  <c r="I135" i="1"/>
  <c r="H322" i="1" l="1"/>
  <c r="H353" i="1"/>
  <c r="J14" i="1"/>
  <c r="H327" i="1" l="1"/>
  <c r="H332" i="1" s="1"/>
  <c r="H358" i="1"/>
  <c r="H51" i="1"/>
  <c r="H337" i="1" l="1"/>
  <c r="H342" i="1" s="1"/>
  <c r="H363" i="1"/>
  <c r="H368" i="1" s="1"/>
  <c r="I12" i="1"/>
  <c r="J19" i="1"/>
  <c r="I11" i="1"/>
  <c r="H223" i="1"/>
  <c r="H224" i="1"/>
  <c r="H225" i="1"/>
  <c r="G224" i="1"/>
  <c r="G225" i="1"/>
  <c r="G223" i="1"/>
  <c r="J277" i="1" l="1"/>
  <c r="I277" i="1"/>
  <c r="H277" i="1"/>
  <c r="J292" i="1"/>
  <c r="I309" i="1"/>
  <c r="J309" i="1"/>
  <c r="K309" i="1"/>
  <c r="L309" i="1"/>
  <c r="M309" i="1"/>
  <c r="H309" i="1"/>
  <c r="J308" i="1"/>
  <c r="K308" i="1"/>
  <c r="L308" i="1"/>
  <c r="M308" i="1"/>
  <c r="I292" i="1"/>
  <c r="I308" i="1" s="1"/>
  <c r="H292" i="1"/>
  <c r="H308" i="1" s="1"/>
  <c r="G309" i="1" l="1"/>
  <c r="G310" i="1"/>
  <c r="G311" i="1"/>
  <c r="G308" i="1"/>
  <c r="G266" i="1"/>
  <c r="G261" i="1"/>
  <c r="G255" i="1"/>
  <c r="G249" i="1"/>
  <c r="G243" i="1"/>
  <c r="G186" i="1"/>
  <c r="G323" i="1" s="1"/>
  <c r="G328" i="1" s="1"/>
  <c r="G333" i="1" s="1"/>
  <c r="G338" i="1" s="1"/>
  <c r="G343" i="1" s="1"/>
  <c r="G348" i="1" s="1"/>
  <c r="J319" i="1" l="1"/>
  <c r="L76" i="1"/>
  <c r="M76" i="1"/>
  <c r="K76" i="1"/>
  <c r="J324" i="1" l="1"/>
  <c r="M177" i="1"/>
  <c r="K177" i="1"/>
  <c r="L177" i="1"/>
  <c r="H310" i="1"/>
  <c r="H347" i="1" s="1"/>
  <c r="I310" i="1"/>
  <c r="J310" i="1"/>
  <c r="K310" i="1"/>
  <c r="L310" i="1"/>
  <c r="M310" i="1"/>
  <c r="J329" i="1" l="1"/>
  <c r="M267" i="1"/>
  <c r="L267" i="1"/>
  <c r="K267" i="1"/>
  <c r="J334" i="1" l="1"/>
  <c r="J339" i="1" s="1"/>
  <c r="J344" i="1" s="1"/>
  <c r="J349" i="1" s="1"/>
  <c r="J354" i="1" s="1"/>
  <c r="J359" i="1" s="1"/>
  <c r="J364" i="1" s="1"/>
  <c r="J369" i="1" s="1"/>
  <c r="H278" i="1"/>
  <c r="I278" i="1"/>
  <c r="J278" i="1"/>
  <c r="K278" i="1"/>
  <c r="L278" i="1"/>
  <c r="M278" i="1"/>
  <c r="G278" i="1"/>
  <c r="G314" i="1" s="1"/>
  <c r="G320" i="1" s="1"/>
  <c r="G279" i="1"/>
  <c r="G315" i="1" s="1"/>
  <c r="G280" i="1"/>
  <c r="G316" i="1" s="1"/>
  <c r="G322" i="1" l="1"/>
  <c r="G327" i="1" s="1"/>
  <c r="G332" i="1" s="1"/>
  <c r="G337" i="1" s="1"/>
  <c r="G342" i="1" s="1"/>
  <c r="G347" i="1" s="1"/>
  <c r="G353" i="1"/>
  <c r="G358" i="1" s="1"/>
  <c r="G363" i="1" s="1"/>
  <c r="G368" i="1" s="1"/>
  <c r="M320" i="1"/>
  <c r="G321" i="1"/>
  <c r="G326" i="1" s="1"/>
  <c r="G331" i="1" s="1"/>
  <c r="G336" i="1" s="1"/>
  <c r="G341" i="1" s="1"/>
  <c r="G346" i="1" s="1"/>
  <c r="G351" i="1" s="1"/>
  <c r="G356" i="1" s="1"/>
  <c r="G352" i="1"/>
  <c r="G357" i="1" s="1"/>
  <c r="G362" i="1" s="1"/>
  <c r="G367" i="1" s="1"/>
  <c r="L320" i="1"/>
  <c r="K320" i="1"/>
  <c r="G325" i="1"/>
  <c r="J320" i="1"/>
  <c r="K325" i="1" l="1"/>
  <c r="J325" i="1"/>
  <c r="G330" i="1"/>
  <c r="G361" i="1"/>
  <c r="L325" i="1"/>
  <c r="M325" i="1"/>
  <c r="K186" i="1"/>
  <c r="M186" i="1"/>
  <c r="L186" i="1"/>
  <c r="L222" i="1" l="1"/>
  <c r="M222" i="1"/>
  <c r="K222" i="1"/>
  <c r="J330" i="1"/>
  <c r="L330" i="1"/>
  <c r="M330" i="1"/>
  <c r="G366" i="1"/>
  <c r="G335" i="1"/>
  <c r="G340" i="1" s="1"/>
  <c r="G345" i="1" s="1"/>
  <c r="K330" i="1"/>
  <c r="H279" i="1"/>
  <c r="I279" i="1"/>
  <c r="J279" i="1"/>
  <c r="K279" i="1"/>
  <c r="L279" i="1"/>
  <c r="M279" i="1"/>
  <c r="H280" i="1"/>
  <c r="I280" i="1"/>
  <c r="J280" i="1"/>
  <c r="K280" i="1"/>
  <c r="L280" i="1"/>
  <c r="M280" i="1"/>
  <c r="I322" i="1" l="1"/>
  <c r="I353" i="1"/>
  <c r="M322" i="1"/>
  <c r="L322" i="1"/>
  <c r="K322" i="1"/>
  <c r="J322" i="1"/>
  <c r="J353" i="1"/>
  <c r="M321" i="1"/>
  <c r="L335" i="1"/>
  <c r="L340" i="1" s="1"/>
  <c r="L345" i="1" s="1"/>
  <c r="K321" i="1"/>
  <c r="L321" i="1"/>
  <c r="J321" i="1"/>
  <c r="K335" i="1"/>
  <c r="K340" i="1" s="1"/>
  <c r="K345" i="1" s="1"/>
  <c r="M335" i="1"/>
  <c r="M340" i="1" s="1"/>
  <c r="M345" i="1" s="1"/>
  <c r="J335" i="1"/>
  <c r="J340" i="1" s="1"/>
  <c r="J345" i="1" s="1"/>
  <c r="J350" i="1" s="1"/>
  <c r="J355" i="1" s="1"/>
  <c r="J360" i="1" s="1"/>
  <c r="J365" i="1" s="1"/>
  <c r="K327" i="1" l="1"/>
  <c r="M327" i="1"/>
  <c r="J327" i="1"/>
  <c r="J358" i="1"/>
  <c r="L327" i="1"/>
  <c r="I327" i="1"/>
  <c r="I358" i="1"/>
  <c r="L326" i="1"/>
  <c r="J326" i="1"/>
  <c r="K326" i="1"/>
  <c r="M326" i="1"/>
  <c r="H50" i="1"/>
  <c r="I46" i="1"/>
  <c r="I179" i="1" s="1"/>
  <c r="H46" i="1"/>
  <c r="M332" i="1" l="1"/>
  <c r="M337" i="1" s="1"/>
  <c r="M342" i="1" s="1"/>
  <c r="M347" i="1" s="1"/>
  <c r="M352" i="1" s="1"/>
  <c r="M357" i="1" s="1"/>
  <c r="L332" i="1"/>
  <c r="L337" i="1" s="1"/>
  <c r="L342" i="1" s="1"/>
  <c r="L347" i="1" s="1"/>
  <c r="L352" i="1" s="1"/>
  <c r="L357" i="1" s="1"/>
  <c r="K332" i="1"/>
  <c r="K337" i="1" s="1"/>
  <c r="K342" i="1" s="1"/>
  <c r="K347" i="1" s="1"/>
  <c r="K352" i="1" s="1"/>
  <c r="K357" i="1" s="1"/>
  <c r="K362" i="1" s="1"/>
  <c r="I332" i="1"/>
  <c r="I363" i="1"/>
  <c r="N327" i="1"/>
  <c r="J363" i="1"/>
  <c r="J332" i="1"/>
  <c r="J331" i="1"/>
  <c r="M331" i="1"/>
  <c r="M362" i="1"/>
  <c r="K331" i="1"/>
  <c r="L331" i="1"/>
  <c r="L362" i="1"/>
  <c r="I50" i="1"/>
  <c r="I177" i="1" s="1"/>
  <c r="I313" i="1" s="1"/>
  <c r="J368" i="1" l="1"/>
  <c r="J337" i="1"/>
  <c r="J342" i="1" s="1"/>
  <c r="J347" i="1" s="1"/>
  <c r="J352" i="1" s="1"/>
  <c r="J357" i="1" s="1"/>
  <c r="J362" i="1" s="1"/>
  <c r="J367" i="1" s="1"/>
  <c r="I337" i="1"/>
  <c r="I342" i="1" s="1"/>
  <c r="I368" i="1"/>
  <c r="L336" i="1"/>
  <c r="L367" i="1"/>
  <c r="M336" i="1"/>
  <c r="M367" i="1"/>
  <c r="J336" i="1"/>
  <c r="J341" i="1" s="1"/>
  <c r="J346" i="1" s="1"/>
  <c r="J351" i="1" s="1"/>
  <c r="J356" i="1" s="1"/>
  <c r="J361" i="1" s="1"/>
  <c r="J366" i="1" s="1"/>
  <c r="I321" i="1"/>
  <c r="K367" i="1"/>
  <c r="K336" i="1"/>
  <c r="M341" i="1" l="1"/>
  <c r="M346" i="1" s="1"/>
  <c r="M351" i="1" s="1"/>
  <c r="M356" i="1" s="1"/>
  <c r="M361" i="1" s="1"/>
  <c r="M366" i="1" s="1"/>
  <c r="I347" i="1"/>
  <c r="N342" i="1"/>
  <c r="K341" i="1"/>
  <c r="K346" i="1" s="1"/>
  <c r="K351" i="1" s="1"/>
  <c r="K356" i="1" s="1"/>
  <c r="K361" i="1" s="1"/>
  <c r="K366" i="1" s="1"/>
  <c r="L341" i="1"/>
  <c r="L346" i="1" s="1"/>
  <c r="L351" i="1" s="1"/>
  <c r="L356" i="1" s="1"/>
  <c r="L361" i="1" s="1"/>
  <c r="L366" i="1" s="1"/>
  <c r="I326" i="1"/>
  <c r="I320" i="1"/>
  <c r="I319" i="1"/>
  <c r="M249" i="1"/>
  <c r="K249" i="1"/>
  <c r="L249" i="1"/>
  <c r="M231" i="1"/>
  <c r="L231" i="1"/>
  <c r="K231" i="1"/>
  <c r="M323" i="1" l="1"/>
  <c r="M328" i="1" s="1"/>
  <c r="M333" i="1" s="1"/>
  <c r="M338" i="1" s="1"/>
  <c r="M343" i="1" s="1"/>
  <c r="M348" i="1" s="1"/>
  <c r="M353" i="1" s="1"/>
  <c r="M358" i="1" s="1"/>
  <c r="M363" i="1" s="1"/>
  <c r="M368" i="1" s="1"/>
  <c r="K323" i="1"/>
  <c r="K328" i="1" s="1"/>
  <c r="L323" i="1"/>
  <c r="L328" i="1" s="1"/>
  <c r="L333" i="1" s="1"/>
  <c r="L338" i="1" s="1"/>
  <c r="L343" i="1" s="1"/>
  <c r="L348" i="1" s="1"/>
  <c r="L353" i="1" s="1"/>
  <c r="L358" i="1" s="1"/>
  <c r="L363" i="1" s="1"/>
  <c r="L368" i="1" s="1"/>
  <c r="N347" i="1"/>
  <c r="I352" i="1"/>
  <c r="I357" i="1" s="1"/>
  <c r="I362" i="1" s="1"/>
  <c r="I325" i="1"/>
  <c r="I331" i="1"/>
  <c r="I324" i="1"/>
  <c r="K237" i="1"/>
  <c r="L237" i="1"/>
  <c r="M237" i="1"/>
  <c r="M277" i="1" s="1"/>
  <c r="G237" i="1"/>
  <c r="G277" i="1" s="1"/>
  <c r="G313" i="1" s="1"/>
  <c r="K333" i="1" l="1"/>
  <c r="K338" i="1" s="1"/>
  <c r="N328" i="1"/>
  <c r="I336" i="1"/>
  <c r="I341" i="1" s="1"/>
  <c r="I346" i="1" s="1"/>
  <c r="I351" i="1" s="1"/>
  <c r="I356" i="1" s="1"/>
  <c r="I361" i="1" s="1"/>
  <c r="I367" i="1"/>
  <c r="M319" i="1"/>
  <c r="M350" i="1"/>
  <c r="I330" i="1"/>
  <c r="G319" i="1"/>
  <c r="G324" i="1" s="1"/>
  <c r="G329" i="1" s="1"/>
  <c r="G350" i="1"/>
  <c r="I329" i="1"/>
  <c r="L277" i="1"/>
  <c r="K277" i="1"/>
  <c r="G355" i="1" l="1"/>
  <c r="K343" i="1"/>
  <c r="K348" i="1" s="1"/>
  <c r="N338" i="1"/>
  <c r="M324" i="1"/>
  <c r="M355" i="1"/>
  <c r="G360" i="1"/>
  <c r="G365" i="1" s="1"/>
  <c r="I335" i="1"/>
  <c r="I340" i="1" s="1"/>
  <c r="I345" i="1" s="1"/>
  <c r="I350" i="1" s="1"/>
  <c r="I355" i="1" s="1"/>
  <c r="I360" i="1" s="1"/>
  <c r="I365" i="1" s="1"/>
  <c r="I366" i="1"/>
  <c r="I334" i="1"/>
  <c r="I339" i="1" s="1"/>
  <c r="I344" i="1" s="1"/>
  <c r="I349" i="1" s="1"/>
  <c r="I354" i="1" s="1"/>
  <c r="I359" i="1" s="1"/>
  <c r="I364" i="1" s="1"/>
  <c r="I369" i="1" s="1"/>
  <c r="K319" i="1"/>
  <c r="K350" i="1"/>
  <c r="G334" i="1"/>
  <c r="N348" i="1" l="1"/>
  <c r="K353" i="1"/>
  <c r="L319" i="1"/>
  <c r="L350" i="1"/>
  <c r="M329" i="1"/>
  <c r="M360" i="1"/>
  <c r="K324" i="1"/>
  <c r="K355" i="1"/>
  <c r="G339" i="1"/>
  <c r="N343" i="1"/>
  <c r="K358" i="1" l="1"/>
  <c r="K363" i="1" s="1"/>
  <c r="N353" i="1"/>
  <c r="M334" i="1"/>
  <c r="M339" i="1" s="1"/>
  <c r="M344" i="1" s="1"/>
  <c r="M349" i="1" s="1"/>
  <c r="M354" i="1" s="1"/>
  <c r="M359" i="1" s="1"/>
  <c r="M364" i="1" s="1"/>
  <c r="M369" i="1" s="1"/>
  <c r="M365" i="1"/>
  <c r="L324" i="1"/>
  <c r="L355" i="1"/>
  <c r="G344" i="1"/>
  <c r="K360" i="1"/>
  <c r="K329" i="1"/>
  <c r="H82" i="1"/>
  <c r="K368" i="1" l="1"/>
  <c r="N363" i="1"/>
  <c r="L329" i="1"/>
  <c r="L360" i="1"/>
  <c r="K334" i="1"/>
  <c r="K339" i="1" s="1"/>
  <c r="K344" i="1" s="1"/>
  <c r="K349" i="1" s="1"/>
  <c r="K354" i="1" s="1"/>
  <c r="K359" i="1" s="1"/>
  <c r="K364" i="1" s="1"/>
  <c r="K369" i="1" s="1"/>
  <c r="K365" i="1"/>
  <c r="G349" i="1"/>
  <c r="H135" i="1"/>
  <c r="L334" i="1" l="1"/>
  <c r="L339" i="1" s="1"/>
  <c r="L344" i="1" s="1"/>
  <c r="L349" i="1" s="1"/>
  <c r="L354" i="1" s="1"/>
  <c r="L359" i="1" s="1"/>
  <c r="L364" i="1" s="1"/>
  <c r="L365" i="1"/>
  <c r="G354" i="1"/>
  <c r="G359" i="1" s="1"/>
  <c r="H179" i="1"/>
  <c r="H315" i="1" s="1"/>
  <c r="H178" i="1"/>
  <c r="L369" i="1" l="1"/>
  <c r="O364" i="1"/>
  <c r="G364" i="1"/>
  <c r="G369" i="1" s="1"/>
  <c r="H177" i="1"/>
  <c r="H314" i="1"/>
  <c r="H320" i="1" l="1"/>
  <c r="H321" i="1"/>
  <c r="H326" i="1" s="1"/>
  <c r="H352" i="1"/>
  <c r="N337" i="1"/>
  <c r="H313" i="1"/>
  <c r="N332" i="1"/>
  <c r="H319" i="1" l="1"/>
  <c r="H357" i="1"/>
  <c r="N352" i="1"/>
  <c r="H325" i="1"/>
  <c r="H331" i="1"/>
  <c r="N326" i="1"/>
  <c r="N333" i="1"/>
  <c r="N358" i="1"/>
  <c r="H362" i="1" l="1"/>
  <c r="N357" i="1"/>
  <c r="H336" i="1"/>
  <c r="N331" i="1"/>
  <c r="H330" i="1"/>
  <c r="N325" i="1"/>
  <c r="H324" i="1"/>
  <c r="H329" i="1" l="1"/>
  <c r="H341" i="1"/>
  <c r="N336" i="1"/>
  <c r="H335" i="1"/>
  <c r="N330" i="1"/>
  <c r="H367" i="1"/>
  <c r="N367" i="1" s="1"/>
  <c r="N362" i="1"/>
  <c r="N368" i="1"/>
  <c r="H346" i="1" l="1"/>
  <c r="N341" i="1"/>
  <c r="H340" i="1"/>
  <c r="N335" i="1"/>
  <c r="H334" i="1"/>
  <c r="N329" i="1"/>
  <c r="H345" i="1" l="1"/>
  <c r="N340" i="1"/>
  <c r="H339" i="1"/>
  <c r="N334" i="1"/>
  <c r="N346" i="1"/>
  <c r="H351" i="1"/>
  <c r="H344" i="1" l="1"/>
  <c r="N339" i="1"/>
  <c r="N351" i="1"/>
  <c r="H356" i="1"/>
  <c r="N345" i="1"/>
  <c r="H350" i="1"/>
  <c r="N356" i="1" l="1"/>
  <c r="H361" i="1"/>
  <c r="N350" i="1"/>
  <c r="H355" i="1"/>
  <c r="H349" i="1"/>
  <c r="N344" i="1"/>
  <c r="N355" i="1" l="1"/>
  <c r="H360" i="1"/>
  <c r="N361" i="1"/>
  <c r="H366" i="1"/>
  <c r="N366" i="1" s="1"/>
  <c r="H354" i="1"/>
  <c r="N349" i="1"/>
  <c r="N360" i="1" l="1"/>
  <c r="H365" i="1"/>
  <c r="N365" i="1" s="1"/>
  <c r="H359" i="1"/>
  <c r="N354" i="1"/>
  <c r="H364" i="1" l="1"/>
  <c r="N359" i="1"/>
  <c r="H369" i="1" l="1"/>
  <c r="N364" i="1"/>
</calcChain>
</file>

<file path=xl/sharedStrings.xml><?xml version="1.0" encoding="utf-8"?>
<sst xmlns="http://schemas.openxmlformats.org/spreadsheetml/2006/main" count="1449" uniqueCount="234">
  <si>
    <t>Наименование показателя</t>
  </si>
  <si>
    <t>Ожидаемый результат (краткое описание)</t>
  </si>
  <si>
    <t>ГРБС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</si>
  <si>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</si>
  <si>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</si>
  <si>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</si>
  <si>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</si>
  <si>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</si>
  <si>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</si>
  <si>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</si>
  <si>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</si>
  <si>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</si>
  <si>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Код бюджетной классификации</t>
  </si>
  <si>
    <t>136</t>
  </si>
  <si>
    <t>131</t>
  </si>
  <si>
    <t>Наименование мероприятия</t>
  </si>
  <si>
    <t>Подпрограмма 1 «Развитие дошкольного, общего и дополнительного образования детей»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</si>
  <si>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</si>
  <si>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5.2. Государственная поддержка реализации муниципальных программ по выявлению и развитию молодых талантов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</si>
  <si>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</si>
  <si>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</si>
  <si>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</si>
  <si>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</si>
  <si>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</si>
  <si>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</si>
  <si>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</si>
  <si>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</si>
  <si>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</si>
  <si>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 xml:space="preserve">повышение эффективности работы с одаренными детьми </t>
  </si>
  <si>
    <t>Подпрограмма 3 «Выявление и поддержка одаренных детей и талантливой учащейся молодежи в Новосибирской области»</t>
  </si>
  <si>
    <t>х</t>
  </si>
  <si>
    <t>5</t>
  </si>
  <si>
    <t>6</t>
  </si>
  <si>
    <t>07</t>
  </si>
  <si>
    <t>09</t>
  </si>
  <si>
    <t>08</t>
  </si>
  <si>
    <t xml:space="preserve"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 </t>
  </si>
  <si>
    <t>ГП</t>
  </si>
  <si>
    <t>пГП</t>
  </si>
  <si>
    <t>ОМ</t>
  </si>
  <si>
    <t>ГРБС (ответственный исполнитель)</t>
  </si>
  <si>
    <t>1</t>
  </si>
  <si>
    <t>3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</si>
  <si>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</si>
  <si>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</si>
  <si>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</si>
  <si>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</si>
  <si>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</si>
  <si>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</si>
  <si>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</si>
  <si>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</si>
  <si>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</si>
  <si>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</si>
  <si>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5.6. Поддержка и поощрение молодых талантов и специалистов, работающих с ними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</si>
  <si>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</si>
  <si>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5.4. Участие одаренных детей и талантливой учащейся молодежи в мероприятиях всероссийского и международного уровней</t>
  </si>
  <si>
    <t>5.1. Создание региональных ресурсных центров развития и поддержки молодых талантов</t>
  </si>
  <si>
    <t>P2</t>
  </si>
  <si>
    <t>F1</t>
  </si>
  <si>
    <t>E1</t>
  </si>
  <si>
    <t>01</t>
  </si>
  <si>
    <t>02</t>
  </si>
  <si>
    <t>03</t>
  </si>
  <si>
    <t>04</t>
  </si>
  <si>
    <t>05</t>
  </si>
  <si>
    <t>06</t>
  </si>
  <si>
    <t xml:space="preserve">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</si>
  <si>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</si>
  <si>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</si>
  <si>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5.5. Региональный проект "Успех каждого ребенка"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</si>
  <si>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ФГОС, в том числе и для детей в возрасте до 3-х лет</t>
  </si>
  <si>
    <t>министерство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</si>
  <si>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</si>
  <si>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</t>
  </si>
  <si>
    <t>министерство образования Новосибирской области; 
ГАУ ДО НСО ОЦРТДиЮ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</si>
  <si>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</si>
  <si>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 xml:space="preserve">министерство 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</si>
  <si>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</si>
  <si>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будет обеспечено проведение мероприятий по содействию патриотическому воспитанию обучающихся Российской Федерации, проживающих на территории Новосибирской области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</si>
  <si>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</si>
  <si>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</si>
  <si>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
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
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</si>
  <si>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развития.
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</si>
  <si>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 xml:space="preserve">министерство образования Новосибирской области
</t>
  </si>
  <si>
    <t>министерство образования Новосибирской области;
ГАУ ДПО НСО НИПКиПРО;
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</si>
  <si>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
ГАУ ДПО НСО НИПКиПРО;
ГКУ НСО НИМРО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</si>
  <si>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</t>
  </si>
  <si>
    <t>министерство образования Новосибирской области;
ГАУ ДО НСО ОЦРТДиЮ</t>
  </si>
  <si>
    <t xml:space="preserve">Применяемые сокращения: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- государственное бюджетное учреждение Новосибирской области;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ГПРО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ЕГЭ - единый государственный экзамен;
ИБЦ - информационно-библиотечный центр;
НООС - Интернет-портал "Новосибирская открытая образовательная сеть";
ОВЗ - ограниченные возможности здоровья;
ОМС - органы местного самоуправления;
ПНПО - приоритетный национальный проект образование;
ППЭ - пункт проведения экзамена;
РЦОИ - региональный центр обработки информации;
СМИ - средства массовой информации;
СУНЦ НГУ - специализированный учебно-научный центр Новосибирского государственного университета;
ФГОС - федеральный государтсвенный образовательный стандарт;
ФГОС ОВЗ - федеральный государственный образовательный стандарт для обучающихся с ограниченными возможностями здоровья;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_________».
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</si>
  <si>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области;</t>
  </si>
  <si>
    <t>министерство образования Новосибирской области во взаимодействии с ОМС Новосибирской области;
ГКУ НСО НИМРО;
образовательные организации, расположенные на территории Новосибирской области</t>
  </si>
  <si>
    <t>министерство образования Новосибирской области во взаимодействии с ОМС Новосибирской области; 
организации, подведомственные министерству образования Новосибирской области;
ГКУ НСО ЦРМТБО;
ГКУ НСО НИМРО</t>
  </si>
  <si>
    <t>министерство образования Новосибирской области во взаимодействии с ОМС Новосибирской области;
ГБУ НСО ОЦДК;
ГАУ ДПО НСО НИПКиПРО;
ГКУ НСО НИМРО;
ГБУ ДПО НСО ОблЦИТ</t>
  </si>
  <si>
    <t>министерство образования Новосибирской области во взаимодействии с ОМС Новосибирской области; 
ГАУ ДО НСО ОЦРТДиЮ</t>
  </si>
  <si>
    <t>министерство образования Новосибирской области во взаимодействии с ОМС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ГБУ ДПО НСО ОблЦИТ;</t>
  </si>
  <si>
    <t>Задача 1 подпрограммы 1: 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</si>
  <si>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</si>
  <si>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</si>
  <si>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</si>
  <si>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Задача 2 государственной программы: 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</si>
  <si>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</si>
  <si>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</si>
  <si>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Задача 6 подпрограммы 1: 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</si>
  <si>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</si>
  <si>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</si>
  <si>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</si>
  <si>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</si>
  <si>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Задача 2 подпрограммы 2: 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</si>
  <si>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</si>
  <si>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</si>
  <si>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способствующие их профессиональному и личностному становлению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</si>
  <si>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</si>
  <si>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</si>
  <si>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</si>
  <si>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Е6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</si>
  <si>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</si>
  <si>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Цель подпрограммы 4: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</si>
  <si>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6 государственной программы: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</si>
  <si>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</si>
  <si>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</si>
  <si>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министерство образования Новосибирской области;
ГАУ ДПО НСО НИПКиПРО;
ГКУ НСО НИМРО;
ГБУ ДПО НСО ОблЦИТ, 
ГАУ НСО АРИС</t>
  </si>
  <si>
    <t>ОПМ</t>
  </si>
  <si>
    <t>обл</t>
  </si>
  <si>
    <t>минобр</t>
  </si>
  <si>
    <t>минстрой</t>
  </si>
  <si>
    <t>фед</t>
  </si>
  <si>
    <t>Местный</t>
  </si>
  <si>
    <t>внебюджет</t>
  </si>
  <si>
    <t>внебюджет минобр</t>
  </si>
  <si>
    <t>1 подпрограмма</t>
  </si>
  <si>
    <t>минкульт</t>
  </si>
  <si>
    <t>2 подпрограмма</t>
  </si>
  <si>
    <t>3 подпрограмма</t>
  </si>
  <si>
    <t>4 подпрограмма</t>
  </si>
  <si>
    <t>ИТОГО</t>
  </si>
  <si>
    <t>мест</t>
  </si>
  <si>
    <t>министерство образования Новосибирской области;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</t>
  </si>
  <si>
    <t>Цель: 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</si>
  <si>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</si>
  <si>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1.5. Региональный проект "Современная школа"</t>
  </si>
  <si>
    <t>1.6.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</si>
  <si>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1.7. Региональный проект "Жилье"</t>
  </si>
  <si>
    <t>x</t>
  </si>
  <si>
    <t>E3</t>
  </si>
  <si>
    <t xml:space="preserve">министерство образования Новосибирской области;
ГАУ ДО НСО ОЦРТДиЮ
</t>
  </si>
  <si>
    <t>E2</t>
  </si>
  <si>
    <t>E5</t>
  </si>
  <si>
    <t>министерство образования Новосибирской области;
ГБУ ДПО НСО ОблЦИТ;
ГКУ НСО НИМРО;
ГАУ ДПО НСО НИПКиПРО</t>
  </si>
  <si>
    <t>5.8. Региональный проект «Молодые профессионалы (Повышение конкурентоспособности профессионального образования)»</t>
  </si>
  <si>
    <t>4</t>
  </si>
  <si>
    <t>министерство образования Новосибирской области, 
ГАУ НСО АРИС</t>
  </si>
  <si>
    <t>Будет осуществлена поддержка молодежи, мотивированной к освоению педагогической профессии, вовлечение в различные формы сопровождения в первые три года работы</t>
  </si>
  <si>
    <t>Участие студентов в международных конференциях, семинарах, конкурсах</t>
  </si>
  <si>
    <t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</si>
  <si>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</si>
  <si>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министерство образования Новосибирской области во взаимодействии с ОМС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</si>
  <si>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</si>
  <si>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</t>
  </si>
  <si>
    <t>2.2. Развитие и распространение инновационных практик в системе образования Новосибирской области</t>
  </si>
  <si>
    <t>министерство образования Новосибирской области во взаимодействии с ОМС Новосибирской области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</si>
  <si>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</si>
  <si>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</si>
  <si>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министерство образования Новосибирской области во взаимодействии с ОМС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</t>
  </si>
  <si>
    <t>2.5. Развитие институтов общественного участия в оценке и повышении качества образования</t>
  </si>
  <si>
    <t>министерство образования Новосибирской области во взаимодействии с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</si>
  <si>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</si>
  <si>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2.7.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</si>
  <si>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</si>
  <si>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</si>
  <si>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</si>
  <si>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</si>
  <si>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</si>
  <si>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2.13. Региональный проект "Поддержка семей, имеющих детей"</t>
  </si>
  <si>
    <t>2.14. Региональный проект "Успех каждого ребенка"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</si>
  <si>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</si>
  <si>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 xml:space="preserve">министерство образования Новосибирской области во взаимодействии с ОМС Новосибирской области
</t>
  </si>
  <si>
    <t>3.2. Организация допризывной подготовки граждан к военной службе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</si>
  <si>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</si>
  <si>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</si>
  <si>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</si>
  <si>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Финансовое обеспечение основного мероприятия осуществляется в рамках основной деятельности 
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</si>
  <si>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министерство образования Новосибирской области; 
ГАУ ДПО НСО НИПКиПРО;
ГКУ НСО НИМРО;
ГБУ ДПО НСО ОблЦИТ</t>
  </si>
  <si>
    <t>4.3. Региональный проект "Учитель будущего"</t>
  </si>
  <si>
    <t>4.4.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</si>
  <si>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4.5.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</si>
  <si>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4.6. Региональный проект "Учитель будущего"</t>
  </si>
  <si>
    <t>будет обеспечена возможность обучаться по индивидуальным образовательным траекториям, в том числе в условиях сетевого взаимодействия всем обучающимся.
 Будут созданы условия по обеспечению равных возможностей в доступности качественного образования</t>
  </si>
  <si>
    <t>министерство образования Новосибирской области во взаимодействии с ОМС Новосибирской области;
ГБОУ НСО ОЦО;
государственные (муниципальные) образовательные организации, расположенные на территории Новосибирской области</t>
  </si>
  <si>
    <t>0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</si>
  <si>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</si>
  <si>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>начиная с 2023 года 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</t>
  </si>
  <si>
    <t>будут реализованы мероприятия регионального проекта "Цифровая образовательная среда": обновлена материально-техническая база для внедрения целевой модели цифровой образовательной среды; созданы центры цифрового образования  детей "IT-куб"</t>
  </si>
  <si>
    <t>будут созданы новые дополнительные места для детей дошкольного возраста на территории новых жилых массивов</t>
  </si>
  <si>
    <t>будут реализованы мероприятия регионального проекта "Современная школа". Будут построены новые школы в городской местности и в сельской местности</t>
  </si>
  <si>
    <t>будут построены новые школы</t>
  </si>
  <si>
    <t>будут созданы условия для проведения государственной итоговой аттестации. Будет улучшена материально-техническая база общеобразовательных организаций в целях улучшения качества школьного питания</t>
  </si>
  <si>
    <t xml:space="preserve"> увеличения охвата детей в возрасте от 5 до 18 лет дополнительным образованием, обновление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</si>
  <si>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</si>
  <si>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будет внедрена национальная система учительского роста педагогических работников;
  будут созданы центры непрерывного повышения профессионального мастерства педагогических работников и центр оценки профессионального мастерства и квалификации педагогов Новосибирской области</t>
  </si>
  <si>
    <t>обновление содержания и методов дополнительного образования детей, модернизация инфраструктуры системы дополнительного образования детей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</si>
  <si>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</si>
  <si>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Региональный проект "Учитель будущего"</t>
  </si>
  <si>
    <t>6.4.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</si>
  <si>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</t>
  </si>
  <si>
    <t>министерство образования Новосибирской области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</si>
  <si>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</si>
  <si>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ОСНОВНЫЕ МЕРОПРИЯТИЯ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</si>
  <si>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Общепрограммное мероприятие 1. Региональный проект "Современная школа"</t>
  </si>
  <si>
    <t>Общепрограммное мероприятие 2. Региональный проект "Успех каждого ребенка"</t>
  </si>
  <si>
    <t>Е1</t>
  </si>
  <si>
    <t>Е2</t>
  </si>
  <si>
    <t>Е4</t>
  </si>
  <si>
    <t>Е5</t>
  </si>
  <si>
    <t>будут реализованы мероприятия регионального проекта "Современная школа": строительство новых школ, создание центров образования цифрового и гуманитарного профилей "Точка роста", обновление материально-техническая базы в  организациях, осуществляющих образовательную деятельность исключительно по адаптированным основным общеобразовательным программам, будут обеспечены современные условия предоставления общего образования в соответствии с ФГОС</t>
  </si>
  <si>
    <t>министерство образования Новосибирской области; 
министерство строительства Новосибирской области
во взаимодействии с ОМС Новосибирской области
 ГКУ НСО ЦРМТБО;                              ГАУ ДПО НСО НИПКиПРО;      ГБУ НСО ОЦДК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</si>
  <si>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76 %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</si>
  <si>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2</t>
  </si>
  <si>
    <t xml:space="preserve">Применяемые сокращения:
ГАУ ДО НСО ОЦРТДиЮ –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–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–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– государственное автономное учреждение дополнительного профессионального образования Новосибирской области;
ГАУ ВО – государственное автономное учреждение высшего образования;
ГАУК – государственное автономное учреждение культуры;
ГБОУ НСО ОЦО – государственное бюджетное общеобразовательное учреждение Новосибирской области "Областной центр образования";
ГБУ ДО НСО "Автомотоцентр" –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–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– государственное бюджетное учреждение Новосибирской области;
ГБУ НСО ОЦДК – государственное бюджетное учреждение Новосибирской области – Центр психолого-педагогической, медицинской и социальной помощи детям "Областной центр диагностики и консультирования";
ГКУ НСО НИМРО – государственное казенное учреждение Новосибирской области "Новосибирский институт мониторинга и развития образования";
ГКУ НСО ЦРМТБО – государственное казенное учреждение Новосибирской области "Центр развития материально-технической базы образования";
ГПРО –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образования»;
ЕГЭ – единый государственный экзамен;
ИБЦ – информационно-библиотечный центр;
НООС – Интернет-портал "Новосибирская открытая образовательная сеть";
ОВЗ – ограниченные возможности здоровья;
ОМС – органы местного самоуправления;
ПНПО – приоритетный национальный проект образование;
ППЭ – пункт проведения экзамена;
РЦОИ – региональный центр обработки информации;
СМИ – средства массовой информации;
СУНЦ НГУ – специализированный учебно-научный центр Новосибирского государственного университета;
ФГОС – федеральный государственный образовательный стандарт;
ФГОС ОВЗ – федеральный государственный образовательный стандарт для обучающихся с ограниченными возможностями здоровья;
ФГБОУ ВО НГПУ – федеральное государственное образовательное учреждение высшего образования "Новосибирский государственный педагогический университет;
ГАУ НСО АРИС - государственное автономное учреждение  Новосибирской области "Арис"
_________».
                              </t>
  </si>
  <si>
    <t>Общепрограммное мероприятие 3. Региональный проект "Цифровая образовательная среда"</t>
  </si>
  <si>
    <t>Общепрограммное мероприятие 4. Региональный проект "Учитель будущего"</t>
  </si>
  <si>
    <t>Общепрограммное мероприятие 5. Региональный проект "Жилье"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</si>
  <si>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</si>
  <si>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будут оказаны услуги психолого-педагогической информационно-просветительской, методической и консультативной помощи родителям (законным представителям) детей и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</si>
  <si>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4.7. Меры финансовой поддержки  (в форме стипендии) по программе "Учитель для России"</t>
  </si>
  <si>
    <t>будут осуществляться меры финансовой поддержки (в форме стипендии) в период профессиональной переподготовки участникам программы «Учитель для России», изъявившим желание трудоустроиться на вакансии в общеобразовательные организации</t>
  </si>
  <si>
    <t>налоговые расходы</t>
  </si>
  <si>
    <t>Ресурсное обеспечение</t>
  </si>
  <si>
    <t>По годам реализации, тыс. руб.</t>
  </si>
  <si>
    <t>Итого по подпрограмме 1 государственной программы</t>
  </si>
  <si>
    <t>Итого по подпрограмме 2 государственной программы</t>
  </si>
  <si>
    <t>Итого по подпрограмме 3 государственной программы</t>
  </si>
  <si>
    <t>Итого по подпрограмме 4 государственной программы</t>
  </si>
  <si>
    <t>Итого по государственной программе</t>
  </si>
  <si>
    <t>ПРИЛОЖЕНИЕ № 1 
к постановлению Правительства
Новосибирской области
«ПРИЛОЖЕНИЕ № 2.1
к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</si>
</sst>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3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164" fontId="2" fillId="0" borderId="0" xfId="0" applyNumberFormat="1" applyFont="1" applyFill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top"/>
    </xf>
    <xf numFmtId="164" fontId="2" fillId="2" borderId="4" xfId="0" applyNumberFormat="1" applyFont="1" applyFill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top"/>
    </xf>
    <xf numFmtId="164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Font="1" applyFill="1" applyBorder="1"/>
    <xf numFmtId="164" fontId="2" fillId="2" borderId="2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164" fontId="2" fillId="0" borderId="1" xfId="0" applyNumberFormat="1" applyFont="1" applyFill="1" applyBorder="1"/>
    <xf numFmtId="164" fontId="2" fillId="0" borderId="2" xfId="0" applyNumberFormat="1" applyFont="1" applyFill="1" applyBorder="1" applyAlignment="1" applyProtection="1">
      <alignment vertical="top"/>
    </xf>
    <xf numFmtId="164" fontId="2" fillId="0" borderId="2" xfId="0" applyNumberFormat="1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vertical="top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164" fontId="2" fillId="3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/>
    </xf>
    <xf numFmtId="4" fontId="5" fillId="2" borderId="1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5" fillId="2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top"/>
    </xf>
    <xf numFmtId="164" fontId="2" fillId="3" borderId="1" xfId="0" applyNumberFormat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164" fontId="2" fillId="0" borderId="5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10" fillId="2" borderId="2" xfId="0" applyNumberFormat="1" applyFont="1" applyFill="1" applyBorder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center" wrapText="1"/>
    </xf>
    <xf numFmtId="0" fontId="10" fillId="2" borderId="13" xfId="0" applyFont="1" applyFill="1" applyBorder="1" applyAlignment="1" applyProtection="1">
      <alignment horizontal="center" wrapText="1"/>
    </xf>
    <xf numFmtId="0" fontId="0" fillId="0" borderId="11" xfId="0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</xf>
    <xf numFmtId="49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66FFFF"/>
      <color rgb="FFFF99FF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74;&#1075;&#1072;&#1095;&#1077;&#1074;\&#1043;&#1055;_&#1054;&#1073;&#1088;&#1072;&#1079;&#1086;&#1074;&#1072;&#1085;&#1080;&#1077;\&#1055;&#1083;&#1072;&#1085;_&#1088;&#1077;&#1072;&#1083;&#1080;&#1079;&#1072;&#1094;&#1080;&#1080;_2017-2025\14.%20&#1048;&#1079;&#1084;&#1077;&#1085;&#1077;&#1085;&#1080;&#1103;_&#1041;&#1102;&#1076;&#1078;&#1077;&#1090;%202019-2021\&#1052;&#1072;&#1090;&#1077;&#1088;&#1080;&#1072;&#1083;&#1099;\14.1.%20&#1058;&#1072;&#1073;&#1083;&#1080;&#1094;&#1072;_3_&#1055;&#1051;&#1040;&#1053;&#1040;_&#1056;&#1045;&#1040;&#1051;&#1048;&#1047;&#1040;&#1062;&#1048;&#1048;_2019-2021.(&#1076;&#1083;&#1103;%20&#1076;&#1072;&#1083;&#1100;&#1085;&#1077;&#1081;&#1096;&#1077;&#1081;%20&#1088;&#1072;&#1073;&#1086;&#1090;&#1099;%20&#1087;&#1086;&#1076;%20&#1085;&#1086;&#1074;&#1099;&#1081;%20&#1073;&#1102;&#1076;&#1078;&#1077;&#1090;)_&#1043;&#1054;&#1058;&#1054;&#104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dng\&#1056;&#1072;&#1073;&#1086;&#1095;&#1080;&#1081;%20&#1089;&#1090;&#1086;&#1083;\35156%20&#1042;&#1085;&#1077;&#1089;&#1077;&#1085;&#1080;&#1077;%20&#1080;&#1079;&#1084;%20&#1074;%20576-&#1087;\&#1058;&#1072;&#1073;&#1083;&#1080;&#1094;&#1072;_3_&#1087;&#1083;&#1072;&#1085;&#1072;_&#1088;&#1077;&#1072;&#1083;&#1080;&#1079;&#1072;&#1094;&#1080;&#1080;_2019-2021_&#1075;&#1086;&#1090;&#1086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_3_&#1055;&#1051;&#1040;&#1053;&#1040;%20&#1056;&#1045;&#1040;&#1051;&#1048;&#1047;&#1040;&#1062;&#1048;&#1048;_&#1055;&#1056;&#1054;&#1045;&#1050;&#1058;_2020-2022%20&#1074;%20&#1088;&#1072;&#1073;&#1086;&#109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88;&#1077;&#1076;%20&#1087;&#1086;&#1076;%20414-&#1054;&#1047;%2014.10.2019/&#1054;&#1089;&#1085;&#1086;&#1074;&#1085;&#1099;&#1077;%20&#1084;&#1077;&#1088;&#1086;&#1087;&#1088;&#1080;&#1103;&#1090;&#1080;&#1103;_2.1.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"/>
    </sheetNames>
    <sheetDataSet>
      <sheetData sheetId="0" refreshError="1">
        <row r="17">
          <cell r="H17">
            <v>75368.3</v>
          </cell>
        </row>
        <row r="23">
          <cell r="R23">
            <v>0</v>
          </cell>
          <cell r="S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291">
          <cell r="M291">
            <v>655959</v>
          </cell>
        </row>
        <row r="295">
          <cell r="M295">
            <v>0</v>
          </cell>
        </row>
        <row r="296">
          <cell r="M29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568">
          <cell r="H568">
            <v>0</v>
          </cell>
          <cell r="M568">
            <v>0</v>
          </cell>
          <cell r="N568">
            <v>0</v>
          </cell>
        </row>
        <row r="745">
          <cell r="H745">
            <v>0</v>
          </cell>
        </row>
        <row r="746">
          <cell r="H74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_new"/>
    </sheetNames>
    <sheetDataSet>
      <sheetData sheetId="0">
        <row r="151">
          <cell r="G151">
            <v>30847.9</v>
          </cell>
        </row>
        <row r="159">
          <cell r="G159">
            <v>39176.699999999997</v>
          </cell>
        </row>
        <row r="194">
          <cell r="G194">
            <v>30009.1</v>
          </cell>
        </row>
        <row r="199">
          <cell r="G199">
            <v>33056.300000000003</v>
          </cell>
        </row>
        <row r="204">
          <cell r="G204">
            <v>27249.15</v>
          </cell>
        </row>
        <row r="209">
          <cell r="G209">
            <v>3330</v>
          </cell>
        </row>
        <row r="213">
          <cell r="G21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U387"/>
  <sheetViews>
    <sheetView tabSelected="1" view="pageBreakPreview" topLeftCell="B1" zoomScale="90" zoomScaleNormal="70" zoomScaleSheetLayoutView="90" workbookViewId="0">
      <selection activeCell="J14" sqref="J14"/>
    </sheetView>
  </sheetViews>
  <sheetFormatPr defaultColWidth="9.140625" defaultRowHeight="12.75" x14ac:dyDescent="0.2"/>
  <cols>
    <col min="1" max="1" width="37.28515625" style="44" customWidth="1"/>
    <col min="2" max="2" width="25" style="45" customWidth="1"/>
    <col min="3" max="3" width="12" style="46" customWidth="1"/>
    <col min="4" max="5" width="11.85546875" style="47" customWidth="1"/>
    <col min="6" max="6" width="12.28515625" style="47" customWidth="1"/>
    <col min="7" max="7" width="16.28515625" style="10" customWidth="1"/>
    <col min="8" max="8" width="15.7109375" style="10" customWidth="1"/>
    <col min="9" max="9" width="16.7109375" style="10" bestFit="1" customWidth="1"/>
    <col min="10" max="10" width="15.7109375" style="10" customWidth="1"/>
    <col min="11" max="11" width="15.85546875" style="10" bestFit="1" customWidth="1"/>
    <col min="12" max="12" width="15.7109375" style="10" customWidth="1"/>
    <col min="13" max="13" width="16.28515625" style="10" bestFit="1" customWidth="1"/>
    <col min="14" max="14" width="29.85546875" style="55" customWidth="1"/>
    <col min="15" max="15" width="46.7109375" style="56" customWidth="1"/>
    <col min="16" max="16" width="38.28515625" style="6" hidden="1" customWidth="1"/>
    <col min="17" max="17" width="9.140625" style="6" hidden="1" customWidth="1"/>
    <col min="18" max="18" width="14" style="6" customWidth="1"/>
    <col min="19" max="19" width="18.140625" style="6" customWidth="1"/>
    <col min="20" max="20" width="16.140625" style="6" customWidth="1"/>
    <col min="21" max="21" width="17.140625" style="6" customWidth="1"/>
    <col min="22" max="16384" width="9.140625" style="6"/>
  </cols>
  <sheetData>
    <row r="1" spans="1:21" ht="225" x14ac:dyDescent="0.3">
      <c r="A1" s="32"/>
      <c r="B1" s="33"/>
      <c r="C1" s="34"/>
      <c r="D1" s="35"/>
      <c r="E1" s="35"/>
      <c r="F1" s="35"/>
      <c r="G1" s="9"/>
      <c r="H1" s="9"/>
      <c r="I1" s="9"/>
      <c r="J1" s="9"/>
      <c r="K1" s="9"/>
      <c r="L1" s="9"/>
      <c r="M1" s="9"/>
      <c r="N1" s="48"/>
      <c r="O1" s="49" t="s">
        <v>233</v>
      </c>
      <c r="R1" s="137"/>
      <c r="S1" s="137"/>
    </row>
    <row r="2" spans="1:21" ht="33" customHeight="1" x14ac:dyDescent="0.2">
      <c r="A2" s="134" t="s">
        <v>206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21" ht="33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21" ht="33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21" ht="18.75" x14ac:dyDescent="0.3">
      <c r="A5" s="36"/>
      <c r="B5" s="33"/>
      <c r="C5" s="34"/>
      <c r="D5" s="35"/>
      <c r="E5" s="35"/>
      <c r="F5" s="35"/>
      <c r="G5" s="152"/>
      <c r="H5" s="152"/>
      <c r="I5" s="152"/>
      <c r="J5" s="152"/>
      <c r="K5" s="152"/>
      <c r="L5" s="152"/>
      <c r="M5" s="152"/>
      <c r="N5" s="48"/>
      <c r="O5" s="50"/>
    </row>
    <row r="6" spans="1:21" s="3" customFormat="1" ht="12.75" customHeight="1" x14ac:dyDescent="0.25">
      <c r="A6" s="138" t="s">
        <v>15</v>
      </c>
      <c r="B6" s="138" t="s">
        <v>0</v>
      </c>
      <c r="C6" s="158" t="s">
        <v>226</v>
      </c>
      <c r="D6" s="159"/>
      <c r="E6" s="159"/>
      <c r="F6" s="159"/>
      <c r="G6" s="159"/>
      <c r="H6" s="159"/>
      <c r="I6" s="159"/>
      <c r="J6" s="159"/>
      <c r="K6" s="159"/>
      <c r="L6" s="159"/>
      <c r="M6" s="160"/>
      <c r="N6" s="138" t="s">
        <v>40</v>
      </c>
      <c r="O6" s="153" t="s">
        <v>1</v>
      </c>
      <c r="P6" s="141" t="s">
        <v>23</v>
      </c>
      <c r="Q6" s="142"/>
      <c r="R6" s="2"/>
      <c r="S6" s="2"/>
    </row>
    <row r="7" spans="1:21" s="3" customFormat="1" x14ac:dyDescent="0.25">
      <c r="A7" s="139"/>
      <c r="B7" s="139"/>
      <c r="C7" s="153" t="s">
        <v>12</v>
      </c>
      <c r="D7" s="153"/>
      <c r="E7" s="153"/>
      <c r="F7" s="153"/>
      <c r="G7" s="131" t="s">
        <v>227</v>
      </c>
      <c r="H7" s="132"/>
      <c r="I7" s="132"/>
      <c r="J7" s="132"/>
      <c r="K7" s="132"/>
      <c r="L7" s="132"/>
      <c r="M7" s="133"/>
      <c r="N7" s="139"/>
      <c r="O7" s="153"/>
      <c r="P7" s="141"/>
      <c r="Q7" s="142"/>
      <c r="R7" s="2"/>
      <c r="S7" s="2"/>
    </row>
    <row r="8" spans="1:21" s="3" customFormat="1" x14ac:dyDescent="0.25">
      <c r="A8" s="140"/>
      <c r="B8" s="140"/>
      <c r="C8" s="30" t="s">
        <v>2</v>
      </c>
      <c r="D8" s="24" t="s">
        <v>37</v>
      </c>
      <c r="E8" s="24" t="s">
        <v>38</v>
      </c>
      <c r="F8" s="24" t="s">
        <v>39</v>
      </c>
      <c r="G8" s="30">
        <v>2019</v>
      </c>
      <c r="H8" s="15">
        <v>2020</v>
      </c>
      <c r="I8" s="15">
        <v>2021</v>
      </c>
      <c r="J8" s="15">
        <v>2022</v>
      </c>
      <c r="K8" s="15">
        <v>2023</v>
      </c>
      <c r="L8" s="15">
        <v>2024</v>
      </c>
      <c r="M8" s="15">
        <v>2025</v>
      </c>
      <c r="N8" s="140"/>
      <c r="O8" s="153"/>
      <c r="P8" s="141"/>
      <c r="Q8" s="142"/>
      <c r="R8" s="2"/>
      <c r="S8" s="2"/>
    </row>
    <row r="9" spans="1:21" x14ac:dyDescent="0.2">
      <c r="A9" s="30">
        <v>1</v>
      </c>
      <c r="B9" s="30">
        <v>2</v>
      </c>
      <c r="C9" s="17">
        <v>3</v>
      </c>
      <c r="D9" s="18">
        <v>4</v>
      </c>
      <c r="E9" s="18" t="s">
        <v>31</v>
      </c>
      <c r="F9" s="18" t="s">
        <v>32</v>
      </c>
      <c r="G9" s="1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51">
        <v>14</v>
      </c>
      <c r="O9" s="30">
        <v>15</v>
      </c>
      <c r="P9" s="1"/>
      <c r="Q9" s="1"/>
      <c r="R9" s="1"/>
      <c r="S9" s="1"/>
      <c r="T9" s="1"/>
      <c r="U9" s="1"/>
    </row>
    <row r="10" spans="1:21" x14ac:dyDescent="0.2">
      <c r="A10" s="150" t="s">
        <v>137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"/>
      <c r="Q10" s="1"/>
      <c r="R10" s="1"/>
      <c r="S10" s="1"/>
      <c r="T10" s="1"/>
      <c r="U10" s="1"/>
    </row>
    <row r="11" spans="1:21" x14ac:dyDescent="0.2">
      <c r="A11" s="135" t="s">
        <v>207</v>
      </c>
      <c r="B11" s="135" t="s">
        <v>11</v>
      </c>
      <c r="C11" s="30">
        <v>136</v>
      </c>
      <c r="D11" s="18" t="s">
        <v>33</v>
      </c>
      <c r="E11" s="24" t="s">
        <v>188</v>
      </c>
      <c r="F11" s="24" t="s">
        <v>209</v>
      </c>
      <c r="G11" s="16">
        <v>0</v>
      </c>
      <c r="H11" s="16">
        <v>69701.899999999994</v>
      </c>
      <c r="I11" s="16">
        <f>221852.5-I13</f>
        <v>125610.1</v>
      </c>
      <c r="J11" s="109">
        <v>10491.3</v>
      </c>
      <c r="K11" s="11">
        <v>0</v>
      </c>
      <c r="L11" s="11">
        <v>0</v>
      </c>
      <c r="M11" s="11">
        <v>0</v>
      </c>
      <c r="N11" s="138" t="s">
        <v>214</v>
      </c>
      <c r="O11" s="138" t="s">
        <v>213</v>
      </c>
    </row>
    <row r="12" spans="1:21" x14ac:dyDescent="0.2">
      <c r="A12" s="136"/>
      <c r="B12" s="146"/>
      <c r="C12" s="30">
        <v>124</v>
      </c>
      <c r="D12" s="18" t="s">
        <v>33</v>
      </c>
      <c r="E12" s="24" t="s">
        <v>188</v>
      </c>
      <c r="F12" s="24" t="s">
        <v>209</v>
      </c>
      <c r="G12" s="16">
        <v>0</v>
      </c>
      <c r="H12" s="109">
        <v>411088</v>
      </c>
      <c r="I12" s="16">
        <f>661988.5-I14</f>
        <v>379933.3</v>
      </c>
      <c r="J12" s="109">
        <v>84031.1</v>
      </c>
      <c r="K12" s="11">
        <v>25710</v>
      </c>
      <c r="L12" s="11">
        <v>36693.300000000003</v>
      </c>
      <c r="M12" s="11">
        <v>0</v>
      </c>
      <c r="N12" s="139"/>
      <c r="O12" s="139"/>
    </row>
    <row r="13" spans="1:21" x14ac:dyDescent="0.2">
      <c r="A13" s="136"/>
      <c r="B13" s="135" t="s">
        <v>9</v>
      </c>
      <c r="C13" s="99">
        <v>136</v>
      </c>
      <c r="D13" s="103" t="s">
        <v>33</v>
      </c>
      <c r="E13" s="100" t="s">
        <v>188</v>
      </c>
      <c r="F13" s="100" t="s">
        <v>209</v>
      </c>
      <c r="G13" s="16">
        <v>0</v>
      </c>
      <c r="H13" s="16">
        <v>60044.7</v>
      </c>
      <c r="I13" s="16">
        <v>96242.4</v>
      </c>
      <c r="J13" s="109">
        <v>602191.80000000005</v>
      </c>
      <c r="K13" s="16">
        <v>0</v>
      </c>
      <c r="L13" s="16">
        <v>0</v>
      </c>
      <c r="M13" s="11">
        <v>0</v>
      </c>
      <c r="N13" s="139"/>
      <c r="O13" s="139"/>
    </row>
    <row r="14" spans="1:21" x14ac:dyDescent="0.2">
      <c r="A14" s="136"/>
      <c r="B14" s="146"/>
      <c r="C14" s="99">
        <v>124</v>
      </c>
      <c r="D14" s="103" t="s">
        <v>33</v>
      </c>
      <c r="E14" s="100" t="s">
        <v>188</v>
      </c>
      <c r="F14" s="100" t="s">
        <v>209</v>
      </c>
      <c r="G14" s="16">
        <v>0</v>
      </c>
      <c r="H14" s="16">
        <v>214175.7</v>
      </c>
      <c r="I14" s="16">
        <v>282055.2</v>
      </c>
      <c r="J14" s="16">
        <f>282055.1+107449</f>
        <v>389504.1</v>
      </c>
      <c r="K14" s="16">
        <v>649860</v>
      </c>
      <c r="L14" s="16">
        <v>880600</v>
      </c>
      <c r="M14" s="11">
        <v>0</v>
      </c>
      <c r="N14" s="139"/>
      <c r="O14" s="139"/>
    </row>
    <row r="15" spans="1:21" x14ac:dyDescent="0.2">
      <c r="A15" s="136"/>
      <c r="B15" s="135" t="s">
        <v>10</v>
      </c>
      <c r="C15" s="17">
        <v>124</v>
      </c>
      <c r="D15" s="103" t="s">
        <v>30</v>
      </c>
      <c r="E15" s="103" t="s">
        <v>30</v>
      </c>
      <c r="F15" s="103" t="s">
        <v>30</v>
      </c>
      <c r="G15" s="57">
        <v>0</v>
      </c>
      <c r="H15" s="129">
        <v>7978.6</v>
      </c>
      <c r="I15" s="130">
        <v>7915.2</v>
      </c>
      <c r="J15" s="130">
        <v>4488.7</v>
      </c>
      <c r="K15" s="57">
        <v>8006.7</v>
      </c>
      <c r="L15" s="57">
        <v>9087.9</v>
      </c>
      <c r="M15" s="57">
        <v>0</v>
      </c>
      <c r="N15" s="139"/>
      <c r="O15" s="139"/>
    </row>
    <row r="16" spans="1:21" x14ac:dyDescent="0.2">
      <c r="A16" s="136"/>
      <c r="B16" s="146"/>
      <c r="C16" s="17">
        <v>136</v>
      </c>
      <c r="D16" s="103" t="s">
        <v>30</v>
      </c>
      <c r="E16" s="103" t="s">
        <v>30</v>
      </c>
      <c r="F16" s="103" t="s">
        <v>30</v>
      </c>
      <c r="G16" s="57">
        <v>0</v>
      </c>
      <c r="H16" s="57">
        <v>5705.8</v>
      </c>
      <c r="I16" s="29">
        <v>10226</v>
      </c>
      <c r="J16" s="29">
        <v>29845.4</v>
      </c>
      <c r="K16" s="57">
        <v>0</v>
      </c>
      <c r="L16" s="57">
        <v>0</v>
      </c>
      <c r="M16" s="57">
        <v>0</v>
      </c>
      <c r="N16" s="139"/>
      <c r="O16" s="139"/>
    </row>
    <row r="17" spans="1:15" ht="45" customHeight="1" x14ac:dyDescent="0.2">
      <c r="A17" s="136"/>
      <c r="B17" s="101" t="s">
        <v>7</v>
      </c>
      <c r="C17" s="17" t="s">
        <v>30</v>
      </c>
      <c r="D17" s="103" t="s">
        <v>30</v>
      </c>
      <c r="E17" s="103" t="s">
        <v>30</v>
      </c>
      <c r="F17" s="103" t="s">
        <v>30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13">
        <v>0</v>
      </c>
      <c r="N17" s="139"/>
      <c r="O17" s="139"/>
    </row>
    <row r="18" spans="1:15" ht="21" customHeight="1" x14ac:dyDescent="0.2">
      <c r="A18" s="66"/>
      <c r="B18" s="101" t="s">
        <v>225</v>
      </c>
      <c r="C18" s="17" t="s">
        <v>30</v>
      </c>
      <c r="D18" s="17" t="s">
        <v>30</v>
      </c>
      <c r="E18" s="17" t="s">
        <v>30</v>
      </c>
      <c r="F18" s="17" t="s">
        <v>30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13">
        <v>0</v>
      </c>
      <c r="N18" s="154"/>
      <c r="O18" s="154"/>
    </row>
    <row r="19" spans="1:15" x14ac:dyDescent="0.2">
      <c r="A19" s="135" t="s">
        <v>208</v>
      </c>
      <c r="B19" s="104" t="s">
        <v>11</v>
      </c>
      <c r="C19" s="99">
        <v>136</v>
      </c>
      <c r="D19" s="103" t="s">
        <v>33</v>
      </c>
      <c r="E19" s="100" t="s">
        <v>188</v>
      </c>
      <c r="F19" s="100" t="s">
        <v>210</v>
      </c>
      <c r="G19" s="16">
        <v>0</v>
      </c>
      <c r="H19" s="109">
        <v>166620.79999999999</v>
      </c>
      <c r="I19" s="109">
        <v>250495.9</v>
      </c>
      <c r="J19" s="16">
        <f>100527.5+43926.6-J20</f>
        <v>144454.1</v>
      </c>
      <c r="K19" s="16">
        <v>147493.1</v>
      </c>
      <c r="L19" s="16">
        <v>147493.1</v>
      </c>
      <c r="M19" s="11">
        <v>0</v>
      </c>
      <c r="N19" s="138" t="s">
        <v>87</v>
      </c>
      <c r="O19" s="138" t="s">
        <v>215</v>
      </c>
    </row>
    <row r="20" spans="1:15" x14ac:dyDescent="0.2">
      <c r="A20" s="136"/>
      <c r="B20" s="104" t="s">
        <v>9</v>
      </c>
      <c r="C20" s="99">
        <v>136</v>
      </c>
      <c r="D20" s="103" t="s">
        <v>33</v>
      </c>
      <c r="E20" s="100" t="s">
        <v>188</v>
      </c>
      <c r="F20" s="100" t="s">
        <v>210</v>
      </c>
      <c r="G20" s="16">
        <v>0</v>
      </c>
      <c r="H20" s="16">
        <v>462791</v>
      </c>
      <c r="I20" s="16">
        <v>317131.90000000002</v>
      </c>
      <c r="J20" s="16">
        <v>0</v>
      </c>
      <c r="K20" s="57">
        <v>10774.1</v>
      </c>
      <c r="L20" s="57">
        <v>49583.8</v>
      </c>
      <c r="M20" s="13">
        <v>0</v>
      </c>
      <c r="N20" s="139"/>
      <c r="O20" s="139"/>
    </row>
    <row r="21" spans="1:15" x14ac:dyDescent="0.2">
      <c r="A21" s="136"/>
      <c r="B21" s="104" t="s">
        <v>10</v>
      </c>
      <c r="C21" s="17">
        <v>136</v>
      </c>
      <c r="D21" s="103" t="s">
        <v>30</v>
      </c>
      <c r="E21" s="103" t="s">
        <v>30</v>
      </c>
      <c r="F21" s="103" t="s">
        <v>30</v>
      </c>
      <c r="G21" s="57">
        <v>0</v>
      </c>
      <c r="H21" s="57">
        <v>0</v>
      </c>
      <c r="I21" s="57">
        <v>0</v>
      </c>
      <c r="J21" s="57">
        <v>0</v>
      </c>
      <c r="K21" s="57">
        <v>727</v>
      </c>
      <c r="L21" s="57">
        <v>727</v>
      </c>
      <c r="M21" s="13">
        <v>0</v>
      </c>
      <c r="N21" s="139"/>
      <c r="O21" s="139"/>
    </row>
    <row r="22" spans="1:15" ht="64.5" customHeight="1" x14ac:dyDescent="0.2">
      <c r="A22" s="136"/>
      <c r="B22" s="102" t="s">
        <v>7</v>
      </c>
      <c r="C22" s="17" t="s">
        <v>30</v>
      </c>
      <c r="D22" s="103" t="s">
        <v>30</v>
      </c>
      <c r="E22" s="103" t="s">
        <v>30</v>
      </c>
      <c r="F22" s="103" t="s">
        <v>30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13">
        <v>0</v>
      </c>
      <c r="N22" s="139"/>
      <c r="O22" s="139"/>
    </row>
    <row r="23" spans="1:15" ht="19.5" customHeight="1" x14ac:dyDescent="0.2">
      <c r="A23" s="66"/>
      <c r="B23" s="21" t="s">
        <v>225</v>
      </c>
      <c r="C23" s="17" t="s">
        <v>30</v>
      </c>
      <c r="D23" s="17" t="s">
        <v>30</v>
      </c>
      <c r="E23" s="17" t="s">
        <v>30</v>
      </c>
      <c r="F23" s="17" t="s">
        <v>30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54"/>
      <c r="O23" s="154"/>
    </row>
    <row r="24" spans="1:15" x14ac:dyDescent="0.2">
      <c r="A24" s="135" t="s">
        <v>218</v>
      </c>
      <c r="B24" s="19" t="s">
        <v>11</v>
      </c>
      <c r="C24" s="30">
        <v>136</v>
      </c>
      <c r="D24" s="18" t="s">
        <v>33</v>
      </c>
      <c r="E24" s="24" t="s">
        <v>188</v>
      </c>
      <c r="F24" s="24" t="s">
        <v>211</v>
      </c>
      <c r="G24" s="29">
        <v>0</v>
      </c>
      <c r="H24" s="12">
        <v>39652.6</v>
      </c>
      <c r="I24" s="130">
        <v>155148.1</v>
      </c>
      <c r="J24" s="12">
        <v>170797.69999999998</v>
      </c>
      <c r="K24" s="12">
        <v>157026.5</v>
      </c>
      <c r="L24" s="12">
        <v>157026.5</v>
      </c>
      <c r="M24" s="12">
        <v>0</v>
      </c>
      <c r="N24" s="156" t="s">
        <v>136</v>
      </c>
      <c r="O24" s="143" t="s">
        <v>191</v>
      </c>
    </row>
    <row r="25" spans="1:15" x14ac:dyDescent="0.2">
      <c r="A25" s="136"/>
      <c r="B25" s="19" t="s">
        <v>9</v>
      </c>
      <c r="C25" s="30">
        <v>136</v>
      </c>
      <c r="D25" s="18" t="s">
        <v>33</v>
      </c>
      <c r="E25" s="24" t="s">
        <v>188</v>
      </c>
      <c r="F25" s="24" t="s">
        <v>211</v>
      </c>
      <c r="G25" s="29">
        <v>0</v>
      </c>
      <c r="H25" s="12">
        <v>231783.69999999998</v>
      </c>
      <c r="I25" s="12">
        <v>663359.1</v>
      </c>
      <c r="J25" s="12">
        <v>330509.19999999995</v>
      </c>
      <c r="K25" s="12">
        <v>0</v>
      </c>
      <c r="L25" s="12">
        <v>0</v>
      </c>
      <c r="M25" s="12">
        <v>0</v>
      </c>
      <c r="N25" s="157"/>
      <c r="O25" s="144"/>
    </row>
    <row r="26" spans="1:15" x14ac:dyDescent="0.2">
      <c r="A26" s="136"/>
      <c r="B26" s="19" t="s">
        <v>10</v>
      </c>
      <c r="C26" s="17" t="s">
        <v>30</v>
      </c>
      <c r="D26" s="18" t="s">
        <v>30</v>
      </c>
      <c r="E26" s="18" t="s">
        <v>30</v>
      </c>
      <c r="F26" s="18" t="s">
        <v>30</v>
      </c>
      <c r="G26" s="29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57"/>
      <c r="O26" s="144"/>
    </row>
    <row r="27" spans="1:15" ht="91.5" customHeight="1" x14ac:dyDescent="0.2">
      <c r="A27" s="136"/>
      <c r="B27" s="21" t="s">
        <v>7</v>
      </c>
      <c r="C27" s="26" t="s">
        <v>30</v>
      </c>
      <c r="D27" s="27" t="s">
        <v>30</v>
      </c>
      <c r="E27" s="27" t="s">
        <v>30</v>
      </c>
      <c r="F27" s="27" t="s">
        <v>30</v>
      </c>
      <c r="G27" s="5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57"/>
      <c r="O27" s="144"/>
    </row>
    <row r="28" spans="1:15" ht="20.25" customHeight="1" x14ac:dyDescent="0.2">
      <c r="A28" s="65"/>
      <c r="B28" s="21" t="s">
        <v>225</v>
      </c>
      <c r="C28" s="17" t="s">
        <v>30</v>
      </c>
      <c r="D28" s="17" t="s">
        <v>30</v>
      </c>
      <c r="E28" s="17" t="s">
        <v>30</v>
      </c>
      <c r="F28" s="17" t="s">
        <v>30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5"/>
      <c r="O28" s="145"/>
    </row>
    <row r="29" spans="1:15" x14ac:dyDescent="0.2">
      <c r="A29" s="135" t="s">
        <v>219</v>
      </c>
      <c r="B29" s="19" t="s">
        <v>11</v>
      </c>
      <c r="C29" s="30">
        <v>136</v>
      </c>
      <c r="D29" s="18" t="s">
        <v>33</v>
      </c>
      <c r="E29" s="24" t="s">
        <v>188</v>
      </c>
      <c r="F29" s="24" t="s">
        <v>212</v>
      </c>
      <c r="G29" s="57">
        <v>0</v>
      </c>
      <c r="H29" s="13">
        <v>56112.9</v>
      </c>
      <c r="I29" s="13">
        <v>59939.5</v>
      </c>
      <c r="J29" s="13">
        <v>60172.1</v>
      </c>
      <c r="K29" s="11">
        <v>6020</v>
      </c>
      <c r="L29" s="11">
        <v>6020</v>
      </c>
      <c r="M29" s="11">
        <v>0</v>
      </c>
      <c r="N29" s="138" t="s">
        <v>120</v>
      </c>
      <c r="O29" s="138" t="s">
        <v>119</v>
      </c>
    </row>
    <row r="30" spans="1:15" x14ac:dyDescent="0.2">
      <c r="A30" s="136"/>
      <c r="B30" s="19" t="s">
        <v>9</v>
      </c>
      <c r="C30" s="30">
        <v>136</v>
      </c>
      <c r="D30" s="18" t="s">
        <v>33</v>
      </c>
      <c r="E30" s="24" t="s">
        <v>188</v>
      </c>
      <c r="F30" s="24" t="s">
        <v>212</v>
      </c>
      <c r="G30" s="57">
        <v>0</v>
      </c>
      <c r="H30" s="13">
        <v>0</v>
      </c>
      <c r="I30" s="13">
        <v>55801.9</v>
      </c>
      <c r="J30" s="13">
        <v>24615.4</v>
      </c>
      <c r="K30" s="13">
        <v>0</v>
      </c>
      <c r="L30" s="13">
        <v>0</v>
      </c>
      <c r="M30" s="13">
        <v>0</v>
      </c>
      <c r="N30" s="139"/>
      <c r="O30" s="139"/>
    </row>
    <row r="31" spans="1:15" x14ac:dyDescent="0.2">
      <c r="A31" s="136"/>
      <c r="B31" s="19" t="s">
        <v>10</v>
      </c>
      <c r="C31" s="17" t="s">
        <v>30</v>
      </c>
      <c r="D31" s="18" t="s">
        <v>30</v>
      </c>
      <c r="E31" s="18" t="s">
        <v>30</v>
      </c>
      <c r="F31" s="18" t="s">
        <v>30</v>
      </c>
      <c r="G31" s="57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9"/>
      <c r="O31" s="139"/>
    </row>
    <row r="32" spans="1:15" ht="144.75" customHeight="1" x14ac:dyDescent="0.2">
      <c r="A32" s="136"/>
      <c r="B32" s="21" t="s">
        <v>7</v>
      </c>
      <c r="C32" s="17" t="s">
        <v>30</v>
      </c>
      <c r="D32" s="18" t="s">
        <v>30</v>
      </c>
      <c r="E32" s="18" t="s">
        <v>30</v>
      </c>
      <c r="F32" s="18" t="s">
        <v>30</v>
      </c>
      <c r="G32" s="57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9"/>
      <c r="O32" s="139"/>
    </row>
    <row r="33" spans="1:21" ht="14.25" customHeight="1" x14ac:dyDescent="0.2">
      <c r="A33" s="66"/>
      <c r="B33" s="21" t="s">
        <v>225</v>
      </c>
      <c r="C33" s="81" t="s">
        <v>30</v>
      </c>
      <c r="D33" s="80" t="s">
        <v>30</v>
      </c>
      <c r="E33" s="80" t="s">
        <v>30</v>
      </c>
      <c r="F33" s="80" t="s">
        <v>30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54"/>
      <c r="O33" s="154"/>
    </row>
    <row r="34" spans="1:21" x14ac:dyDescent="0.2">
      <c r="A34" s="135" t="s">
        <v>220</v>
      </c>
      <c r="B34" s="19" t="s">
        <v>11</v>
      </c>
      <c r="C34" s="30">
        <v>124</v>
      </c>
      <c r="D34" s="18" t="s">
        <v>33</v>
      </c>
      <c r="E34" s="24" t="s">
        <v>188</v>
      </c>
      <c r="F34" s="24" t="s">
        <v>58</v>
      </c>
      <c r="G34" s="57">
        <v>0</v>
      </c>
      <c r="H34" s="129">
        <v>473879.6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8" t="s">
        <v>138</v>
      </c>
      <c r="O34" s="138" t="s">
        <v>192</v>
      </c>
    </row>
    <row r="35" spans="1:21" x14ac:dyDescent="0.2">
      <c r="A35" s="136"/>
      <c r="B35" s="19" t="s">
        <v>9</v>
      </c>
      <c r="C35" s="30">
        <v>124</v>
      </c>
      <c r="D35" s="18" t="s">
        <v>33</v>
      </c>
      <c r="E35" s="24" t="s">
        <v>188</v>
      </c>
      <c r="F35" s="24" t="s">
        <v>58</v>
      </c>
      <c r="G35" s="57">
        <v>0</v>
      </c>
      <c r="H35" s="129">
        <v>942385.9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9"/>
      <c r="O35" s="139"/>
    </row>
    <row r="36" spans="1:21" x14ac:dyDescent="0.2">
      <c r="A36" s="136"/>
      <c r="B36" s="19" t="s">
        <v>10</v>
      </c>
      <c r="C36" s="17" t="s">
        <v>30</v>
      </c>
      <c r="D36" s="18" t="s">
        <v>30</v>
      </c>
      <c r="E36" s="18" t="s">
        <v>30</v>
      </c>
      <c r="F36" s="18" t="s">
        <v>30</v>
      </c>
      <c r="G36" s="57">
        <v>0</v>
      </c>
      <c r="H36" s="129">
        <v>30000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9"/>
      <c r="O36" s="139"/>
    </row>
    <row r="37" spans="1:21" x14ac:dyDescent="0.2">
      <c r="A37" s="136"/>
      <c r="B37" s="68" t="s">
        <v>7</v>
      </c>
      <c r="C37" s="75" t="s">
        <v>30</v>
      </c>
      <c r="D37" s="70" t="s">
        <v>30</v>
      </c>
      <c r="E37" s="70" t="s">
        <v>30</v>
      </c>
      <c r="F37" s="70" t="s">
        <v>30</v>
      </c>
      <c r="G37" s="76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139"/>
      <c r="O37" s="139"/>
    </row>
    <row r="38" spans="1:21" s="78" customFormat="1" x14ac:dyDescent="0.2">
      <c r="A38" s="155"/>
      <c r="B38" s="21" t="s">
        <v>225</v>
      </c>
      <c r="C38" s="26" t="s">
        <v>30</v>
      </c>
      <c r="D38" s="27" t="s">
        <v>30</v>
      </c>
      <c r="E38" s="27" t="s">
        <v>30</v>
      </c>
      <c r="F38" s="27" t="s">
        <v>30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54"/>
      <c r="O38" s="154"/>
    </row>
    <row r="39" spans="1:21" x14ac:dyDescent="0.2">
      <c r="A39" s="147" t="s">
        <v>16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"/>
      <c r="Q39" s="1"/>
      <c r="R39" s="1"/>
      <c r="S39" s="1"/>
      <c r="T39" s="1"/>
      <c r="U39" s="1"/>
    </row>
    <row r="40" spans="1:21" x14ac:dyDescent="0.2">
      <c r="A40" s="150" t="s">
        <v>96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"/>
      <c r="Q40" s="1"/>
      <c r="R40" s="1"/>
      <c r="S40" s="1"/>
      <c r="T40" s="1"/>
      <c r="U40" s="1"/>
    </row>
    <row r="41" spans="1:21" x14ac:dyDescent="0.2">
      <c r="A41" s="150" t="s">
        <v>95</v>
      </c>
      <c r="B41" s="151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"/>
      <c r="Q41" s="1"/>
      <c r="R41" s="1"/>
      <c r="S41" s="1"/>
      <c r="T41" s="1"/>
      <c r="U41" s="1"/>
    </row>
    <row r="42" spans="1:21" x14ac:dyDescent="0.2">
      <c r="A42" s="135" t="s">
        <v>36</v>
      </c>
      <c r="B42" s="229" t="s">
        <v>11</v>
      </c>
      <c r="C42" s="17">
        <v>124</v>
      </c>
      <c r="D42" s="17" t="s">
        <v>33</v>
      </c>
      <c r="E42" s="17">
        <v>1</v>
      </c>
      <c r="F42" s="17">
        <v>11</v>
      </c>
      <c r="G42" s="16">
        <v>75262</v>
      </c>
      <c r="H42" s="109">
        <v>25590.399999999998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38" t="s">
        <v>203</v>
      </c>
      <c r="O42" s="225" t="s">
        <v>43</v>
      </c>
    </row>
    <row r="43" spans="1:21" x14ac:dyDescent="0.2">
      <c r="A43" s="136"/>
      <c r="B43" s="229"/>
      <c r="C43" s="17">
        <v>124</v>
      </c>
      <c r="D43" s="18" t="s">
        <v>33</v>
      </c>
      <c r="E43" s="17">
        <v>1</v>
      </c>
      <c r="F43" s="105" t="s">
        <v>60</v>
      </c>
      <c r="G43" s="16">
        <v>5000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39"/>
      <c r="O43" s="226"/>
    </row>
    <row r="44" spans="1:21" x14ac:dyDescent="0.2">
      <c r="A44" s="136"/>
      <c r="B44" s="229"/>
      <c r="C44" s="17">
        <v>136</v>
      </c>
      <c r="D44" s="17" t="s">
        <v>33</v>
      </c>
      <c r="E44" s="17">
        <v>1</v>
      </c>
      <c r="F44" s="17">
        <v>11</v>
      </c>
      <c r="G44" s="16">
        <v>457054.6</v>
      </c>
      <c r="H44" s="109">
        <v>72705.899999999994</v>
      </c>
      <c r="I44" s="109">
        <v>10000</v>
      </c>
      <c r="J44" s="16">
        <v>50000</v>
      </c>
      <c r="K44" s="16">
        <v>0</v>
      </c>
      <c r="L44" s="16">
        <v>0</v>
      </c>
      <c r="M44" s="16">
        <v>0</v>
      </c>
      <c r="N44" s="139"/>
      <c r="O44" s="226"/>
    </row>
    <row r="45" spans="1:21" x14ac:dyDescent="0.2">
      <c r="A45" s="136"/>
      <c r="B45" s="19" t="s">
        <v>4</v>
      </c>
      <c r="C45" s="17" t="s">
        <v>30</v>
      </c>
      <c r="D45" s="93" t="s">
        <v>30</v>
      </c>
      <c r="E45" s="93" t="s">
        <v>30</v>
      </c>
      <c r="F45" s="93" t="s">
        <v>30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39"/>
      <c r="O45" s="226"/>
    </row>
    <row r="46" spans="1:21" x14ac:dyDescent="0.2">
      <c r="A46" s="136"/>
      <c r="B46" s="227" t="s">
        <v>5</v>
      </c>
      <c r="C46" s="17">
        <v>124</v>
      </c>
      <c r="D46" s="17" t="s">
        <v>30</v>
      </c>
      <c r="E46" s="17" t="s">
        <v>30</v>
      </c>
      <c r="F46" s="17" t="s">
        <v>30</v>
      </c>
      <c r="G46" s="16">
        <v>263.2</v>
      </c>
      <c r="H46" s="16">
        <f>'[1]ГП Образование'!$R$23</f>
        <v>0</v>
      </c>
      <c r="I46" s="16">
        <f>'[1]ГП Образование'!$S$23</f>
        <v>0</v>
      </c>
      <c r="J46" s="16">
        <v>0</v>
      </c>
      <c r="K46" s="16">
        <v>0</v>
      </c>
      <c r="L46" s="16">
        <v>0</v>
      </c>
      <c r="M46" s="16">
        <v>0</v>
      </c>
      <c r="N46" s="139"/>
      <c r="O46" s="226"/>
    </row>
    <row r="47" spans="1:21" x14ac:dyDescent="0.2">
      <c r="A47" s="136"/>
      <c r="B47" s="228"/>
      <c r="C47" s="17">
        <v>136</v>
      </c>
      <c r="D47" s="17" t="s">
        <v>30</v>
      </c>
      <c r="E47" s="17" t="s">
        <v>30</v>
      </c>
      <c r="F47" s="17" t="s">
        <v>30</v>
      </c>
      <c r="G47" s="16">
        <v>11616.6</v>
      </c>
      <c r="H47" s="16">
        <v>3776.3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39"/>
      <c r="O47" s="226"/>
    </row>
    <row r="48" spans="1:21" x14ac:dyDescent="0.2">
      <c r="A48" s="136"/>
      <c r="B48" s="19" t="s">
        <v>6</v>
      </c>
      <c r="C48" s="17" t="s">
        <v>30</v>
      </c>
      <c r="D48" s="93" t="s">
        <v>30</v>
      </c>
      <c r="E48" s="93" t="s">
        <v>30</v>
      </c>
      <c r="F48" s="93" t="s">
        <v>30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39"/>
      <c r="O48" s="226"/>
    </row>
    <row r="49" spans="1:15" x14ac:dyDescent="0.2">
      <c r="A49" s="155"/>
      <c r="B49" s="73" t="s">
        <v>225</v>
      </c>
      <c r="C49" s="26" t="s">
        <v>30</v>
      </c>
      <c r="D49" s="27" t="s">
        <v>30</v>
      </c>
      <c r="E49" s="27" t="s">
        <v>30</v>
      </c>
      <c r="F49" s="27" t="s">
        <v>30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54"/>
      <c r="O49" s="145"/>
    </row>
    <row r="50" spans="1:15" x14ac:dyDescent="0.2">
      <c r="A50" s="135" t="s">
        <v>67</v>
      </c>
      <c r="B50" s="135" t="s">
        <v>3</v>
      </c>
      <c r="C50" s="17">
        <v>124</v>
      </c>
      <c r="D50" s="17" t="s">
        <v>33</v>
      </c>
      <c r="E50" s="17">
        <v>1</v>
      </c>
      <c r="F50" s="17" t="s">
        <v>57</v>
      </c>
      <c r="G50" s="16">
        <v>1423477.2</v>
      </c>
      <c r="H50" s="16">
        <f>3119226.3-H52</f>
        <v>2047034.9</v>
      </c>
      <c r="I50" s="16">
        <f>1113102.5-I52</f>
        <v>449160.80000000005</v>
      </c>
      <c r="J50" s="16">
        <v>0</v>
      </c>
      <c r="K50" s="16">
        <v>0</v>
      </c>
      <c r="L50" s="16">
        <v>0</v>
      </c>
      <c r="M50" s="16">
        <v>0</v>
      </c>
      <c r="N50" s="138" t="s">
        <v>89</v>
      </c>
      <c r="O50" s="225" t="s">
        <v>70</v>
      </c>
    </row>
    <row r="51" spans="1:15" x14ac:dyDescent="0.2">
      <c r="A51" s="136"/>
      <c r="B51" s="146"/>
      <c r="C51" s="17">
        <v>136</v>
      </c>
      <c r="D51" s="17" t="s">
        <v>33</v>
      </c>
      <c r="E51" s="17">
        <v>1</v>
      </c>
      <c r="F51" s="17" t="s">
        <v>57</v>
      </c>
      <c r="G51" s="16">
        <v>78620.399999999994</v>
      </c>
      <c r="H51" s="16">
        <f>6169-H53</f>
        <v>246.80000000000018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39"/>
      <c r="O51" s="226"/>
    </row>
    <row r="52" spans="1:15" x14ac:dyDescent="0.2">
      <c r="A52" s="136"/>
      <c r="B52" s="136" t="s">
        <v>9</v>
      </c>
      <c r="C52" s="17">
        <v>124</v>
      </c>
      <c r="D52" s="17" t="s">
        <v>33</v>
      </c>
      <c r="E52" s="17">
        <v>1</v>
      </c>
      <c r="F52" s="17" t="s">
        <v>57</v>
      </c>
      <c r="G52" s="16">
        <v>2080574</v>
      </c>
      <c r="H52" s="16">
        <v>1072191.3999999999</v>
      </c>
      <c r="I52" s="16">
        <v>663941.69999999995</v>
      </c>
      <c r="J52" s="16">
        <v>0</v>
      </c>
      <c r="K52" s="16">
        <v>0</v>
      </c>
      <c r="L52" s="16">
        <v>0</v>
      </c>
      <c r="M52" s="16">
        <v>0</v>
      </c>
      <c r="N52" s="139"/>
      <c r="O52" s="226"/>
    </row>
    <row r="53" spans="1:15" x14ac:dyDescent="0.2">
      <c r="A53" s="136"/>
      <c r="B53" s="146"/>
      <c r="C53" s="17">
        <v>136</v>
      </c>
      <c r="D53" s="17" t="s">
        <v>33</v>
      </c>
      <c r="E53" s="17">
        <v>1</v>
      </c>
      <c r="F53" s="17" t="s">
        <v>57</v>
      </c>
      <c r="G53" s="16">
        <v>149395.1</v>
      </c>
      <c r="H53" s="16">
        <v>5922.2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39"/>
      <c r="O53" s="226"/>
    </row>
    <row r="54" spans="1:15" x14ac:dyDescent="0.2">
      <c r="A54" s="136"/>
      <c r="B54" s="135" t="s">
        <v>5</v>
      </c>
      <c r="C54" s="17">
        <v>124</v>
      </c>
      <c r="D54" s="17" t="s">
        <v>30</v>
      </c>
      <c r="E54" s="17" t="s">
        <v>30</v>
      </c>
      <c r="F54" s="17" t="s">
        <v>30</v>
      </c>
      <c r="G54" s="16">
        <v>34938.9</v>
      </c>
      <c r="H54" s="16">
        <v>27154.6</v>
      </c>
      <c r="I54" s="16">
        <v>4367.8999999999996</v>
      </c>
      <c r="J54" s="16">
        <v>0</v>
      </c>
      <c r="K54" s="16">
        <v>0</v>
      </c>
      <c r="L54" s="16">
        <v>0</v>
      </c>
      <c r="M54" s="16">
        <v>0</v>
      </c>
      <c r="N54" s="139"/>
      <c r="O54" s="226"/>
    </row>
    <row r="55" spans="1:15" x14ac:dyDescent="0.2">
      <c r="A55" s="136"/>
      <c r="B55" s="146"/>
      <c r="C55" s="17">
        <v>136</v>
      </c>
      <c r="D55" s="17" t="s">
        <v>30</v>
      </c>
      <c r="E55" s="17" t="s">
        <v>30</v>
      </c>
      <c r="F55" s="17" t="s">
        <v>30</v>
      </c>
      <c r="G55" s="16">
        <v>4960.3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39"/>
      <c r="O55" s="226"/>
    </row>
    <row r="56" spans="1:15" x14ac:dyDescent="0.2">
      <c r="A56" s="136"/>
      <c r="B56" s="19" t="s">
        <v>6</v>
      </c>
      <c r="C56" s="17" t="s">
        <v>30</v>
      </c>
      <c r="D56" s="93" t="s">
        <v>30</v>
      </c>
      <c r="E56" s="93" t="s">
        <v>30</v>
      </c>
      <c r="F56" s="93" t="s">
        <v>30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39"/>
      <c r="O56" s="226"/>
    </row>
    <row r="57" spans="1:15" x14ac:dyDescent="0.2">
      <c r="A57" s="155"/>
      <c r="B57" s="74" t="s">
        <v>225</v>
      </c>
      <c r="C57" s="26" t="s">
        <v>30</v>
      </c>
      <c r="D57" s="27" t="s">
        <v>30</v>
      </c>
      <c r="E57" s="27" t="s">
        <v>30</v>
      </c>
      <c r="F57" s="27" t="s">
        <v>30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54"/>
      <c r="O57" s="145"/>
    </row>
    <row r="58" spans="1:15" x14ac:dyDescent="0.2">
      <c r="A58" s="135" t="s">
        <v>68</v>
      </c>
      <c r="B58" s="20" t="s">
        <v>3</v>
      </c>
      <c r="C58" s="17">
        <v>124</v>
      </c>
      <c r="D58" s="17" t="s">
        <v>33</v>
      </c>
      <c r="E58" s="17">
        <v>1</v>
      </c>
      <c r="F58" s="17" t="s">
        <v>58</v>
      </c>
      <c r="G58" s="16">
        <v>64740.399999999994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56" t="s">
        <v>138</v>
      </c>
      <c r="O58" s="225" t="s">
        <v>192</v>
      </c>
    </row>
    <row r="59" spans="1:15" x14ac:dyDescent="0.2">
      <c r="A59" s="136"/>
      <c r="B59" s="20" t="s">
        <v>9</v>
      </c>
      <c r="C59" s="17">
        <v>124</v>
      </c>
      <c r="D59" s="17" t="s">
        <v>33</v>
      </c>
      <c r="E59" s="17">
        <v>1</v>
      </c>
      <c r="F59" s="17" t="s">
        <v>58</v>
      </c>
      <c r="G59" s="16">
        <v>111717.7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57"/>
      <c r="O59" s="226"/>
    </row>
    <row r="60" spans="1:15" x14ac:dyDescent="0.2">
      <c r="A60" s="136"/>
      <c r="B60" s="20" t="s">
        <v>5</v>
      </c>
      <c r="C60" s="93" t="s">
        <v>30</v>
      </c>
      <c r="D60" s="93" t="s">
        <v>30</v>
      </c>
      <c r="E60" s="93" t="s">
        <v>30</v>
      </c>
      <c r="F60" s="93" t="s">
        <v>30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57"/>
      <c r="O60" s="226"/>
    </row>
    <row r="61" spans="1:15" x14ac:dyDescent="0.2">
      <c r="A61" s="136"/>
      <c r="B61" s="68" t="s">
        <v>6</v>
      </c>
      <c r="C61" s="93" t="s">
        <v>30</v>
      </c>
      <c r="D61" s="93" t="s">
        <v>30</v>
      </c>
      <c r="E61" s="93" t="s">
        <v>30</v>
      </c>
      <c r="F61" s="93" t="s">
        <v>30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157"/>
      <c r="O61" s="226"/>
    </row>
    <row r="62" spans="1:15" s="78" customFormat="1" x14ac:dyDescent="0.2">
      <c r="A62" s="155"/>
      <c r="B62" s="21" t="s">
        <v>225</v>
      </c>
      <c r="C62" s="26" t="s">
        <v>30</v>
      </c>
      <c r="D62" s="27" t="s">
        <v>30</v>
      </c>
      <c r="E62" s="27" t="s">
        <v>30</v>
      </c>
      <c r="F62" s="27" t="s">
        <v>30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45"/>
      <c r="O62" s="145"/>
    </row>
    <row r="63" spans="1:15" ht="17.25" customHeight="1" x14ac:dyDescent="0.2">
      <c r="A63" s="173" t="s">
        <v>97</v>
      </c>
      <c r="B63" s="174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</row>
    <row r="64" spans="1:15" x14ac:dyDescent="0.2">
      <c r="A64" s="177" t="s">
        <v>77</v>
      </c>
      <c r="B64" s="135" t="s">
        <v>3</v>
      </c>
      <c r="C64" s="17">
        <v>124</v>
      </c>
      <c r="D64" s="17" t="s">
        <v>33</v>
      </c>
      <c r="E64" s="17">
        <v>1</v>
      </c>
      <c r="F64" s="18" t="s">
        <v>60</v>
      </c>
      <c r="G64" s="16">
        <v>2032489.2</v>
      </c>
      <c r="H64" s="109">
        <v>997646.96100000013</v>
      </c>
      <c r="I64" s="109">
        <v>1660512</v>
      </c>
      <c r="J64" s="109">
        <v>1621606.1</v>
      </c>
      <c r="K64" s="16">
        <v>8312329.1799999997</v>
      </c>
      <c r="L64" s="16">
        <v>6007728.8799999999</v>
      </c>
      <c r="M64" s="16">
        <v>5247001</v>
      </c>
      <c r="N64" s="156" t="s">
        <v>89</v>
      </c>
      <c r="O64" s="208" t="s">
        <v>44</v>
      </c>
    </row>
    <row r="65" spans="1:15" x14ac:dyDescent="0.2">
      <c r="A65" s="178"/>
      <c r="B65" s="136"/>
      <c r="C65" s="17">
        <v>136</v>
      </c>
      <c r="D65" s="23" t="s">
        <v>33</v>
      </c>
      <c r="E65" s="23">
        <v>1</v>
      </c>
      <c r="F65" s="24" t="s">
        <v>60</v>
      </c>
      <c r="G65" s="16">
        <v>1869923.4000000001</v>
      </c>
      <c r="H65" s="109">
        <v>673097.9</v>
      </c>
      <c r="I65" s="16">
        <v>269053.2</v>
      </c>
      <c r="J65" s="16">
        <v>243500</v>
      </c>
      <c r="K65" s="16">
        <v>1214150</v>
      </c>
      <c r="L65" s="16">
        <v>1214150</v>
      </c>
      <c r="M65" s="16">
        <v>1214150</v>
      </c>
      <c r="N65" s="157"/>
      <c r="O65" s="208"/>
    </row>
    <row r="66" spans="1:15" x14ac:dyDescent="0.2">
      <c r="A66" s="178"/>
      <c r="B66" s="25" t="s">
        <v>4</v>
      </c>
      <c r="C66" s="17">
        <v>136</v>
      </c>
      <c r="D66" s="18" t="s">
        <v>30</v>
      </c>
      <c r="E66" s="18" t="s">
        <v>30</v>
      </c>
      <c r="F66" s="18" t="s">
        <v>30</v>
      </c>
      <c r="G66" s="16">
        <v>0</v>
      </c>
      <c r="H66" s="16">
        <v>52149.3</v>
      </c>
      <c r="I66" s="16">
        <v>90597.2</v>
      </c>
      <c r="J66" s="16">
        <v>0</v>
      </c>
      <c r="K66" s="16">
        <v>0</v>
      </c>
      <c r="L66" s="16">
        <v>0</v>
      </c>
      <c r="M66" s="16">
        <v>0</v>
      </c>
      <c r="N66" s="157"/>
      <c r="O66" s="208"/>
    </row>
    <row r="67" spans="1:15" x14ac:dyDescent="0.2">
      <c r="A67" s="178"/>
      <c r="B67" s="135" t="s">
        <v>5</v>
      </c>
      <c r="C67" s="17">
        <v>124</v>
      </c>
      <c r="D67" s="17" t="s">
        <v>33</v>
      </c>
      <c r="E67" s="17" t="s">
        <v>30</v>
      </c>
      <c r="F67" s="18" t="s">
        <v>30</v>
      </c>
      <c r="G67" s="16">
        <v>6242.2999999999993</v>
      </c>
      <c r="H67" s="109">
        <v>0</v>
      </c>
      <c r="I67" s="16">
        <v>2545.4</v>
      </c>
      <c r="J67" s="16">
        <v>4911.3</v>
      </c>
      <c r="K67" s="16">
        <v>0</v>
      </c>
      <c r="L67" s="16">
        <v>0</v>
      </c>
      <c r="M67" s="16">
        <v>0</v>
      </c>
      <c r="N67" s="157"/>
      <c r="O67" s="208"/>
    </row>
    <row r="68" spans="1:15" x14ac:dyDescent="0.2">
      <c r="A68" s="178"/>
      <c r="B68" s="136"/>
      <c r="C68" s="17" t="s">
        <v>13</v>
      </c>
      <c r="D68" s="17" t="s">
        <v>33</v>
      </c>
      <c r="E68" s="17" t="s">
        <v>30</v>
      </c>
      <c r="F68" s="18" t="s">
        <v>30</v>
      </c>
      <c r="G68" s="16">
        <v>117858.90000000001</v>
      </c>
      <c r="H68" s="16">
        <v>31948.6</v>
      </c>
      <c r="I68" s="16">
        <v>10526.3</v>
      </c>
      <c r="J68" s="16">
        <v>10526.3</v>
      </c>
      <c r="K68" s="16">
        <v>56572</v>
      </c>
      <c r="L68" s="16">
        <v>56572</v>
      </c>
      <c r="M68" s="16">
        <v>56572</v>
      </c>
      <c r="N68" s="157"/>
      <c r="O68" s="208"/>
    </row>
    <row r="69" spans="1:15" ht="15.75" customHeight="1" x14ac:dyDescent="0.2">
      <c r="A69" s="178"/>
      <c r="B69" s="21" t="s">
        <v>6</v>
      </c>
      <c r="C69" s="26" t="s">
        <v>30</v>
      </c>
      <c r="D69" s="27" t="s">
        <v>30</v>
      </c>
      <c r="E69" s="27" t="s">
        <v>30</v>
      </c>
      <c r="F69" s="27" t="s">
        <v>30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157"/>
      <c r="O69" s="208"/>
    </row>
    <row r="70" spans="1:15" ht="112.5" customHeight="1" x14ac:dyDescent="0.2">
      <c r="A70" s="179"/>
      <c r="B70" s="21" t="s">
        <v>225</v>
      </c>
      <c r="C70" s="81" t="s">
        <v>30</v>
      </c>
      <c r="D70" s="80" t="s">
        <v>30</v>
      </c>
      <c r="E70" s="80" t="s">
        <v>30</v>
      </c>
      <c r="F70" s="80" t="s">
        <v>30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45"/>
      <c r="O70" s="209"/>
    </row>
    <row r="71" spans="1:15" x14ac:dyDescent="0.2">
      <c r="A71" s="135" t="s">
        <v>139</v>
      </c>
      <c r="B71" s="20" t="s">
        <v>3</v>
      </c>
      <c r="C71" s="17">
        <v>124</v>
      </c>
      <c r="D71" s="17" t="s">
        <v>33</v>
      </c>
      <c r="E71" s="17">
        <v>1</v>
      </c>
      <c r="F71" s="17" t="s">
        <v>59</v>
      </c>
      <c r="G71" s="16">
        <v>108500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56" t="s">
        <v>203</v>
      </c>
      <c r="O71" s="157" t="s">
        <v>193</v>
      </c>
    </row>
    <row r="72" spans="1:15" x14ac:dyDescent="0.2">
      <c r="A72" s="136"/>
      <c r="B72" s="20" t="s">
        <v>9</v>
      </c>
      <c r="C72" s="17">
        <v>124</v>
      </c>
      <c r="D72" s="17" t="s">
        <v>33</v>
      </c>
      <c r="E72" s="17">
        <v>1</v>
      </c>
      <c r="F72" s="17" t="s">
        <v>59</v>
      </c>
      <c r="G72" s="16">
        <v>375285.1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57"/>
      <c r="O72" s="157"/>
    </row>
    <row r="73" spans="1:15" x14ac:dyDescent="0.2">
      <c r="A73" s="136"/>
      <c r="B73" s="20" t="s">
        <v>5</v>
      </c>
      <c r="C73" s="17">
        <v>124</v>
      </c>
      <c r="D73" s="17" t="s">
        <v>33</v>
      </c>
      <c r="E73" s="18" t="s">
        <v>30</v>
      </c>
      <c r="F73" s="18" t="s">
        <v>30</v>
      </c>
      <c r="G73" s="16">
        <v>5737.4000000000005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57"/>
      <c r="O73" s="157"/>
    </row>
    <row r="74" spans="1:15" x14ac:dyDescent="0.2">
      <c r="A74" s="136"/>
      <c r="B74" s="21" t="s">
        <v>6</v>
      </c>
      <c r="C74" s="17" t="s">
        <v>30</v>
      </c>
      <c r="D74" s="27" t="s">
        <v>30</v>
      </c>
      <c r="E74" s="27" t="s">
        <v>30</v>
      </c>
      <c r="F74" s="27" t="s">
        <v>30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157"/>
      <c r="O74" s="157"/>
    </row>
    <row r="75" spans="1:15" ht="26.25" customHeight="1" x14ac:dyDescent="0.2">
      <c r="A75" s="155"/>
      <c r="B75" s="21" t="s">
        <v>225</v>
      </c>
      <c r="C75" s="81" t="s">
        <v>30</v>
      </c>
      <c r="D75" s="80" t="s">
        <v>30</v>
      </c>
      <c r="E75" s="80" t="s">
        <v>30</v>
      </c>
      <c r="F75" s="80" t="s">
        <v>30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45"/>
      <c r="O75" s="67"/>
    </row>
    <row r="76" spans="1:15" x14ac:dyDescent="0.2">
      <c r="A76" s="135" t="s">
        <v>140</v>
      </c>
      <c r="B76" s="20" t="s">
        <v>11</v>
      </c>
      <c r="C76" s="37" t="s">
        <v>13</v>
      </c>
      <c r="D76" s="37" t="s">
        <v>33</v>
      </c>
      <c r="E76" s="37">
        <v>1</v>
      </c>
      <c r="F76" s="18" t="s">
        <v>61</v>
      </c>
      <c r="G76" s="16">
        <v>13457.9</v>
      </c>
      <c r="H76" s="16">
        <v>14343.9</v>
      </c>
      <c r="I76" s="16">
        <v>14343.9</v>
      </c>
      <c r="J76" s="16">
        <v>14343.9</v>
      </c>
      <c r="K76" s="16">
        <f t="shared" ref="K76:M76" si="0">12000.9+1457+1740</f>
        <v>15197.9</v>
      </c>
      <c r="L76" s="16">
        <f t="shared" si="0"/>
        <v>15197.9</v>
      </c>
      <c r="M76" s="16">
        <f t="shared" si="0"/>
        <v>15197.9</v>
      </c>
      <c r="N76" s="138" t="s">
        <v>204</v>
      </c>
      <c r="O76" s="156" t="s">
        <v>195</v>
      </c>
    </row>
    <row r="77" spans="1:15" x14ac:dyDescent="0.2">
      <c r="A77" s="136"/>
      <c r="B77" s="19" t="s">
        <v>9</v>
      </c>
      <c r="C77" s="17" t="s">
        <v>30</v>
      </c>
      <c r="D77" s="18" t="s">
        <v>30</v>
      </c>
      <c r="E77" s="18" t="s">
        <v>30</v>
      </c>
      <c r="F77" s="18" t="s">
        <v>30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39"/>
      <c r="O77" s="157"/>
    </row>
    <row r="78" spans="1:15" x14ac:dyDescent="0.2">
      <c r="A78" s="136"/>
      <c r="B78" s="19" t="s">
        <v>10</v>
      </c>
      <c r="C78" s="17" t="s">
        <v>30</v>
      </c>
      <c r="D78" s="18" t="s">
        <v>30</v>
      </c>
      <c r="E78" s="18" t="s">
        <v>30</v>
      </c>
      <c r="F78" s="18" t="s">
        <v>30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39"/>
      <c r="O78" s="157"/>
    </row>
    <row r="79" spans="1:15" ht="95.25" customHeight="1" x14ac:dyDescent="0.2">
      <c r="A79" s="136"/>
      <c r="B79" s="19" t="s">
        <v>7</v>
      </c>
      <c r="C79" s="17" t="s">
        <v>30</v>
      </c>
      <c r="D79" s="18" t="s">
        <v>30</v>
      </c>
      <c r="E79" s="18" t="s">
        <v>30</v>
      </c>
      <c r="F79" s="18" t="s">
        <v>30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39"/>
      <c r="O79" s="157"/>
    </row>
    <row r="80" spans="1:15" ht="25.5" customHeight="1" x14ac:dyDescent="0.2">
      <c r="A80" s="155"/>
      <c r="B80" s="74" t="s">
        <v>225</v>
      </c>
      <c r="C80" s="81" t="s">
        <v>30</v>
      </c>
      <c r="D80" s="80" t="s">
        <v>30</v>
      </c>
      <c r="E80" s="80" t="s">
        <v>30</v>
      </c>
      <c r="F80" s="80" t="s">
        <v>30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54"/>
      <c r="O80" s="145"/>
    </row>
    <row r="81" spans="1:15" x14ac:dyDescent="0.2">
      <c r="A81" s="230" t="s">
        <v>141</v>
      </c>
      <c r="B81" s="106" t="s">
        <v>3</v>
      </c>
      <c r="C81" s="17">
        <v>124</v>
      </c>
      <c r="D81" s="37" t="s">
        <v>33</v>
      </c>
      <c r="E81" s="37">
        <v>1</v>
      </c>
      <c r="F81" s="17" t="s">
        <v>58</v>
      </c>
      <c r="G81" s="16">
        <v>809772.2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208" t="s">
        <v>138</v>
      </c>
      <c r="O81" s="138" t="s">
        <v>194</v>
      </c>
    </row>
    <row r="82" spans="1:15" x14ac:dyDescent="0.2">
      <c r="A82" s="230"/>
      <c r="B82" s="106" t="s">
        <v>9</v>
      </c>
      <c r="C82" s="17">
        <v>124</v>
      </c>
      <c r="D82" s="37" t="s">
        <v>33</v>
      </c>
      <c r="E82" s="37">
        <v>1</v>
      </c>
      <c r="F82" s="17" t="s">
        <v>58</v>
      </c>
      <c r="G82" s="16">
        <v>901593.7</v>
      </c>
      <c r="H82" s="16">
        <f>'[2]ГП Образование (!)'!$M$295+'[2]ГП Образование (!)'!$M$296</f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208"/>
      <c r="O82" s="139"/>
    </row>
    <row r="83" spans="1:15" x14ac:dyDescent="0.2">
      <c r="A83" s="230"/>
      <c r="B83" s="106" t="s">
        <v>5</v>
      </c>
      <c r="C83" s="17">
        <v>124</v>
      </c>
      <c r="D83" s="37" t="s">
        <v>33</v>
      </c>
      <c r="E83" s="37">
        <v>1</v>
      </c>
      <c r="F83" s="17" t="s">
        <v>142</v>
      </c>
      <c r="G83" s="16">
        <v>53207.8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208"/>
      <c r="O83" s="139"/>
    </row>
    <row r="84" spans="1:15" ht="17.25" customHeight="1" x14ac:dyDescent="0.2">
      <c r="A84" s="230"/>
      <c r="B84" s="108" t="s">
        <v>6</v>
      </c>
      <c r="C84" s="17" t="s">
        <v>142</v>
      </c>
      <c r="D84" s="27" t="s">
        <v>142</v>
      </c>
      <c r="E84" s="27" t="s">
        <v>142</v>
      </c>
      <c r="F84" s="27" t="s">
        <v>142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208"/>
      <c r="O84" s="139"/>
    </row>
    <row r="85" spans="1:15" s="78" customFormat="1" ht="12" customHeight="1" x14ac:dyDescent="0.2">
      <c r="A85" s="231"/>
      <c r="B85" s="108" t="s">
        <v>225</v>
      </c>
      <c r="C85" s="26" t="s">
        <v>30</v>
      </c>
      <c r="D85" s="27" t="s">
        <v>30</v>
      </c>
      <c r="E85" s="27" t="s">
        <v>30</v>
      </c>
      <c r="F85" s="27" t="s">
        <v>30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209"/>
      <c r="O85" s="154"/>
    </row>
    <row r="86" spans="1:15" x14ac:dyDescent="0.2">
      <c r="A86" s="173" t="s">
        <v>98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6"/>
    </row>
    <row r="87" spans="1:15" x14ac:dyDescent="0.2">
      <c r="A87" s="161" t="s">
        <v>99</v>
      </c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3"/>
    </row>
    <row r="88" spans="1:15" x14ac:dyDescent="0.2">
      <c r="A88" s="161" t="s">
        <v>100</v>
      </c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3"/>
    </row>
    <row r="89" spans="1:15" ht="39.75" customHeight="1" x14ac:dyDescent="0.2">
      <c r="A89" s="177" t="s">
        <v>154</v>
      </c>
      <c r="B89" s="22" t="s">
        <v>11</v>
      </c>
      <c r="C89" s="38" t="s">
        <v>30</v>
      </c>
      <c r="D89" s="38" t="s">
        <v>30</v>
      </c>
      <c r="E89" s="38" t="s">
        <v>30</v>
      </c>
      <c r="F89" s="38" t="s">
        <v>30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156" t="s">
        <v>155</v>
      </c>
      <c r="O89" s="138" t="s">
        <v>157</v>
      </c>
    </row>
    <row r="90" spans="1:15" ht="39.75" customHeight="1" x14ac:dyDescent="0.2">
      <c r="A90" s="178"/>
      <c r="B90" s="21" t="s">
        <v>9</v>
      </c>
      <c r="C90" s="38" t="s">
        <v>30</v>
      </c>
      <c r="D90" s="38" t="s">
        <v>30</v>
      </c>
      <c r="E90" s="38" t="s">
        <v>30</v>
      </c>
      <c r="F90" s="38" t="s">
        <v>30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157"/>
      <c r="O90" s="139"/>
    </row>
    <row r="91" spans="1:15" ht="39.75" customHeight="1" x14ac:dyDescent="0.2">
      <c r="A91" s="178"/>
      <c r="B91" s="21" t="s">
        <v>10</v>
      </c>
      <c r="C91" s="38" t="s">
        <v>30</v>
      </c>
      <c r="D91" s="38" t="s">
        <v>30</v>
      </c>
      <c r="E91" s="38" t="s">
        <v>30</v>
      </c>
      <c r="F91" s="38" t="s">
        <v>30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157"/>
      <c r="O91" s="139"/>
    </row>
    <row r="92" spans="1:15" ht="39.75" customHeight="1" x14ac:dyDescent="0.2">
      <c r="A92" s="178"/>
      <c r="B92" s="21" t="s">
        <v>7</v>
      </c>
      <c r="C92" s="38" t="s">
        <v>30</v>
      </c>
      <c r="D92" s="38" t="s">
        <v>30</v>
      </c>
      <c r="E92" s="38" t="s">
        <v>30</v>
      </c>
      <c r="F92" s="38" t="s">
        <v>30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57"/>
      <c r="O92" s="139"/>
    </row>
    <row r="93" spans="1:15" ht="39.75" customHeight="1" x14ac:dyDescent="0.2">
      <c r="A93" s="232"/>
      <c r="B93" s="68" t="s">
        <v>225</v>
      </c>
      <c r="C93" s="81" t="s">
        <v>30</v>
      </c>
      <c r="D93" s="80" t="s">
        <v>30</v>
      </c>
      <c r="E93" s="80" t="s">
        <v>30</v>
      </c>
      <c r="F93" s="80" t="s">
        <v>30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45"/>
      <c r="O93" s="154"/>
    </row>
    <row r="94" spans="1:15" ht="44.25" customHeight="1" x14ac:dyDescent="0.2">
      <c r="A94" s="178" t="s">
        <v>158</v>
      </c>
      <c r="B94" s="22" t="s">
        <v>11</v>
      </c>
      <c r="C94" s="26" t="s">
        <v>30</v>
      </c>
      <c r="D94" s="26" t="s">
        <v>30</v>
      </c>
      <c r="E94" s="26" t="s">
        <v>30</v>
      </c>
      <c r="F94" s="26" t="s">
        <v>30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156" t="s">
        <v>159</v>
      </c>
      <c r="O94" s="156" t="s">
        <v>156</v>
      </c>
    </row>
    <row r="95" spans="1:15" ht="44.25" customHeight="1" x14ac:dyDescent="0.2">
      <c r="A95" s="178"/>
      <c r="B95" s="19" t="s">
        <v>9</v>
      </c>
      <c r="C95" s="17" t="s">
        <v>30</v>
      </c>
      <c r="D95" s="17" t="s">
        <v>30</v>
      </c>
      <c r="E95" s="17" t="s">
        <v>30</v>
      </c>
      <c r="F95" s="17" t="s">
        <v>30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57"/>
      <c r="O95" s="157"/>
    </row>
    <row r="96" spans="1:15" ht="44.25" customHeight="1" x14ac:dyDescent="0.2">
      <c r="A96" s="178"/>
      <c r="B96" s="21" t="s">
        <v>10</v>
      </c>
      <c r="C96" s="38" t="s">
        <v>30</v>
      </c>
      <c r="D96" s="38" t="s">
        <v>30</v>
      </c>
      <c r="E96" s="38" t="s">
        <v>30</v>
      </c>
      <c r="F96" s="38" t="s">
        <v>30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157"/>
      <c r="O96" s="157"/>
    </row>
    <row r="97" spans="1:15" ht="44.25" customHeight="1" x14ac:dyDescent="0.2">
      <c r="A97" s="178"/>
      <c r="B97" s="21" t="s">
        <v>7</v>
      </c>
      <c r="C97" s="38" t="s">
        <v>30</v>
      </c>
      <c r="D97" s="38" t="s">
        <v>30</v>
      </c>
      <c r="E97" s="38" t="s">
        <v>30</v>
      </c>
      <c r="F97" s="38" t="s">
        <v>30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157"/>
      <c r="O97" s="157"/>
    </row>
    <row r="98" spans="1:15" ht="44.25" customHeight="1" x14ac:dyDescent="0.2">
      <c r="A98" s="232"/>
      <c r="B98" s="68" t="s">
        <v>225</v>
      </c>
      <c r="C98" s="81" t="s">
        <v>30</v>
      </c>
      <c r="D98" s="80" t="s">
        <v>30</v>
      </c>
      <c r="E98" s="80" t="s">
        <v>30</v>
      </c>
      <c r="F98" s="80" t="s">
        <v>30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45"/>
      <c r="O98" s="145"/>
    </row>
    <row r="99" spans="1:15" ht="26.25" customHeight="1" x14ac:dyDescent="0.2">
      <c r="A99" s="181" t="s">
        <v>160</v>
      </c>
      <c r="B99" s="25" t="s">
        <v>11</v>
      </c>
      <c r="C99" s="23" t="s">
        <v>13</v>
      </c>
      <c r="D99" s="23" t="s">
        <v>33</v>
      </c>
      <c r="E99" s="23">
        <v>1</v>
      </c>
      <c r="F99" s="24" t="s">
        <v>62</v>
      </c>
      <c r="G99" s="16">
        <v>1101</v>
      </c>
      <c r="H99" s="16">
        <v>1355</v>
      </c>
      <c r="I99" s="16">
        <v>1355</v>
      </c>
      <c r="J99" s="16">
        <v>1355</v>
      </c>
      <c r="K99" s="16">
        <v>501</v>
      </c>
      <c r="L99" s="16">
        <v>501</v>
      </c>
      <c r="M99" s="16">
        <v>501</v>
      </c>
      <c r="N99" s="156" t="s">
        <v>90</v>
      </c>
      <c r="O99" s="156" t="s">
        <v>45</v>
      </c>
    </row>
    <row r="100" spans="1:15" x14ac:dyDescent="0.2">
      <c r="A100" s="181"/>
      <c r="B100" s="25" t="s">
        <v>9</v>
      </c>
      <c r="C100" s="17" t="s">
        <v>30</v>
      </c>
      <c r="D100" s="17" t="s">
        <v>30</v>
      </c>
      <c r="E100" s="17" t="s">
        <v>30</v>
      </c>
      <c r="F100" s="17" t="s">
        <v>30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57"/>
      <c r="O100" s="157"/>
    </row>
    <row r="101" spans="1:15" x14ac:dyDescent="0.2">
      <c r="A101" s="181"/>
      <c r="B101" s="19" t="s">
        <v>10</v>
      </c>
      <c r="C101" s="17" t="s">
        <v>30</v>
      </c>
      <c r="D101" s="18" t="s">
        <v>30</v>
      </c>
      <c r="E101" s="18" t="s">
        <v>30</v>
      </c>
      <c r="F101" s="18" t="s">
        <v>30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57"/>
      <c r="O101" s="157"/>
    </row>
    <row r="102" spans="1:15" ht="52.5" customHeight="1" x14ac:dyDescent="0.2">
      <c r="A102" s="181"/>
      <c r="B102" s="21" t="s">
        <v>7</v>
      </c>
      <c r="C102" s="26" t="s">
        <v>30</v>
      </c>
      <c r="D102" s="27" t="s">
        <v>30</v>
      </c>
      <c r="E102" s="27" t="s">
        <v>30</v>
      </c>
      <c r="F102" s="27" t="s">
        <v>30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157"/>
      <c r="O102" s="157"/>
    </row>
    <row r="103" spans="1:15" ht="52.5" customHeight="1" x14ac:dyDescent="0.2">
      <c r="A103" s="182"/>
      <c r="B103" s="21" t="s">
        <v>225</v>
      </c>
      <c r="C103" s="81" t="s">
        <v>30</v>
      </c>
      <c r="D103" s="80" t="s">
        <v>30</v>
      </c>
      <c r="E103" s="80" t="s">
        <v>30</v>
      </c>
      <c r="F103" s="80" t="s">
        <v>30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45"/>
      <c r="O103" s="145"/>
    </row>
    <row r="104" spans="1:15" ht="39" customHeight="1" x14ac:dyDescent="0.2">
      <c r="A104" s="178" t="s">
        <v>161</v>
      </c>
      <c r="B104" s="21" t="s">
        <v>11</v>
      </c>
      <c r="C104" s="26" t="s">
        <v>30</v>
      </c>
      <c r="D104" s="26" t="s">
        <v>30</v>
      </c>
      <c r="E104" s="26" t="s">
        <v>30</v>
      </c>
      <c r="F104" s="26" t="s">
        <v>30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156" t="s">
        <v>162</v>
      </c>
      <c r="O104" s="138" t="s">
        <v>156</v>
      </c>
    </row>
    <row r="105" spans="1:15" ht="39" customHeight="1" x14ac:dyDescent="0.2">
      <c r="A105" s="178"/>
      <c r="B105" s="21" t="s">
        <v>9</v>
      </c>
      <c r="C105" s="26" t="s">
        <v>30</v>
      </c>
      <c r="D105" s="26" t="s">
        <v>30</v>
      </c>
      <c r="E105" s="26" t="s">
        <v>30</v>
      </c>
      <c r="F105" s="26" t="s">
        <v>30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157"/>
      <c r="O105" s="139"/>
    </row>
    <row r="106" spans="1:15" ht="39" customHeight="1" x14ac:dyDescent="0.2">
      <c r="A106" s="178"/>
      <c r="B106" s="21" t="s">
        <v>10</v>
      </c>
      <c r="C106" s="26" t="s">
        <v>30</v>
      </c>
      <c r="D106" s="27" t="s">
        <v>30</v>
      </c>
      <c r="E106" s="27" t="s">
        <v>30</v>
      </c>
      <c r="F106" s="27" t="s">
        <v>30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157"/>
      <c r="O106" s="139"/>
    </row>
    <row r="107" spans="1:15" ht="39" customHeight="1" x14ac:dyDescent="0.2">
      <c r="A107" s="178"/>
      <c r="B107" s="21" t="s">
        <v>7</v>
      </c>
      <c r="C107" s="26" t="s">
        <v>30</v>
      </c>
      <c r="D107" s="27" t="s">
        <v>30</v>
      </c>
      <c r="E107" s="27" t="s">
        <v>30</v>
      </c>
      <c r="F107" s="27" t="s">
        <v>30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0</v>
      </c>
      <c r="N107" s="157"/>
      <c r="O107" s="139"/>
    </row>
    <row r="108" spans="1:15" ht="39" customHeight="1" x14ac:dyDescent="0.2">
      <c r="A108" s="232"/>
      <c r="B108" s="21" t="s">
        <v>225</v>
      </c>
      <c r="C108" s="81" t="s">
        <v>30</v>
      </c>
      <c r="D108" s="80" t="s">
        <v>30</v>
      </c>
      <c r="E108" s="80" t="s">
        <v>30</v>
      </c>
      <c r="F108" s="80" t="s">
        <v>30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45"/>
      <c r="O108" s="154"/>
    </row>
    <row r="109" spans="1:15" ht="39" customHeight="1" x14ac:dyDescent="0.2">
      <c r="A109" s="178" t="s">
        <v>163</v>
      </c>
      <c r="B109" s="21" t="s">
        <v>11</v>
      </c>
      <c r="C109" s="26" t="s">
        <v>30</v>
      </c>
      <c r="D109" s="27" t="s">
        <v>30</v>
      </c>
      <c r="E109" s="27" t="s">
        <v>30</v>
      </c>
      <c r="F109" s="27" t="s">
        <v>30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156" t="s">
        <v>164</v>
      </c>
      <c r="O109" s="138" t="s">
        <v>156</v>
      </c>
    </row>
    <row r="110" spans="1:15" ht="39" customHeight="1" x14ac:dyDescent="0.2">
      <c r="A110" s="178"/>
      <c r="B110" s="21" t="s">
        <v>9</v>
      </c>
      <c r="C110" s="26" t="s">
        <v>30</v>
      </c>
      <c r="D110" s="27" t="s">
        <v>30</v>
      </c>
      <c r="E110" s="27" t="s">
        <v>30</v>
      </c>
      <c r="F110" s="27" t="s">
        <v>30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8">
        <v>0</v>
      </c>
      <c r="N110" s="157"/>
      <c r="O110" s="139"/>
    </row>
    <row r="111" spans="1:15" ht="39" customHeight="1" x14ac:dyDescent="0.2">
      <c r="A111" s="178"/>
      <c r="B111" s="21" t="s">
        <v>10</v>
      </c>
      <c r="C111" s="26" t="s">
        <v>30</v>
      </c>
      <c r="D111" s="27" t="s">
        <v>30</v>
      </c>
      <c r="E111" s="27" t="s">
        <v>30</v>
      </c>
      <c r="F111" s="27" t="s">
        <v>30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157"/>
      <c r="O111" s="139"/>
    </row>
    <row r="112" spans="1:15" ht="39" customHeight="1" x14ac:dyDescent="0.2">
      <c r="A112" s="178"/>
      <c r="B112" s="68" t="s">
        <v>7</v>
      </c>
      <c r="C112" s="81" t="s">
        <v>30</v>
      </c>
      <c r="D112" s="80" t="s">
        <v>30</v>
      </c>
      <c r="E112" s="80" t="s">
        <v>30</v>
      </c>
      <c r="F112" s="80" t="s">
        <v>30</v>
      </c>
      <c r="G112" s="82">
        <v>0</v>
      </c>
      <c r="H112" s="82">
        <v>0</v>
      </c>
      <c r="I112" s="82">
        <v>0</v>
      </c>
      <c r="J112" s="82">
        <v>0</v>
      </c>
      <c r="K112" s="82">
        <v>0</v>
      </c>
      <c r="L112" s="82">
        <v>0</v>
      </c>
      <c r="M112" s="82">
        <v>0</v>
      </c>
      <c r="N112" s="157"/>
      <c r="O112" s="139"/>
    </row>
    <row r="113" spans="1:15" s="78" customFormat="1" ht="39" customHeight="1" x14ac:dyDescent="0.2">
      <c r="A113" s="179"/>
      <c r="B113" s="21" t="s">
        <v>225</v>
      </c>
      <c r="C113" s="81" t="s">
        <v>30</v>
      </c>
      <c r="D113" s="80" t="s">
        <v>30</v>
      </c>
      <c r="E113" s="80" t="s">
        <v>30</v>
      </c>
      <c r="F113" s="80" t="s">
        <v>30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45"/>
      <c r="O113" s="154"/>
    </row>
    <row r="114" spans="1:15" ht="21" customHeight="1" x14ac:dyDescent="0.2">
      <c r="A114" s="83" t="s">
        <v>101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5"/>
    </row>
    <row r="115" spans="1:15" ht="13.15" customHeight="1" x14ac:dyDescent="0.2">
      <c r="A115" s="177" t="s">
        <v>165</v>
      </c>
      <c r="B115" s="25" t="s">
        <v>11</v>
      </c>
      <c r="C115" s="17">
        <v>136</v>
      </c>
      <c r="D115" s="17" t="s">
        <v>33</v>
      </c>
      <c r="E115" s="17">
        <v>1</v>
      </c>
      <c r="F115" s="18" t="s">
        <v>63</v>
      </c>
      <c r="G115" s="16">
        <v>27816519.400000002</v>
      </c>
      <c r="H115" s="109">
        <v>30870047.899999999</v>
      </c>
      <c r="I115" s="109">
        <v>32823259.899999999</v>
      </c>
      <c r="J115" s="109">
        <v>34648224.200000003</v>
      </c>
      <c r="K115" s="16">
        <v>25736002.300000004</v>
      </c>
      <c r="L115" s="16">
        <v>25736002.300000004</v>
      </c>
      <c r="M115" s="16">
        <v>25736002.300000004</v>
      </c>
      <c r="N115" s="138" t="s">
        <v>91</v>
      </c>
      <c r="O115" s="156" t="s">
        <v>46</v>
      </c>
    </row>
    <row r="116" spans="1:15" ht="13.15" customHeight="1" x14ac:dyDescent="0.2">
      <c r="A116" s="178"/>
      <c r="B116" s="19" t="s">
        <v>9</v>
      </c>
      <c r="C116" s="17">
        <v>136</v>
      </c>
      <c r="D116" s="17" t="s">
        <v>33</v>
      </c>
      <c r="E116" s="17">
        <v>1</v>
      </c>
      <c r="F116" s="107" t="s">
        <v>63</v>
      </c>
      <c r="G116" s="16">
        <v>0</v>
      </c>
      <c r="H116" s="109">
        <v>524247.7</v>
      </c>
      <c r="I116" s="109">
        <v>1572743.1</v>
      </c>
      <c r="J116" s="109">
        <v>1572743.1</v>
      </c>
      <c r="K116" s="16">
        <v>0</v>
      </c>
      <c r="L116" s="16">
        <v>0</v>
      </c>
      <c r="M116" s="16">
        <v>0</v>
      </c>
      <c r="N116" s="139"/>
      <c r="O116" s="157"/>
    </row>
    <row r="117" spans="1:15" ht="13.15" customHeight="1" x14ac:dyDescent="0.2">
      <c r="A117" s="178"/>
      <c r="B117" s="19" t="s">
        <v>10</v>
      </c>
      <c r="C117" s="17" t="s">
        <v>30</v>
      </c>
      <c r="D117" s="18" t="s">
        <v>30</v>
      </c>
      <c r="E117" s="18" t="s">
        <v>30</v>
      </c>
      <c r="F117" s="18" t="s">
        <v>30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39"/>
      <c r="O117" s="157"/>
    </row>
    <row r="118" spans="1:15" ht="82.5" customHeight="1" x14ac:dyDescent="0.2">
      <c r="A118" s="178"/>
      <c r="B118" s="21" t="s">
        <v>7</v>
      </c>
      <c r="C118" s="26" t="s">
        <v>30</v>
      </c>
      <c r="D118" s="27" t="s">
        <v>30</v>
      </c>
      <c r="E118" s="27" t="s">
        <v>30</v>
      </c>
      <c r="F118" s="27" t="s">
        <v>30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139"/>
      <c r="O118" s="157"/>
    </row>
    <row r="119" spans="1:15" ht="24" customHeight="1" x14ac:dyDescent="0.2">
      <c r="A119" s="179"/>
      <c r="B119" s="68" t="s">
        <v>225</v>
      </c>
      <c r="C119" s="81" t="s">
        <v>30</v>
      </c>
      <c r="D119" s="80" t="s">
        <v>30</v>
      </c>
      <c r="E119" s="80" t="s">
        <v>30</v>
      </c>
      <c r="F119" s="80" t="s">
        <v>30</v>
      </c>
      <c r="G119" s="28">
        <v>0</v>
      </c>
      <c r="H119" s="28">
        <v>200</v>
      </c>
      <c r="I119" s="28">
        <v>200</v>
      </c>
      <c r="J119" s="28">
        <v>200</v>
      </c>
      <c r="K119" s="28">
        <v>200</v>
      </c>
      <c r="L119" s="28">
        <v>200</v>
      </c>
      <c r="M119" s="28">
        <v>200</v>
      </c>
      <c r="N119" s="154"/>
      <c r="O119" s="145"/>
    </row>
    <row r="120" spans="1:15" ht="13.15" customHeight="1" x14ac:dyDescent="0.2">
      <c r="A120" s="135" t="s">
        <v>166</v>
      </c>
      <c r="B120" s="25" t="s">
        <v>11</v>
      </c>
      <c r="C120" s="17">
        <v>136</v>
      </c>
      <c r="D120" s="17" t="s">
        <v>33</v>
      </c>
      <c r="E120" s="17">
        <v>1</v>
      </c>
      <c r="F120" s="18" t="s">
        <v>64</v>
      </c>
      <c r="G120" s="16">
        <v>225997.57949999999</v>
      </c>
      <c r="H120" s="16">
        <v>250383.59999999998</v>
      </c>
      <c r="I120" s="16">
        <v>276780.09999999998</v>
      </c>
      <c r="J120" s="16">
        <v>306497</v>
      </c>
      <c r="K120" s="16">
        <v>266613</v>
      </c>
      <c r="L120" s="16">
        <v>266613</v>
      </c>
      <c r="M120" s="16">
        <v>266613</v>
      </c>
      <c r="N120" s="156" t="s">
        <v>71</v>
      </c>
      <c r="O120" s="156" t="s">
        <v>47</v>
      </c>
    </row>
    <row r="121" spans="1:15" ht="13.15" customHeight="1" x14ac:dyDescent="0.2">
      <c r="A121" s="136"/>
      <c r="B121" s="19" t="s">
        <v>9</v>
      </c>
      <c r="C121" s="17" t="s">
        <v>30</v>
      </c>
      <c r="D121" s="18" t="s">
        <v>30</v>
      </c>
      <c r="E121" s="18" t="s">
        <v>30</v>
      </c>
      <c r="F121" s="18" t="s">
        <v>30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57"/>
      <c r="O121" s="157"/>
    </row>
    <row r="122" spans="1:15" x14ac:dyDescent="0.2">
      <c r="A122" s="136"/>
      <c r="B122" s="19" t="s">
        <v>10</v>
      </c>
      <c r="C122" s="17" t="s">
        <v>30</v>
      </c>
      <c r="D122" s="18" t="s">
        <v>30</v>
      </c>
      <c r="E122" s="18" t="s">
        <v>30</v>
      </c>
      <c r="F122" s="18" t="s">
        <v>30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57"/>
      <c r="O122" s="157"/>
    </row>
    <row r="123" spans="1:15" ht="42" customHeight="1" x14ac:dyDescent="0.2">
      <c r="A123" s="136"/>
      <c r="B123" s="39" t="s">
        <v>7</v>
      </c>
      <c r="C123" s="26" t="s">
        <v>30</v>
      </c>
      <c r="D123" s="27" t="s">
        <v>30</v>
      </c>
      <c r="E123" s="27" t="s">
        <v>30</v>
      </c>
      <c r="F123" s="27" t="s">
        <v>30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157"/>
      <c r="O123" s="157"/>
    </row>
    <row r="124" spans="1:15" ht="42" customHeight="1" x14ac:dyDescent="0.2">
      <c r="A124" s="155"/>
      <c r="B124" s="68" t="s">
        <v>225</v>
      </c>
      <c r="C124" s="81" t="s">
        <v>30</v>
      </c>
      <c r="D124" s="80" t="s">
        <v>30</v>
      </c>
      <c r="E124" s="80" t="s">
        <v>30</v>
      </c>
      <c r="F124" s="80" t="s">
        <v>30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45"/>
      <c r="O124" s="145"/>
    </row>
    <row r="125" spans="1:15" x14ac:dyDescent="0.2">
      <c r="A125" s="177" t="s">
        <v>167</v>
      </c>
      <c r="B125" s="25" t="s">
        <v>3</v>
      </c>
      <c r="C125" s="23" t="s">
        <v>13</v>
      </c>
      <c r="D125" s="23" t="s">
        <v>33</v>
      </c>
      <c r="E125" s="23">
        <v>1</v>
      </c>
      <c r="F125" s="18" t="s">
        <v>65</v>
      </c>
      <c r="G125" s="28">
        <v>108500.7</v>
      </c>
      <c r="H125" s="109">
        <v>29523</v>
      </c>
      <c r="I125" s="109">
        <v>63142.1</v>
      </c>
      <c r="J125" s="16">
        <v>108500.7</v>
      </c>
      <c r="K125" s="16">
        <v>108500.7</v>
      </c>
      <c r="L125" s="59">
        <v>108500.7</v>
      </c>
      <c r="M125" s="59">
        <v>108500.7</v>
      </c>
      <c r="N125" s="156" t="s">
        <v>83</v>
      </c>
      <c r="O125" s="156" t="s">
        <v>186</v>
      </c>
    </row>
    <row r="126" spans="1:15" x14ac:dyDescent="0.2">
      <c r="A126" s="178"/>
      <c r="B126" s="19" t="s">
        <v>4</v>
      </c>
      <c r="C126" s="17" t="s">
        <v>30</v>
      </c>
      <c r="D126" s="18" t="s">
        <v>30</v>
      </c>
      <c r="E126" s="18" t="s">
        <v>30</v>
      </c>
      <c r="F126" s="18" t="s">
        <v>30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57"/>
      <c r="O126" s="157"/>
    </row>
    <row r="127" spans="1:15" x14ac:dyDescent="0.2">
      <c r="A127" s="178"/>
      <c r="B127" s="19" t="s">
        <v>5</v>
      </c>
      <c r="C127" s="17" t="s">
        <v>30</v>
      </c>
      <c r="D127" s="18" t="s">
        <v>30</v>
      </c>
      <c r="E127" s="18" t="s">
        <v>30</v>
      </c>
      <c r="F127" s="18" t="s">
        <v>30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57"/>
      <c r="O127" s="157"/>
    </row>
    <row r="128" spans="1:15" ht="62.25" customHeight="1" x14ac:dyDescent="0.2">
      <c r="A128" s="178"/>
      <c r="B128" s="21" t="s">
        <v>6</v>
      </c>
      <c r="C128" s="26" t="s">
        <v>30</v>
      </c>
      <c r="D128" s="27" t="s">
        <v>30</v>
      </c>
      <c r="E128" s="27" t="s">
        <v>30</v>
      </c>
      <c r="F128" s="27" t="s">
        <v>30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157"/>
      <c r="O128" s="157"/>
    </row>
    <row r="129" spans="1:15" ht="62.25" customHeight="1" x14ac:dyDescent="0.2">
      <c r="A129" s="179"/>
      <c r="B129" s="68" t="s">
        <v>225</v>
      </c>
      <c r="C129" s="81" t="s">
        <v>30</v>
      </c>
      <c r="D129" s="80" t="s">
        <v>30</v>
      </c>
      <c r="E129" s="80" t="s">
        <v>30</v>
      </c>
      <c r="F129" s="80" t="s">
        <v>30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45"/>
      <c r="O129" s="145"/>
    </row>
    <row r="130" spans="1:15" ht="13.15" customHeight="1" x14ac:dyDescent="0.2">
      <c r="A130" s="180" t="s">
        <v>168</v>
      </c>
      <c r="B130" s="61" t="s">
        <v>3</v>
      </c>
      <c r="C130" s="17">
        <v>136</v>
      </c>
      <c r="D130" s="17" t="s">
        <v>33</v>
      </c>
      <c r="E130" s="17">
        <v>1</v>
      </c>
      <c r="F130" s="18" t="s">
        <v>33</v>
      </c>
      <c r="G130" s="16">
        <v>6886.1795000000002</v>
      </c>
      <c r="H130" s="16">
        <f>5200+2279.4</f>
        <v>7479.4</v>
      </c>
      <c r="I130" s="16">
        <v>5200</v>
      </c>
      <c r="J130" s="16">
        <v>5200</v>
      </c>
      <c r="K130" s="16">
        <f>5200+2373.3</f>
        <v>7573.3</v>
      </c>
      <c r="L130" s="16">
        <f>5200+2373.3</f>
        <v>7573.3</v>
      </c>
      <c r="M130" s="16">
        <f>5200+2373.3</f>
        <v>7573.3</v>
      </c>
      <c r="N130" s="156" t="s">
        <v>187</v>
      </c>
      <c r="O130" s="156" t="s">
        <v>48</v>
      </c>
    </row>
    <row r="131" spans="1:15" ht="13.15" customHeight="1" x14ac:dyDescent="0.2">
      <c r="A131" s="181"/>
      <c r="B131" s="25" t="s">
        <v>4</v>
      </c>
      <c r="C131" s="17">
        <v>136</v>
      </c>
      <c r="D131" s="17" t="s">
        <v>33</v>
      </c>
      <c r="E131" s="17">
        <v>1</v>
      </c>
      <c r="F131" s="18" t="s">
        <v>33</v>
      </c>
      <c r="G131" s="16">
        <v>7751</v>
      </c>
      <c r="H131" s="16">
        <v>8081.6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57"/>
      <c r="O131" s="157"/>
    </row>
    <row r="132" spans="1:15" x14ac:dyDescent="0.2">
      <c r="A132" s="181"/>
      <c r="B132" s="19" t="s">
        <v>5</v>
      </c>
      <c r="C132" s="17" t="s">
        <v>30</v>
      </c>
      <c r="D132" s="18" t="s">
        <v>30</v>
      </c>
      <c r="E132" s="18" t="s">
        <v>30</v>
      </c>
      <c r="F132" s="18" t="s">
        <v>30</v>
      </c>
      <c r="G132" s="16">
        <v>523.6</v>
      </c>
      <c r="H132" s="16">
        <v>518.1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57"/>
      <c r="O132" s="157"/>
    </row>
    <row r="133" spans="1:15" ht="72.75" customHeight="1" x14ac:dyDescent="0.2">
      <c r="A133" s="181"/>
      <c r="B133" s="21" t="s">
        <v>6</v>
      </c>
      <c r="C133" s="26" t="s">
        <v>30</v>
      </c>
      <c r="D133" s="27" t="s">
        <v>30</v>
      </c>
      <c r="E133" s="27" t="s">
        <v>30</v>
      </c>
      <c r="F133" s="27" t="s">
        <v>30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157"/>
      <c r="O133" s="157"/>
    </row>
    <row r="134" spans="1:15" ht="34.5" customHeight="1" x14ac:dyDescent="0.2">
      <c r="A134" s="233"/>
      <c r="B134" s="68" t="s">
        <v>225</v>
      </c>
      <c r="C134" s="81" t="s">
        <v>30</v>
      </c>
      <c r="D134" s="80" t="s">
        <v>30</v>
      </c>
      <c r="E134" s="80" t="s">
        <v>30</v>
      </c>
      <c r="F134" s="80" t="s">
        <v>30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45"/>
      <c r="O134" s="145"/>
    </row>
    <row r="135" spans="1:15" x14ac:dyDescent="0.2">
      <c r="A135" s="135" t="s">
        <v>169</v>
      </c>
      <c r="B135" s="25" t="s">
        <v>11</v>
      </c>
      <c r="C135" s="60" t="s">
        <v>30</v>
      </c>
      <c r="D135" s="60" t="s">
        <v>30</v>
      </c>
      <c r="E135" s="60" t="s">
        <v>30</v>
      </c>
      <c r="F135" s="60" t="s">
        <v>30</v>
      </c>
      <c r="G135" s="16">
        <v>0</v>
      </c>
      <c r="H135" s="16">
        <f>'[3]ГП Образование (!)'!$H$568</f>
        <v>0</v>
      </c>
      <c r="I135" s="16">
        <f>'[3]ГП Образование (!)'!$M$568</f>
        <v>0</v>
      </c>
      <c r="J135" s="16">
        <f>'[3]ГП Образование (!)'!$N$568</f>
        <v>0</v>
      </c>
      <c r="K135" s="16">
        <v>0</v>
      </c>
      <c r="L135" s="16">
        <v>0</v>
      </c>
      <c r="M135" s="16">
        <v>0</v>
      </c>
      <c r="N135" s="156" t="s">
        <v>205</v>
      </c>
      <c r="O135" s="138" t="s">
        <v>156</v>
      </c>
    </row>
    <row r="136" spans="1:15" x14ac:dyDescent="0.2">
      <c r="A136" s="136"/>
      <c r="B136" s="19" t="s">
        <v>9</v>
      </c>
      <c r="C136" s="18" t="s">
        <v>30</v>
      </c>
      <c r="D136" s="18" t="s">
        <v>30</v>
      </c>
      <c r="E136" s="18" t="s">
        <v>30</v>
      </c>
      <c r="F136" s="18" t="s">
        <v>30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57"/>
      <c r="O136" s="139"/>
    </row>
    <row r="137" spans="1:15" x14ac:dyDescent="0.2">
      <c r="A137" s="136"/>
      <c r="B137" s="19" t="s">
        <v>10</v>
      </c>
      <c r="C137" s="17" t="s">
        <v>30</v>
      </c>
      <c r="D137" s="18" t="s">
        <v>30</v>
      </c>
      <c r="E137" s="18" t="s">
        <v>30</v>
      </c>
      <c r="F137" s="18" t="s">
        <v>30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57"/>
      <c r="O137" s="139"/>
    </row>
    <row r="138" spans="1:15" ht="123" customHeight="1" x14ac:dyDescent="0.2">
      <c r="A138" s="136"/>
      <c r="B138" s="19" t="s">
        <v>7</v>
      </c>
      <c r="C138" s="17" t="s">
        <v>30</v>
      </c>
      <c r="D138" s="18" t="s">
        <v>30</v>
      </c>
      <c r="E138" s="18" t="s">
        <v>30</v>
      </c>
      <c r="F138" s="18" t="s">
        <v>30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57"/>
      <c r="O138" s="139"/>
    </row>
    <row r="139" spans="1:15" ht="27" customHeight="1" x14ac:dyDescent="0.2">
      <c r="A139" s="155"/>
      <c r="B139" s="73" t="s">
        <v>225</v>
      </c>
      <c r="C139" s="81" t="s">
        <v>30</v>
      </c>
      <c r="D139" s="80" t="s">
        <v>30</v>
      </c>
      <c r="E139" s="80" t="s">
        <v>30</v>
      </c>
      <c r="F139" s="80" t="s">
        <v>30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45"/>
      <c r="O139" s="154"/>
    </row>
    <row r="140" spans="1:15" x14ac:dyDescent="0.2">
      <c r="A140" s="177" t="s">
        <v>170</v>
      </c>
      <c r="B140" s="62" t="s">
        <v>11</v>
      </c>
      <c r="C140" s="17">
        <v>136</v>
      </c>
      <c r="D140" s="17" t="s">
        <v>33</v>
      </c>
      <c r="E140" s="17">
        <v>1</v>
      </c>
      <c r="F140" s="18" t="s">
        <v>35</v>
      </c>
      <c r="G140" s="16">
        <v>3059.7205200000003</v>
      </c>
      <c r="H140" s="16">
        <v>3732.95</v>
      </c>
      <c r="I140" s="16">
        <v>0</v>
      </c>
      <c r="J140" s="16">
        <v>0</v>
      </c>
      <c r="K140" s="16">
        <v>1130.0999999999999</v>
      </c>
      <c r="L140" s="16">
        <v>1130.0999999999999</v>
      </c>
      <c r="M140" s="16">
        <v>1130.0999999999999</v>
      </c>
      <c r="N140" s="156" t="s">
        <v>92</v>
      </c>
      <c r="O140" s="156" t="s">
        <v>66</v>
      </c>
    </row>
    <row r="141" spans="1:15" x14ac:dyDescent="0.2">
      <c r="A141" s="178"/>
      <c r="B141" s="62" t="s">
        <v>9</v>
      </c>
      <c r="C141" s="17">
        <v>136</v>
      </c>
      <c r="D141" s="17" t="s">
        <v>33</v>
      </c>
      <c r="E141" s="17">
        <v>1</v>
      </c>
      <c r="F141" s="18" t="s">
        <v>35</v>
      </c>
      <c r="G141" s="16">
        <v>10848.1</v>
      </c>
      <c r="H141" s="16">
        <f>2561.6+10673.2</f>
        <v>13234.800000000001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57"/>
      <c r="O141" s="157"/>
    </row>
    <row r="142" spans="1:15" x14ac:dyDescent="0.2">
      <c r="A142" s="178"/>
      <c r="B142" s="19" t="s">
        <v>10</v>
      </c>
      <c r="C142" s="17" t="s">
        <v>30</v>
      </c>
      <c r="D142" s="18" t="s">
        <v>30</v>
      </c>
      <c r="E142" s="18" t="s">
        <v>30</v>
      </c>
      <c r="F142" s="18" t="s">
        <v>30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57"/>
      <c r="O142" s="157"/>
    </row>
    <row r="143" spans="1:15" ht="72" customHeight="1" x14ac:dyDescent="0.2">
      <c r="A143" s="178"/>
      <c r="B143" s="21" t="s">
        <v>7</v>
      </c>
      <c r="C143" s="26" t="s">
        <v>30</v>
      </c>
      <c r="D143" s="27" t="s">
        <v>30</v>
      </c>
      <c r="E143" s="27" t="s">
        <v>30</v>
      </c>
      <c r="F143" s="27" t="s">
        <v>30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0</v>
      </c>
      <c r="N143" s="157"/>
      <c r="O143" s="157"/>
    </row>
    <row r="144" spans="1:15" ht="18.75" customHeight="1" x14ac:dyDescent="0.2">
      <c r="A144" s="179"/>
      <c r="B144" s="68" t="s">
        <v>225</v>
      </c>
      <c r="C144" s="81" t="s">
        <v>30</v>
      </c>
      <c r="D144" s="80" t="s">
        <v>30</v>
      </c>
      <c r="E144" s="80" t="s">
        <v>30</v>
      </c>
      <c r="F144" s="80" t="s">
        <v>30</v>
      </c>
      <c r="G144" s="16">
        <v>0</v>
      </c>
      <c r="H144" s="16">
        <v>0</v>
      </c>
      <c r="I144" s="28">
        <v>0</v>
      </c>
      <c r="J144" s="28">
        <v>0</v>
      </c>
      <c r="K144" s="28">
        <v>0</v>
      </c>
      <c r="L144" s="28">
        <v>0</v>
      </c>
      <c r="M144" s="28">
        <v>0</v>
      </c>
      <c r="N144" s="145"/>
      <c r="O144" s="145"/>
    </row>
    <row r="145" spans="1:15" x14ac:dyDescent="0.2">
      <c r="A145" s="135" t="s">
        <v>171</v>
      </c>
      <c r="B145" s="62" t="s">
        <v>11</v>
      </c>
      <c r="C145" s="17">
        <v>136</v>
      </c>
      <c r="D145" s="17" t="s">
        <v>33</v>
      </c>
      <c r="E145" s="17">
        <v>1</v>
      </c>
      <c r="F145" s="18" t="s">
        <v>34</v>
      </c>
      <c r="G145" s="16">
        <v>5650.1</v>
      </c>
      <c r="H145" s="16">
        <f>5716.25+2515</f>
        <v>8231.25</v>
      </c>
      <c r="I145" s="16">
        <v>0</v>
      </c>
      <c r="J145" s="16">
        <v>0</v>
      </c>
      <c r="K145" s="16">
        <v>2891</v>
      </c>
      <c r="L145" s="16">
        <v>2891</v>
      </c>
      <c r="M145" s="16">
        <v>2891</v>
      </c>
      <c r="N145" s="156" t="s">
        <v>92</v>
      </c>
      <c r="O145" s="156" t="s">
        <v>49</v>
      </c>
    </row>
    <row r="146" spans="1:15" x14ac:dyDescent="0.2">
      <c r="A146" s="136"/>
      <c r="B146" s="20" t="s">
        <v>9</v>
      </c>
      <c r="C146" s="17">
        <v>136</v>
      </c>
      <c r="D146" s="18" t="s">
        <v>33</v>
      </c>
      <c r="E146" s="17">
        <v>1</v>
      </c>
      <c r="F146" s="18" t="s">
        <v>34</v>
      </c>
      <c r="G146" s="16">
        <v>20032.199999999997</v>
      </c>
      <c r="H146" s="16">
        <v>20266.7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57"/>
      <c r="O146" s="157"/>
    </row>
    <row r="147" spans="1:15" x14ac:dyDescent="0.2">
      <c r="A147" s="136"/>
      <c r="B147" s="19" t="s">
        <v>10</v>
      </c>
      <c r="C147" s="17" t="s">
        <v>30</v>
      </c>
      <c r="D147" s="18" t="s">
        <v>30</v>
      </c>
      <c r="E147" s="18" t="s">
        <v>30</v>
      </c>
      <c r="F147" s="18" t="s">
        <v>30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57"/>
      <c r="O147" s="157"/>
    </row>
    <row r="148" spans="1:15" ht="87.75" customHeight="1" x14ac:dyDescent="0.2">
      <c r="A148" s="136"/>
      <c r="B148" s="19" t="s">
        <v>7</v>
      </c>
      <c r="C148" s="17" t="s">
        <v>30</v>
      </c>
      <c r="D148" s="18" t="s">
        <v>30</v>
      </c>
      <c r="E148" s="18" t="s">
        <v>30</v>
      </c>
      <c r="F148" s="18" t="s">
        <v>30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57"/>
      <c r="O148" s="157"/>
    </row>
    <row r="149" spans="1:15" ht="27" customHeight="1" x14ac:dyDescent="0.2">
      <c r="A149" s="155"/>
      <c r="B149" s="74" t="s">
        <v>225</v>
      </c>
      <c r="C149" s="81" t="s">
        <v>30</v>
      </c>
      <c r="D149" s="80" t="s">
        <v>30</v>
      </c>
      <c r="E149" s="80" t="s">
        <v>30</v>
      </c>
      <c r="F149" s="80" t="s">
        <v>30</v>
      </c>
      <c r="G149" s="16">
        <v>0</v>
      </c>
      <c r="H149" s="16">
        <v>0</v>
      </c>
      <c r="I149" s="28">
        <v>0</v>
      </c>
      <c r="J149" s="28">
        <v>0</v>
      </c>
      <c r="K149" s="28">
        <v>0</v>
      </c>
      <c r="L149" s="28">
        <v>0</v>
      </c>
      <c r="M149" s="28">
        <v>0</v>
      </c>
      <c r="N149" s="145"/>
      <c r="O149" s="145"/>
    </row>
    <row r="150" spans="1:15" x14ac:dyDescent="0.2">
      <c r="A150" s="135" t="s">
        <v>172</v>
      </c>
      <c r="B150" s="90" t="s">
        <v>11</v>
      </c>
      <c r="C150" s="30">
        <v>136</v>
      </c>
      <c r="D150" s="18" t="s">
        <v>33</v>
      </c>
      <c r="E150" s="18" t="s">
        <v>41</v>
      </c>
      <c r="F150" s="18" t="s">
        <v>143</v>
      </c>
      <c r="G150" s="16">
        <v>1733.4</v>
      </c>
      <c r="H150" s="16">
        <v>1837.4</v>
      </c>
      <c r="I150" s="29">
        <v>1947.6</v>
      </c>
      <c r="J150" s="29">
        <v>2084</v>
      </c>
      <c r="K150" s="16">
        <v>2084</v>
      </c>
      <c r="L150" s="16">
        <v>2084</v>
      </c>
      <c r="M150" s="16">
        <v>0</v>
      </c>
      <c r="N150" s="156" t="s">
        <v>221</v>
      </c>
      <c r="O150" s="156" t="s">
        <v>222</v>
      </c>
    </row>
    <row r="151" spans="1:15" x14ac:dyDescent="0.2">
      <c r="A151" s="136"/>
      <c r="B151" s="90" t="s">
        <v>9</v>
      </c>
      <c r="C151" s="17" t="s">
        <v>30</v>
      </c>
      <c r="D151" s="18" t="s">
        <v>30</v>
      </c>
      <c r="E151" s="18" t="s">
        <v>30</v>
      </c>
      <c r="F151" s="18" t="s">
        <v>30</v>
      </c>
      <c r="G151" s="28">
        <v>0</v>
      </c>
      <c r="H151" s="16">
        <f>'[3]ГП Образование (!)'!H745</f>
        <v>0</v>
      </c>
      <c r="I151" s="28">
        <v>0</v>
      </c>
      <c r="J151" s="28">
        <v>0</v>
      </c>
      <c r="K151" s="28">
        <v>0</v>
      </c>
      <c r="L151" s="28">
        <v>0</v>
      </c>
      <c r="M151" s="28">
        <v>0</v>
      </c>
      <c r="N151" s="157"/>
      <c r="O151" s="157"/>
    </row>
    <row r="152" spans="1:15" x14ac:dyDescent="0.2">
      <c r="A152" s="136"/>
      <c r="B152" s="92" t="s">
        <v>10</v>
      </c>
      <c r="C152" s="17" t="s">
        <v>30</v>
      </c>
      <c r="D152" s="18" t="s">
        <v>30</v>
      </c>
      <c r="E152" s="18" t="s">
        <v>30</v>
      </c>
      <c r="F152" s="18" t="s">
        <v>30</v>
      </c>
      <c r="G152" s="28">
        <v>0</v>
      </c>
      <c r="H152" s="16">
        <f>'[3]ГП Образование (!)'!H746</f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157"/>
      <c r="O152" s="157"/>
    </row>
    <row r="153" spans="1:15" ht="174" customHeight="1" x14ac:dyDescent="0.2">
      <c r="A153" s="136"/>
      <c r="B153" s="92" t="s">
        <v>7</v>
      </c>
      <c r="C153" s="17" t="s">
        <v>30</v>
      </c>
      <c r="D153" s="18" t="s">
        <v>30</v>
      </c>
      <c r="E153" s="18" t="s">
        <v>30</v>
      </c>
      <c r="F153" s="18" t="s">
        <v>30</v>
      </c>
      <c r="G153" s="16">
        <v>7804</v>
      </c>
      <c r="H153" s="16">
        <v>3919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57"/>
      <c r="O153" s="157"/>
    </row>
    <row r="154" spans="1:15" ht="21" customHeight="1" x14ac:dyDescent="0.2">
      <c r="A154" s="234"/>
      <c r="B154" s="92" t="s">
        <v>225</v>
      </c>
      <c r="C154" s="81" t="s">
        <v>30</v>
      </c>
      <c r="D154" s="80" t="s">
        <v>30</v>
      </c>
      <c r="E154" s="80" t="s">
        <v>30</v>
      </c>
      <c r="F154" s="80" t="s">
        <v>30</v>
      </c>
      <c r="G154" s="16">
        <v>0</v>
      </c>
      <c r="H154" s="16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145"/>
      <c r="O154" s="145"/>
    </row>
    <row r="155" spans="1:15" x14ac:dyDescent="0.2">
      <c r="A155" s="135" t="s">
        <v>173</v>
      </c>
      <c r="B155" s="90" t="s">
        <v>11</v>
      </c>
      <c r="C155" s="17">
        <v>136</v>
      </c>
      <c r="D155" s="18" t="s">
        <v>33</v>
      </c>
      <c r="E155" s="18" t="s">
        <v>41</v>
      </c>
      <c r="F155" s="18" t="s">
        <v>145</v>
      </c>
      <c r="G155" s="16">
        <v>19021.5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56" t="s">
        <v>144</v>
      </c>
      <c r="O155" s="156" t="s">
        <v>196</v>
      </c>
    </row>
    <row r="156" spans="1:15" x14ac:dyDescent="0.2">
      <c r="A156" s="136"/>
      <c r="B156" s="90" t="s">
        <v>9</v>
      </c>
      <c r="C156" s="17" t="s">
        <v>30</v>
      </c>
      <c r="D156" s="18" t="s">
        <v>30</v>
      </c>
      <c r="E156" s="18" t="s">
        <v>30</v>
      </c>
      <c r="F156" s="18" t="s">
        <v>30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157"/>
      <c r="O156" s="157"/>
    </row>
    <row r="157" spans="1:15" x14ac:dyDescent="0.2">
      <c r="A157" s="136"/>
      <c r="B157" s="92" t="s">
        <v>10</v>
      </c>
      <c r="C157" s="17" t="s">
        <v>30</v>
      </c>
      <c r="D157" s="18" t="s">
        <v>30</v>
      </c>
      <c r="E157" s="18" t="s">
        <v>30</v>
      </c>
      <c r="F157" s="18" t="s">
        <v>30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>
        <v>0</v>
      </c>
      <c r="N157" s="157"/>
      <c r="O157" s="157"/>
    </row>
    <row r="158" spans="1:15" ht="52.5" customHeight="1" x14ac:dyDescent="0.2">
      <c r="A158" s="136"/>
      <c r="B158" s="91" t="s">
        <v>7</v>
      </c>
      <c r="C158" s="81" t="s">
        <v>30</v>
      </c>
      <c r="D158" s="80" t="s">
        <v>30</v>
      </c>
      <c r="E158" s="80" t="s">
        <v>30</v>
      </c>
      <c r="F158" s="80" t="s">
        <v>30</v>
      </c>
      <c r="G158" s="82">
        <v>0</v>
      </c>
      <c r="H158" s="82">
        <v>0</v>
      </c>
      <c r="I158" s="82">
        <v>0</v>
      </c>
      <c r="J158" s="82">
        <v>0</v>
      </c>
      <c r="K158" s="82">
        <v>0</v>
      </c>
      <c r="L158" s="82">
        <v>0</v>
      </c>
      <c r="M158" s="82">
        <v>0</v>
      </c>
      <c r="N158" s="157"/>
      <c r="O158" s="157"/>
    </row>
    <row r="159" spans="1:15" s="78" customFormat="1" ht="29.25" customHeight="1" x14ac:dyDescent="0.2">
      <c r="A159" s="234"/>
      <c r="B159" s="94" t="s">
        <v>225</v>
      </c>
      <c r="C159" s="26" t="s">
        <v>30</v>
      </c>
      <c r="D159" s="27" t="s">
        <v>30</v>
      </c>
      <c r="E159" s="27" t="s">
        <v>30</v>
      </c>
      <c r="F159" s="27" t="s">
        <v>30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45"/>
      <c r="O159" s="145"/>
    </row>
    <row r="160" spans="1:15" x14ac:dyDescent="0.2">
      <c r="A160" s="173" t="s">
        <v>103</v>
      </c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6"/>
    </row>
    <row r="161" spans="1:15" x14ac:dyDescent="0.2">
      <c r="A161" s="161" t="s">
        <v>102</v>
      </c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3"/>
    </row>
    <row r="162" spans="1:15" ht="33" customHeight="1" x14ac:dyDescent="0.2">
      <c r="A162" s="177" t="s">
        <v>174</v>
      </c>
      <c r="B162" s="21" t="s">
        <v>11</v>
      </c>
      <c r="C162" s="26" t="s">
        <v>30</v>
      </c>
      <c r="D162" s="27" t="s">
        <v>30</v>
      </c>
      <c r="E162" s="27" t="s">
        <v>30</v>
      </c>
      <c r="F162" s="27" t="s">
        <v>30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0</v>
      </c>
      <c r="M162" s="28">
        <v>0</v>
      </c>
      <c r="N162" s="156" t="s">
        <v>175</v>
      </c>
      <c r="O162" s="138" t="s">
        <v>156</v>
      </c>
    </row>
    <row r="163" spans="1:15" ht="33" customHeight="1" x14ac:dyDescent="0.2">
      <c r="A163" s="178"/>
      <c r="B163" s="21" t="s">
        <v>9</v>
      </c>
      <c r="C163" s="26" t="s">
        <v>30</v>
      </c>
      <c r="D163" s="27" t="s">
        <v>30</v>
      </c>
      <c r="E163" s="27" t="s">
        <v>30</v>
      </c>
      <c r="F163" s="27" t="s">
        <v>30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  <c r="M163" s="28">
        <v>0</v>
      </c>
      <c r="N163" s="157"/>
      <c r="O163" s="139"/>
    </row>
    <row r="164" spans="1:15" ht="33" customHeight="1" x14ac:dyDescent="0.2">
      <c r="A164" s="178"/>
      <c r="B164" s="21" t="s">
        <v>10</v>
      </c>
      <c r="C164" s="26" t="s">
        <v>30</v>
      </c>
      <c r="D164" s="27" t="s">
        <v>30</v>
      </c>
      <c r="E164" s="27" t="s">
        <v>30</v>
      </c>
      <c r="F164" s="27" t="s">
        <v>30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157"/>
      <c r="O164" s="139"/>
    </row>
    <row r="165" spans="1:15" ht="66" customHeight="1" x14ac:dyDescent="0.2">
      <c r="A165" s="178"/>
      <c r="B165" s="21" t="s">
        <v>7</v>
      </c>
      <c r="C165" s="26" t="s">
        <v>30</v>
      </c>
      <c r="D165" s="27" t="s">
        <v>30</v>
      </c>
      <c r="E165" s="27" t="s">
        <v>30</v>
      </c>
      <c r="F165" s="27" t="s">
        <v>30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>
        <v>0</v>
      </c>
      <c r="M165" s="28">
        <v>0</v>
      </c>
      <c r="N165" s="157"/>
      <c r="O165" s="139"/>
    </row>
    <row r="166" spans="1:15" ht="44.25" customHeight="1" x14ac:dyDescent="0.2">
      <c r="A166" s="179"/>
      <c r="B166" s="68" t="s">
        <v>225</v>
      </c>
      <c r="C166" s="26" t="s">
        <v>30</v>
      </c>
      <c r="D166" s="26" t="s">
        <v>30</v>
      </c>
      <c r="E166" s="26" t="s">
        <v>30</v>
      </c>
      <c r="F166" s="26" t="s">
        <v>30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207"/>
      <c r="O166" s="154"/>
    </row>
    <row r="167" spans="1:15" ht="13.15" customHeight="1" x14ac:dyDescent="0.2">
      <c r="A167" s="180" t="s">
        <v>176</v>
      </c>
      <c r="B167" s="25" t="s">
        <v>11</v>
      </c>
      <c r="C167" s="23" t="s">
        <v>13</v>
      </c>
      <c r="D167" s="18" t="s">
        <v>33</v>
      </c>
      <c r="E167" s="24" t="s">
        <v>41</v>
      </c>
      <c r="F167" s="17">
        <v>10</v>
      </c>
      <c r="G167" s="16">
        <v>1518</v>
      </c>
      <c r="H167" s="109">
        <v>878</v>
      </c>
      <c r="I167" s="16">
        <v>1518</v>
      </c>
      <c r="J167" s="16">
        <v>1518</v>
      </c>
      <c r="K167" s="16">
        <v>1518</v>
      </c>
      <c r="L167" s="16">
        <v>1518</v>
      </c>
      <c r="M167" s="16">
        <v>1518</v>
      </c>
      <c r="N167" s="208" t="s">
        <v>93</v>
      </c>
      <c r="O167" s="156" t="s">
        <v>78</v>
      </c>
    </row>
    <row r="168" spans="1:15" ht="13.15" customHeight="1" x14ac:dyDescent="0.2">
      <c r="A168" s="181"/>
      <c r="B168" s="19" t="s">
        <v>9</v>
      </c>
      <c r="C168" s="17" t="s">
        <v>30</v>
      </c>
      <c r="D168" s="18" t="s">
        <v>30</v>
      </c>
      <c r="E168" s="18" t="s">
        <v>30</v>
      </c>
      <c r="F168" s="18" t="s">
        <v>30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208"/>
      <c r="O168" s="157"/>
    </row>
    <row r="169" spans="1:15" ht="13.15" customHeight="1" x14ac:dyDescent="0.2">
      <c r="A169" s="181"/>
      <c r="B169" s="19" t="s">
        <v>10</v>
      </c>
      <c r="C169" s="17" t="s">
        <v>30</v>
      </c>
      <c r="D169" s="18" t="s">
        <v>30</v>
      </c>
      <c r="E169" s="18" t="s">
        <v>30</v>
      </c>
      <c r="F169" s="18" t="s">
        <v>30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208"/>
      <c r="O169" s="157"/>
    </row>
    <row r="170" spans="1:15" ht="34.5" customHeight="1" x14ac:dyDescent="0.2">
      <c r="A170" s="181"/>
      <c r="B170" s="21" t="s">
        <v>7</v>
      </c>
      <c r="C170" s="26" t="s">
        <v>30</v>
      </c>
      <c r="D170" s="27" t="s">
        <v>30</v>
      </c>
      <c r="E170" s="27" t="s">
        <v>30</v>
      </c>
      <c r="F170" s="27" t="s">
        <v>30</v>
      </c>
      <c r="G170" s="28">
        <v>0</v>
      </c>
      <c r="H170" s="28"/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08"/>
      <c r="O170" s="157"/>
    </row>
    <row r="171" spans="1:15" ht="25.5" customHeight="1" x14ac:dyDescent="0.2">
      <c r="A171" s="182"/>
      <c r="B171" s="21" t="s">
        <v>225</v>
      </c>
      <c r="C171" s="26" t="s">
        <v>30</v>
      </c>
      <c r="D171" s="26" t="s">
        <v>30</v>
      </c>
      <c r="E171" s="26" t="s">
        <v>30</v>
      </c>
      <c r="F171" s="26" t="s">
        <v>30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209"/>
      <c r="O171" s="145"/>
    </row>
    <row r="172" spans="1:15" x14ac:dyDescent="0.2">
      <c r="A172" s="201" t="s">
        <v>177</v>
      </c>
      <c r="B172" s="19" t="s">
        <v>11</v>
      </c>
      <c r="C172" s="17" t="s">
        <v>30</v>
      </c>
      <c r="D172" s="18" t="s">
        <v>30</v>
      </c>
      <c r="E172" s="18" t="s">
        <v>30</v>
      </c>
      <c r="F172" s="18" t="s">
        <v>30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56" t="s">
        <v>178</v>
      </c>
      <c r="O172" s="138" t="s">
        <v>156</v>
      </c>
    </row>
    <row r="173" spans="1:15" x14ac:dyDescent="0.2">
      <c r="A173" s="201"/>
      <c r="B173" s="19" t="s">
        <v>9</v>
      </c>
      <c r="C173" s="17" t="s">
        <v>30</v>
      </c>
      <c r="D173" s="18" t="s">
        <v>30</v>
      </c>
      <c r="E173" s="18" t="s">
        <v>30</v>
      </c>
      <c r="F173" s="18" t="s">
        <v>30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57"/>
      <c r="O173" s="139"/>
    </row>
    <row r="174" spans="1:15" ht="24.95" customHeight="1" x14ac:dyDescent="0.2">
      <c r="A174" s="201"/>
      <c r="B174" s="19" t="s">
        <v>10</v>
      </c>
      <c r="C174" s="17" t="s">
        <v>30</v>
      </c>
      <c r="D174" s="18" t="s">
        <v>30</v>
      </c>
      <c r="E174" s="18" t="s">
        <v>30</v>
      </c>
      <c r="F174" s="18" t="s">
        <v>30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57"/>
      <c r="O174" s="139"/>
    </row>
    <row r="175" spans="1:15" ht="91.5" customHeight="1" x14ac:dyDescent="0.2">
      <c r="A175" s="201"/>
      <c r="B175" s="21" t="s">
        <v>7</v>
      </c>
      <c r="C175" s="26" t="s">
        <v>30</v>
      </c>
      <c r="D175" s="27" t="s">
        <v>30</v>
      </c>
      <c r="E175" s="27" t="s">
        <v>30</v>
      </c>
      <c r="F175" s="27" t="s">
        <v>30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  <c r="M175" s="28">
        <v>0</v>
      </c>
      <c r="N175" s="157"/>
      <c r="O175" s="139"/>
    </row>
    <row r="176" spans="1:15" ht="44.25" customHeight="1" x14ac:dyDescent="0.2">
      <c r="A176" s="202"/>
      <c r="B176" s="21" t="s">
        <v>225</v>
      </c>
      <c r="C176" s="26" t="s">
        <v>30</v>
      </c>
      <c r="D176" s="26" t="s">
        <v>30</v>
      </c>
      <c r="E176" s="26" t="s">
        <v>30</v>
      </c>
      <c r="F176" s="26" t="s">
        <v>30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45"/>
      <c r="O176" s="154"/>
    </row>
    <row r="177" spans="1:18" x14ac:dyDescent="0.2">
      <c r="A177" s="203" t="s">
        <v>228</v>
      </c>
      <c r="B177" s="110" t="s">
        <v>8</v>
      </c>
      <c r="C177" s="117"/>
      <c r="D177" s="118"/>
      <c r="E177" s="118"/>
      <c r="F177" s="118"/>
      <c r="G177" s="123">
        <f t="shared" ref="G177:K177" si="1">G42+G43+G44+G50+G51+G58+G64+G65+G71+G76+G81+G89+G94+G99+G104+G109+G115+G120+G125+G130+G135+G140+G145+G150+G155+G162+G167+G172</f>
        <v>35128284.879519999</v>
      </c>
      <c r="H177" s="123">
        <f t="shared" si="1"/>
        <v>35004135.261</v>
      </c>
      <c r="I177" s="123">
        <f t="shared" si="1"/>
        <v>35576272.600000001</v>
      </c>
      <c r="J177" s="123">
        <f t="shared" si="1"/>
        <v>37002828.900000006</v>
      </c>
      <c r="K177" s="123">
        <f t="shared" si="1"/>
        <v>35668490.480000004</v>
      </c>
      <c r="L177" s="123">
        <f>L42+L43+L44+L50+L51+L58+L64+L65+L71+L76+L81+L89+L94+L99+L104+L109+L115+L120+L125+L130+L135+L140+L145+L150+L155+L162+L167+L172</f>
        <v>33363890.180000007</v>
      </c>
      <c r="M177" s="123">
        <f>M42+M43+M44+M50+M51+M58+M64+M65+M71+M76+M81+M89+M94+M99+M104+M109+M115+M120+M125+M130+M135+M140+M145+M150+M155+M162+M167+M172</f>
        <v>32601078.300000004</v>
      </c>
      <c r="N177" s="210"/>
      <c r="O177" s="214"/>
      <c r="R177" s="8"/>
    </row>
    <row r="178" spans="1:18" x14ac:dyDescent="0.2">
      <c r="A178" s="198"/>
      <c r="B178" s="110" t="s">
        <v>9</v>
      </c>
      <c r="C178" s="117"/>
      <c r="D178" s="118"/>
      <c r="E178" s="118"/>
      <c r="F178" s="118"/>
      <c r="G178" s="123">
        <f t="shared" ref="G178:K178" si="2">G45+G52+G53+G59+G66+G72+G77+G82+G90+G95+G100+G105+G110+G116+G121+G126+G131+G136+G146+G151+G156+G163+G168+G173+G141</f>
        <v>3657196.9000000008</v>
      </c>
      <c r="H178" s="123">
        <f t="shared" si="2"/>
        <v>1696093.7</v>
      </c>
      <c r="I178" s="123">
        <f t="shared" si="2"/>
        <v>2327282</v>
      </c>
      <c r="J178" s="123">
        <f t="shared" si="2"/>
        <v>1572743.1</v>
      </c>
      <c r="K178" s="123">
        <f t="shared" si="2"/>
        <v>0</v>
      </c>
      <c r="L178" s="123">
        <f t="shared" ref="L178" si="3">L45+L52+L53+L59+L66+L72+L77+L82+L90+L95+L100+L105+L110+L116+L121+L126+L131+L136+L146+L151+L156+L163+L168+L173+L141</f>
        <v>0</v>
      </c>
      <c r="M178" s="123">
        <f t="shared" ref="M178" si="4">M45+M52+M53+M59+M66+M72+M77+M82+M90+M95+M100+M105+M110+M116+M121+M126+M131+M136+M146+M151+M156+M163+M168+M173+M141</f>
        <v>0</v>
      </c>
      <c r="N178" s="211"/>
      <c r="O178" s="215"/>
      <c r="R178" s="8"/>
    </row>
    <row r="179" spans="1:18" x14ac:dyDescent="0.2">
      <c r="A179" s="198"/>
      <c r="B179" s="110" t="s">
        <v>10</v>
      </c>
      <c r="C179" s="117"/>
      <c r="D179" s="118"/>
      <c r="E179" s="118"/>
      <c r="F179" s="118"/>
      <c r="G179" s="125">
        <f t="shared" ref="G179:K179" si="5">G46+G47+G54+G55+G67+G68+G73+G78+G101+G117+G122+G127+G132+G142+G147+G169+G60+G83+G152+G157</f>
        <v>235349</v>
      </c>
      <c r="H179" s="125">
        <f t="shared" si="5"/>
        <v>63397.599999999999</v>
      </c>
      <c r="I179" s="125">
        <f t="shared" si="5"/>
        <v>17439.599999999999</v>
      </c>
      <c r="J179" s="125">
        <f t="shared" si="5"/>
        <v>15437.599999999999</v>
      </c>
      <c r="K179" s="125">
        <f t="shared" si="5"/>
        <v>56572</v>
      </c>
      <c r="L179" s="125">
        <f t="shared" ref="L179" si="6">L46+L47+L54+L55+L67+L68+L73+L78+L101+L117+L122+L127+L132+L142+L147+L169+L60+L83+L152+L157</f>
        <v>56572</v>
      </c>
      <c r="M179" s="125">
        <f t="shared" ref="M179" si="7">M46+M47+M54+M55+M67+M68+M73+M78+M101+M117+M122+M127+M132+M142+M147+M169+M60+M83+M152+M157</f>
        <v>56572</v>
      </c>
      <c r="N179" s="211"/>
      <c r="O179" s="215"/>
      <c r="R179" s="8"/>
    </row>
    <row r="180" spans="1:18" x14ac:dyDescent="0.2">
      <c r="A180" s="198"/>
      <c r="B180" s="115" t="s">
        <v>7</v>
      </c>
      <c r="C180" s="122"/>
      <c r="D180" s="127"/>
      <c r="E180" s="127"/>
      <c r="F180" s="128"/>
      <c r="G180" s="123">
        <f t="shared" ref="G180:K181" si="8">G170+G148+G143+G128+G123+G118+G79+G69+G48+G158+G153+G84+G74+G61</f>
        <v>7804</v>
      </c>
      <c r="H180" s="123">
        <f>H170+H148+H143+H128+H123+H118+H79+H69+H48+H158+H153+H84+H74+H61</f>
        <v>3919</v>
      </c>
      <c r="I180" s="123">
        <f t="shared" si="8"/>
        <v>0</v>
      </c>
      <c r="J180" s="123">
        <f t="shared" si="8"/>
        <v>0</v>
      </c>
      <c r="K180" s="123">
        <f t="shared" si="8"/>
        <v>0</v>
      </c>
      <c r="L180" s="123">
        <f t="shared" ref="L180:L181" si="9">L170+L148+L143+L128+L123+L118+L79+L69+L48+L158+L153+L84+L74+L61</f>
        <v>0</v>
      </c>
      <c r="M180" s="123">
        <f t="shared" ref="M180:M181" si="10">M170+M148+M143+M128+M123+M118+M79+M69+M48+M158+M153+M84+M74+M61</f>
        <v>0</v>
      </c>
      <c r="N180" s="212"/>
      <c r="O180" s="215"/>
      <c r="R180" s="8"/>
    </row>
    <row r="181" spans="1:18" s="78" customFormat="1" x14ac:dyDescent="0.2">
      <c r="A181" s="199"/>
      <c r="B181" s="110" t="s">
        <v>225</v>
      </c>
      <c r="C181" s="111"/>
      <c r="D181" s="111"/>
      <c r="E181" s="111"/>
      <c r="F181" s="111"/>
      <c r="G181" s="123">
        <f t="shared" si="8"/>
        <v>0</v>
      </c>
      <c r="H181" s="123">
        <f>H171+H149+H144+H129+H124+H119+H80+H70+H49+H159+H154+H85+H75+H62</f>
        <v>200</v>
      </c>
      <c r="I181" s="123">
        <f t="shared" si="8"/>
        <v>200</v>
      </c>
      <c r="J181" s="123">
        <f t="shared" si="8"/>
        <v>200</v>
      </c>
      <c r="K181" s="123">
        <f t="shared" si="8"/>
        <v>200</v>
      </c>
      <c r="L181" s="123">
        <f t="shared" si="9"/>
        <v>200</v>
      </c>
      <c r="M181" s="123">
        <f t="shared" si="10"/>
        <v>200</v>
      </c>
      <c r="N181" s="213"/>
      <c r="O181" s="154"/>
      <c r="R181" s="86"/>
    </row>
    <row r="182" spans="1:18" ht="27" customHeight="1" x14ac:dyDescent="0.2">
      <c r="A182" s="170" t="s">
        <v>104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2"/>
    </row>
    <row r="183" spans="1:18" ht="27.75" customHeight="1" x14ac:dyDescent="0.2">
      <c r="A183" s="164" t="s">
        <v>79</v>
      </c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6"/>
    </row>
    <row r="184" spans="1:18" ht="26.25" customHeight="1" x14ac:dyDescent="0.2">
      <c r="A184" s="164" t="s">
        <v>105</v>
      </c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6"/>
    </row>
    <row r="185" spans="1:18" ht="24.75" customHeight="1" x14ac:dyDescent="0.2">
      <c r="A185" s="164" t="s">
        <v>106</v>
      </c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6"/>
    </row>
    <row r="186" spans="1:18" ht="13.15" customHeight="1" x14ac:dyDescent="0.2">
      <c r="A186" s="216" t="s">
        <v>17</v>
      </c>
      <c r="B186" s="25" t="s">
        <v>11</v>
      </c>
      <c r="C186" s="17">
        <v>136</v>
      </c>
      <c r="D186" s="17" t="s">
        <v>33</v>
      </c>
      <c r="E186" s="17">
        <v>2</v>
      </c>
      <c r="F186" s="18" t="s">
        <v>60</v>
      </c>
      <c r="G186" s="16">
        <f>'[4]ГП Образование_new'!$G$151</f>
        <v>30847.9</v>
      </c>
      <c r="H186" s="11">
        <v>28093.200000000001</v>
      </c>
      <c r="I186" s="11">
        <v>29120.799999999999</v>
      </c>
      <c r="J186" s="11">
        <v>30169.3</v>
      </c>
      <c r="K186" s="11">
        <f>67077.1-39176.7</f>
        <v>27900.400000000009</v>
      </c>
      <c r="L186" s="11">
        <f>67077.1-39176.7</f>
        <v>27900.400000000009</v>
      </c>
      <c r="M186" s="11">
        <f>67077.1-39176.7</f>
        <v>27900.400000000009</v>
      </c>
      <c r="N186" s="156" t="s">
        <v>84</v>
      </c>
      <c r="O186" s="156" t="s">
        <v>50</v>
      </c>
    </row>
    <row r="187" spans="1:18" ht="13.15" customHeight="1" x14ac:dyDescent="0.2">
      <c r="A187" s="216"/>
      <c r="B187" s="19" t="s">
        <v>9</v>
      </c>
      <c r="C187" s="17"/>
      <c r="D187" s="18"/>
      <c r="E187" s="18"/>
      <c r="F187" s="18"/>
      <c r="G187" s="16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57"/>
      <c r="O187" s="157"/>
    </row>
    <row r="188" spans="1:18" ht="13.15" customHeight="1" x14ac:dyDescent="0.2">
      <c r="A188" s="216"/>
      <c r="B188" s="19" t="s">
        <v>10</v>
      </c>
      <c r="C188" s="17" t="s">
        <v>30</v>
      </c>
      <c r="D188" s="18" t="s">
        <v>30</v>
      </c>
      <c r="E188" s="18" t="s">
        <v>30</v>
      </c>
      <c r="F188" s="18" t="s">
        <v>30</v>
      </c>
      <c r="G188" s="16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57"/>
      <c r="O188" s="157"/>
    </row>
    <row r="189" spans="1:18" ht="55.5" customHeight="1" x14ac:dyDescent="0.2">
      <c r="A189" s="216"/>
      <c r="B189" s="21" t="s">
        <v>7</v>
      </c>
      <c r="C189" s="26" t="s">
        <v>30</v>
      </c>
      <c r="D189" s="27" t="s">
        <v>30</v>
      </c>
      <c r="E189" s="27" t="s">
        <v>30</v>
      </c>
      <c r="F189" s="27" t="s">
        <v>30</v>
      </c>
      <c r="G189" s="28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57"/>
      <c r="O189" s="157"/>
    </row>
    <row r="190" spans="1:18" ht="24" customHeight="1" x14ac:dyDescent="0.2">
      <c r="A190" s="217"/>
      <c r="B190" s="21" t="s">
        <v>225</v>
      </c>
      <c r="C190" s="26" t="s">
        <v>30</v>
      </c>
      <c r="D190" s="26" t="s">
        <v>30</v>
      </c>
      <c r="E190" s="26" t="s">
        <v>30</v>
      </c>
      <c r="F190" s="26" t="s">
        <v>30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145"/>
      <c r="O190" s="145"/>
    </row>
    <row r="191" spans="1:18" ht="42.75" customHeight="1" x14ac:dyDescent="0.2">
      <c r="A191" s="177" t="s">
        <v>179</v>
      </c>
      <c r="B191" s="21" t="s">
        <v>11</v>
      </c>
      <c r="C191" s="26" t="s">
        <v>30</v>
      </c>
      <c r="D191" s="26" t="s">
        <v>30</v>
      </c>
      <c r="E191" s="26" t="s">
        <v>30</v>
      </c>
      <c r="F191" s="26" t="s">
        <v>30</v>
      </c>
      <c r="G191" s="167" t="s">
        <v>180</v>
      </c>
      <c r="H191" s="168"/>
      <c r="I191" s="168"/>
      <c r="J191" s="168"/>
      <c r="K191" s="168"/>
      <c r="L191" s="168"/>
      <c r="M191" s="169"/>
      <c r="N191" s="156" t="s">
        <v>181</v>
      </c>
      <c r="O191" s="156" t="s">
        <v>197</v>
      </c>
    </row>
    <row r="192" spans="1:18" ht="26.25" customHeight="1" x14ac:dyDescent="0.2">
      <c r="A192" s="178"/>
      <c r="B192" s="19" t="s">
        <v>9</v>
      </c>
      <c r="C192" s="17" t="s">
        <v>30</v>
      </c>
      <c r="D192" s="18" t="s">
        <v>30</v>
      </c>
      <c r="E192" s="18" t="s">
        <v>30</v>
      </c>
      <c r="F192" s="18" t="s">
        <v>30</v>
      </c>
      <c r="G192" s="16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57"/>
      <c r="O192" s="157"/>
    </row>
    <row r="193" spans="1:15" ht="20.25" customHeight="1" x14ac:dyDescent="0.2">
      <c r="A193" s="178"/>
      <c r="B193" s="19" t="s">
        <v>10</v>
      </c>
      <c r="C193" s="17" t="s">
        <v>30</v>
      </c>
      <c r="D193" s="18" t="s">
        <v>30</v>
      </c>
      <c r="E193" s="18" t="s">
        <v>30</v>
      </c>
      <c r="F193" s="18" t="s">
        <v>30</v>
      </c>
      <c r="G193" s="16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57"/>
      <c r="O193" s="157"/>
    </row>
    <row r="194" spans="1:15" ht="15.75" customHeight="1" x14ac:dyDescent="0.2">
      <c r="A194" s="178"/>
      <c r="B194" s="19" t="s">
        <v>7</v>
      </c>
      <c r="C194" s="17" t="s">
        <v>30</v>
      </c>
      <c r="D194" s="18" t="s">
        <v>30</v>
      </c>
      <c r="E194" s="18" t="s">
        <v>30</v>
      </c>
      <c r="F194" s="18" t="s">
        <v>30</v>
      </c>
      <c r="G194" s="16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57"/>
      <c r="O194" s="157"/>
    </row>
    <row r="195" spans="1:15" ht="15.75" customHeight="1" x14ac:dyDescent="0.2">
      <c r="A195" s="179"/>
      <c r="B195" s="74" t="s">
        <v>225</v>
      </c>
      <c r="C195" s="26" t="s">
        <v>30</v>
      </c>
      <c r="D195" s="26" t="s">
        <v>30</v>
      </c>
      <c r="E195" s="26" t="s">
        <v>30</v>
      </c>
      <c r="F195" s="26" t="s">
        <v>30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145"/>
      <c r="O195" s="145"/>
    </row>
    <row r="196" spans="1:15" x14ac:dyDescent="0.2">
      <c r="A196" s="177" t="s">
        <v>182</v>
      </c>
      <c r="B196" s="19" t="s">
        <v>11</v>
      </c>
      <c r="C196" s="17">
        <v>136</v>
      </c>
      <c r="D196" s="18" t="s">
        <v>33</v>
      </c>
      <c r="E196" s="17">
        <v>2</v>
      </c>
      <c r="F196" s="18" t="s">
        <v>146</v>
      </c>
      <c r="G196" s="16">
        <f>'[4]ГП Образование_new'!$G$159</f>
        <v>39176.699999999997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56" t="s">
        <v>120</v>
      </c>
      <c r="O196" s="156" t="s">
        <v>119</v>
      </c>
    </row>
    <row r="197" spans="1:15" x14ac:dyDescent="0.2">
      <c r="A197" s="178"/>
      <c r="B197" s="19" t="s">
        <v>9</v>
      </c>
      <c r="C197" s="17" t="s">
        <v>30</v>
      </c>
      <c r="D197" s="18" t="s">
        <v>30</v>
      </c>
      <c r="E197" s="18" t="s">
        <v>30</v>
      </c>
      <c r="F197" s="18" t="s">
        <v>30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157"/>
      <c r="O197" s="157"/>
    </row>
    <row r="198" spans="1:15" x14ac:dyDescent="0.2">
      <c r="A198" s="178"/>
      <c r="B198" s="19" t="s">
        <v>10</v>
      </c>
      <c r="C198" s="17" t="s">
        <v>30</v>
      </c>
      <c r="D198" s="18" t="s">
        <v>30</v>
      </c>
      <c r="E198" s="18" t="s">
        <v>30</v>
      </c>
      <c r="F198" s="18" t="s">
        <v>30</v>
      </c>
      <c r="G198" s="28">
        <v>0</v>
      </c>
      <c r="H198" s="28">
        <v>0</v>
      </c>
      <c r="I198" s="28">
        <v>0</v>
      </c>
      <c r="J198" s="28">
        <v>0</v>
      </c>
      <c r="K198" s="28">
        <v>0</v>
      </c>
      <c r="L198" s="28">
        <v>0</v>
      </c>
      <c r="M198" s="28">
        <v>0</v>
      </c>
      <c r="N198" s="157"/>
      <c r="O198" s="157"/>
    </row>
    <row r="199" spans="1:15" ht="134.25" customHeight="1" x14ac:dyDescent="0.2">
      <c r="A199" s="178"/>
      <c r="B199" s="68" t="s">
        <v>7</v>
      </c>
      <c r="C199" s="75" t="s">
        <v>30</v>
      </c>
      <c r="D199" s="70" t="s">
        <v>30</v>
      </c>
      <c r="E199" s="70" t="s">
        <v>30</v>
      </c>
      <c r="F199" s="70" t="s">
        <v>30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157"/>
      <c r="O199" s="157"/>
    </row>
    <row r="200" spans="1:15" s="78" customFormat="1" ht="32.25" customHeight="1" x14ac:dyDescent="0.2">
      <c r="A200" s="179"/>
      <c r="B200" s="21" t="s">
        <v>225</v>
      </c>
      <c r="C200" s="26" t="s">
        <v>30</v>
      </c>
      <c r="D200" s="26" t="s">
        <v>30</v>
      </c>
      <c r="E200" s="26" t="s">
        <v>30</v>
      </c>
      <c r="F200" s="26" t="s">
        <v>30</v>
      </c>
      <c r="G200" s="28">
        <v>0</v>
      </c>
      <c r="H200" s="28">
        <v>0</v>
      </c>
      <c r="I200" s="28">
        <v>0</v>
      </c>
      <c r="J200" s="28">
        <v>0</v>
      </c>
      <c r="K200" s="28">
        <v>0</v>
      </c>
      <c r="L200" s="28">
        <v>0</v>
      </c>
      <c r="M200" s="28">
        <v>0</v>
      </c>
      <c r="N200" s="145"/>
      <c r="O200" s="145"/>
    </row>
    <row r="201" spans="1:15" ht="24.75" customHeight="1" x14ac:dyDescent="0.2">
      <c r="A201" s="170" t="s">
        <v>107</v>
      </c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2"/>
    </row>
    <row r="202" spans="1:15" ht="15" customHeight="1" x14ac:dyDescent="0.2">
      <c r="A202" s="180" t="s">
        <v>183</v>
      </c>
      <c r="B202" s="62" t="s">
        <v>11</v>
      </c>
      <c r="C202" s="17">
        <v>136</v>
      </c>
      <c r="D202" s="18" t="s">
        <v>33</v>
      </c>
      <c r="E202" s="17">
        <v>2</v>
      </c>
      <c r="F202" s="18" t="s">
        <v>61</v>
      </c>
      <c r="G202" s="16">
        <v>111072.5</v>
      </c>
      <c r="H202" s="11">
        <f>88380</f>
        <v>88380</v>
      </c>
      <c r="I202" s="11">
        <f>86180</f>
        <v>86180</v>
      </c>
      <c r="J202" s="11">
        <f>85080</f>
        <v>85080</v>
      </c>
      <c r="K202" s="11">
        <v>62000</v>
      </c>
      <c r="L202" s="11">
        <v>62000</v>
      </c>
      <c r="M202" s="11">
        <v>62000</v>
      </c>
      <c r="N202" s="208" t="s">
        <v>72</v>
      </c>
      <c r="O202" s="235" t="s">
        <v>51</v>
      </c>
    </row>
    <row r="203" spans="1:15" x14ac:dyDescent="0.2">
      <c r="A203" s="181"/>
      <c r="B203" s="19" t="s">
        <v>9</v>
      </c>
      <c r="C203" s="17">
        <v>136</v>
      </c>
      <c r="D203" s="18" t="s">
        <v>33</v>
      </c>
      <c r="E203" s="18" t="s">
        <v>216</v>
      </c>
      <c r="F203" s="18" t="s">
        <v>61</v>
      </c>
      <c r="G203" s="16">
        <v>0</v>
      </c>
      <c r="H203" s="11">
        <v>61620</v>
      </c>
      <c r="I203" s="11">
        <v>53820</v>
      </c>
      <c r="J203" s="11">
        <v>49920</v>
      </c>
      <c r="K203" s="11">
        <v>0</v>
      </c>
      <c r="L203" s="11">
        <v>0</v>
      </c>
      <c r="M203" s="11">
        <v>0</v>
      </c>
      <c r="N203" s="208"/>
      <c r="O203" s="235"/>
    </row>
    <row r="204" spans="1:15" x14ac:dyDescent="0.2">
      <c r="A204" s="181"/>
      <c r="B204" s="19" t="s">
        <v>10</v>
      </c>
      <c r="C204" s="17" t="s">
        <v>30</v>
      </c>
      <c r="D204" s="18" t="s">
        <v>30</v>
      </c>
      <c r="E204" s="18" t="s">
        <v>30</v>
      </c>
      <c r="F204" s="18" t="s">
        <v>30</v>
      </c>
      <c r="G204" s="16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208"/>
      <c r="O204" s="235"/>
    </row>
    <row r="205" spans="1:15" ht="37.5" customHeight="1" x14ac:dyDescent="0.2">
      <c r="A205" s="181"/>
      <c r="B205" s="21" t="s">
        <v>7</v>
      </c>
      <c r="C205" s="26" t="s">
        <v>30</v>
      </c>
      <c r="D205" s="27" t="s">
        <v>30</v>
      </c>
      <c r="E205" s="27" t="s">
        <v>30</v>
      </c>
      <c r="F205" s="27" t="s">
        <v>30</v>
      </c>
      <c r="G205" s="28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208"/>
      <c r="O205" s="235"/>
    </row>
    <row r="206" spans="1:15" ht="37.5" customHeight="1" x14ac:dyDescent="0.2">
      <c r="A206" s="233"/>
      <c r="B206" s="68" t="s">
        <v>225</v>
      </c>
      <c r="C206" s="26" t="s">
        <v>30</v>
      </c>
      <c r="D206" s="26" t="s">
        <v>30</v>
      </c>
      <c r="E206" s="26" t="s">
        <v>30</v>
      </c>
      <c r="F206" s="26" t="s">
        <v>30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8">
        <v>0</v>
      </c>
      <c r="N206" s="209"/>
      <c r="O206" s="236"/>
    </row>
    <row r="207" spans="1:15" x14ac:dyDescent="0.2">
      <c r="A207" s="177" t="s">
        <v>184</v>
      </c>
      <c r="B207" s="25" t="s">
        <v>11</v>
      </c>
      <c r="C207" s="17">
        <v>136</v>
      </c>
      <c r="D207" s="17" t="s">
        <v>33</v>
      </c>
      <c r="E207" s="17">
        <v>2</v>
      </c>
      <c r="F207" s="18" t="s">
        <v>62</v>
      </c>
      <c r="G207" s="16">
        <v>150</v>
      </c>
      <c r="H207" s="11">
        <v>0</v>
      </c>
      <c r="I207" s="11">
        <v>0</v>
      </c>
      <c r="J207" s="11">
        <v>0</v>
      </c>
      <c r="K207" s="11">
        <v>150</v>
      </c>
      <c r="L207" s="11">
        <v>150</v>
      </c>
      <c r="M207" s="11">
        <v>150</v>
      </c>
      <c r="N207" s="208" t="s">
        <v>85</v>
      </c>
      <c r="O207" s="237" t="s">
        <v>52</v>
      </c>
    </row>
    <row r="208" spans="1:15" x14ac:dyDescent="0.2">
      <c r="A208" s="178"/>
      <c r="B208" s="19" t="s">
        <v>9</v>
      </c>
      <c r="C208" s="17" t="s">
        <v>30</v>
      </c>
      <c r="D208" s="17" t="s">
        <v>30</v>
      </c>
      <c r="E208" s="17" t="s">
        <v>30</v>
      </c>
      <c r="F208" s="17" t="s">
        <v>30</v>
      </c>
      <c r="G208" s="16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208"/>
      <c r="O208" s="237"/>
    </row>
    <row r="209" spans="1:15" ht="13.15" customHeight="1" x14ac:dyDescent="0.2">
      <c r="A209" s="178"/>
      <c r="B209" s="19" t="s">
        <v>10</v>
      </c>
      <c r="C209" s="17" t="s">
        <v>30</v>
      </c>
      <c r="D209" s="18" t="s">
        <v>30</v>
      </c>
      <c r="E209" s="18" t="s">
        <v>30</v>
      </c>
      <c r="F209" s="18" t="s">
        <v>30</v>
      </c>
      <c r="G209" s="16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208"/>
      <c r="O209" s="237"/>
    </row>
    <row r="210" spans="1:15" ht="50.25" customHeight="1" x14ac:dyDescent="0.2">
      <c r="A210" s="178"/>
      <c r="B210" s="21" t="s">
        <v>7</v>
      </c>
      <c r="C210" s="26" t="s">
        <v>30</v>
      </c>
      <c r="D210" s="27" t="s">
        <v>30</v>
      </c>
      <c r="E210" s="27" t="s">
        <v>30</v>
      </c>
      <c r="F210" s="27" t="s">
        <v>30</v>
      </c>
      <c r="G210" s="28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208"/>
      <c r="O210" s="237"/>
    </row>
    <row r="211" spans="1:15" ht="50.25" customHeight="1" x14ac:dyDescent="0.2">
      <c r="A211" s="179"/>
      <c r="B211" s="68" t="s">
        <v>225</v>
      </c>
      <c r="C211" s="26" t="s">
        <v>30</v>
      </c>
      <c r="D211" s="26" t="s">
        <v>30</v>
      </c>
      <c r="E211" s="26" t="s">
        <v>30</v>
      </c>
      <c r="F211" s="26" t="s">
        <v>30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09"/>
      <c r="O211" s="209"/>
    </row>
    <row r="212" spans="1:15" x14ac:dyDescent="0.2">
      <c r="A212" s="177" t="s">
        <v>185</v>
      </c>
      <c r="B212" s="25" t="s">
        <v>11</v>
      </c>
      <c r="C212" s="17">
        <v>136</v>
      </c>
      <c r="D212" s="17" t="s">
        <v>33</v>
      </c>
      <c r="E212" s="17">
        <v>2</v>
      </c>
      <c r="F212" s="18" t="s">
        <v>146</v>
      </c>
      <c r="G212" s="16">
        <v>5870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56" t="s">
        <v>147</v>
      </c>
      <c r="O212" s="143" t="s">
        <v>198</v>
      </c>
    </row>
    <row r="213" spans="1:15" x14ac:dyDescent="0.2">
      <c r="A213" s="178"/>
      <c r="B213" s="19" t="s">
        <v>9</v>
      </c>
      <c r="C213" s="17" t="s">
        <v>30</v>
      </c>
      <c r="D213" s="17" t="s">
        <v>30</v>
      </c>
      <c r="E213" s="17" t="s">
        <v>30</v>
      </c>
      <c r="F213" s="17" t="s">
        <v>30</v>
      </c>
      <c r="G213" s="16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57"/>
      <c r="O213" s="144"/>
    </row>
    <row r="214" spans="1:15" x14ac:dyDescent="0.2">
      <c r="A214" s="178"/>
      <c r="B214" s="19" t="s">
        <v>10</v>
      </c>
      <c r="C214" s="17" t="s">
        <v>30</v>
      </c>
      <c r="D214" s="17" t="s">
        <v>30</v>
      </c>
      <c r="E214" s="17" t="s">
        <v>30</v>
      </c>
      <c r="F214" s="17" t="s">
        <v>30</v>
      </c>
      <c r="G214" s="16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57"/>
      <c r="O214" s="144"/>
    </row>
    <row r="215" spans="1:15" ht="47.25" customHeight="1" x14ac:dyDescent="0.2">
      <c r="A215" s="178"/>
      <c r="B215" s="21" t="s">
        <v>7</v>
      </c>
      <c r="C215" s="26" t="s">
        <v>30</v>
      </c>
      <c r="D215" s="26" t="s">
        <v>30</v>
      </c>
      <c r="E215" s="26" t="s">
        <v>30</v>
      </c>
      <c r="F215" s="26" t="s">
        <v>30</v>
      </c>
      <c r="G215" s="28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57"/>
      <c r="O215" s="144"/>
    </row>
    <row r="216" spans="1:15" ht="32.25" customHeight="1" x14ac:dyDescent="0.2">
      <c r="A216" s="179"/>
      <c r="B216" s="68" t="s">
        <v>225</v>
      </c>
      <c r="C216" s="26" t="s">
        <v>30</v>
      </c>
      <c r="D216" s="26" t="s">
        <v>30</v>
      </c>
      <c r="E216" s="26" t="s">
        <v>30</v>
      </c>
      <c r="F216" s="26" t="s">
        <v>30</v>
      </c>
      <c r="G216" s="28">
        <v>0</v>
      </c>
      <c r="H216" s="28">
        <v>0</v>
      </c>
      <c r="I216" s="28">
        <v>0</v>
      </c>
      <c r="J216" s="28">
        <v>0</v>
      </c>
      <c r="K216" s="28">
        <v>0</v>
      </c>
      <c r="L216" s="28">
        <v>0</v>
      </c>
      <c r="M216" s="28">
        <v>0</v>
      </c>
      <c r="N216" s="145"/>
      <c r="O216" s="145"/>
    </row>
    <row r="217" spans="1:15" x14ac:dyDescent="0.2">
      <c r="A217" s="177" t="s">
        <v>223</v>
      </c>
      <c r="B217" s="25" t="s">
        <v>11</v>
      </c>
      <c r="C217" s="17">
        <v>136</v>
      </c>
      <c r="D217" s="17" t="s">
        <v>33</v>
      </c>
      <c r="E217" s="17">
        <v>2</v>
      </c>
      <c r="F217" s="18" t="s">
        <v>63</v>
      </c>
      <c r="G217" s="28">
        <v>0</v>
      </c>
      <c r="H217" s="28">
        <v>2760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156" t="s">
        <v>71</v>
      </c>
      <c r="O217" s="143" t="s">
        <v>224</v>
      </c>
    </row>
    <row r="218" spans="1:15" x14ac:dyDescent="0.2">
      <c r="A218" s="178"/>
      <c r="B218" s="19" t="s">
        <v>9</v>
      </c>
      <c r="C218" s="17" t="s">
        <v>30</v>
      </c>
      <c r="D218" s="17" t="s">
        <v>30</v>
      </c>
      <c r="E218" s="17" t="s">
        <v>30</v>
      </c>
      <c r="F218" s="17" t="s">
        <v>30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57"/>
      <c r="O218" s="144"/>
    </row>
    <row r="219" spans="1:15" x14ac:dyDescent="0.2">
      <c r="A219" s="178"/>
      <c r="B219" s="19" t="s">
        <v>10</v>
      </c>
      <c r="C219" s="17" t="s">
        <v>30</v>
      </c>
      <c r="D219" s="17" t="s">
        <v>30</v>
      </c>
      <c r="E219" s="17" t="s">
        <v>30</v>
      </c>
      <c r="F219" s="17" t="s">
        <v>30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57"/>
      <c r="O219" s="144"/>
    </row>
    <row r="220" spans="1:15" ht="26.25" customHeight="1" x14ac:dyDescent="0.2">
      <c r="A220" s="178"/>
      <c r="B220" s="21" t="s">
        <v>7</v>
      </c>
      <c r="C220" s="26" t="s">
        <v>30</v>
      </c>
      <c r="D220" s="26" t="s">
        <v>30</v>
      </c>
      <c r="E220" s="26" t="s">
        <v>30</v>
      </c>
      <c r="F220" s="26" t="s">
        <v>30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157"/>
      <c r="O220" s="144"/>
    </row>
    <row r="221" spans="1:15" ht="18" customHeight="1" x14ac:dyDescent="0.2">
      <c r="A221" s="179"/>
      <c r="B221" s="21" t="s">
        <v>225</v>
      </c>
      <c r="C221" s="26" t="s">
        <v>30</v>
      </c>
      <c r="D221" s="26" t="s">
        <v>30</v>
      </c>
      <c r="E221" s="26" t="s">
        <v>30</v>
      </c>
      <c r="F221" s="26" t="s">
        <v>30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145"/>
      <c r="O221" s="145"/>
    </row>
    <row r="222" spans="1:15" x14ac:dyDescent="0.2">
      <c r="A222" s="203" t="s">
        <v>229</v>
      </c>
      <c r="B222" s="110" t="s">
        <v>8</v>
      </c>
      <c r="C222" s="111"/>
      <c r="D222" s="111"/>
      <c r="E222" s="111"/>
      <c r="F222" s="111"/>
      <c r="G222" s="123">
        <v>187117.09999999998</v>
      </c>
      <c r="H222" s="124">
        <f t="shared" ref="H222:M225" si="11">H186+H202+H207+H212+H196+H217</f>
        <v>119233.2</v>
      </c>
      <c r="I222" s="124">
        <f t="shared" si="11"/>
        <v>115300.8</v>
      </c>
      <c r="J222" s="124">
        <f t="shared" si="11"/>
        <v>115249.3</v>
      </c>
      <c r="K222" s="124">
        <f t="shared" si="11"/>
        <v>90050.400000000009</v>
      </c>
      <c r="L222" s="124">
        <f t="shared" si="11"/>
        <v>90050.400000000009</v>
      </c>
      <c r="M222" s="124">
        <f t="shared" si="11"/>
        <v>90050.400000000009</v>
      </c>
      <c r="N222" s="204"/>
      <c r="O222" s="138"/>
    </row>
    <row r="223" spans="1:15" x14ac:dyDescent="0.2">
      <c r="A223" s="198"/>
      <c r="B223" s="110" t="s">
        <v>9</v>
      </c>
      <c r="C223" s="111"/>
      <c r="D223" s="111"/>
      <c r="E223" s="111"/>
      <c r="F223" s="111"/>
      <c r="G223" s="123">
        <f>G187+G203+G208+G213+G197+G218</f>
        <v>0</v>
      </c>
      <c r="H223" s="124">
        <f t="shared" si="11"/>
        <v>61620</v>
      </c>
      <c r="I223" s="124">
        <f t="shared" si="11"/>
        <v>53820</v>
      </c>
      <c r="J223" s="124">
        <f t="shared" si="11"/>
        <v>49920</v>
      </c>
      <c r="K223" s="124">
        <f t="shared" si="11"/>
        <v>0</v>
      </c>
      <c r="L223" s="124">
        <f t="shared" si="11"/>
        <v>0</v>
      </c>
      <c r="M223" s="124">
        <f t="shared" si="11"/>
        <v>0</v>
      </c>
      <c r="N223" s="205"/>
      <c r="O223" s="139"/>
    </row>
    <row r="224" spans="1:15" x14ac:dyDescent="0.2">
      <c r="A224" s="198"/>
      <c r="B224" s="110" t="s">
        <v>10</v>
      </c>
      <c r="C224" s="111"/>
      <c r="D224" s="111"/>
      <c r="E224" s="111"/>
      <c r="F224" s="111"/>
      <c r="G224" s="123">
        <f>G188+G204+G209+G214+G198+G219</f>
        <v>0</v>
      </c>
      <c r="H224" s="124">
        <f t="shared" si="11"/>
        <v>0</v>
      </c>
      <c r="I224" s="124">
        <f t="shared" si="11"/>
        <v>0</v>
      </c>
      <c r="J224" s="124">
        <f t="shared" si="11"/>
        <v>0</v>
      </c>
      <c r="K224" s="124">
        <f t="shared" si="11"/>
        <v>0</v>
      </c>
      <c r="L224" s="124">
        <f t="shared" si="11"/>
        <v>0</v>
      </c>
      <c r="M224" s="124">
        <f t="shared" si="11"/>
        <v>0</v>
      </c>
      <c r="N224" s="205"/>
      <c r="O224" s="139"/>
    </row>
    <row r="225" spans="1:15" x14ac:dyDescent="0.2">
      <c r="A225" s="198"/>
      <c r="B225" s="115" t="s">
        <v>7</v>
      </c>
      <c r="C225" s="111"/>
      <c r="D225" s="111"/>
      <c r="E225" s="111"/>
      <c r="F225" s="111"/>
      <c r="G225" s="125">
        <f>G189+G205+G210+G215+G199+G220</f>
        <v>0</v>
      </c>
      <c r="H225" s="126">
        <f t="shared" si="11"/>
        <v>0</v>
      </c>
      <c r="I225" s="126">
        <f t="shared" si="11"/>
        <v>0</v>
      </c>
      <c r="J225" s="126">
        <f t="shared" si="11"/>
        <v>0</v>
      </c>
      <c r="K225" s="126">
        <f t="shared" si="11"/>
        <v>0</v>
      </c>
      <c r="L225" s="126">
        <f t="shared" si="11"/>
        <v>0</v>
      </c>
      <c r="M225" s="126">
        <f t="shared" si="11"/>
        <v>0</v>
      </c>
      <c r="N225" s="205"/>
      <c r="O225" s="139"/>
    </row>
    <row r="226" spans="1:15" s="78" customFormat="1" x14ac:dyDescent="0.2">
      <c r="A226" s="199"/>
      <c r="B226" s="110" t="s">
        <v>225</v>
      </c>
      <c r="C226" s="111"/>
      <c r="D226" s="111"/>
      <c r="E226" s="111"/>
      <c r="F226" s="111"/>
      <c r="G226" s="123">
        <v>0</v>
      </c>
      <c r="H226" s="124">
        <v>0</v>
      </c>
      <c r="I226" s="124">
        <v>0</v>
      </c>
      <c r="J226" s="124">
        <v>0</v>
      </c>
      <c r="K226" s="124">
        <v>0</v>
      </c>
      <c r="L226" s="124">
        <v>0</v>
      </c>
      <c r="M226" s="124">
        <v>0</v>
      </c>
      <c r="N226" s="206"/>
      <c r="O226" s="154"/>
    </row>
    <row r="227" spans="1:15" ht="25.5" customHeight="1" x14ac:dyDescent="0.2">
      <c r="A227" s="170" t="s">
        <v>108</v>
      </c>
      <c r="B227" s="171"/>
      <c r="C227" s="171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2"/>
    </row>
    <row r="228" spans="1:15" ht="25.5" customHeight="1" x14ac:dyDescent="0.2">
      <c r="A228" s="164" t="s">
        <v>29</v>
      </c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6"/>
    </row>
    <row r="229" spans="1:15" ht="25.5" customHeight="1" x14ac:dyDescent="0.2">
      <c r="A229" s="164" t="s">
        <v>110</v>
      </c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6"/>
    </row>
    <row r="230" spans="1:15" ht="25.5" customHeight="1" x14ac:dyDescent="0.2">
      <c r="A230" s="164" t="s">
        <v>109</v>
      </c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6"/>
    </row>
    <row r="231" spans="1:15" ht="13.15" customHeight="1" x14ac:dyDescent="0.2">
      <c r="A231" s="177" t="s">
        <v>56</v>
      </c>
      <c r="B231" s="135" t="s">
        <v>11</v>
      </c>
      <c r="C231" s="23" t="s">
        <v>13</v>
      </c>
      <c r="D231" s="23" t="s">
        <v>33</v>
      </c>
      <c r="E231" s="23">
        <v>3</v>
      </c>
      <c r="F231" s="18" t="s">
        <v>60</v>
      </c>
      <c r="G231" s="16">
        <v>2000</v>
      </c>
      <c r="H231" s="109">
        <v>2730.6</v>
      </c>
      <c r="I231" s="11">
        <v>23452.6</v>
      </c>
      <c r="J231" s="11">
        <v>23452.6</v>
      </c>
      <c r="K231" s="11">
        <f t="shared" ref="K231:M231" si="12">33860.6-500</f>
        <v>33360.6</v>
      </c>
      <c r="L231" s="11">
        <f t="shared" si="12"/>
        <v>33360.6</v>
      </c>
      <c r="M231" s="11">
        <f t="shared" si="12"/>
        <v>33360.6</v>
      </c>
      <c r="N231" s="156" t="s">
        <v>80</v>
      </c>
      <c r="O231" s="156" t="s">
        <v>24</v>
      </c>
    </row>
    <row r="232" spans="1:15" ht="13.15" customHeight="1" x14ac:dyDescent="0.2">
      <c r="A232" s="178"/>
      <c r="B232" s="146"/>
      <c r="C232" s="23">
        <v>131</v>
      </c>
      <c r="D232" s="24" t="s">
        <v>33</v>
      </c>
      <c r="E232" s="23">
        <v>3</v>
      </c>
      <c r="F232" s="18" t="s">
        <v>60</v>
      </c>
      <c r="G232" s="16">
        <v>500</v>
      </c>
      <c r="H232" s="11">
        <v>500</v>
      </c>
      <c r="I232" s="11">
        <v>500</v>
      </c>
      <c r="J232" s="11">
        <v>500</v>
      </c>
      <c r="K232" s="11">
        <v>1500</v>
      </c>
      <c r="L232" s="11">
        <v>1500</v>
      </c>
      <c r="M232" s="11">
        <v>1500</v>
      </c>
      <c r="N232" s="157"/>
      <c r="O232" s="157"/>
    </row>
    <row r="233" spans="1:15" x14ac:dyDescent="0.2">
      <c r="A233" s="178"/>
      <c r="B233" s="19" t="s">
        <v>9</v>
      </c>
      <c r="C233" s="17" t="s">
        <v>30</v>
      </c>
      <c r="D233" s="17" t="s">
        <v>30</v>
      </c>
      <c r="E233" s="17" t="s">
        <v>30</v>
      </c>
      <c r="F233" s="17" t="s">
        <v>30</v>
      </c>
      <c r="G233" s="16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57"/>
      <c r="O233" s="157"/>
    </row>
    <row r="234" spans="1:15" x14ac:dyDescent="0.2">
      <c r="A234" s="178"/>
      <c r="B234" s="19" t="s">
        <v>10</v>
      </c>
      <c r="C234" s="17" t="s">
        <v>30</v>
      </c>
      <c r="D234" s="18" t="s">
        <v>30</v>
      </c>
      <c r="E234" s="18" t="s">
        <v>30</v>
      </c>
      <c r="F234" s="18" t="s">
        <v>30</v>
      </c>
      <c r="G234" s="16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57"/>
      <c r="O234" s="157"/>
    </row>
    <row r="235" spans="1:15" ht="129" customHeight="1" x14ac:dyDescent="0.2">
      <c r="A235" s="178"/>
      <c r="B235" s="21" t="s">
        <v>7</v>
      </c>
      <c r="C235" s="26" t="s">
        <v>30</v>
      </c>
      <c r="D235" s="27" t="s">
        <v>30</v>
      </c>
      <c r="E235" s="27" t="s">
        <v>30</v>
      </c>
      <c r="F235" s="27" t="s">
        <v>30</v>
      </c>
      <c r="G235" s="28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57"/>
      <c r="O235" s="157"/>
    </row>
    <row r="236" spans="1:15" ht="24" customHeight="1" x14ac:dyDescent="0.2">
      <c r="A236" s="179"/>
      <c r="B236" s="21" t="s">
        <v>225</v>
      </c>
      <c r="C236" s="26" t="s">
        <v>30</v>
      </c>
      <c r="D236" s="26" t="s">
        <v>30</v>
      </c>
      <c r="E236" s="26" t="s">
        <v>30</v>
      </c>
      <c r="F236" s="26" t="s">
        <v>30</v>
      </c>
      <c r="G236" s="28">
        <v>0</v>
      </c>
      <c r="H236" s="28">
        <v>0</v>
      </c>
      <c r="I236" s="28">
        <v>0</v>
      </c>
      <c r="J236" s="28">
        <v>0</v>
      </c>
      <c r="K236" s="28">
        <v>0</v>
      </c>
      <c r="L236" s="28">
        <v>0</v>
      </c>
      <c r="M236" s="28">
        <v>0</v>
      </c>
      <c r="N236" s="145"/>
      <c r="O236" s="145"/>
    </row>
    <row r="237" spans="1:15" ht="15" customHeight="1" x14ac:dyDescent="0.2">
      <c r="A237" s="180" t="s">
        <v>18</v>
      </c>
      <c r="B237" s="20" t="s">
        <v>11</v>
      </c>
      <c r="C237" s="23" t="s">
        <v>13</v>
      </c>
      <c r="D237" s="23" t="s">
        <v>33</v>
      </c>
      <c r="E237" s="23">
        <v>3</v>
      </c>
      <c r="F237" s="18" t="s">
        <v>61</v>
      </c>
      <c r="G237" s="16">
        <f>5000+300</f>
        <v>5300</v>
      </c>
      <c r="H237" s="109">
        <v>2000</v>
      </c>
      <c r="I237" s="11">
        <v>300</v>
      </c>
      <c r="J237" s="11">
        <v>300</v>
      </c>
      <c r="K237" s="11">
        <f>5000+300</f>
        <v>5300</v>
      </c>
      <c r="L237" s="11">
        <f>5000+300</f>
        <v>5300</v>
      </c>
      <c r="M237" s="11">
        <f>5000+300</f>
        <v>5300</v>
      </c>
      <c r="N237" s="156" t="s">
        <v>94</v>
      </c>
      <c r="O237" s="156" t="s">
        <v>25</v>
      </c>
    </row>
    <row r="238" spans="1:15" ht="18.600000000000001" customHeight="1" x14ac:dyDescent="0.2">
      <c r="A238" s="181"/>
      <c r="B238" s="19" t="s">
        <v>9</v>
      </c>
      <c r="C238" s="17" t="s">
        <v>30</v>
      </c>
      <c r="D238" s="18" t="s">
        <v>30</v>
      </c>
      <c r="E238" s="18" t="s">
        <v>30</v>
      </c>
      <c r="F238" s="18" t="s">
        <v>30</v>
      </c>
      <c r="G238" s="16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57"/>
      <c r="O238" s="157"/>
    </row>
    <row r="239" spans="1:15" x14ac:dyDescent="0.2">
      <c r="A239" s="181"/>
      <c r="B239" s="19" t="s">
        <v>10</v>
      </c>
      <c r="C239" s="37" t="s">
        <v>30</v>
      </c>
      <c r="D239" s="18" t="s">
        <v>30</v>
      </c>
      <c r="E239" s="18" t="s">
        <v>30</v>
      </c>
      <c r="F239" s="18" t="s">
        <v>30</v>
      </c>
      <c r="G239" s="16">
        <v>250</v>
      </c>
      <c r="H239" s="11">
        <v>100</v>
      </c>
      <c r="I239" s="11">
        <v>0</v>
      </c>
      <c r="J239" s="11">
        <v>0</v>
      </c>
      <c r="K239" s="11">
        <v>250</v>
      </c>
      <c r="L239" s="11">
        <v>250</v>
      </c>
      <c r="M239" s="11">
        <v>250</v>
      </c>
      <c r="N239" s="157"/>
      <c r="O239" s="157"/>
    </row>
    <row r="240" spans="1:15" ht="78.75" customHeight="1" x14ac:dyDescent="0.2">
      <c r="A240" s="181"/>
      <c r="B240" s="68" t="s">
        <v>7</v>
      </c>
      <c r="C240" s="26" t="s">
        <v>30</v>
      </c>
      <c r="D240" s="26" t="s">
        <v>30</v>
      </c>
      <c r="E240" s="26" t="s">
        <v>30</v>
      </c>
      <c r="F240" s="26" t="s">
        <v>30</v>
      </c>
      <c r="G240" s="28">
        <v>0</v>
      </c>
      <c r="H240" s="28">
        <v>0</v>
      </c>
      <c r="I240" s="28">
        <v>0</v>
      </c>
      <c r="J240" s="28">
        <v>0</v>
      </c>
      <c r="K240" s="28">
        <v>0</v>
      </c>
      <c r="L240" s="28">
        <v>0</v>
      </c>
      <c r="M240" s="28">
        <v>0</v>
      </c>
      <c r="N240" s="157"/>
      <c r="O240" s="157"/>
    </row>
    <row r="241" spans="1:15" s="78" customFormat="1" ht="43.5" customHeight="1" x14ac:dyDescent="0.2">
      <c r="A241" s="233"/>
      <c r="B241" s="21" t="s">
        <v>225</v>
      </c>
      <c r="C241" s="26" t="s">
        <v>30</v>
      </c>
      <c r="D241" s="26" t="s">
        <v>30</v>
      </c>
      <c r="E241" s="26" t="s">
        <v>30</v>
      </c>
      <c r="F241" s="26" t="s">
        <v>30</v>
      </c>
      <c r="G241" s="28">
        <v>0</v>
      </c>
      <c r="H241" s="28">
        <v>0</v>
      </c>
      <c r="I241" s="28">
        <v>0</v>
      </c>
      <c r="J241" s="28">
        <v>0</v>
      </c>
      <c r="K241" s="28">
        <v>0</v>
      </c>
      <c r="L241" s="28">
        <v>0</v>
      </c>
      <c r="M241" s="28">
        <v>0</v>
      </c>
      <c r="N241" s="145"/>
      <c r="O241" s="145"/>
    </row>
    <row r="242" spans="1:15" ht="25.5" customHeight="1" x14ac:dyDescent="0.2">
      <c r="A242" s="170" t="s">
        <v>111</v>
      </c>
      <c r="B242" s="171"/>
      <c r="C242" s="171"/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2"/>
    </row>
    <row r="243" spans="1:15" ht="13.15" customHeight="1" x14ac:dyDescent="0.2">
      <c r="A243" s="177" t="s">
        <v>19</v>
      </c>
      <c r="B243" s="230" t="s">
        <v>11</v>
      </c>
      <c r="C243" s="23" t="s">
        <v>13</v>
      </c>
      <c r="D243" s="23" t="s">
        <v>33</v>
      </c>
      <c r="E243" s="23">
        <v>3</v>
      </c>
      <c r="F243" s="18" t="s">
        <v>62</v>
      </c>
      <c r="G243" s="16">
        <f>'[4]ГП Образование_new'!$G$194</f>
        <v>30009.1</v>
      </c>
      <c r="H243" s="109">
        <v>13786.1</v>
      </c>
      <c r="I243" s="16">
        <f>23997+5620</f>
        <v>29617</v>
      </c>
      <c r="J243" s="16">
        <f>23997+5620</f>
        <v>29617</v>
      </c>
      <c r="K243" s="11">
        <v>0</v>
      </c>
      <c r="L243" s="11">
        <v>0</v>
      </c>
      <c r="M243" s="11">
        <v>0</v>
      </c>
      <c r="N243" s="156" t="s">
        <v>73</v>
      </c>
      <c r="O243" s="156" t="s">
        <v>26</v>
      </c>
    </row>
    <row r="244" spans="1:15" x14ac:dyDescent="0.2">
      <c r="A244" s="178"/>
      <c r="B244" s="230"/>
      <c r="C244" s="23" t="s">
        <v>14</v>
      </c>
      <c r="D244" s="23" t="s">
        <v>33</v>
      </c>
      <c r="E244" s="23">
        <v>3</v>
      </c>
      <c r="F244" s="18" t="s">
        <v>62</v>
      </c>
      <c r="G244" s="16">
        <v>770</v>
      </c>
      <c r="H244" s="16">
        <v>770</v>
      </c>
      <c r="I244" s="16">
        <v>770</v>
      </c>
      <c r="J244" s="16">
        <v>770</v>
      </c>
      <c r="K244" s="11">
        <v>770</v>
      </c>
      <c r="L244" s="11">
        <v>770</v>
      </c>
      <c r="M244" s="11">
        <v>770</v>
      </c>
      <c r="N244" s="157"/>
      <c r="O244" s="157"/>
    </row>
    <row r="245" spans="1:15" ht="13.15" customHeight="1" x14ac:dyDescent="0.2">
      <c r="A245" s="178"/>
      <c r="B245" s="19" t="s">
        <v>9</v>
      </c>
      <c r="C245" s="17" t="s">
        <v>30</v>
      </c>
      <c r="D245" s="17" t="s">
        <v>30</v>
      </c>
      <c r="E245" s="17" t="s">
        <v>30</v>
      </c>
      <c r="F245" s="17" t="s">
        <v>30</v>
      </c>
      <c r="G245" s="16">
        <v>0</v>
      </c>
      <c r="H245" s="16">
        <v>0</v>
      </c>
      <c r="I245" s="16">
        <v>0</v>
      </c>
      <c r="J245" s="16">
        <v>0</v>
      </c>
      <c r="K245" s="11">
        <v>0</v>
      </c>
      <c r="L245" s="11">
        <v>0</v>
      </c>
      <c r="M245" s="11">
        <v>0</v>
      </c>
      <c r="N245" s="157"/>
      <c r="O245" s="157"/>
    </row>
    <row r="246" spans="1:15" x14ac:dyDescent="0.2">
      <c r="A246" s="178"/>
      <c r="B246" s="19" t="s">
        <v>10</v>
      </c>
      <c r="C246" s="17" t="s">
        <v>30</v>
      </c>
      <c r="D246" s="17" t="s">
        <v>30</v>
      </c>
      <c r="E246" s="17" t="s">
        <v>30</v>
      </c>
      <c r="F246" s="18" t="s">
        <v>30</v>
      </c>
      <c r="G246" s="16">
        <v>0</v>
      </c>
      <c r="H246" s="16">
        <v>0</v>
      </c>
      <c r="I246" s="16">
        <v>0</v>
      </c>
      <c r="J246" s="16">
        <v>0</v>
      </c>
      <c r="K246" s="11">
        <v>0</v>
      </c>
      <c r="L246" s="11">
        <v>0</v>
      </c>
      <c r="M246" s="11">
        <v>0</v>
      </c>
      <c r="N246" s="157"/>
      <c r="O246" s="157"/>
    </row>
    <row r="247" spans="1:15" ht="47.25" customHeight="1" x14ac:dyDescent="0.2">
      <c r="A247" s="178"/>
      <c r="B247" s="19" t="s">
        <v>7</v>
      </c>
      <c r="C247" s="17" t="s">
        <v>30</v>
      </c>
      <c r="D247" s="18" t="s">
        <v>30</v>
      </c>
      <c r="E247" s="18" t="s">
        <v>30</v>
      </c>
      <c r="F247" s="18" t="s">
        <v>30</v>
      </c>
      <c r="G247" s="16">
        <v>0</v>
      </c>
      <c r="H247" s="16">
        <v>0</v>
      </c>
      <c r="I247" s="16">
        <v>0</v>
      </c>
      <c r="J247" s="16">
        <v>0</v>
      </c>
      <c r="K247" s="11">
        <v>0</v>
      </c>
      <c r="L247" s="11">
        <v>0</v>
      </c>
      <c r="M247" s="11">
        <v>0</v>
      </c>
      <c r="N247" s="157"/>
      <c r="O247" s="157"/>
    </row>
    <row r="248" spans="1:15" ht="24" customHeight="1" x14ac:dyDescent="0.2">
      <c r="A248" s="179"/>
      <c r="B248" s="73" t="s">
        <v>225</v>
      </c>
      <c r="C248" s="26" t="s">
        <v>30</v>
      </c>
      <c r="D248" s="26" t="s">
        <v>30</v>
      </c>
      <c r="E248" s="26" t="s">
        <v>30</v>
      </c>
      <c r="F248" s="26" t="s">
        <v>30</v>
      </c>
      <c r="G248" s="28">
        <v>0</v>
      </c>
      <c r="H248" s="28">
        <v>0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145"/>
      <c r="O248" s="145"/>
    </row>
    <row r="249" spans="1:15" ht="13.15" customHeight="1" x14ac:dyDescent="0.2">
      <c r="A249" s="178" t="s">
        <v>55</v>
      </c>
      <c r="B249" s="135" t="s">
        <v>11</v>
      </c>
      <c r="C249" s="23" t="s">
        <v>13</v>
      </c>
      <c r="D249" s="23" t="s">
        <v>33</v>
      </c>
      <c r="E249" s="23">
        <v>3</v>
      </c>
      <c r="F249" s="18" t="s">
        <v>63</v>
      </c>
      <c r="G249" s="16">
        <f>'[4]ГП Образование_new'!$G$199</f>
        <v>33056.300000000003</v>
      </c>
      <c r="H249" s="109">
        <v>14796.5</v>
      </c>
      <c r="I249" s="16">
        <f>32114.7-5620</f>
        <v>26494.7</v>
      </c>
      <c r="J249" s="16">
        <f>32114.7-5620</f>
        <v>26494.7</v>
      </c>
      <c r="K249" s="11">
        <f>5764.5+1130</f>
        <v>6894.5</v>
      </c>
      <c r="L249" s="11">
        <f>5764.5+1130</f>
        <v>6894.5</v>
      </c>
      <c r="M249" s="11">
        <f>5764.5+1130</f>
        <v>6894.5</v>
      </c>
      <c r="N249" s="156" t="s">
        <v>86</v>
      </c>
      <c r="O249" s="156" t="s">
        <v>112</v>
      </c>
    </row>
    <row r="250" spans="1:15" x14ac:dyDescent="0.2">
      <c r="A250" s="178"/>
      <c r="B250" s="136"/>
      <c r="C250" s="23" t="s">
        <v>14</v>
      </c>
      <c r="D250" s="24" t="s">
        <v>33</v>
      </c>
      <c r="E250" s="23">
        <v>3</v>
      </c>
      <c r="F250" s="18" t="s">
        <v>63</v>
      </c>
      <c r="G250" s="16">
        <v>630</v>
      </c>
      <c r="H250" s="16">
        <v>630</v>
      </c>
      <c r="I250" s="16">
        <v>630</v>
      </c>
      <c r="J250" s="16">
        <v>630</v>
      </c>
      <c r="K250" s="11">
        <v>0</v>
      </c>
      <c r="L250" s="11">
        <v>0</v>
      </c>
      <c r="M250" s="11">
        <v>0</v>
      </c>
      <c r="N250" s="157"/>
      <c r="O250" s="157"/>
    </row>
    <row r="251" spans="1:15" x14ac:dyDescent="0.2">
      <c r="A251" s="178"/>
      <c r="B251" s="31" t="s">
        <v>9</v>
      </c>
      <c r="C251" s="17" t="s">
        <v>30</v>
      </c>
      <c r="D251" s="17" t="s">
        <v>30</v>
      </c>
      <c r="E251" s="17" t="s">
        <v>30</v>
      </c>
      <c r="F251" s="17" t="s">
        <v>30</v>
      </c>
      <c r="G251" s="16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57"/>
      <c r="O251" s="157"/>
    </row>
    <row r="252" spans="1:15" ht="13.15" customHeight="1" x14ac:dyDescent="0.2">
      <c r="A252" s="178"/>
      <c r="B252" s="31" t="s">
        <v>10</v>
      </c>
      <c r="C252" s="17" t="s">
        <v>30</v>
      </c>
      <c r="D252" s="18" t="s">
        <v>30</v>
      </c>
      <c r="E252" s="18" t="s">
        <v>30</v>
      </c>
      <c r="F252" s="18" t="s">
        <v>30</v>
      </c>
      <c r="G252" s="16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57"/>
      <c r="O252" s="157"/>
    </row>
    <row r="253" spans="1:15" ht="37.5" customHeight="1" x14ac:dyDescent="0.2">
      <c r="A253" s="178"/>
      <c r="B253" s="31" t="s">
        <v>7</v>
      </c>
      <c r="C253" s="17" t="s">
        <v>30</v>
      </c>
      <c r="D253" s="18" t="s">
        <v>30</v>
      </c>
      <c r="E253" s="18" t="s">
        <v>30</v>
      </c>
      <c r="F253" s="18" t="s">
        <v>30</v>
      </c>
      <c r="G253" s="16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57"/>
      <c r="O253" s="157"/>
    </row>
    <row r="254" spans="1:15" ht="26.25" customHeight="1" x14ac:dyDescent="0.2">
      <c r="A254" s="179"/>
      <c r="B254" s="31" t="s">
        <v>225</v>
      </c>
      <c r="C254" s="26" t="s">
        <v>30</v>
      </c>
      <c r="D254" s="26" t="s">
        <v>30</v>
      </c>
      <c r="E254" s="26" t="s">
        <v>30</v>
      </c>
      <c r="F254" s="26" t="s">
        <v>30</v>
      </c>
      <c r="G254" s="28">
        <v>0</v>
      </c>
      <c r="H254" s="28">
        <v>0</v>
      </c>
      <c r="I254" s="28">
        <v>0</v>
      </c>
      <c r="J254" s="28">
        <v>0</v>
      </c>
      <c r="K254" s="28">
        <v>0</v>
      </c>
      <c r="L254" s="28">
        <v>0</v>
      </c>
      <c r="M254" s="28">
        <v>0</v>
      </c>
      <c r="N254" s="145"/>
      <c r="O254" s="145"/>
    </row>
    <row r="255" spans="1:15" x14ac:dyDescent="0.2">
      <c r="A255" s="177" t="s">
        <v>69</v>
      </c>
      <c r="B255" s="19" t="s">
        <v>11</v>
      </c>
      <c r="C255" s="23" t="s">
        <v>13</v>
      </c>
      <c r="D255" s="23" t="s">
        <v>33</v>
      </c>
      <c r="E255" s="23">
        <v>3</v>
      </c>
      <c r="F255" s="18" t="s">
        <v>145</v>
      </c>
      <c r="G255" s="16">
        <f>'[4]ГП Образование_new'!$G$204</f>
        <v>27249.15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56" t="s">
        <v>87</v>
      </c>
      <c r="O255" s="156" t="s">
        <v>199</v>
      </c>
    </row>
    <row r="256" spans="1:15" x14ac:dyDescent="0.2">
      <c r="A256" s="178"/>
      <c r="B256" s="31" t="s">
        <v>9</v>
      </c>
      <c r="C256" s="17" t="s">
        <v>30</v>
      </c>
      <c r="D256" s="17" t="s">
        <v>30</v>
      </c>
      <c r="E256" s="17" t="s">
        <v>30</v>
      </c>
      <c r="F256" s="17" t="s">
        <v>30</v>
      </c>
      <c r="G256" s="16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57"/>
      <c r="O256" s="157"/>
    </row>
    <row r="257" spans="1:15" x14ac:dyDescent="0.2">
      <c r="A257" s="178"/>
      <c r="B257" s="31" t="s">
        <v>10</v>
      </c>
      <c r="C257" s="17" t="s">
        <v>30</v>
      </c>
      <c r="D257" s="17" t="s">
        <v>30</v>
      </c>
      <c r="E257" s="17" t="s">
        <v>30</v>
      </c>
      <c r="F257" s="17" t="s">
        <v>30</v>
      </c>
      <c r="G257" s="16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57"/>
      <c r="O257" s="157"/>
    </row>
    <row r="258" spans="1:15" ht="27" customHeight="1" x14ac:dyDescent="0.2">
      <c r="A258" s="178"/>
      <c r="B258" s="89" t="s">
        <v>7</v>
      </c>
      <c r="C258" s="75" t="s">
        <v>30</v>
      </c>
      <c r="D258" s="75" t="s">
        <v>30</v>
      </c>
      <c r="E258" s="75" t="s">
        <v>30</v>
      </c>
      <c r="F258" s="75" t="s">
        <v>30</v>
      </c>
      <c r="G258" s="79">
        <v>0</v>
      </c>
      <c r="H258" s="88">
        <v>0</v>
      </c>
      <c r="I258" s="88">
        <v>0</v>
      </c>
      <c r="J258" s="88">
        <v>0</v>
      </c>
      <c r="K258" s="88">
        <v>0</v>
      </c>
      <c r="L258" s="88">
        <v>0</v>
      </c>
      <c r="M258" s="88">
        <v>0</v>
      </c>
      <c r="N258" s="157"/>
      <c r="O258" s="157"/>
    </row>
    <row r="259" spans="1:15" s="78" customFormat="1" ht="34.5" customHeight="1" x14ac:dyDescent="0.2">
      <c r="A259" s="179"/>
      <c r="B259" s="74" t="s">
        <v>225</v>
      </c>
      <c r="C259" s="26" t="s">
        <v>30</v>
      </c>
      <c r="D259" s="26" t="s">
        <v>30</v>
      </c>
      <c r="E259" s="26" t="s">
        <v>30</v>
      </c>
      <c r="F259" s="26" t="s">
        <v>30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145"/>
      <c r="O259" s="145"/>
    </row>
    <row r="260" spans="1:15" ht="21" customHeight="1" x14ac:dyDescent="0.2">
      <c r="A260" s="170" t="s">
        <v>113</v>
      </c>
      <c r="B260" s="171"/>
      <c r="C260" s="171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2"/>
    </row>
    <row r="261" spans="1:15" ht="13.15" customHeight="1" x14ac:dyDescent="0.2">
      <c r="A261" s="201" t="s">
        <v>53</v>
      </c>
      <c r="B261" s="25" t="s">
        <v>11</v>
      </c>
      <c r="C261" s="23" t="s">
        <v>13</v>
      </c>
      <c r="D261" s="23" t="s">
        <v>33</v>
      </c>
      <c r="E261" s="23">
        <v>3</v>
      </c>
      <c r="F261" s="18" t="s">
        <v>64</v>
      </c>
      <c r="G261" s="16">
        <f>'[4]ГП Образование_new'!$G$209</f>
        <v>3330</v>
      </c>
      <c r="H261" s="11">
        <v>3330</v>
      </c>
      <c r="I261" s="11">
        <v>3330</v>
      </c>
      <c r="J261" s="11">
        <v>3330</v>
      </c>
      <c r="K261" s="11">
        <v>3330</v>
      </c>
      <c r="L261" s="11">
        <v>3330</v>
      </c>
      <c r="M261" s="11">
        <v>3330</v>
      </c>
      <c r="N261" s="156" t="s">
        <v>74</v>
      </c>
      <c r="O261" s="156" t="s">
        <v>27</v>
      </c>
    </row>
    <row r="262" spans="1:15" ht="13.15" customHeight="1" x14ac:dyDescent="0.2">
      <c r="A262" s="201"/>
      <c r="B262" s="19" t="s">
        <v>9</v>
      </c>
      <c r="C262" s="17" t="s">
        <v>30</v>
      </c>
      <c r="D262" s="18" t="s">
        <v>30</v>
      </c>
      <c r="E262" s="18" t="s">
        <v>30</v>
      </c>
      <c r="F262" s="18" t="s">
        <v>30</v>
      </c>
      <c r="G262" s="16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57"/>
      <c r="O262" s="157"/>
    </row>
    <row r="263" spans="1:15" ht="13.15" customHeight="1" x14ac:dyDescent="0.2">
      <c r="A263" s="201"/>
      <c r="B263" s="19" t="s">
        <v>10</v>
      </c>
      <c r="C263" s="17" t="s">
        <v>30</v>
      </c>
      <c r="D263" s="18" t="s">
        <v>30</v>
      </c>
      <c r="E263" s="18" t="s">
        <v>30</v>
      </c>
      <c r="F263" s="18" t="s">
        <v>30</v>
      </c>
      <c r="G263" s="16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57"/>
      <c r="O263" s="157"/>
    </row>
    <row r="264" spans="1:15" ht="33" customHeight="1" x14ac:dyDescent="0.2">
      <c r="A264" s="201"/>
      <c r="B264" s="19" t="s">
        <v>7</v>
      </c>
      <c r="C264" s="17" t="s">
        <v>30</v>
      </c>
      <c r="D264" s="18" t="s">
        <v>30</v>
      </c>
      <c r="E264" s="18" t="s">
        <v>30</v>
      </c>
      <c r="F264" s="18" t="s">
        <v>30</v>
      </c>
      <c r="G264" s="16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57"/>
      <c r="O264" s="157"/>
    </row>
    <row r="265" spans="1:15" ht="33" customHeight="1" x14ac:dyDescent="0.2">
      <c r="A265" s="202"/>
      <c r="B265" s="73" t="s">
        <v>225</v>
      </c>
      <c r="C265" s="26" t="s">
        <v>30</v>
      </c>
      <c r="D265" s="26" t="s">
        <v>30</v>
      </c>
      <c r="E265" s="26" t="s">
        <v>30</v>
      </c>
      <c r="F265" s="26" t="s">
        <v>30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0</v>
      </c>
      <c r="M265" s="28">
        <v>0</v>
      </c>
      <c r="N265" s="145"/>
      <c r="O265" s="145"/>
    </row>
    <row r="266" spans="1:15" ht="16.5" customHeight="1" x14ac:dyDescent="0.2">
      <c r="A266" s="178" t="s">
        <v>54</v>
      </c>
      <c r="B266" s="180" t="s">
        <v>11</v>
      </c>
      <c r="C266" s="18" t="s">
        <v>14</v>
      </c>
      <c r="D266" s="37" t="s">
        <v>33</v>
      </c>
      <c r="E266" s="18" t="s">
        <v>42</v>
      </c>
      <c r="F266" s="18" t="s">
        <v>65</v>
      </c>
      <c r="G266" s="16">
        <f>'[4]ГП Образование_new'!$G$213</f>
        <v>100</v>
      </c>
      <c r="H266" s="11">
        <v>100</v>
      </c>
      <c r="I266" s="11">
        <v>100</v>
      </c>
      <c r="J266" s="11">
        <v>100</v>
      </c>
      <c r="K266" s="11">
        <v>100</v>
      </c>
      <c r="L266" s="11">
        <v>100</v>
      </c>
      <c r="M266" s="11">
        <v>100</v>
      </c>
      <c r="N266" s="156" t="s">
        <v>153</v>
      </c>
      <c r="O266" s="156" t="s">
        <v>28</v>
      </c>
    </row>
    <row r="267" spans="1:15" x14ac:dyDescent="0.2">
      <c r="A267" s="178"/>
      <c r="B267" s="181"/>
      <c r="C267" s="18" t="s">
        <v>13</v>
      </c>
      <c r="D267" s="37" t="s">
        <v>33</v>
      </c>
      <c r="E267" s="18" t="s">
        <v>42</v>
      </c>
      <c r="F267" s="18" t="s">
        <v>65</v>
      </c>
      <c r="G267" s="16">
        <v>4770</v>
      </c>
      <c r="H267" s="109">
        <v>1675.7</v>
      </c>
      <c r="I267" s="11">
        <v>3680</v>
      </c>
      <c r="J267" s="11">
        <v>3680</v>
      </c>
      <c r="K267" s="11">
        <f t="shared" ref="K267:M267" si="13">300+2070</f>
        <v>2370</v>
      </c>
      <c r="L267" s="11">
        <f t="shared" si="13"/>
        <v>2370</v>
      </c>
      <c r="M267" s="11">
        <f t="shared" si="13"/>
        <v>2370</v>
      </c>
      <c r="N267" s="157"/>
      <c r="O267" s="157"/>
    </row>
    <row r="268" spans="1:15" x14ac:dyDescent="0.2">
      <c r="A268" s="178"/>
      <c r="B268" s="19" t="s">
        <v>9</v>
      </c>
      <c r="C268" s="18" t="s">
        <v>30</v>
      </c>
      <c r="D268" s="18" t="s">
        <v>30</v>
      </c>
      <c r="E268" s="18" t="s">
        <v>30</v>
      </c>
      <c r="F268" s="18" t="s">
        <v>30</v>
      </c>
      <c r="G268" s="16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57"/>
      <c r="O268" s="157"/>
    </row>
    <row r="269" spans="1:15" x14ac:dyDescent="0.2">
      <c r="A269" s="178"/>
      <c r="B269" s="19" t="s">
        <v>10</v>
      </c>
      <c r="C269" s="18" t="s">
        <v>30</v>
      </c>
      <c r="D269" s="18" t="s">
        <v>30</v>
      </c>
      <c r="E269" s="18" t="s">
        <v>30</v>
      </c>
      <c r="F269" s="18" t="s">
        <v>30</v>
      </c>
      <c r="G269" s="16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57"/>
      <c r="O269" s="157"/>
    </row>
    <row r="270" spans="1:15" ht="45.75" customHeight="1" x14ac:dyDescent="0.2">
      <c r="A270" s="178"/>
      <c r="B270" s="21" t="s">
        <v>7</v>
      </c>
      <c r="C270" s="27" t="s">
        <v>30</v>
      </c>
      <c r="D270" s="27" t="s">
        <v>30</v>
      </c>
      <c r="E270" s="27" t="s">
        <v>30</v>
      </c>
      <c r="F270" s="27" t="s">
        <v>30</v>
      </c>
      <c r="G270" s="28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57"/>
      <c r="O270" s="157"/>
    </row>
    <row r="271" spans="1:15" ht="35.25" customHeight="1" x14ac:dyDescent="0.2">
      <c r="A271" s="179"/>
      <c r="B271" s="68" t="s">
        <v>225</v>
      </c>
      <c r="C271" s="26" t="s">
        <v>30</v>
      </c>
      <c r="D271" s="26" t="s">
        <v>30</v>
      </c>
      <c r="E271" s="26" t="s">
        <v>30</v>
      </c>
      <c r="F271" s="26" t="s">
        <v>30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145"/>
      <c r="O271" s="145"/>
    </row>
    <row r="272" spans="1:15" ht="21" customHeight="1" x14ac:dyDescent="0.2">
      <c r="A272" s="177" t="s">
        <v>148</v>
      </c>
      <c r="B272" s="25" t="s">
        <v>11</v>
      </c>
      <c r="C272" s="23" t="s">
        <v>13</v>
      </c>
      <c r="D272" s="23" t="s">
        <v>33</v>
      </c>
      <c r="E272" s="23">
        <v>3</v>
      </c>
      <c r="F272" s="23" t="s">
        <v>114</v>
      </c>
      <c r="G272" s="16">
        <v>350</v>
      </c>
      <c r="H272" s="11">
        <v>350</v>
      </c>
      <c r="I272" s="11">
        <v>350</v>
      </c>
      <c r="J272" s="11">
        <v>350</v>
      </c>
      <c r="K272" s="11">
        <v>350</v>
      </c>
      <c r="L272" s="11">
        <v>350</v>
      </c>
      <c r="M272" s="11">
        <v>0</v>
      </c>
      <c r="N272" s="238" t="s">
        <v>71</v>
      </c>
      <c r="O272" s="156" t="s">
        <v>152</v>
      </c>
    </row>
    <row r="273" spans="1:15" ht="21" customHeight="1" x14ac:dyDescent="0.2">
      <c r="A273" s="178"/>
      <c r="B273" s="19" t="s">
        <v>9</v>
      </c>
      <c r="C273" s="18" t="s">
        <v>13</v>
      </c>
      <c r="D273" s="18" t="s">
        <v>30</v>
      </c>
      <c r="E273" s="18" t="s">
        <v>30</v>
      </c>
      <c r="F273" s="18" t="s">
        <v>30</v>
      </c>
      <c r="G273" s="16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350</v>
      </c>
      <c r="M273" s="11">
        <v>0</v>
      </c>
      <c r="N273" s="157"/>
      <c r="O273" s="157"/>
    </row>
    <row r="274" spans="1:15" ht="21" customHeight="1" x14ac:dyDescent="0.2">
      <c r="A274" s="178"/>
      <c r="B274" s="19" t="s">
        <v>10</v>
      </c>
      <c r="C274" s="18" t="s">
        <v>30</v>
      </c>
      <c r="D274" s="18" t="s">
        <v>30</v>
      </c>
      <c r="E274" s="18" t="s">
        <v>30</v>
      </c>
      <c r="F274" s="18" t="s">
        <v>30</v>
      </c>
      <c r="G274" s="16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57"/>
      <c r="O274" s="157"/>
    </row>
    <row r="275" spans="1:15" ht="21" customHeight="1" x14ac:dyDescent="0.2">
      <c r="A275" s="178"/>
      <c r="B275" s="19" t="s">
        <v>7</v>
      </c>
      <c r="C275" s="18" t="s">
        <v>30</v>
      </c>
      <c r="D275" s="18" t="s">
        <v>30</v>
      </c>
      <c r="E275" s="18" t="s">
        <v>30</v>
      </c>
      <c r="F275" s="18" t="s">
        <v>30</v>
      </c>
      <c r="G275" s="16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57"/>
      <c r="O275" s="157"/>
    </row>
    <row r="276" spans="1:15" ht="21" customHeight="1" x14ac:dyDescent="0.2">
      <c r="A276" s="179"/>
      <c r="B276" s="74" t="s">
        <v>225</v>
      </c>
      <c r="C276" s="26" t="s">
        <v>30</v>
      </c>
      <c r="D276" s="26" t="s">
        <v>30</v>
      </c>
      <c r="E276" s="26" t="s">
        <v>30</v>
      </c>
      <c r="F276" s="26" t="s">
        <v>30</v>
      </c>
      <c r="G276" s="28">
        <v>0</v>
      </c>
      <c r="H276" s="28">
        <v>0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145"/>
      <c r="O276" s="145"/>
    </row>
    <row r="277" spans="1:15" x14ac:dyDescent="0.2">
      <c r="A277" s="203" t="s">
        <v>230</v>
      </c>
      <c r="B277" s="110" t="s">
        <v>8</v>
      </c>
      <c r="C277" s="111"/>
      <c r="D277" s="111"/>
      <c r="E277" s="111"/>
      <c r="F277" s="111"/>
      <c r="G277" s="112">
        <f t="shared" ref="G277:M277" si="14">G231+G243+G244+G261+G266+G267+G249+G250+G237+G232+G272+G255</f>
        <v>108064.54999999999</v>
      </c>
      <c r="H277" s="113">
        <f t="shared" si="14"/>
        <v>40668.9</v>
      </c>
      <c r="I277" s="113">
        <f t="shared" si="14"/>
        <v>89224.3</v>
      </c>
      <c r="J277" s="113">
        <f t="shared" si="14"/>
        <v>89224.3</v>
      </c>
      <c r="K277" s="113">
        <f t="shared" si="14"/>
        <v>53975.1</v>
      </c>
      <c r="L277" s="113">
        <f t="shared" si="14"/>
        <v>53975.1</v>
      </c>
      <c r="M277" s="113">
        <f t="shared" si="14"/>
        <v>53625.1</v>
      </c>
      <c r="N277" s="204"/>
      <c r="O277" s="138"/>
    </row>
    <row r="278" spans="1:15" x14ac:dyDescent="0.2">
      <c r="A278" s="198"/>
      <c r="B278" s="110" t="s">
        <v>9</v>
      </c>
      <c r="C278" s="111"/>
      <c r="D278" s="111"/>
      <c r="E278" s="111"/>
      <c r="F278" s="111"/>
      <c r="G278" s="114">
        <f t="shared" ref="G278:M278" si="15">G233+G238+G245+G251+G262+G268+G273+G256</f>
        <v>0</v>
      </c>
      <c r="H278" s="113">
        <f t="shared" si="15"/>
        <v>0</v>
      </c>
      <c r="I278" s="113">
        <f t="shared" si="15"/>
        <v>0</v>
      </c>
      <c r="J278" s="113">
        <f t="shared" si="15"/>
        <v>0</v>
      </c>
      <c r="K278" s="113">
        <f t="shared" si="15"/>
        <v>0</v>
      </c>
      <c r="L278" s="113">
        <f t="shared" si="15"/>
        <v>350</v>
      </c>
      <c r="M278" s="113">
        <f t="shared" si="15"/>
        <v>0</v>
      </c>
      <c r="N278" s="205"/>
      <c r="O278" s="139"/>
    </row>
    <row r="279" spans="1:15" x14ac:dyDescent="0.2">
      <c r="A279" s="198"/>
      <c r="B279" s="110" t="s">
        <v>10</v>
      </c>
      <c r="C279" s="111"/>
      <c r="D279" s="111"/>
      <c r="E279" s="111"/>
      <c r="F279" s="111"/>
      <c r="G279" s="114">
        <f t="shared" ref="G279:M279" si="16">G234+G239+G246+G252+G263+G269</f>
        <v>250</v>
      </c>
      <c r="H279" s="113">
        <f t="shared" si="16"/>
        <v>100</v>
      </c>
      <c r="I279" s="113">
        <f t="shared" si="16"/>
        <v>0</v>
      </c>
      <c r="J279" s="113">
        <f t="shared" si="16"/>
        <v>0</v>
      </c>
      <c r="K279" s="113">
        <f t="shared" si="16"/>
        <v>250</v>
      </c>
      <c r="L279" s="113">
        <f t="shared" si="16"/>
        <v>250</v>
      </c>
      <c r="M279" s="113">
        <f t="shared" si="16"/>
        <v>250</v>
      </c>
      <c r="N279" s="205"/>
      <c r="O279" s="139"/>
    </row>
    <row r="280" spans="1:15" ht="21" customHeight="1" x14ac:dyDescent="0.2">
      <c r="A280" s="198"/>
      <c r="B280" s="115" t="s">
        <v>7</v>
      </c>
      <c r="C280" s="111"/>
      <c r="D280" s="111"/>
      <c r="E280" s="111"/>
      <c r="F280" s="111"/>
      <c r="G280" s="114">
        <f t="shared" ref="G280:M280" si="17">G235+G242+G247+G253+G264+G270</f>
        <v>0</v>
      </c>
      <c r="H280" s="113">
        <f t="shared" si="17"/>
        <v>0</v>
      </c>
      <c r="I280" s="113">
        <f t="shared" si="17"/>
        <v>0</v>
      </c>
      <c r="J280" s="113">
        <f t="shared" si="17"/>
        <v>0</v>
      </c>
      <c r="K280" s="113">
        <f t="shared" si="17"/>
        <v>0</v>
      </c>
      <c r="L280" s="113">
        <f t="shared" si="17"/>
        <v>0</v>
      </c>
      <c r="M280" s="113">
        <f t="shared" si="17"/>
        <v>0</v>
      </c>
      <c r="N280" s="205"/>
      <c r="O280" s="139"/>
    </row>
    <row r="281" spans="1:15" s="78" customFormat="1" ht="21" customHeight="1" x14ac:dyDescent="0.2">
      <c r="A281" s="199"/>
      <c r="B281" s="110" t="s">
        <v>225</v>
      </c>
      <c r="C281" s="111"/>
      <c r="D281" s="111"/>
      <c r="E281" s="111"/>
      <c r="F281" s="111"/>
      <c r="G281" s="114">
        <v>0</v>
      </c>
      <c r="H281" s="113">
        <v>0</v>
      </c>
      <c r="I281" s="113">
        <v>0</v>
      </c>
      <c r="J281" s="113">
        <v>0</v>
      </c>
      <c r="K281" s="113">
        <v>0</v>
      </c>
      <c r="L281" s="113">
        <v>0</v>
      </c>
      <c r="M281" s="113">
        <v>0</v>
      </c>
      <c r="N281" s="206"/>
      <c r="O281" s="154"/>
    </row>
    <row r="282" spans="1:15" ht="24" customHeight="1" x14ac:dyDescent="0.2">
      <c r="A282" s="186" t="s">
        <v>117</v>
      </c>
      <c r="B282" s="187"/>
      <c r="C282" s="187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8"/>
    </row>
    <row r="283" spans="1:15" ht="24" customHeight="1" x14ac:dyDescent="0.2">
      <c r="A283" s="189" t="s">
        <v>20</v>
      </c>
      <c r="B283" s="190"/>
      <c r="C283" s="190"/>
      <c r="D283" s="190"/>
      <c r="E283" s="190"/>
      <c r="F283" s="190"/>
      <c r="G283" s="190"/>
      <c r="H283" s="190"/>
      <c r="I283" s="190"/>
      <c r="J283" s="190"/>
      <c r="K283" s="190"/>
      <c r="L283" s="190"/>
      <c r="M283" s="190"/>
      <c r="N283" s="190"/>
      <c r="O283" s="191"/>
    </row>
    <row r="284" spans="1:15" ht="24" customHeight="1" x14ac:dyDescent="0.2">
      <c r="A284" s="189" t="s">
        <v>116</v>
      </c>
      <c r="B284" s="190"/>
      <c r="C284" s="190"/>
      <c r="D284" s="190"/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1"/>
    </row>
    <row r="285" spans="1:15" ht="29.25" customHeight="1" x14ac:dyDescent="0.2">
      <c r="A285" s="189" t="s">
        <v>115</v>
      </c>
      <c r="B285" s="190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1"/>
    </row>
    <row r="286" spans="1:15" ht="20.25" customHeight="1" x14ac:dyDescent="0.2">
      <c r="A286" s="177" t="s">
        <v>21</v>
      </c>
      <c r="B286" s="25" t="s">
        <v>3</v>
      </c>
      <c r="C286" s="17">
        <v>136</v>
      </c>
      <c r="D286" s="17" t="s">
        <v>33</v>
      </c>
      <c r="E286" s="17">
        <v>4</v>
      </c>
      <c r="F286" s="18" t="s">
        <v>60</v>
      </c>
      <c r="G286" s="16">
        <v>296</v>
      </c>
      <c r="H286" s="109">
        <v>0</v>
      </c>
      <c r="I286" s="11">
        <v>6000</v>
      </c>
      <c r="J286" s="11">
        <v>6000</v>
      </c>
      <c r="K286" s="11">
        <v>0</v>
      </c>
      <c r="L286" s="11">
        <v>0</v>
      </c>
      <c r="M286" s="11">
        <v>0</v>
      </c>
      <c r="N286" s="156" t="s">
        <v>75</v>
      </c>
      <c r="O286" s="156" t="s">
        <v>81</v>
      </c>
    </row>
    <row r="287" spans="1:15" x14ac:dyDescent="0.2">
      <c r="A287" s="178"/>
      <c r="B287" s="19" t="s">
        <v>4</v>
      </c>
      <c r="C287" s="17" t="s">
        <v>30</v>
      </c>
      <c r="D287" s="17" t="s">
        <v>30</v>
      </c>
      <c r="E287" s="17" t="s">
        <v>30</v>
      </c>
      <c r="F287" s="17" t="s">
        <v>30</v>
      </c>
      <c r="G287" s="16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57"/>
      <c r="O287" s="157"/>
    </row>
    <row r="288" spans="1:15" ht="15.75" customHeight="1" x14ac:dyDescent="0.2">
      <c r="A288" s="178"/>
      <c r="B288" s="19" t="s">
        <v>5</v>
      </c>
      <c r="C288" s="17" t="s">
        <v>30</v>
      </c>
      <c r="D288" s="18" t="s">
        <v>30</v>
      </c>
      <c r="E288" s="18" t="s">
        <v>30</v>
      </c>
      <c r="F288" s="18" t="s">
        <v>30</v>
      </c>
      <c r="G288" s="16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57"/>
      <c r="O288" s="157"/>
    </row>
    <row r="289" spans="1:15" ht="84" customHeight="1" x14ac:dyDescent="0.2">
      <c r="A289" s="178"/>
      <c r="B289" s="68" t="s">
        <v>6</v>
      </c>
      <c r="C289" s="81" t="s">
        <v>30</v>
      </c>
      <c r="D289" s="80" t="s">
        <v>30</v>
      </c>
      <c r="E289" s="80" t="s">
        <v>30</v>
      </c>
      <c r="F289" s="80" t="s">
        <v>30</v>
      </c>
      <c r="G289" s="82">
        <v>0</v>
      </c>
      <c r="H289" s="87">
        <v>0</v>
      </c>
      <c r="I289" s="87">
        <v>0</v>
      </c>
      <c r="J289" s="87">
        <v>0</v>
      </c>
      <c r="K289" s="87">
        <v>0</v>
      </c>
      <c r="L289" s="87">
        <v>0</v>
      </c>
      <c r="M289" s="87">
        <v>0</v>
      </c>
      <c r="N289" s="157"/>
      <c r="O289" s="157"/>
    </row>
    <row r="290" spans="1:15" s="78" customFormat="1" ht="29.25" customHeight="1" x14ac:dyDescent="0.2">
      <c r="A290" s="179"/>
      <c r="B290" s="21" t="s">
        <v>225</v>
      </c>
      <c r="C290" s="26" t="s">
        <v>30</v>
      </c>
      <c r="D290" s="26" t="s">
        <v>30</v>
      </c>
      <c r="E290" s="26" t="s">
        <v>30</v>
      </c>
      <c r="F290" s="26" t="s">
        <v>30</v>
      </c>
      <c r="G290" s="28">
        <v>0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8">
        <v>0</v>
      </c>
      <c r="N290" s="145"/>
      <c r="O290" s="145"/>
    </row>
    <row r="291" spans="1:15" ht="27" customHeight="1" x14ac:dyDescent="0.2">
      <c r="A291" s="170" t="s">
        <v>118</v>
      </c>
      <c r="B291" s="171"/>
      <c r="C291" s="171"/>
      <c r="D291" s="171"/>
      <c r="E291" s="171"/>
      <c r="F291" s="171"/>
      <c r="G291" s="171"/>
      <c r="H291" s="171"/>
      <c r="I291" s="171"/>
      <c r="J291" s="171"/>
      <c r="K291" s="171"/>
      <c r="L291" s="171"/>
      <c r="M291" s="171"/>
      <c r="N291" s="171"/>
      <c r="O291" s="172"/>
    </row>
    <row r="292" spans="1:15" x14ac:dyDescent="0.2">
      <c r="A292" s="177" t="s">
        <v>22</v>
      </c>
      <c r="B292" s="25" t="s">
        <v>3</v>
      </c>
      <c r="C292" s="37">
        <v>136</v>
      </c>
      <c r="D292" s="37" t="s">
        <v>33</v>
      </c>
      <c r="E292" s="17">
        <v>4</v>
      </c>
      <c r="F292" s="18" t="s">
        <v>61</v>
      </c>
      <c r="G292" s="16">
        <v>30444.799999999999</v>
      </c>
      <c r="H292" s="16">
        <f>53688.3+2195.9</f>
        <v>55884.200000000004</v>
      </c>
      <c r="I292" s="16">
        <f>53873.7+2195.9</f>
        <v>56069.599999999999</v>
      </c>
      <c r="J292" s="16">
        <f>54062.8+2195.9</f>
        <v>56258.700000000004</v>
      </c>
      <c r="K292" s="11">
        <v>31441</v>
      </c>
      <c r="L292" s="11">
        <v>31441</v>
      </c>
      <c r="M292" s="11">
        <v>31441</v>
      </c>
      <c r="N292" s="156" t="s">
        <v>76</v>
      </c>
      <c r="O292" s="156" t="s">
        <v>82</v>
      </c>
    </row>
    <row r="293" spans="1:15" x14ac:dyDescent="0.2">
      <c r="A293" s="178"/>
      <c r="B293" s="19" t="s">
        <v>4</v>
      </c>
      <c r="C293" s="17">
        <v>136</v>
      </c>
      <c r="D293" s="17" t="s">
        <v>33</v>
      </c>
      <c r="E293" s="17">
        <v>4</v>
      </c>
      <c r="F293" s="18" t="s">
        <v>61</v>
      </c>
      <c r="G293" s="16">
        <v>2727</v>
      </c>
      <c r="H293" s="11">
        <v>2577.6999999999998</v>
      </c>
      <c r="I293" s="11">
        <v>2577.6999999999998</v>
      </c>
      <c r="J293" s="11">
        <v>2577.6999999999998</v>
      </c>
      <c r="K293" s="11">
        <v>0</v>
      </c>
      <c r="L293" s="11">
        <v>0</v>
      </c>
      <c r="M293" s="11">
        <v>0</v>
      </c>
      <c r="N293" s="157"/>
      <c r="O293" s="157"/>
    </row>
    <row r="294" spans="1:15" x14ac:dyDescent="0.2">
      <c r="A294" s="178"/>
      <c r="B294" s="19" t="s">
        <v>5</v>
      </c>
      <c r="C294" s="17" t="s">
        <v>30</v>
      </c>
      <c r="D294" s="18" t="s">
        <v>30</v>
      </c>
      <c r="E294" s="18" t="s">
        <v>30</v>
      </c>
      <c r="F294" s="18" t="s">
        <v>30</v>
      </c>
      <c r="G294" s="16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57"/>
      <c r="O294" s="157"/>
    </row>
    <row r="295" spans="1:15" ht="96" customHeight="1" x14ac:dyDescent="0.2">
      <c r="A295" s="178"/>
      <c r="B295" s="21" t="s">
        <v>6</v>
      </c>
      <c r="C295" s="26" t="s">
        <v>30</v>
      </c>
      <c r="D295" s="27" t="s">
        <v>30</v>
      </c>
      <c r="E295" s="27" t="s">
        <v>30</v>
      </c>
      <c r="F295" s="27" t="s">
        <v>30</v>
      </c>
      <c r="G295" s="28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57"/>
      <c r="O295" s="157"/>
    </row>
    <row r="296" spans="1:15" ht="28.5" customHeight="1" x14ac:dyDescent="0.2">
      <c r="A296" s="179"/>
      <c r="B296" s="68" t="s">
        <v>225</v>
      </c>
      <c r="C296" s="26" t="s">
        <v>30</v>
      </c>
      <c r="D296" s="26" t="s">
        <v>30</v>
      </c>
      <c r="E296" s="26" t="s">
        <v>30</v>
      </c>
      <c r="F296" s="26" t="s">
        <v>30</v>
      </c>
      <c r="G296" s="28">
        <v>0</v>
      </c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28">
        <v>0</v>
      </c>
      <c r="N296" s="145"/>
      <c r="O296" s="145"/>
    </row>
    <row r="297" spans="1:15" ht="12.75" customHeight="1" x14ac:dyDescent="0.2">
      <c r="A297" s="177" t="s">
        <v>201</v>
      </c>
      <c r="B297" s="25" t="s">
        <v>3</v>
      </c>
      <c r="C297" s="17">
        <v>136</v>
      </c>
      <c r="D297" s="18" t="s">
        <v>33</v>
      </c>
      <c r="E297" s="18" t="s">
        <v>149</v>
      </c>
      <c r="F297" s="18" t="s">
        <v>146</v>
      </c>
      <c r="G297" s="16">
        <v>2740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56" t="s">
        <v>150</v>
      </c>
      <c r="O297" s="156" t="s">
        <v>151</v>
      </c>
    </row>
    <row r="298" spans="1:15" x14ac:dyDescent="0.2">
      <c r="A298" s="178"/>
      <c r="B298" s="19" t="s">
        <v>4</v>
      </c>
      <c r="C298" s="17" t="s">
        <v>30</v>
      </c>
      <c r="D298" s="18" t="s">
        <v>30</v>
      </c>
      <c r="E298" s="18" t="s">
        <v>30</v>
      </c>
      <c r="F298" s="18" t="s">
        <v>30</v>
      </c>
      <c r="G298" s="16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57"/>
      <c r="O298" s="157"/>
    </row>
    <row r="299" spans="1:15" x14ac:dyDescent="0.2">
      <c r="A299" s="178"/>
      <c r="B299" s="19" t="s">
        <v>5</v>
      </c>
      <c r="C299" s="17" t="s">
        <v>30</v>
      </c>
      <c r="D299" s="18" t="s">
        <v>30</v>
      </c>
      <c r="E299" s="18" t="s">
        <v>30</v>
      </c>
      <c r="F299" s="18" t="s">
        <v>30</v>
      </c>
      <c r="G299" s="16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57"/>
      <c r="O299" s="157"/>
    </row>
    <row r="300" spans="1:15" ht="21.75" customHeight="1" x14ac:dyDescent="0.2">
      <c r="A300" s="178"/>
      <c r="B300" s="73" t="s">
        <v>6</v>
      </c>
      <c r="C300" s="75" t="s">
        <v>30</v>
      </c>
      <c r="D300" s="70" t="s">
        <v>30</v>
      </c>
      <c r="E300" s="70" t="s">
        <v>30</v>
      </c>
      <c r="F300" s="70" t="s">
        <v>30</v>
      </c>
      <c r="G300" s="79">
        <v>0</v>
      </c>
      <c r="H300" s="88">
        <v>0</v>
      </c>
      <c r="I300" s="88">
        <v>0</v>
      </c>
      <c r="J300" s="88">
        <v>0</v>
      </c>
      <c r="K300" s="88">
        <v>0</v>
      </c>
      <c r="L300" s="88">
        <v>0</v>
      </c>
      <c r="M300" s="88">
        <v>0</v>
      </c>
      <c r="N300" s="157"/>
      <c r="O300" s="157"/>
    </row>
    <row r="301" spans="1:15" s="78" customFormat="1" ht="21.75" customHeight="1" x14ac:dyDescent="0.2">
      <c r="A301" s="179"/>
      <c r="B301" s="74" t="s">
        <v>225</v>
      </c>
      <c r="C301" s="26" t="s">
        <v>30</v>
      </c>
      <c r="D301" s="26" t="s">
        <v>30</v>
      </c>
      <c r="E301" s="26" t="s">
        <v>30</v>
      </c>
      <c r="F301" s="26" t="s">
        <v>30</v>
      </c>
      <c r="G301" s="28">
        <v>0</v>
      </c>
      <c r="H301" s="28">
        <v>0</v>
      </c>
      <c r="I301" s="28">
        <v>0</v>
      </c>
      <c r="J301" s="28">
        <v>0</v>
      </c>
      <c r="K301" s="28">
        <v>0</v>
      </c>
      <c r="L301" s="28">
        <v>0</v>
      </c>
      <c r="M301" s="28">
        <v>0</v>
      </c>
      <c r="N301" s="145"/>
      <c r="O301" s="145"/>
    </row>
    <row r="302" spans="1:15" ht="24" customHeight="1" x14ac:dyDescent="0.2">
      <c r="A302" s="170" t="s">
        <v>200</v>
      </c>
      <c r="B302" s="171"/>
      <c r="C302" s="171"/>
      <c r="D302" s="171"/>
      <c r="E302" s="171"/>
      <c r="F302" s="171"/>
      <c r="G302" s="171"/>
      <c r="H302" s="171"/>
      <c r="I302" s="171"/>
      <c r="J302" s="171"/>
      <c r="K302" s="171"/>
      <c r="L302" s="171"/>
      <c r="M302" s="171"/>
      <c r="N302" s="171"/>
      <c r="O302" s="172"/>
    </row>
    <row r="303" spans="1:15" ht="12.75" customHeight="1" x14ac:dyDescent="0.2">
      <c r="A303" s="177" t="s">
        <v>202</v>
      </c>
      <c r="B303" s="25" t="s">
        <v>3</v>
      </c>
      <c r="C303" s="17">
        <v>136</v>
      </c>
      <c r="D303" s="18" t="s">
        <v>33</v>
      </c>
      <c r="E303" s="18" t="s">
        <v>149</v>
      </c>
      <c r="F303" s="18" t="s">
        <v>62</v>
      </c>
      <c r="G303" s="16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208" t="s">
        <v>189</v>
      </c>
      <c r="O303" s="208" t="s">
        <v>190</v>
      </c>
    </row>
    <row r="304" spans="1:15" x14ac:dyDescent="0.2">
      <c r="A304" s="178"/>
      <c r="B304" s="19" t="s">
        <v>4</v>
      </c>
      <c r="C304" s="75" t="s">
        <v>30</v>
      </c>
      <c r="D304" s="75" t="s">
        <v>30</v>
      </c>
      <c r="E304" s="75" t="s">
        <v>30</v>
      </c>
      <c r="F304" s="75" t="s">
        <v>30</v>
      </c>
      <c r="G304" s="16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208"/>
      <c r="O304" s="208"/>
    </row>
    <row r="305" spans="1:21" x14ac:dyDescent="0.2">
      <c r="A305" s="178"/>
      <c r="B305" s="19" t="s">
        <v>5</v>
      </c>
      <c r="C305" s="75" t="s">
        <v>30</v>
      </c>
      <c r="D305" s="75" t="s">
        <v>30</v>
      </c>
      <c r="E305" s="75" t="s">
        <v>30</v>
      </c>
      <c r="F305" s="75" t="s">
        <v>30</v>
      </c>
      <c r="G305" s="16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208"/>
      <c r="O305" s="208"/>
    </row>
    <row r="306" spans="1:21" ht="81" customHeight="1" x14ac:dyDescent="0.2">
      <c r="A306" s="178"/>
      <c r="B306" s="21" t="s">
        <v>6</v>
      </c>
      <c r="C306" s="75" t="s">
        <v>30</v>
      </c>
      <c r="D306" s="75" t="s">
        <v>30</v>
      </c>
      <c r="E306" s="75" t="s">
        <v>30</v>
      </c>
      <c r="F306" s="75" t="s">
        <v>30</v>
      </c>
      <c r="G306" s="28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208"/>
      <c r="O306" s="208"/>
    </row>
    <row r="307" spans="1:21" ht="48" customHeight="1" x14ac:dyDescent="0.2">
      <c r="A307" s="179"/>
      <c r="B307" s="69" t="s">
        <v>225</v>
      </c>
      <c r="C307" s="17" t="s">
        <v>30</v>
      </c>
      <c r="D307" s="17" t="s">
        <v>30</v>
      </c>
      <c r="E307" s="17" t="s">
        <v>30</v>
      </c>
      <c r="F307" s="17" t="s">
        <v>30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09"/>
      <c r="O307" s="209"/>
    </row>
    <row r="308" spans="1:21" ht="13.15" customHeight="1" x14ac:dyDescent="0.2">
      <c r="A308" s="198" t="s">
        <v>231</v>
      </c>
      <c r="B308" s="116" t="s">
        <v>8</v>
      </c>
      <c r="C308" s="117"/>
      <c r="D308" s="118"/>
      <c r="E308" s="118"/>
      <c r="F308" s="118"/>
      <c r="G308" s="119">
        <f>G286+G292+G297+G303</f>
        <v>33480.800000000003</v>
      </c>
      <c r="H308" s="120">
        <f>H286+H292+H297+H303</f>
        <v>55884.200000000004</v>
      </c>
      <c r="I308" s="120">
        <f t="shared" ref="I308:M308" si="18">I286+I292+I297+I303</f>
        <v>62069.599999999999</v>
      </c>
      <c r="J308" s="120">
        <f t="shared" si="18"/>
        <v>62258.700000000004</v>
      </c>
      <c r="K308" s="120">
        <f t="shared" si="18"/>
        <v>31441</v>
      </c>
      <c r="L308" s="120">
        <f t="shared" si="18"/>
        <v>31441</v>
      </c>
      <c r="M308" s="120">
        <f t="shared" si="18"/>
        <v>31441</v>
      </c>
      <c r="N308" s="204"/>
      <c r="O308" s="138"/>
    </row>
    <row r="309" spans="1:21" ht="13.15" customHeight="1" x14ac:dyDescent="0.2">
      <c r="A309" s="198"/>
      <c r="B309" s="110" t="s">
        <v>9</v>
      </c>
      <c r="C309" s="117"/>
      <c r="D309" s="118"/>
      <c r="E309" s="118"/>
      <c r="F309" s="118"/>
      <c r="G309" s="119">
        <f>G287+G293+G298+G304</f>
        <v>2727</v>
      </c>
      <c r="H309" s="120">
        <f>H293</f>
        <v>2577.6999999999998</v>
      </c>
      <c r="I309" s="120">
        <f t="shared" ref="I309:M309" si="19">I293</f>
        <v>2577.6999999999998</v>
      </c>
      <c r="J309" s="120">
        <f t="shared" si="19"/>
        <v>2577.6999999999998</v>
      </c>
      <c r="K309" s="120">
        <f t="shared" si="19"/>
        <v>0</v>
      </c>
      <c r="L309" s="120">
        <f t="shared" si="19"/>
        <v>0</v>
      </c>
      <c r="M309" s="120">
        <f t="shared" si="19"/>
        <v>0</v>
      </c>
      <c r="N309" s="205"/>
      <c r="O309" s="139"/>
    </row>
    <row r="310" spans="1:21" ht="13.15" customHeight="1" x14ac:dyDescent="0.2">
      <c r="A310" s="198"/>
      <c r="B310" s="110" t="s">
        <v>10</v>
      </c>
      <c r="C310" s="117" t="s">
        <v>30</v>
      </c>
      <c r="D310" s="117" t="s">
        <v>30</v>
      </c>
      <c r="E310" s="117" t="s">
        <v>30</v>
      </c>
      <c r="F310" s="117" t="s">
        <v>30</v>
      </c>
      <c r="G310" s="119">
        <f>G288+G294+G299+G305</f>
        <v>0</v>
      </c>
      <c r="H310" s="120">
        <f t="shared" ref="H310:M310" si="20">H288+H294+H305</f>
        <v>0</v>
      </c>
      <c r="I310" s="120">
        <f t="shared" si="20"/>
        <v>0</v>
      </c>
      <c r="J310" s="120">
        <f t="shared" si="20"/>
        <v>0</v>
      </c>
      <c r="K310" s="120">
        <f t="shared" si="20"/>
        <v>0</v>
      </c>
      <c r="L310" s="120">
        <f t="shared" si="20"/>
        <v>0</v>
      </c>
      <c r="M310" s="120">
        <f t="shared" si="20"/>
        <v>0</v>
      </c>
      <c r="N310" s="205"/>
      <c r="O310" s="139"/>
    </row>
    <row r="311" spans="1:21" ht="13.15" customHeight="1" x14ac:dyDescent="0.2">
      <c r="A311" s="198"/>
      <c r="B311" s="110" t="s">
        <v>7</v>
      </c>
      <c r="C311" s="117" t="s">
        <v>30</v>
      </c>
      <c r="D311" s="117" t="s">
        <v>30</v>
      </c>
      <c r="E311" s="117" t="s">
        <v>30</v>
      </c>
      <c r="F311" s="117" t="s">
        <v>30</v>
      </c>
      <c r="G311" s="119">
        <f>G289+G295+G300+G306</f>
        <v>0</v>
      </c>
      <c r="H311" s="120">
        <v>0</v>
      </c>
      <c r="I311" s="120">
        <v>0</v>
      </c>
      <c r="J311" s="120">
        <v>0</v>
      </c>
      <c r="K311" s="120">
        <v>0</v>
      </c>
      <c r="L311" s="120">
        <v>0</v>
      </c>
      <c r="M311" s="120">
        <v>0</v>
      </c>
      <c r="N311" s="205"/>
      <c r="O311" s="139"/>
    </row>
    <row r="312" spans="1:21" ht="13.15" customHeight="1" x14ac:dyDescent="0.2">
      <c r="A312" s="199"/>
      <c r="B312" s="110" t="s">
        <v>225</v>
      </c>
      <c r="C312" s="117"/>
      <c r="D312" s="118"/>
      <c r="E312" s="118"/>
      <c r="F312" s="118"/>
      <c r="G312" s="119">
        <v>0</v>
      </c>
      <c r="H312" s="120">
        <v>0</v>
      </c>
      <c r="I312" s="120">
        <v>0</v>
      </c>
      <c r="J312" s="120">
        <v>0</v>
      </c>
      <c r="K312" s="120">
        <v>0</v>
      </c>
      <c r="L312" s="120">
        <v>0</v>
      </c>
      <c r="M312" s="120">
        <v>0</v>
      </c>
      <c r="N312" s="206"/>
      <c r="O312" s="154"/>
    </row>
    <row r="313" spans="1:21" ht="13.15" customHeight="1" x14ac:dyDescent="0.2">
      <c r="A313" s="200" t="s">
        <v>232</v>
      </c>
      <c r="B313" s="110" t="s">
        <v>8</v>
      </c>
      <c r="C313" s="117"/>
      <c r="D313" s="118"/>
      <c r="E313" s="118"/>
      <c r="F313" s="121"/>
      <c r="G313" s="114">
        <f>G177+G222+G277+G308</f>
        <v>35456947.329519995</v>
      </c>
      <c r="H313" s="113">
        <f t="shared" ref="H313" si="21">H177+H222+H277+H308+H11+H12+H19+H24+H29+H34</f>
        <v>36436977.361000001</v>
      </c>
      <c r="I313" s="113">
        <f t="shared" ref="I313:M313" si="22">I177+I222+I277+I308+I11+I12+I19+I24+I29+I34</f>
        <v>36813994.199999996</v>
      </c>
      <c r="J313" s="113">
        <f t="shared" si="22"/>
        <v>37739507.500000007</v>
      </c>
      <c r="K313" s="113">
        <f t="shared" si="22"/>
        <v>36180206.580000006</v>
      </c>
      <c r="L313" s="113">
        <f t="shared" si="22"/>
        <v>33886589.580000006</v>
      </c>
      <c r="M313" s="113">
        <f t="shared" si="22"/>
        <v>32776194.800000004</v>
      </c>
      <c r="N313" s="192"/>
      <c r="O313" s="185"/>
      <c r="R313" s="8"/>
      <c r="T313" s="8"/>
      <c r="U313" s="8"/>
    </row>
    <row r="314" spans="1:21" ht="13.15" customHeight="1" x14ac:dyDescent="0.2">
      <c r="A314" s="200"/>
      <c r="B314" s="110" t="s">
        <v>9</v>
      </c>
      <c r="C314" s="122"/>
      <c r="D314" s="122"/>
      <c r="E314" s="122"/>
      <c r="F314" s="122"/>
      <c r="G314" s="114">
        <f>G178+G223+G278+G309</f>
        <v>3659923.9000000008</v>
      </c>
      <c r="H314" s="113">
        <f t="shared" ref="H314" si="23">H178+H223+H278+H309+H13+H14+H20+H25+H30+H35</f>
        <v>3671472.4</v>
      </c>
      <c r="I314" s="113">
        <f t="shared" ref="I314:M314" si="24">I178+I223+I278+I309+I13+I14+I20+I25+I30+I35</f>
        <v>3798270.2</v>
      </c>
      <c r="J314" s="113">
        <f t="shared" si="24"/>
        <v>2972061.3000000003</v>
      </c>
      <c r="K314" s="113">
        <f t="shared" si="24"/>
        <v>660634.1</v>
      </c>
      <c r="L314" s="113">
        <f t="shared" si="24"/>
        <v>930533.8</v>
      </c>
      <c r="M314" s="113">
        <f t="shared" si="24"/>
        <v>0</v>
      </c>
      <c r="N314" s="193"/>
      <c r="O314" s="153"/>
      <c r="R314" s="8"/>
      <c r="T314" s="8"/>
      <c r="U314" s="8"/>
    </row>
    <row r="315" spans="1:21" ht="15" customHeight="1" x14ac:dyDescent="0.2">
      <c r="A315" s="200"/>
      <c r="B315" s="110" t="s">
        <v>10</v>
      </c>
      <c r="C315" s="122" t="s">
        <v>30</v>
      </c>
      <c r="D315" s="122" t="s">
        <v>30</v>
      </c>
      <c r="E315" s="122" t="s">
        <v>30</v>
      </c>
      <c r="F315" s="122" t="s">
        <v>30</v>
      </c>
      <c r="G315" s="114">
        <f>G179+G224+G279+G310</f>
        <v>235599</v>
      </c>
      <c r="H315" s="113">
        <f>H179+H224+H279+H310+H15+H21+H26+H31+H36+H16</f>
        <v>107182</v>
      </c>
      <c r="I315" s="113">
        <f t="shared" ref="I315:M315" si="25">I179+I224+I279+I310+I15+I21+I26+I31+I36+I16</f>
        <v>35580.800000000003</v>
      </c>
      <c r="J315" s="113">
        <f t="shared" si="25"/>
        <v>49771.7</v>
      </c>
      <c r="K315" s="113">
        <f t="shared" si="25"/>
        <v>65555.7</v>
      </c>
      <c r="L315" s="113">
        <f t="shared" si="25"/>
        <v>66636.899999999994</v>
      </c>
      <c r="M315" s="113">
        <f t="shared" si="25"/>
        <v>56822</v>
      </c>
      <c r="N315" s="193"/>
      <c r="O315" s="153"/>
      <c r="R315" s="8"/>
      <c r="S315" s="8"/>
      <c r="T315" s="8"/>
      <c r="U315" s="8"/>
    </row>
    <row r="316" spans="1:21" ht="16.5" customHeight="1" x14ac:dyDescent="0.2">
      <c r="A316" s="200"/>
      <c r="B316" s="110" t="s">
        <v>7</v>
      </c>
      <c r="C316" s="122" t="s">
        <v>30</v>
      </c>
      <c r="D316" s="122" t="s">
        <v>30</v>
      </c>
      <c r="E316" s="122" t="s">
        <v>30</v>
      </c>
      <c r="F316" s="122" t="s">
        <v>30</v>
      </c>
      <c r="G316" s="114">
        <f>G180+G225+G280+G311</f>
        <v>7804</v>
      </c>
      <c r="H316" s="114">
        <f>H153</f>
        <v>3919</v>
      </c>
      <c r="I316" s="114">
        <f t="shared" ref="I316:M316" si="26">I153</f>
        <v>0</v>
      </c>
      <c r="J316" s="114">
        <f t="shared" si="26"/>
        <v>0</v>
      </c>
      <c r="K316" s="114">
        <f t="shared" si="26"/>
        <v>0</v>
      </c>
      <c r="L316" s="114">
        <f t="shared" si="26"/>
        <v>0</v>
      </c>
      <c r="M316" s="114">
        <f t="shared" si="26"/>
        <v>0</v>
      </c>
      <c r="N316" s="193"/>
      <c r="O316" s="153"/>
      <c r="P316" s="5"/>
      <c r="Q316" s="5"/>
      <c r="R316" s="8"/>
    </row>
    <row r="317" spans="1:21" ht="16.5" customHeight="1" x14ac:dyDescent="0.2">
      <c r="A317" s="200"/>
      <c r="B317" s="110" t="s">
        <v>225</v>
      </c>
      <c r="C317" s="117"/>
      <c r="D317" s="118"/>
      <c r="E317" s="118"/>
      <c r="F317" s="121"/>
      <c r="G317" s="114">
        <f>G181</f>
        <v>0</v>
      </c>
      <c r="H317" s="114">
        <f t="shared" ref="H317" si="27">H181</f>
        <v>200</v>
      </c>
      <c r="I317" s="114">
        <f t="shared" ref="I317:M317" si="28">I181</f>
        <v>200</v>
      </c>
      <c r="J317" s="114">
        <f t="shared" si="28"/>
        <v>200</v>
      </c>
      <c r="K317" s="114">
        <f t="shared" si="28"/>
        <v>200</v>
      </c>
      <c r="L317" s="114">
        <f t="shared" si="28"/>
        <v>200</v>
      </c>
      <c r="M317" s="114">
        <f t="shared" si="28"/>
        <v>200</v>
      </c>
      <c r="N317" s="96"/>
      <c r="O317" s="95"/>
      <c r="P317" s="5"/>
      <c r="Q317" s="5"/>
      <c r="R317" s="8"/>
    </row>
    <row r="318" spans="1:21" ht="12.75" hidden="1" customHeight="1" x14ac:dyDescent="0.25">
      <c r="A318" s="97"/>
      <c r="B318" s="40"/>
      <c r="C318" s="41"/>
      <c r="D318" s="42"/>
      <c r="E318" s="42"/>
      <c r="F318" s="42"/>
      <c r="G318" s="58">
        <f t="shared" ref="G318:M322" si="29">G181+G226+G281+G312</f>
        <v>0</v>
      </c>
      <c r="H318" s="58">
        <f t="shared" si="29"/>
        <v>200</v>
      </c>
      <c r="I318" s="58">
        <f t="shared" si="29"/>
        <v>200</v>
      </c>
      <c r="J318" s="58">
        <f t="shared" si="29"/>
        <v>200</v>
      </c>
      <c r="K318" s="58">
        <f t="shared" si="29"/>
        <v>200</v>
      </c>
      <c r="L318" s="58">
        <f t="shared" si="29"/>
        <v>200</v>
      </c>
      <c r="M318" s="58">
        <f t="shared" si="29"/>
        <v>200</v>
      </c>
      <c r="N318" s="52"/>
      <c r="O318" s="53"/>
      <c r="P318" s="5"/>
      <c r="Q318" s="5"/>
      <c r="R318" s="8"/>
    </row>
    <row r="319" spans="1:21" ht="12.75" hidden="1" customHeight="1" x14ac:dyDescent="0.25">
      <c r="A319" s="97"/>
      <c r="B319" s="40"/>
      <c r="C319" s="41"/>
      <c r="D319" s="42"/>
      <c r="E319" s="42"/>
      <c r="F319" s="42"/>
      <c r="G319" s="29">
        <f t="shared" si="29"/>
        <v>35456947.329519995</v>
      </c>
      <c r="H319" s="29">
        <f t="shared" si="29"/>
        <v>36436977.361000001</v>
      </c>
      <c r="I319" s="29">
        <f t="shared" si="29"/>
        <v>36813994.199999996</v>
      </c>
      <c r="J319" s="29">
        <f t="shared" si="29"/>
        <v>37739507.500000007</v>
      </c>
      <c r="K319" s="29">
        <f t="shared" si="29"/>
        <v>36180206.580000006</v>
      </c>
      <c r="L319" s="29">
        <f t="shared" si="29"/>
        <v>33886589.580000006</v>
      </c>
      <c r="M319" s="29">
        <f t="shared" si="29"/>
        <v>32776194.800000004</v>
      </c>
      <c r="N319" s="52"/>
      <c r="O319" s="53"/>
      <c r="P319" s="5"/>
      <c r="Q319" s="5"/>
      <c r="R319" s="8"/>
    </row>
    <row r="320" spans="1:21" ht="12.75" hidden="1" customHeight="1" x14ac:dyDescent="0.25">
      <c r="A320" s="97"/>
      <c r="B320" s="40"/>
      <c r="C320" s="41"/>
      <c r="D320" s="42"/>
      <c r="E320" s="42"/>
      <c r="F320" s="42"/>
      <c r="G320" s="29">
        <f t="shared" si="29"/>
        <v>3659923.9000000008</v>
      </c>
      <c r="H320" s="29">
        <f t="shared" si="29"/>
        <v>3671472.4</v>
      </c>
      <c r="I320" s="29">
        <f t="shared" si="29"/>
        <v>3798270.2</v>
      </c>
      <c r="J320" s="29">
        <f t="shared" si="29"/>
        <v>2972061.3000000003</v>
      </c>
      <c r="K320" s="29">
        <f t="shared" si="29"/>
        <v>660634.1</v>
      </c>
      <c r="L320" s="29">
        <f t="shared" si="29"/>
        <v>930533.8</v>
      </c>
      <c r="M320" s="29">
        <f t="shared" si="29"/>
        <v>0</v>
      </c>
      <c r="N320" s="52"/>
      <c r="O320" s="53"/>
      <c r="P320" s="5"/>
      <c r="Q320" s="5"/>
      <c r="R320" s="8"/>
    </row>
    <row r="321" spans="1:18" ht="12.75" hidden="1" customHeight="1" x14ac:dyDescent="0.25">
      <c r="A321" s="97"/>
      <c r="B321" s="40"/>
      <c r="C321" s="41"/>
      <c r="D321" s="42"/>
      <c r="E321" s="42"/>
      <c r="F321" s="42"/>
      <c r="G321" s="29">
        <f t="shared" si="29"/>
        <v>235599</v>
      </c>
      <c r="H321" s="29">
        <f t="shared" si="29"/>
        <v>107182</v>
      </c>
      <c r="I321" s="29">
        <f t="shared" si="29"/>
        <v>35580.800000000003</v>
      </c>
      <c r="J321" s="29">
        <f t="shared" si="29"/>
        <v>49771.7</v>
      </c>
      <c r="K321" s="29">
        <f t="shared" si="29"/>
        <v>65555.7</v>
      </c>
      <c r="L321" s="29">
        <f t="shared" si="29"/>
        <v>66636.899999999994</v>
      </c>
      <c r="M321" s="29">
        <f t="shared" si="29"/>
        <v>56822</v>
      </c>
      <c r="N321" s="52"/>
      <c r="O321" s="53"/>
      <c r="P321" s="5"/>
      <c r="Q321" s="5"/>
      <c r="R321" s="8"/>
    </row>
    <row r="322" spans="1:18" ht="12.75" hidden="1" customHeight="1" x14ac:dyDescent="0.25">
      <c r="A322" s="97"/>
      <c r="B322" s="40"/>
      <c r="C322" s="41"/>
      <c r="D322" s="42"/>
      <c r="E322" s="42"/>
      <c r="F322" s="42"/>
      <c r="G322" s="29">
        <f t="shared" si="29"/>
        <v>7804</v>
      </c>
      <c r="H322" s="29">
        <f t="shared" si="29"/>
        <v>3919</v>
      </c>
      <c r="I322" s="29">
        <f t="shared" si="29"/>
        <v>0</v>
      </c>
      <c r="J322" s="29">
        <f t="shared" si="29"/>
        <v>0</v>
      </c>
      <c r="K322" s="29">
        <f t="shared" si="29"/>
        <v>0</v>
      </c>
      <c r="L322" s="29">
        <f t="shared" si="29"/>
        <v>0</v>
      </c>
      <c r="M322" s="29">
        <f t="shared" si="29"/>
        <v>0</v>
      </c>
      <c r="N322" s="52"/>
      <c r="O322" s="53"/>
      <c r="P322" s="5"/>
      <c r="Q322" s="5"/>
      <c r="R322" s="8"/>
    </row>
    <row r="323" spans="1:18" ht="12.75" hidden="1" customHeight="1" x14ac:dyDescent="0.25">
      <c r="A323" s="97"/>
      <c r="B323" s="40"/>
      <c r="C323" s="41"/>
      <c r="D323" s="42"/>
      <c r="E323" s="42"/>
      <c r="F323" s="42"/>
      <c r="G323" s="29">
        <f t="shared" ref="G323:M332" si="30">G186+G231+G286+G318</f>
        <v>33143.9</v>
      </c>
      <c r="H323" s="29">
        <f t="shared" si="30"/>
        <v>31023.8</v>
      </c>
      <c r="I323" s="29">
        <f t="shared" si="30"/>
        <v>58773.399999999994</v>
      </c>
      <c r="J323" s="29">
        <f t="shared" si="30"/>
        <v>59821.899999999994</v>
      </c>
      <c r="K323" s="29">
        <f t="shared" si="30"/>
        <v>61461.000000000007</v>
      </c>
      <c r="L323" s="29">
        <f t="shared" si="30"/>
        <v>61461.000000000007</v>
      </c>
      <c r="M323" s="29">
        <f t="shared" si="30"/>
        <v>61461.000000000007</v>
      </c>
      <c r="N323" s="52"/>
      <c r="O323" s="53"/>
      <c r="P323" s="5"/>
      <c r="Q323" s="5"/>
      <c r="R323" s="8"/>
    </row>
    <row r="324" spans="1:18" ht="12.75" hidden="1" customHeight="1" x14ac:dyDescent="0.25">
      <c r="A324" s="97"/>
      <c r="B324" s="40"/>
      <c r="C324" s="41"/>
      <c r="D324" s="42"/>
      <c r="E324" s="42"/>
      <c r="F324" s="42"/>
      <c r="G324" s="29">
        <f t="shared" si="30"/>
        <v>35457447.329519995</v>
      </c>
      <c r="H324" s="29">
        <f t="shared" si="30"/>
        <v>36437477.361000001</v>
      </c>
      <c r="I324" s="29">
        <f t="shared" si="30"/>
        <v>36814494.199999996</v>
      </c>
      <c r="J324" s="29">
        <f t="shared" si="30"/>
        <v>37740007.500000007</v>
      </c>
      <c r="K324" s="29">
        <f t="shared" si="30"/>
        <v>36181706.580000006</v>
      </c>
      <c r="L324" s="29">
        <f t="shared" si="30"/>
        <v>33888089.580000006</v>
      </c>
      <c r="M324" s="29">
        <f t="shared" si="30"/>
        <v>32777694.800000004</v>
      </c>
      <c r="N324" s="52"/>
      <c r="O324" s="53"/>
      <c r="P324" s="5"/>
      <c r="Q324" s="5"/>
      <c r="R324" s="8"/>
    </row>
    <row r="325" spans="1:18" ht="12.75" hidden="1" customHeight="1" x14ac:dyDescent="0.25">
      <c r="A325" s="97"/>
      <c r="B325" s="40"/>
      <c r="C325" s="41"/>
      <c r="D325" s="221" t="s">
        <v>121</v>
      </c>
      <c r="E325" s="196" t="s">
        <v>122</v>
      </c>
      <c r="F325" s="18" t="s">
        <v>123</v>
      </c>
      <c r="G325" s="29">
        <f t="shared" si="30"/>
        <v>3659923.9000000008</v>
      </c>
      <c r="H325" s="29">
        <f t="shared" si="30"/>
        <v>3671472.4</v>
      </c>
      <c r="I325" s="29">
        <f t="shared" si="30"/>
        <v>3798270.2</v>
      </c>
      <c r="J325" s="29">
        <f t="shared" si="30"/>
        <v>2972061.3000000003</v>
      </c>
      <c r="K325" s="29">
        <f t="shared" si="30"/>
        <v>660634.1</v>
      </c>
      <c r="L325" s="29">
        <f t="shared" si="30"/>
        <v>930533.8</v>
      </c>
      <c r="M325" s="29">
        <f t="shared" si="30"/>
        <v>0</v>
      </c>
      <c r="N325" s="54">
        <f>G325+H325+I325+J325+K325+L325+M325</f>
        <v>15692895.700000001</v>
      </c>
      <c r="O325" s="53"/>
      <c r="P325" s="5"/>
      <c r="Q325" s="5"/>
      <c r="R325" s="8"/>
    </row>
    <row r="326" spans="1:18" ht="12.75" hidden="1" customHeight="1" x14ac:dyDescent="0.25">
      <c r="A326" s="97"/>
      <c r="B326" s="40"/>
      <c r="C326" s="41"/>
      <c r="D326" s="221"/>
      <c r="E326" s="196"/>
      <c r="F326" s="18" t="s">
        <v>124</v>
      </c>
      <c r="G326" s="29">
        <f t="shared" si="30"/>
        <v>235599</v>
      </c>
      <c r="H326" s="29">
        <f t="shared" si="30"/>
        <v>107182</v>
      </c>
      <c r="I326" s="29">
        <f t="shared" si="30"/>
        <v>35580.800000000003</v>
      </c>
      <c r="J326" s="29">
        <f t="shared" si="30"/>
        <v>49771.7</v>
      </c>
      <c r="K326" s="29">
        <f t="shared" si="30"/>
        <v>65555.7</v>
      </c>
      <c r="L326" s="29">
        <f t="shared" si="30"/>
        <v>66636.899999999994</v>
      </c>
      <c r="M326" s="29">
        <f t="shared" si="30"/>
        <v>56822</v>
      </c>
      <c r="N326" s="54">
        <f t="shared" ref="N326:N368" si="31">G326+H326+I326+J326+K326+L326+M326</f>
        <v>617148.1</v>
      </c>
      <c r="O326" s="53"/>
      <c r="P326" s="5"/>
      <c r="Q326" s="5"/>
      <c r="R326" s="8"/>
    </row>
    <row r="327" spans="1:18" ht="12.75" hidden="1" customHeight="1" x14ac:dyDescent="0.25">
      <c r="A327" s="97"/>
      <c r="B327" s="40"/>
      <c r="C327" s="41"/>
      <c r="D327" s="221"/>
      <c r="E327" s="196" t="s">
        <v>125</v>
      </c>
      <c r="F327" s="24" t="s">
        <v>123</v>
      </c>
      <c r="G327" s="29">
        <f t="shared" si="30"/>
        <v>7804</v>
      </c>
      <c r="H327" s="29">
        <f t="shared" si="30"/>
        <v>3919</v>
      </c>
      <c r="I327" s="29">
        <f t="shared" si="30"/>
        <v>0</v>
      </c>
      <c r="J327" s="29">
        <f t="shared" si="30"/>
        <v>0</v>
      </c>
      <c r="K327" s="29">
        <f t="shared" si="30"/>
        <v>0</v>
      </c>
      <c r="L327" s="29">
        <f t="shared" si="30"/>
        <v>0</v>
      </c>
      <c r="M327" s="29">
        <f t="shared" si="30"/>
        <v>0</v>
      </c>
      <c r="N327" s="54">
        <f t="shared" si="31"/>
        <v>11723</v>
      </c>
      <c r="O327" s="53"/>
      <c r="P327" s="5"/>
      <c r="Q327" s="5"/>
      <c r="R327" s="8"/>
    </row>
    <row r="328" spans="1:18" ht="12.75" hidden="1" customHeight="1" x14ac:dyDescent="0.25">
      <c r="A328" s="97"/>
      <c r="B328" s="40"/>
      <c r="C328" s="41"/>
      <c r="D328" s="221"/>
      <c r="E328" s="196"/>
      <c r="F328" s="24" t="s">
        <v>124</v>
      </c>
      <c r="G328" s="29" t="e">
        <f t="shared" si="30"/>
        <v>#VALUE!</v>
      </c>
      <c r="H328" s="29">
        <f t="shared" si="30"/>
        <v>31023.8</v>
      </c>
      <c r="I328" s="29">
        <f t="shared" si="30"/>
        <v>58773.399999999994</v>
      </c>
      <c r="J328" s="29">
        <f t="shared" si="30"/>
        <v>59821.899999999994</v>
      </c>
      <c r="K328" s="29">
        <f t="shared" si="30"/>
        <v>61461.000000000007</v>
      </c>
      <c r="L328" s="29">
        <f t="shared" si="30"/>
        <v>61461.000000000007</v>
      </c>
      <c r="M328" s="29">
        <f t="shared" si="30"/>
        <v>61461.000000000007</v>
      </c>
      <c r="N328" s="54" t="e">
        <f t="shared" si="31"/>
        <v>#VALUE!</v>
      </c>
      <c r="O328" s="53"/>
      <c r="P328" s="5"/>
      <c r="Q328" s="5"/>
      <c r="R328" s="8"/>
    </row>
    <row r="329" spans="1:18" ht="12.75" hidden="1" customHeight="1" x14ac:dyDescent="0.25">
      <c r="A329" s="97"/>
      <c r="B329" s="40"/>
      <c r="C329" s="41"/>
      <c r="D329" s="221"/>
      <c r="E329" s="196" t="s">
        <v>126</v>
      </c>
      <c r="F329" s="24" t="s">
        <v>123</v>
      </c>
      <c r="G329" s="29">
        <f t="shared" si="30"/>
        <v>35493192.129519992</v>
      </c>
      <c r="H329" s="29">
        <f t="shared" si="30"/>
        <v>36495361.561000004</v>
      </c>
      <c r="I329" s="29">
        <f t="shared" si="30"/>
        <v>36870863.799999997</v>
      </c>
      <c r="J329" s="29">
        <f t="shared" si="30"/>
        <v>37796566.20000001</v>
      </c>
      <c r="K329" s="29">
        <f t="shared" si="30"/>
        <v>36218447.580000006</v>
      </c>
      <c r="L329" s="29">
        <f t="shared" si="30"/>
        <v>33924830.580000006</v>
      </c>
      <c r="M329" s="29">
        <f t="shared" si="30"/>
        <v>32814435.800000004</v>
      </c>
      <c r="N329" s="54">
        <f t="shared" si="31"/>
        <v>249613697.65052003</v>
      </c>
      <c r="O329" s="53"/>
      <c r="P329" s="5"/>
      <c r="Q329" s="5"/>
      <c r="R329" s="8"/>
    </row>
    <row r="330" spans="1:18" ht="12.75" hidden="1" customHeight="1" x14ac:dyDescent="0.25">
      <c r="A330" s="97"/>
      <c r="B330" s="40"/>
      <c r="C330" s="41"/>
      <c r="D330" s="221"/>
      <c r="E330" s="196"/>
      <c r="F330" s="24" t="s">
        <v>124</v>
      </c>
      <c r="G330" s="29">
        <f t="shared" si="30"/>
        <v>3662650.9000000008</v>
      </c>
      <c r="H330" s="29">
        <f t="shared" si="30"/>
        <v>3674050.1</v>
      </c>
      <c r="I330" s="29">
        <f t="shared" si="30"/>
        <v>3800847.9000000004</v>
      </c>
      <c r="J330" s="29">
        <f t="shared" si="30"/>
        <v>2974639.0000000005</v>
      </c>
      <c r="K330" s="29">
        <f t="shared" si="30"/>
        <v>660634.1</v>
      </c>
      <c r="L330" s="29">
        <f t="shared" si="30"/>
        <v>930533.8</v>
      </c>
      <c r="M330" s="29">
        <f t="shared" si="30"/>
        <v>0</v>
      </c>
      <c r="N330" s="54">
        <f t="shared" si="31"/>
        <v>15703355.800000003</v>
      </c>
      <c r="O330" s="53"/>
      <c r="P330" s="5"/>
      <c r="Q330" s="5"/>
      <c r="R330" s="8"/>
    </row>
    <row r="331" spans="1:18" ht="12.75" hidden="1" customHeight="1" x14ac:dyDescent="0.25">
      <c r="A331" s="97"/>
      <c r="B331" s="40"/>
      <c r="C331" s="41"/>
      <c r="D331" s="221"/>
      <c r="E331" s="194" t="s">
        <v>128</v>
      </c>
      <c r="F331" s="195"/>
      <c r="G331" s="29">
        <f t="shared" si="30"/>
        <v>235849</v>
      </c>
      <c r="H331" s="29">
        <f t="shared" si="30"/>
        <v>107282</v>
      </c>
      <c r="I331" s="29">
        <f t="shared" si="30"/>
        <v>35580.800000000003</v>
      </c>
      <c r="J331" s="29">
        <f t="shared" si="30"/>
        <v>49771.7</v>
      </c>
      <c r="K331" s="29">
        <f t="shared" si="30"/>
        <v>65805.7</v>
      </c>
      <c r="L331" s="29">
        <f t="shared" si="30"/>
        <v>66886.899999999994</v>
      </c>
      <c r="M331" s="29">
        <f t="shared" si="30"/>
        <v>57072</v>
      </c>
      <c r="N331" s="54">
        <f t="shared" si="31"/>
        <v>618248.1</v>
      </c>
      <c r="O331" s="53"/>
      <c r="P331" s="5"/>
      <c r="Q331" s="5"/>
      <c r="R331" s="8"/>
    </row>
    <row r="332" spans="1:18" ht="12.75" hidden="1" customHeight="1" x14ac:dyDescent="0.25">
      <c r="A332" s="97"/>
      <c r="B332" s="40"/>
      <c r="C332" s="41"/>
      <c r="D332" s="197" t="s">
        <v>129</v>
      </c>
      <c r="E332" s="196" t="s">
        <v>122</v>
      </c>
      <c r="F332" s="24" t="s">
        <v>123</v>
      </c>
      <c r="G332" s="29">
        <f t="shared" si="30"/>
        <v>7804</v>
      </c>
      <c r="H332" s="29">
        <f t="shared" si="30"/>
        <v>3919</v>
      </c>
      <c r="I332" s="29">
        <f t="shared" si="30"/>
        <v>0</v>
      </c>
      <c r="J332" s="29">
        <f t="shared" si="30"/>
        <v>0</v>
      </c>
      <c r="K332" s="29">
        <f t="shared" si="30"/>
        <v>0</v>
      </c>
      <c r="L332" s="29">
        <f t="shared" si="30"/>
        <v>0</v>
      </c>
      <c r="M332" s="29">
        <f t="shared" si="30"/>
        <v>0</v>
      </c>
      <c r="N332" s="54">
        <f t="shared" si="31"/>
        <v>11723</v>
      </c>
      <c r="O332" s="53"/>
      <c r="P332" s="5"/>
      <c r="Q332" s="5"/>
      <c r="R332" s="8"/>
    </row>
    <row r="333" spans="1:18" ht="12.75" hidden="1" customHeight="1" x14ac:dyDescent="0.25">
      <c r="A333" s="97"/>
      <c r="B333" s="40"/>
      <c r="C333" s="41"/>
      <c r="D333" s="197"/>
      <c r="E333" s="196"/>
      <c r="F333" s="24" t="s">
        <v>124</v>
      </c>
      <c r="G333" s="29" t="e">
        <f t="shared" ref="G333:M342" si="32">G196+G241+G296+G328</f>
        <v>#VALUE!</v>
      </c>
      <c r="H333" s="29">
        <f t="shared" si="32"/>
        <v>31023.8</v>
      </c>
      <c r="I333" s="29">
        <f t="shared" si="32"/>
        <v>58773.399999999994</v>
      </c>
      <c r="J333" s="29">
        <f t="shared" si="32"/>
        <v>59821.899999999994</v>
      </c>
      <c r="K333" s="29">
        <f t="shared" si="32"/>
        <v>61461.000000000007</v>
      </c>
      <c r="L333" s="29">
        <f t="shared" si="32"/>
        <v>61461.000000000007</v>
      </c>
      <c r="M333" s="29">
        <f t="shared" si="32"/>
        <v>61461.000000000007</v>
      </c>
      <c r="N333" s="54" t="e">
        <f t="shared" si="31"/>
        <v>#VALUE!</v>
      </c>
      <c r="O333" s="53"/>
      <c r="P333" s="5"/>
      <c r="Q333" s="5"/>
      <c r="R333" s="8"/>
    </row>
    <row r="334" spans="1:18" ht="12.75" hidden="1" customHeight="1" x14ac:dyDescent="0.25">
      <c r="A334" s="97"/>
      <c r="B334" s="40"/>
      <c r="C334" s="41"/>
      <c r="D334" s="197"/>
      <c r="E334" s="196" t="s">
        <v>125</v>
      </c>
      <c r="F334" s="24" t="s">
        <v>123</v>
      </c>
      <c r="G334" s="29">
        <f t="shared" si="32"/>
        <v>35495932.129519992</v>
      </c>
      <c r="H334" s="29">
        <f t="shared" si="32"/>
        <v>36495361.561000004</v>
      </c>
      <c r="I334" s="29">
        <f t="shared" si="32"/>
        <v>36870863.799999997</v>
      </c>
      <c r="J334" s="29">
        <f t="shared" si="32"/>
        <v>37796566.20000001</v>
      </c>
      <c r="K334" s="29">
        <f t="shared" si="32"/>
        <v>36218447.580000006</v>
      </c>
      <c r="L334" s="29">
        <f t="shared" si="32"/>
        <v>33924830.580000006</v>
      </c>
      <c r="M334" s="29">
        <f t="shared" si="32"/>
        <v>32814435.800000004</v>
      </c>
      <c r="N334" s="54">
        <f t="shared" si="31"/>
        <v>249616437.65052003</v>
      </c>
      <c r="O334" s="53"/>
      <c r="P334" s="5"/>
      <c r="Q334" s="5"/>
      <c r="R334" s="8"/>
    </row>
    <row r="335" spans="1:18" ht="12.75" hidden="1" customHeight="1" x14ac:dyDescent="0.25">
      <c r="A335" s="97"/>
      <c r="B335" s="40"/>
      <c r="C335" s="41"/>
      <c r="D335" s="197"/>
      <c r="E335" s="196"/>
      <c r="F335" s="24" t="s">
        <v>124</v>
      </c>
      <c r="G335" s="29">
        <f t="shared" si="32"/>
        <v>3692660.0000000009</v>
      </c>
      <c r="H335" s="29">
        <f t="shared" si="32"/>
        <v>3687836.2</v>
      </c>
      <c r="I335" s="29">
        <f t="shared" si="32"/>
        <v>3830464.9000000004</v>
      </c>
      <c r="J335" s="29">
        <f t="shared" si="32"/>
        <v>3004256.0000000005</v>
      </c>
      <c r="K335" s="29">
        <f t="shared" si="32"/>
        <v>660634.1</v>
      </c>
      <c r="L335" s="29">
        <f t="shared" si="32"/>
        <v>930533.8</v>
      </c>
      <c r="M335" s="29">
        <f t="shared" si="32"/>
        <v>0</v>
      </c>
      <c r="N335" s="54">
        <f t="shared" si="31"/>
        <v>15806385.000000002</v>
      </c>
      <c r="O335" s="53"/>
      <c r="P335" s="5"/>
      <c r="Q335" s="5"/>
      <c r="R335" s="8"/>
    </row>
    <row r="336" spans="1:18" ht="12.75" hidden="1" customHeight="1" x14ac:dyDescent="0.25">
      <c r="A336" s="97"/>
      <c r="B336" s="40"/>
      <c r="C336" s="41"/>
      <c r="D336" s="197"/>
      <c r="E336" s="196" t="s">
        <v>126</v>
      </c>
      <c r="F336" s="24" t="s">
        <v>123</v>
      </c>
      <c r="G336" s="29">
        <f t="shared" si="32"/>
        <v>236619</v>
      </c>
      <c r="H336" s="29">
        <f t="shared" si="32"/>
        <v>108052</v>
      </c>
      <c r="I336" s="29">
        <f t="shared" si="32"/>
        <v>36350.800000000003</v>
      </c>
      <c r="J336" s="29">
        <f t="shared" si="32"/>
        <v>50541.7</v>
      </c>
      <c r="K336" s="29">
        <f t="shared" si="32"/>
        <v>66575.7</v>
      </c>
      <c r="L336" s="29">
        <f t="shared" si="32"/>
        <v>67656.899999999994</v>
      </c>
      <c r="M336" s="29">
        <f t="shared" si="32"/>
        <v>57842</v>
      </c>
      <c r="N336" s="54">
        <f t="shared" si="31"/>
        <v>623638.1</v>
      </c>
      <c r="O336" s="53"/>
      <c r="P336" s="5"/>
      <c r="Q336" s="5"/>
      <c r="R336" s="8"/>
    </row>
    <row r="337" spans="1:18" ht="12.75" hidden="1" customHeight="1" x14ac:dyDescent="0.25">
      <c r="A337" s="97"/>
      <c r="B337" s="40"/>
      <c r="C337" s="41"/>
      <c r="D337" s="197"/>
      <c r="E337" s="196"/>
      <c r="F337" s="24" t="s">
        <v>124</v>
      </c>
      <c r="G337" s="29">
        <f t="shared" si="32"/>
        <v>7804</v>
      </c>
      <c r="H337" s="29">
        <f t="shared" si="32"/>
        <v>3919</v>
      </c>
      <c r="I337" s="29">
        <f t="shared" si="32"/>
        <v>0</v>
      </c>
      <c r="J337" s="29">
        <f t="shared" si="32"/>
        <v>0</v>
      </c>
      <c r="K337" s="29">
        <f t="shared" si="32"/>
        <v>0</v>
      </c>
      <c r="L337" s="29">
        <f t="shared" si="32"/>
        <v>0</v>
      </c>
      <c r="M337" s="29">
        <f t="shared" si="32"/>
        <v>0</v>
      </c>
      <c r="N337" s="54">
        <f t="shared" si="31"/>
        <v>11723</v>
      </c>
      <c r="O337" s="53"/>
      <c r="P337" s="5"/>
      <c r="Q337" s="5"/>
      <c r="R337" s="8"/>
    </row>
    <row r="338" spans="1:18" ht="12.75" hidden="1" customHeight="1" x14ac:dyDescent="0.25">
      <c r="A338" s="97"/>
      <c r="B338" s="40"/>
      <c r="C338" s="41"/>
      <c r="D338" s="197"/>
      <c r="E338" s="194" t="s">
        <v>128</v>
      </c>
      <c r="F338" s="195"/>
      <c r="G338" s="29" t="e">
        <f t="shared" si="32"/>
        <v>#VALUE!</v>
      </c>
      <c r="H338" s="29">
        <f t="shared" si="32"/>
        <v>31023.8</v>
      </c>
      <c r="I338" s="29">
        <f t="shared" si="32"/>
        <v>58773.399999999994</v>
      </c>
      <c r="J338" s="29">
        <f t="shared" si="32"/>
        <v>59821.899999999994</v>
      </c>
      <c r="K338" s="29">
        <f t="shared" si="32"/>
        <v>61461.000000000007</v>
      </c>
      <c r="L338" s="29">
        <f t="shared" si="32"/>
        <v>61461.000000000007</v>
      </c>
      <c r="M338" s="29">
        <f t="shared" si="32"/>
        <v>61461.000000000007</v>
      </c>
      <c r="N338" s="54" t="e">
        <f t="shared" si="31"/>
        <v>#VALUE!</v>
      </c>
      <c r="O338" s="53"/>
      <c r="P338" s="5"/>
      <c r="Q338" s="5"/>
      <c r="R338" s="8"/>
    </row>
    <row r="339" spans="1:18" ht="12.75" hidden="1" customHeight="1" x14ac:dyDescent="0.25">
      <c r="A339" s="97"/>
      <c r="B339" s="40"/>
      <c r="C339" s="41"/>
      <c r="D339" s="197" t="s">
        <v>131</v>
      </c>
      <c r="E339" s="43" t="s">
        <v>122</v>
      </c>
      <c r="F339" s="24" t="s">
        <v>123</v>
      </c>
      <c r="G339" s="29">
        <f t="shared" si="32"/>
        <v>35607004.629519992</v>
      </c>
      <c r="H339" s="29">
        <f t="shared" si="32"/>
        <v>36583741.561000004</v>
      </c>
      <c r="I339" s="29">
        <f t="shared" si="32"/>
        <v>36957043.799999997</v>
      </c>
      <c r="J339" s="29">
        <f t="shared" si="32"/>
        <v>37881646.20000001</v>
      </c>
      <c r="K339" s="29">
        <f t="shared" si="32"/>
        <v>36280447.580000006</v>
      </c>
      <c r="L339" s="29">
        <f t="shared" si="32"/>
        <v>33986830.580000006</v>
      </c>
      <c r="M339" s="29">
        <f t="shared" si="32"/>
        <v>32876435.800000004</v>
      </c>
      <c r="N339" s="54">
        <f t="shared" si="31"/>
        <v>250173150.15052003</v>
      </c>
      <c r="O339" s="53"/>
      <c r="P339" s="5"/>
      <c r="Q339" s="5"/>
      <c r="R339" s="8"/>
    </row>
    <row r="340" spans="1:18" ht="12.75" hidden="1" customHeight="1" x14ac:dyDescent="0.25">
      <c r="A340" s="97"/>
      <c r="B340" s="40"/>
      <c r="C340" s="41"/>
      <c r="D340" s="197"/>
      <c r="E340" s="43" t="s">
        <v>125</v>
      </c>
      <c r="F340" s="24" t="s">
        <v>123</v>
      </c>
      <c r="G340" s="29">
        <f t="shared" si="32"/>
        <v>3692660.0000000009</v>
      </c>
      <c r="H340" s="29">
        <f t="shared" si="32"/>
        <v>3749456.2</v>
      </c>
      <c r="I340" s="29">
        <f t="shared" si="32"/>
        <v>3884284.9000000004</v>
      </c>
      <c r="J340" s="29">
        <f t="shared" si="32"/>
        <v>3054176.0000000005</v>
      </c>
      <c r="K340" s="29">
        <f t="shared" si="32"/>
        <v>660634.1</v>
      </c>
      <c r="L340" s="29">
        <f t="shared" si="32"/>
        <v>930533.8</v>
      </c>
      <c r="M340" s="29">
        <f t="shared" si="32"/>
        <v>0</v>
      </c>
      <c r="N340" s="54">
        <f t="shared" si="31"/>
        <v>15971745.000000002</v>
      </c>
      <c r="O340" s="53"/>
      <c r="P340" s="5"/>
      <c r="Q340" s="5"/>
      <c r="R340" s="8"/>
    </row>
    <row r="341" spans="1:18" ht="12.75" hidden="1" customHeight="1" x14ac:dyDescent="0.25">
      <c r="A341" s="97"/>
      <c r="B341" s="40"/>
      <c r="C341" s="41"/>
      <c r="D341" s="197"/>
      <c r="E341" s="43" t="s">
        <v>126</v>
      </c>
      <c r="F341" s="24" t="s">
        <v>123</v>
      </c>
      <c r="G341" s="29">
        <f t="shared" si="32"/>
        <v>269675.3</v>
      </c>
      <c r="H341" s="29">
        <f t="shared" si="32"/>
        <v>122848.5</v>
      </c>
      <c r="I341" s="29">
        <f t="shared" si="32"/>
        <v>62845.5</v>
      </c>
      <c r="J341" s="29">
        <f t="shared" si="32"/>
        <v>77036.399999999994</v>
      </c>
      <c r="K341" s="29">
        <f t="shared" si="32"/>
        <v>73470.2</v>
      </c>
      <c r="L341" s="29">
        <f t="shared" si="32"/>
        <v>74551.399999999994</v>
      </c>
      <c r="M341" s="29">
        <f t="shared" si="32"/>
        <v>64736.5</v>
      </c>
      <c r="N341" s="54">
        <f t="shared" si="31"/>
        <v>745163.79999999993</v>
      </c>
      <c r="O341" s="53"/>
      <c r="P341" s="5"/>
      <c r="Q341" s="5"/>
      <c r="R341" s="8"/>
    </row>
    <row r="342" spans="1:18" ht="12.75" hidden="1" customHeight="1" x14ac:dyDescent="0.25">
      <c r="A342" s="97"/>
      <c r="B342" s="40"/>
      <c r="C342" s="41"/>
      <c r="D342" s="197"/>
      <c r="E342" s="194" t="s">
        <v>128</v>
      </c>
      <c r="F342" s="195"/>
      <c r="G342" s="29">
        <f t="shared" si="32"/>
        <v>8434</v>
      </c>
      <c r="H342" s="29">
        <f t="shared" si="32"/>
        <v>4549</v>
      </c>
      <c r="I342" s="29">
        <f t="shared" si="32"/>
        <v>630</v>
      </c>
      <c r="J342" s="29">
        <f t="shared" si="32"/>
        <v>630</v>
      </c>
      <c r="K342" s="29">
        <f t="shared" si="32"/>
        <v>0</v>
      </c>
      <c r="L342" s="29">
        <f t="shared" si="32"/>
        <v>0</v>
      </c>
      <c r="M342" s="29">
        <f t="shared" si="32"/>
        <v>0</v>
      </c>
      <c r="N342" s="54">
        <f t="shared" si="31"/>
        <v>14243</v>
      </c>
      <c r="O342" s="53"/>
      <c r="P342" s="5"/>
      <c r="Q342" s="5"/>
      <c r="R342" s="8"/>
    </row>
    <row r="343" spans="1:18" ht="12.75" hidden="1" customHeight="1" x14ac:dyDescent="0.25">
      <c r="A343" s="97"/>
      <c r="B343" s="40"/>
      <c r="C343" s="41"/>
      <c r="D343" s="197" t="s">
        <v>132</v>
      </c>
      <c r="E343" s="196" t="s">
        <v>122</v>
      </c>
      <c r="F343" s="24" t="s">
        <v>123</v>
      </c>
      <c r="G343" s="29" t="e">
        <f t="shared" ref="G343:M352" si="33">G206+G251+G306+G338</f>
        <v>#VALUE!</v>
      </c>
      <c r="H343" s="29">
        <f t="shared" si="33"/>
        <v>31023.8</v>
      </c>
      <c r="I343" s="29">
        <f t="shared" si="33"/>
        <v>58773.399999999994</v>
      </c>
      <c r="J343" s="29">
        <f t="shared" si="33"/>
        <v>59821.899999999994</v>
      </c>
      <c r="K343" s="29">
        <f t="shared" si="33"/>
        <v>61461.000000000007</v>
      </c>
      <c r="L343" s="29">
        <f t="shared" si="33"/>
        <v>61461.000000000007</v>
      </c>
      <c r="M343" s="29">
        <f t="shared" si="33"/>
        <v>61461.000000000007</v>
      </c>
      <c r="N343" s="54" t="e">
        <f t="shared" si="31"/>
        <v>#VALUE!</v>
      </c>
      <c r="O343" s="53"/>
      <c r="P343" s="5"/>
      <c r="Q343" s="5"/>
      <c r="R343" s="8"/>
    </row>
    <row r="344" spans="1:18" ht="12.75" hidden="1" customHeight="1" x14ac:dyDescent="0.25">
      <c r="A344" s="97"/>
      <c r="B344" s="40"/>
      <c r="C344" s="41"/>
      <c r="D344" s="197"/>
      <c r="E344" s="196"/>
      <c r="F344" s="24" t="s">
        <v>130</v>
      </c>
      <c r="G344" s="29">
        <f t="shared" si="33"/>
        <v>35607154.629519992</v>
      </c>
      <c r="H344" s="29">
        <f t="shared" si="33"/>
        <v>36583741.561000004</v>
      </c>
      <c r="I344" s="29">
        <f t="shared" si="33"/>
        <v>36957043.799999997</v>
      </c>
      <c r="J344" s="29">
        <f t="shared" si="33"/>
        <v>37881646.20000001</v>
      </c>
      <c r="K344" s="29">
        <f t="shared" si="33"/>
        <v>36280597.580000006</v>
      </c>
      <c r="L344" s="29">
        <f t="shared" si="33"/>
        <v>33986980.580000006</v>
      </c>
      <c r="M344" s="29">
        <f t="shared" si="33"/>
        <v>32876585.800000004</v>
      </c>
      <c r="N344" s="54">
        <f t="shared" si="31"/>
        <v>250173750.15052003</v>
      </c>
      <c r="O344" s="53"/>
      <c r="P344" s="5"/>
      <c r="Q344" s="5"/>
      <c r="R344" s="8"/>
    </row>
    <row r="345" spans="1:18" ht="12.75" hidden="1" customHeight="1" x14ac:dyDescent="0.25">
      <c r="A345" s="97"/>
      <c r="B345" s="40"/>
      <c r="C345" s="41"/>
      <c r="D345" s="197"/>
      <c r="E345" s="196" t="s">
        <v>125</v>
      </c>
      <c r="F345" s="24" t="s">
        <v>123</v>
      </c>
      <c r="G345" s="29">
        <f t="shared" si="33"/>
        <v>3726140.8000000007</v>
      </c>
      <c r="H345" s="29">
        <f t="shared" si="33"/>
        <v>3805340.4000000004</v>
      </c>
      <c r="I345" s="29">
        <f t="shared" si="33"/>
        <v>3946354.5000000005</v>
      </c>
      <c r="J345" s="29">
        <f t="shared" si="33"/>
        <v>3116434.7000000007</v>
      </c>
      <c r="K345" s="29">
        <f t="shared" si="33"/>
        <v>692075.1</v>
      </c>
      <c r="L345" s="29">
        <f t="shared" si="33"/>
        <v>961974.8</v>
      </c>
      <c r="M345" s="29">
        <f t="shared" si="33"/>
        <v>31441</v>
      </c>
      <c r="N345" s="54">
        <f t="shared" si="31"/>
        <v>16279761.300000003</v>
      </c>
      <c r="O345" s="53"/>
      <c r="P345" s="5"/>
      <c r="Q345" s="5"/>
      <c r="R345" s="8"/>
    </row>
    <row r="346" spans="1:18" ht="12.75" hidden="1" customHeight="1" x14ac:dyDescent="0.25">
      <c r="A346" s="97"/>
      <c r="B346" s="40"/>
      <c r="C346" s="41"/>
      <c r="D346" s="197"/>
      <c r="E346" s="196"/>
      <c r="F346" s="24" t="s">
        <v>130</v>
      </c>
      <c r="G346" s="29">
        <f t="shared" si="33"/>
        <v>272402.3</v>
      </c>
      <c r="H346" s="29">
        <f t="shared" si="33"/>
        <v>125426.2</v>
      </c>
      <c r="I346" s="29">
        <f t="shared" si="33"/>
        <v>65423.199999999997</v>
      </c>
      <c r="J346" s="29">
        <f t="shared" si="33"/>
        <v>79614.099999999991</v>
      </c>
      <c r="K346" s="29">
        <f t="shared" si="33"/>
        <v>73470.2</v>
      </c>
      <c r="L346" s="29">
        <f t="shared" si="33"/>
        <v>74551.399999999994</v>
      </c>
      <c r="M346" s="29">
        <f t="shared" si="33"/>
        <v>64736.5</v>
      </c>
      <c r="N346" s="54">
        <f t="shared" si="31"/>
        <v>755623.9</v>
      </c>
      <c r="O346" s="53"/>
      <c r="P346" s="5"/>
      <c r="Q346" s="5"/>
      <c r="R346" s="8"/>
    </row>
    <row r="347" spans="1:18" ht="12.75" hidden="1" customHeight="1" x14ac:dyDescent="0.25">
      <c r="A347" s="97"/>
      <c r="B347" s="40"/>
      <c r="C347" s="41"/>
      <c r="D347" s="197"/>
      <c r="E347" s="196" t="s">
        <v>126</v>
      </c>
      <c r="F347" s="24" t="s">
        <v>123</v>
      </c>
      <c r="G347" s="29">
        <f t="shared" si="33"/>
        <v>35683.15</v>
      </c>
      <c r="H347" s="29">
        <f t="shared" si="33"/>
        <v>4549</v>
      </c>
      <c r="I347" s="29">
        <f t="shared" si="33"/>
        <v>630</v>
      </c>
      <c r="J347" s="29">
        <f t="shared" si="33"/>
        <v>630</v>
      </c>
      <c r="K347" s="29">
        <f t="shared" si="33"/>
        <v>0</v>
      </c>
      <c r="L347" s="29">
        <f t="shared" si="33"/>
        <v>0</v>
      </c>
      <c r="M347" s="29">
        <f t="shared" si="33"/>
        <v>0</v>
      </c>
      <c r="N347" s="54">
        <f t="shared" si="31"/>
        <v>41492.15</v>
      </c>
      <c r="O347" s="53"/>
      <c r="P347" s="5"/>
      <c r="Q347" s="5"/>
      <c r="R347" s="8"/>
    </row>
    <row r="348" spans="1:18" ht="12.75" hidden="1" customHeight="1" x14ac:dyDescent="0.25">
      <c r="A348" s="97"/>
      <c r="B348" s="40"/>
      <c r="C348" s="41"/>
      <c r="D348" s="197"/>
      <c r="E348" s="196"/>
      <c r="F348" s="24" t="s">
        <v>130</v>
      </c>
      <c r="G348" s="29" t="e">
        <f t="shared" si="33"/>
        <v>#VALUE!</v>
      </c>
      <c r="H348" s="29">
        <f t="shared" si="33"/>
        <v>31023.8</v>
      </c>
      <c r="I348" s="29">
        <f t="shared" si="33"/>
        <v>58773.399999999994</v>
      </c>
      <c r="J348" s="29">
        <f t="shared" si="33"/>
        <v>59821.899999999994</v>
      </c>
      <c r="K348" s="29">
        <f t="shared" si="33"/>
        <v>61461.000000000007</v>
      </c>
      <c r="L348" s="29">
        <f t="shared" si="33"/>
        <v>61461.000000000007</v>
      </c>
      <c r="M348" s="29">
        <f t="shared" si="33"/>
        <v>61461.000000000007</v>
      </c>
      <c r="N348" s="54" t="e">
        <f t="shared" si="31"/>
        <v>#VALUE!</v>
      </c>
      <c r="O348" s="53"/>
      <c r="P348" s="5"/>
      <c r="Q348" s="5"/>
      <c r="R348" s="8"/>
    </row>
    <row r="349" spans="1:18" ht="12.75" hidden="1" customHeight="1" x14ac:dyDescent="0.25">
      <c r="A349" s="97"/>
      <c r="B349" s="40"/>
      <c r="C349" s="41"/>
      <c r="D349" s="197"/>
      <c r="E349" s="194" t="s">
        <v>128</v>
      </c>
      <c r="F349" s="195"/>
      <c r="G349" s="29">
        <f t="shared" si="33"/>
        <v>35613024.629519992</v>
      </c>
      <c r="H349" s="29">
        <f t="shared" si="33"/>
        <v>36583741.561000004</v>
      </c>
      <c r="I349" s="29">
        <f t="shared" si="33"/>
        <v>36957043.799999997</v>
      </c>
      <c r="J349" s="29">
        <f t="shared" si="33"/>
        <v>37881646.20000001</v>
      </c>
      <c r="K349" s="29">
        <f t="shared" si="33"/>
        <v>36280597.580000006</v>
      </c>
      <c r="L349" s="29">
        <f t="shared" si="33"/>
        <v>33986980.580000006</v>
      </c>
      <c r="M349" s="29">
        <f t="shared" si="33"/>
        <v>32876585.800000004</v>
      </c>
      <c r="N349" s="54">
        <f t="shared" si="31"/>
        <v>250179620.15052003</v>
      </c>
      <c r="O349" s="53"/>
      <c r="P349" s="5"/>
      <c r="Q349" s="5"/>
      <c r="R349" s="8"/>
    </row>
    <row r="350" spans="1:18" ht="12.75" hidden="1" customHeight="1" x14ac:dyDescent="0.25">
      <c r="A350" s="97"/>
      <c r="B350" s="40"/>
      <c r="C350" s="41"/>
      <c r="D350" s="197" t="s">
        <v>133</v>
      </c>
      <c r="E350" s="43" t="s">
        <v>122</v>
      </c>
      <c r="F350" s="24" t="s">
        <v>123</v>
      </c>
      <c r="G350" s="29">
        <f t="shared" si="33"/>
        <v>39183088.129519999</v>
      </c>
      <c r="H350" s="29">
        <f t="shared" si="33"/>
        <v>40242317.761</v>
      </c>
      <c r="I350" s="29">
        <f t="shared" si="33"/>
        <v>40760348.699999996</v>
      </c>
      <c r="J350" s="29">
        <f t="shared" si="33"/>
        <v>40855942.20000001</v>
      </c>
      <c r="K350" s="29">
        <f t="shared" si="33"/>
        <v>36872281.680000007</v>
      </c>
      <c r="L350" s="29">
        <f t="shared" si="33"/>
        <v>34848564.380000003</v>
      </c>
      <c r="M350" s="29">
        <f t="shared" si="33"/>
        <v>32807635.800000004</v>
      </c>
      <c r="N350" s="54">
        <f t="shared" si="31"/>
        <v>265570178.65052003</v>
      </c>
      <c r="O350" s="53"/>
      <c r="P350" s="5"/>
      <c r="Q350" s="5"/>
      <c r="R350" s="8"/>
    </row>
    <row r="351" spans="1:18" ht="12.75" hidden="1" customHeight="1" x14ac:dyDescent="0.25">
      <c r="A351" s="97"/>
      <c r="B351" s="40"/>
      <c r="C351" s="41"/>
      <c r="D351" s="197"/>
      <c r="E351" s="43" t="s">
        <v>125</v>
      </c>
      <c r="F351" s="24" t="s">
        <v>123</v>
      </c>
      <c r="G351" s="29">
        <f t="shared" si="33"/>
        <v>3932326.2000000007</v>
      </c>
      <c r="H351" s="29">
        <f t="shared" si="33"/>
        <v>3796898.6</v>
      </c>
      <c r="I351" s="29">
        <f t="shared" si="33"/>
        <v>3863693.4000000004</v>
      </c>
      <c r="J351" s="29">
        <f t="shared" si="33"/>
        <v>3051675.4000000004</v>
      </c>
      <c r="K351" s="29">
        <f t="shared" si="33"/>
        <v>734104.29999999993</v>
      </c>
      <c r="L351" s="29">
        <f t="shared" si="33"/>
        <v>1005085.2000000001</v>
      </c>
      <c r="M351" s="29">
        <f t="shared" si="33"/>
        <v>64736.5</v>
      </c>
      <c r="N351" s="54">
        <f t="shared" si="31"/>
        <v>16448519.600000001</v>
      </c>
      <c r="O351" s="53"/>
      <c r="P351" s="5"/>
      <c r="Q351" s="5"/>
      <c r="R351" s="8"/>
    </row>
    <row r="352" spans="1:18" ht="12.75" hidden="1" customHeight="1" x14ac:dyDescent="0.25">
      <c r="A352" s="97"/>
      <c r="B352" s="40"/>
      <c r="C352" s="41"/>
      <c r="D352" s="197"/>
      <c r="E352" s="43" t="s">
        <v>126</v>
      </c>
      <c r="F352" s="24" t="s">
        <v>123</v>
      </c>
      <c r="G352" s="29">
        <f t="shared" si="33"/>
        <v>271282.15000000002</v>
      </c>
      <c r="H352" s="29">
        <f t="shared" si="33"/>
        <v>111731</v>
      </c>
      <c r="I352" s="29">
        <f t="shared" si="33"/>
        <v>36210.800000000003</v>
      </c>
      <c r="J352" s="29">
        <f t="shared" si="33"/>
        <v>50401.7</v>
      </c>
      <c r="K352" s="29">
        <f t="shared" si="33"/>
        <v>65555.7</v>
      </c>
      <c r="L352" s="29">
        <f t="shared" si="33"/>
        <v>66636.899999999994</v>
      </c>
      <c r="M352" s="29">
        <f t="shared" si="33"/>
        <v>56822</v>
      </c>
      <c r="N352" s="54">
        <f t="shared" si="31"/>
        <v>658640.25</v>
      </c>
      <c r="O352" s="53"/>
      <c r="P352" s="5"/>
      <c r="Q352" s="5"/>
      <c r="R352" s="8"/>
    </row>
    <row r="353" spans="1:18" ht="12.75" hidden="1" customHeight="1" x14ac:dyDescent="0.25">
      <c r="A353" s="97"/>
      <c r="B353" s="40"/>
      <c r="C353" s="41"/>
      <c r="D353" s="197"/>
      <c r="E353" s="194" t="s">
        <v>128</v>
      </c>
      <c r="F353" s="195"/>
      <c r="G353" s="29" t="e">
        <f t="shared" ref="G353:M353" si="34">G216+G261+G316+G348</f>
        <v>#VALUE!</v>
      </c>
      <c r="H353" s="29">
        <f t="shared" si="34"/>
        <v>38272.800000000003</v>
      </c>
      <c r="I353" s="29">
        <f t="shared" si="34"/>
        <v>62103.399999999994</v>
      </c>
      <c r="J353" s="29">
        <f t="shared" si="34"/>
        <v>63151.899999999994</v>
      </c>
      <c r="K353" s="29">
        <f t="shared" si="34"/>
        <v>64791.000000000007</v>
      </c>
      <c r="L353" s="29">
        <f t="shared" si="34"/>
        <v>64791.000000000007</v>
      </c>
      <c r="M353" s="29">
        <f t="shared" si="34"/>
        <v>64791.000000000007</v>
      </c>
      <c r="N353" s="54" t="e">
        <f t="shared" si="31"/>
        <v>#VALUE!</v>
      </c>
      <c r="O353" s="53"/>
      <c r="P353" s="5"/>
      <c r="Q353" s="5"/>
      <c r="R353" s="8"/>
    </row>
    <row r="354" spans="1:18" ht="12.75" hidden="1" customHeight="1" x14ac:dyDescent="0.25">
      <c r="A354" s="97"/>
      <c r="B354" s="40"/>
      <c r="C354" s="41"/>
      <c r="D354" s="222" t="s">
        <v>134</v>
      </c>
      <c r="E354" s="218" t="s">
        <v>122</v>
      </c>
      <c r="F354" s="24" t="s">
        <v>123</v>
      </c>
      <c r="G354" s="29">
        <f t="shared" ref="G354:M363" si="35">G217+G262+G318+G349</f>
        <v>35613024.629519992</v>
      </c>
      <c r="H354" s="29">
        <f t="shared" si="35"/>
        <v>36586701.561000004</v>
      </c>
      <c r="I354" s="29">
        <f t="shared" si="35"/>
        <v>36957243.799999997</v>
      </c>
      <c r="J354" s="29">
        <f t="shared" si="35"/>
        <v>37881846.20000001</v>
      </c>
      <c r="K354" s="29">
        <f t="shared" si="35"/>
        <v>36280797.580000006</v>
      </c>
      <c r="L354" s="29">
        <f t="shared" si="35"/>
        <v>33987180.580000006</v>
      </c>
      <c r="M354" s="29">
        <f t="shared" si="35"/>
        <v>32876785.800000004</v>
      </c>
      <c r="N354" s="54">
        <f t="shared" si="31"/>
        <v>250183580.15052003</v>
      </c>
      <c r="O354" s="53"/>
      <c r="P354" s="5"/>
      <c r="Q354" s="5"/>
      <c r="R354" s="8"/>
    </row>
    <row r="355" spans="1:18" ht="12.75" hidden="1" customHeight="1" x14ac:dyDescent="0.25">
      <c r="A355" s="97"/>
      <c r="B355" s="40"/>
      <c r="C355" s="41"/>
      <c r="D355" s="223"/>
      <c r="E355" s="219"/>
      <c r="F355" s="24" t="s">
        <v>124</v>
      </c>
      <c r="G355" s="29">
        <f t="shared" si="35"/>
        <v>74640035.459039986</v>
      </c>
      <c r="H355" s="29">
        <f t="shared" si="35"/>
        <v>76679295.122000009</v>
      </c>
      <c r="I355" s="29">
        <f t="shared" si="35"/>
        <v>77574342.899999991</v>
      </c>
      <c r="J355" s="29">
        <f t="shared" si="35"/>
        <v>78595449.700000018</v>
      </c>
      <c r="K355" s="29">
        <f t="shared" si="35"/>
        <v>73052488.26000002</v>
      </c>
      <c r="L355" s="29">
        <f t="shared" si="35"/>
        <v>68735153.960000008</v>
      </c>
      <c r="M355" s="29">
        <f t="shared" si="35"/>
        <v>65583830.600000009</v>
      </c>
      <c r="N355" s="54">
        <f t="shared" si="31"/>
        <v>514860596.0010401</v>
      </c>
      <c r="O355" s="53"/>
      <c r="P355" s="5"/>
      <c r="Q355" s="5"/>
      <c r="R355" s="8"/>
    </row>
    <row r="356" spans="1:18" ht="12.75" hidden="1" customHeight="1" x14ac:dyDescent="0.25">
      <c r="A356" s="97"/>
      <c r="B356" s="40"/>
      <c r="C356" s="41"/>
      <c r="D356" s="223"/>
      <c r="E356" s="220"/>
      <c r="F356" s="24" t="s">
        <v>130</v>
      </c>
      <c r="G356" s="29">
        <f t="shared" si="35"/>
        <v>7592250.1000000015</v>
      </c>
      <c r="H356" s="29">
        <f t="shared" si="35"/>
        <v>7468371</v>
      </c>
      <c r="I356" s="29">
        <f t="shared" si="35"/>
        <v>7661963.6000000006</v>
      </c>
      <c r="J356" s="29">
        <f t="shared" si="35"/>
        <v>6023736.7000000011</v>
      </c>
      <c r="K356" s="29">
        <f t="shared" si="35"/>
        <v>1394738.4</v>
      </c>
      <c r="L356" s="29">
        <f t="shared" si="35"/>
        <v>1935619</v>
      </c>
      <c r="M356" s="29">
        <f t="shared" si="35"/>
        <v>64736.5</v>
      </c>
      <c r="N356" s="54">
        <f t="shared" si="31"/>
        <v>32141415.300000004</v>
      </c>
      <c r="O356" s="53"/>
      <c r="P356" s="5"/>
      <c r="Q356" s="5"/>
      <c r="R356" s="8"/>
    </row>
    <row r="357" spans="1:18" ht="12.75" hidden="1" customHeight="1" x14ac:dyDescent="0.25">
      <c r="A357" s="97"/>
      <c r="B357" s="40"/>
      <c r="C357" s="41"/>
      <c r="D357" s="223"/>
      <c r="E357" s="218" t="s">
        <v>125</v>
      </c>
      <c r="F357" s="24" t="s">
        <v>123</v>
      </c>
      <c r="G357" s="29">
        <f t="shared" si="35"/>
        <v>506881.15</v>
      </c>
      <c r="H357" s="29">
        <f t="shared" si="35"/>
        <v>218913</v>
      </c>
      <c r="I357" s="29">
        <f t="shared" si="35"/>
        <v>71791.600000000006</v>
      </c>
      <c r="J357" s="29">
        <f t="shared" si="35"/>
        <v>100173.4</v>
      </c>
      <c r="K357" s="29">
        <f t="shared" si="35"/>
        <v>131111.4</v>
      </c>
      <c r="L357" s="29">
        <f t="shared" si="35"/>
        <v>133273.79999999999</v>
      </c>
      <c r="M357" s="29">
        <f t="shared" si="35"/>
        <v>113644</v>
      </c>
      <c r="N357" s="54">
        <f t="shared" si="31"/>
        <v>1275788.3500000001</v>
      </c>
      <c r="O357" s="53"/>
      <c r="P357" s="5"/>
      <c r="Q357" s="5"/>
      <c r="R357" s="8"/>
    </row>
    <row r="358" spans="1:18" ht="12.75" hidden="1" customHeight="1" x14ac:dyDescent="0.25">
      <c r="A358" s="97"/>
      <c r="B358" s="40"/>
      <c r="C358" s="41"/>
      <c r="D358" s="223"/>
      <c r="E358" s="219"/>
      <c r="F358" s="24" t="s">
        <v>124</v>
      </c>
      <c r="G358" s="29" t="e">
        <f t="shared" si="35"/>
        <v>#VALUE!</v>
      </c>
      <c r="H358" s="29">
        <f t="shared" si="35"/>
        <v>42291.8</v>
      </c>
      <c r="I358" s="29">
        <f t="shared" si="35"/>
        <v>62203.399999999994</v>
      </c>
      <c r="J358" s="29">
        <f t="shared" si="35"/>
        <v>63251.899999999994</v>
      </c>
      <c r="K358" s="29">
        <f t="shared" si="35"/>
        <v>64891.000000000007</v>
      </c>
      <c r="L358" s="29">
        <f t="shared" si="35"/>
        <v>64891.000000000007</v>
      </c>
      <c r="M358" s="29">
        <f t="shared" si="35"/>
        <v>64891.000000000007</v>
      </c>
      <c r="N358" s="54" t="e">
        <f t="shared" si="31"/>
        <v>#VALUE!</v>
      </c>
      <c r="O358" s="53"/>
      <c r="P358" s="5"/>
      <c r="Q358" s="5"/>
      <c r="R358" s="8"/>
    </row>
    <row r="359" spans="1:18" ht="12.75" hidden="1" customHeight="1" x14ac:dyDescent="0.25">
      <c r="A359" s="97"/>
      <c r="B359" s="40"/>
      <c r="C359" s="41"/>
      <c r="D359" s="223"/>
      <c r="E359" s="220"/>
      <c r="F359" s="24" t="s">
        <v>130</v>
      </c>
      <c r="G359" s="29">
        <f t="shared" si="35"/>
        <v>35838055.629519992</v>
      </c>
      <c r="H359" s="29">
        <f t="shared" si="35"/>
        <v>36738634.261000007</v>
      </c>
      <c r="I359" s="29">
        <f t="shared" si="35"/>
        <v>37134998</v>
      </c>
      <c r="J359" s="29">
        <f t="shared" si="35"/>
        <v>38060597.400000013</v>
      </c>
      <c r="K359" s="29">
        <f t="shared" si="35"/>
        <v>36434678.980000004</v>
      </c>
      <c r="L359" s="29">
        <f t="shared" si="35"/>
        <v>34141061.980000004</v>
      </c>
      <c r="M359" s="29">
        <f t="shared" si="35"/>
        <v>33030667.200000003</v>
      </c>
      <c r="N359" s="54">
        <f t="shared" si="31"/>
        <v>251378693.45052004</v>
      </c>
      <c r="O359" s="53"/>
      <c r="P359" s="5"/>
      <c r="Q359" s="5"/>
      <c r="R359" s="8"/>
    </row>
    <row r="360" spans="1:18" ht="12.75" hidden="1" customHeight="1" x14ac:dyDescent="0.25">
      <c r="A360" s="97"/>
      <c r="B360" s="40"/>
      <c r="C360" s="41"/>
      <c r="D360" s="223"/>
      <c r="E360" s="221" t="s">
        <v>126</v>
      </c>
      <c r="F360" s="24" t="s">
        <v>123</v>
      </c>
      <c r="G360" s="29">
        <f t="shared" si="35"/>
        <v>110097482.78855997</v>
      </c>
      <c r="H360" s="29">
        <f t="shared" si="35"/>
        <v>113178392.48300001</v>
      </c>
      <c r="I360" s="29">
        <f t="shared" si="35"/>
        <v>114442657.09999999</v>
      </c>
      <c r="J360" s="29">
        <f t="shared" si="35"/>
        <v>116385377.20000002</v>
      </c>
      <c r="K360" s="29">
        <f t="shared" si="35"/>
        <v>109234194.84000003</v>
      </c>
      <c r="L360" s="29">
        <f t="shared" si="35"/>
        <v>102623243.54000002</v>
      </c>
      <c r="M360" s="29">
        <f t="shared" si="35"/>
        <v>98361525.400000006</v>
      </c>
      <c r="N360" s="54">
        <f t="shared" si="31"/>
        <v>764322873.35156</v>
      </c>
      <c r="O360" s="53"/>
      <c r="P360" s="5"/>
      <c r="Q360" s="5"/>
      <c r="R360" s="8"/>
    </row>
    <row r="361" spans="1:18" ht="12.75" hidden="1" customHeight="1" x14ac:dyDescent="0.25">
      <c r="A361" s="97"/>
      <c r="B361" s="40"/>
      <c r="C361" s="41"/>
      <c r="D361" s="223"/>
      <c r="E361" s="221"/>
      <c r="F361" s="24" t="s">
        <v>124</v>
      </c>
      <c r="G361" s="29">
        <f t="shared" si="35"/>
        <v>11252174.000000002</v>
      </c>
      <c r="H361" s="29">
        <f t="shared" si="35"/>
        <v>11139843.4</v>
      </c>
      <c r="I361" s="29">
        <f t="shared" si="35"/>
        <v>11460233.800000001</v>
      </c>
      <c r="J361" s="29">
        <f t="shared" si="35"/>
        <v>8995798.0000000019</v>
      </c>
      <c r="K361" s="29">
        <f t="shared" si="35"/>
        <v>2055372.5</v>
      </c>
      <c r="L361" s="29">
        <f t="shared" si="35"/>
        <v>2866152.8</v>
      </c>
      <c r="M361" s="29">
        <f t="shared" si="35"/>
        <v>64736.5</v>
      </c>
      <c r="N361" s="54">
        <f t="shared" si="31"/>
        <v>47834311</v>
      </c>
      <c r="O361" s="53"/>
      <c r="P361" s="5"/>
      <c r="Q361" s="5"/>
      <c r="R361" s="8"/>
    </row>
    <row r="362" spans="1:18" ht="12.75" hidden="1" customHeight="1" x14ac:dyDescent="0.25">
      <c r="A362" s="97"/>
      <c r="B362" s="40"/>
      <c r="C362" s="41"/>
      <c r="D362" s="223"/>
      <c r="E362" s="221"/>
      <c r="F362" s="24" t="s">
        <v>130</v>
      </c>
      <c r="G362" s="29">
        <f t="shared" si="35"/>
        <v>742480.15</v>
      </c>
      <c r="H362" s="29">
        <f t="shared" si="35"/>
        <v>326095</v>
      </c>
      <c r="I362" s="29">
        <f t="shared" si="35"/>
        <v>107372.40000000001</v>
      </c>
      <c r="J362" s="29">
        <f t="shared" si="35"/>
        <v>149945.09999999998</v>
      </c>
      <c r="K362" s="29">
        <f t="shared" si="35"/>
        <v>196667.09999999998</v>
      </c>
      <c r="L362" s="29">
        <f t="shared" si="35"/>
        <v>199910.69999999998</v>
      </c>
      <c r="M362" s="29">
        <f t="shared" si="35"/>
        <v>170466</v>
      </c>
      <c r="N362" s="54">
        <f t="shared" si="31"/>
        <v>1892936.45</v>
      </c>
      <c r="O362" s="53"/>
      <c r="P362" s="5"/>
      <c r="Q362" s="5"/>
      <c r="R362" s="8"/>
    </row>
    <row r="363" spans="1:18" ht="12.75" hidden="1" customHeight="1" x14ac:dyDescent="0.25">
      <c r="A363" s="97"/>
      <c r="B363" s="40"/>
      <c r="C363" s="41"/>
      <c r="D363" s="224"/>
      <c r="E363" s="197" t="s">
        <v>128</v>
      </c>
      <c r="F363" s="197"/>
      <c r="G363" s="29" t="e">
        <f t="shared" si="35"/>
        <v>#VALUE!</v>
      </c>
      <c r="H363" s="29">
        <f t="shared" si="35"/>
        <v>46210.8</v>
      </c>
      <c r="I363" s="29">
        <f t="shared" si="35"/>
        <v>62203.399999999994</v>
      </c>
      <c r="J363" s="29">
        <f t="shared" si="35"/>
        <v>63251.899999999994</v>
      </c>
      <c r="K363" s="29">
        <f t="shared" si="35"/>
        <v>64891.000000000007</v>
      </c>
      <c r="L363" s="29">
        <f t="shared" si="35"/>
        <v>64891.000000000007</v>
      </c>
      <c r="M363" s="29">
        <f t="shared" si="35"/>
        <v>64891.000000000007</v>
      </c>
      <c r="N363" s="54" t="e">
        <f t="shared" si="31"/>
        <v>#VALUE!</v>
      </c>
      <c r="O363" s="53"/>
      <c r="P363" s="5"/>
      <c r="Q363" s="5"/>
      <c r="R363" s="8"/>
    </row>
    <row r="364" spans="1:18" ht="12.75" hidden="1" customHeight="1" x14ac:dyDescent="0.25">
      <c r="A364" s="97"/>
      <c r="B364" s="40"/>
      <c r="C364" s="41"/>
      <c r="D364" s="42"/>
      <c r="E364" s="42"/>
      <c r="F364" s="42" t="s">
        <v>122</v>
      </c>
      <c r="G364" s="29" t="e">
        <f t="shared" ref="G364:M369" si="36">G227+G272+G328+G359</f>
        <v>#VALUE!</v>
      </c>
      <c r="H364" s="29">
        <f t="shared" si="36"/>
        <v>36770008.061000004</v>
      </c>
      <c r="I364" s="29">
        <f t="shared" si="36"/>
        <v>37194121.399999999</v>
      </c>
      <c r="J364" s="29">
        <f t="shared" si="36"/>
        <v>38120769.300000012</v>
      </c>
      <c r="K364" s="29">
        <f t="shared" si="36"/>
        <v>36496489.980000004</v>
      </c>
      <c r="L364" s="29">
        <f t="shared" si="36"/>
        <v>34202872.980000004</v>
      </c>
      <c r="M364" s="29">
        <f t="shared" si="36"/>
        <v>33092128.200000003</v>
      </c>
      <c r="N364" s="54" t="e">
        <f t="shared" si="31"/>
        <v>#VALUE!</v>
      </c>
      <c r="O364" s="63">
        <f>L364-L313</f>
        <v>316283.39999999851</v>
      </c>
      <c r="P364" s="5"/>
      <c r="Q364" s="5"/>
      <c r="R364" s="8"/>
    </row>
    <row r="365" spans="1:18" ht="12.75" hidden="1" customHeight="1" x14ac:dyDescent="0.25">
      <c r="A365" s="97"/>
      <c r="B365" s="40"/>
      <c r="C365" s="41"/>
      <c r="D365" s="42"/>
      <c r="E365" s="42"/>
      <c r="F365" s="42" t="s">
        <v>125</v>
      </c>
      <c r="G365" s="29">
        <f t="shared" si="36"/>
        <v>145590674.91807997</v>
      </c>
      <c r="H365" s="29">
        <f t="shared" si="36"/>
        <v>149673754.04400003</v>
      </c>
      <c r="I365" s="29">
        <f t="shared" si="36"/>
        <v>151313520.89999998</v>
      </c>
      <c r="J365" s="29">
        <f t="shared" si="36"/>
        <v>154181943.40000004</v>
      </c>
      <c r="K365" s="29">
        <f t="shared" si="36"/>
        <v>145452642.42000005</v>
      </c>
      <c r="L365" s="29">
        <f t="shared" si="36"/>
        <v>136548424.12000003</v>
      </c>
      <c r="M365" s="29">
        <f t="shared" si="36"/>
        <v>131175961.20000002</v>
      </c>
      <c r="N365" s="54">
        <f t="shared" si="31"/>
        <v>1013936921.0020801</v>
      </c>
      <c r="O365" s="53"/>
      <c r="P365" s="5"/>
      <c r="Q365" s="5"/>
      <c r="R365" s="8"/>
    </row>
    <row r="366" spans="1:18" ht="12.75" hidden="1" customHeight="1" x14ac:dyDescent="0.25">
      <c r="A366" s="97"/>
      <c r="B366" s="40"/>
      <c r="C366" s="41"/>
      <c r="D366" s="42"/>
      <c r="E366" s="42"/>
      <c r="F366" s="42" t="s">
        <v>135</v>
      </c>
      <c r="G366" s="29">
        <f t="shared" si="36"/>
        <v>14914824.900000002</v>
      </c>
      <c r="H366" s="29">
        <f t="shared" si="36"/>
        <v>14813893.5</v>
      </c>
      <c r="I366" s="29">
        <f t="shared" si="36"/>
        <v>15261081.700000001</v>
      </c>
      <c r="J366" s="29">
        <f t="shared" si="36"/>
        <v>11970437.000000002</v>
      </c>
      <c r="K366" s="29">
        <f t="shared" si="36"/>
        <v>2716006.6</v>
      </c>
      <c r="L366" s="29">
        <f t="shared" si="36"/>
        <v>3796686.5999999996</v>
      </c>
      <c r="M366" s="29">
        <f t="shared" si="36"/>
        <v>64736.5</v>
      </c>
      <c r="N366" s="54">
        <f t="shared" si="31"/>
        <v>63537666.800000004</v>
      </c>
      <c r="O366" s="53"/>
      <c r="P366" s="5"/>
      <c r="Q366" s="5"/>
      <c r="R366" s="8"/>
    </row>
    <row r="367" spans="1:18" ht="12.75" hidden="1" customHeight="1" x14ac:dyDescent="0.25">
      <c r="A367" s="97"/>
      <c r="B367" s="40"/>
      <c r="C367" s="41"/>
      <c r="D367" s="42"/>
      <c r="E367" s="42"/>
      <c r="F367" s="42" t="s">
        <v>127</v>
      </c>
      <c r="G367" s="29">
        <f t="shared" si="36"/>
        <v>978329.15</v>
      </c>
      <c r="H367" s="29">
        <f t="shared" si="36"/>
        <v>433377</v>
      </c>
      <c r="I367" s="29">
        <f t="shared" si="36"/>
        <v>142953.20000000001</v>
      </c>
      <c r="J367" s="29">
        <f t="shared" si="36"/>
        <v>199716.8</v>
      </c>
      <c r="K367" s="29">
        <f t="shared" si="36"/>
        <v>262472.8</v>
      </c>
      <c r="L367" s="29">
        <f t="shared" si="36"/>
        <v>266797.59999999998</v>
      </c>
      <c r="M367" s="29">
        <f t="shared" si="36"/>
        <v>227538</v>
      </c>
      <c r="N367" s="54">
        <f t="shared" si="31"/>
        <v>2511184.5499999998</v>
      </c>
      <c r="O367" s="53"/>
      <c r="P367" s="5"/>
      <c r="Q367" s="5"/>
      <c r="R367" s="8"/>
    </row>
    <row r="368" spans="1:18" ht="12.75" hidden="1" customHeight="1" x14ac:dyDescent="0.25">
      <c r="A368" s="97"/>
      <c r="B368" s="40"/>
      <c r="C368" s="41"/>
      <c r="D368" s="42"/>
      <c r="E368" s="42"/>
      <c r="F368" s="42"/>
      <c r="G368" s="29" t="e">
        <f t="shared" si="36"/>
        <v>#VALUE!</v>
      </c>
      <c r="H368" s="29">
        <f t="shared" si="36"/>
        <v>52860.4</v>
      </c>
      <c r="I368" s="29">
        <f t="shared" si="36"/>
        <v>85656</v>
      </c>
      <c r="J368" s="29">
        <f t="shared" si="36"/>
        <v>86704.5</v>
      </c>
      <c r="K368" s="29">
        <f t="shared" si="36"/>
        <v>98251.6</v>
      </c>
      <c r="L368" s="29">
        <f t="shared" si="36"/>
        <v>98251.6</v>
      </c>
      <c r="M368" s="29">
        <f t="shared" si="36"/>
        <v>98251.6</v>
      </c>
      <c r="N368" s="54" t="e">
        <f t="shared" si="31"/>
        <v>#VALUE!</v>
      </c>
      <c r="O368" s="53"/>
      <c r="P368" s="5"/>
      <c r="Q368" s="5"/>
      <c r="R368" s="8"/>
    </row>
    <row r="369" spans="1:18" ht="12.75" hidden="1" customHeight="1" x14ac:dyDescent="0.25">
      <c r="A369" s="97"/>
      <c r="B369" s="40"/>
      <c r="C369" s="41"/>
      <c r="D369" s="42"/>
      <c r="E369" s="42"/>
      <c r="F369" s="42"/>
      <c r="G369" s="29" t="e">
        <f t="shared" si="36"/>
        <v>#VALUE!</v>
      </c>
      <c r="H369" s="29">
        <f t="shared" si="36"/>
        <v>36842200.761000007</v>
      </c>
      <c r="I369" s="29">
        <f t="shared" si="36"/>
        <v>37342619.100000001</v>
      </c>
      <c r="J369" s="29">
        <f t="shared" si="36"/>
        <v>38270315.500000015</v>
      </c>
      <c r="K369" s="29">
        <f t="shared" si="36"/>
        <v>36613426.080000006</v>
      </c>
      <c r="L369" s="29">
        <f t="shared" si="36"/>
        <v>34319809.080000006</v>
      </c>
      <c r="M369" s="29">
        <f t="shared" si="36"/>
        <v>33208714.300000004</v>
      </c>
      <c r="N369" s="52"/>
      <c r="O369" s="53"/>
      <c r="P369" s="5"/>
      <c r="Q369" s="5"/>
      <c r="R369" s="8"/>
    </row>
    <row r="370" spans="1:18" ht="12.75" hidden="1" customHeight="1" x14ac:dyDescent="0.25">
      <c r="A370" s="98"/>
      <c r="B370" s="74" t="s">
        <v>225</v>
      </c>
      <c r="C370" s="17"/>
      <c r="D370" s="71"/>
      <c r="E370" s="71"/>
      <c r="F370" s="71"/>
      <c r="G370" s="29">
        <v>0</v>
      </c>
      <c r="H370" s="29">
        <f>H181</f>
        <v>200</v>
      </c>
      <c r="I370" s="29">
        <f t="shared" ref="I370:M370" si="37">I181</f>
        <v>200</v>
      </c>
      <c r="J370" s="29">
        <f t="shared" si="37"/>
        <v>200</v>
      </c>
      <c r="K370" s="29">
        <f t="shared" si="37"/>
        <v>200</v>
      </c>
      <c r="L370" s="29">
        <f t="shared" si="37"/>
        <v>200</v>
      </c>
      <c r="M370" s="29">
        <f t="shared" si="37"/>
        <v>200</v>
      </c>
      <c r="N370" s="72"/>
      <c r="O370" s="64"/>
      <c r="P370" s="5"/>
      <c r="Q370" s="5"/>
      <c r="R370" s="8"/>
    </row>
    <row r="371" spans="1:18" ht="24.75" customHeight="1" x14ac:dyDescent="0.2">
      <c r="A371" s="184" t="s">
        <v>217</v>
      </c>
      <c r="B371" s="184"/>
      <c r="C371" s="184"/>
      <c r="D371" s="184"/>
      <c r="E371" s="184"/>
      <c r="F371" s="184"/>
      <c r="G371" s="184"/>
      <c r="H371" s="184"/>
      <c r="I371" s="184"/>
      <c r="J371" s="184"/>
      <c r="K371" s="184"/>
      <c r="L371" s="184"/>
      <c r="M371" s="184"/>
      <c r="N371" s="184"/>
      <c r="O371" s="184"/>
      <c r="P371" s="4" t="s">
        <v>88</v>
      </c>
    </row>
    <row r="372" spans="1:18" ht="12.75" customHeight="1" x14ac:dyDescent="0.2">
      <c r="A372" s="184"/>
      <c r="B372" s="184"/>
      <c r="C372" s="184"/>
      <c r="D372" s="184"/>
      <c r="E372" s="184"/>
      <c r="F372" s="184"/>
      <c r="G372" s="184"/>
      <c r="H372" s="184"/>
      <c r="I372" s="184"/>
      <c r="J372" s="184"/>
      <c r="K372" s="184"/>
      <c r="L372" s="184"/>
      <c r="M372" s="184"/>
      <c r="N372" s="184"/>
      <c r="O372" s="184"/>
    </row>
    <row r="373" spans="1:18" ht="12.75" customHeight="1" x14ac:dyDescent="0.2">
      <c r="A373" s="184"/>
      <c r="B373" s="184"/>
      <c r="C373" s="184"/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</row>
    <row r="374" spans="1:18" ht="31.5" customHeight="1" x14ac:dyDescent="0.2">
      <c r="A374" s="184"/>
      <c r="B374" s="184"/>
      <c r="C374" s="184"/>
      <c r="D374" s="184"/>
      <c r="E374" s="184"/>
      <c r="F374" s="184"/>
      <c r="G374" s="184"/>
      <c r="H374" s="184"/>
      <c r="I374" s="184"/>
      <c r="J374" s="184"/>
      <c r="K374" s="184"/>
      <c r="L374" s="184"/>
      <c r="M374" s="184"/>
      <c r="N374" s="184"/>
      <c r="O374" s="184"/>
    </row>
    <row r="375" spans="1:18" x14ac:dyDescent="0.2">
      <c r="A375" s="184"/>
      <c r="B375" s="184"/>
      <c r="C375" s="184"/>
      <c r="D375" s="184"/>
      <c r="E375" s="184"/>
      <c r="F375" s="184"/>
      <c r="G375" s="184"/>
      <c r="H375" s="184"/>
      <c r="I375" s="184"/>
      <c r="J375" s="184"/>
      <c r="K375" s="184"/>
      <c r="L375" s="184"/>
      <c r="M375" s="184"/>
      <c r="N375" s="184"/>
      <c r="O375" s="184"/>
    </row>
    <row r="376" spans="1:18" x14ac:dyDescent="0.2">
      <c r="A376" s="184"/>
      <c r="B376" s="184"/>
      <c r="C376" s="184"/>
      <c r="D376" s="184"/>
      <c r="E376" s="184"/>
      <c r="F376" s="184"/>
      <c r="G376" s="184"/>
      <c r="H376" s="184"/>
      <c r="I376" s="184"/>
      <c r="J376" s="184"/>
      <c r="K376" s="184"/>
      <c r="L376" s="184"/>
      <c r="M376" s="184"/>
      <c r="N376" s="184"/>
      <c r="O376" s="184"/>
    </row>
    <row r="377" spans="1:18" x14ac:dyDescent="0.2">
      <c r="A377" s="184"/>
      <c r="B377" s="184"/>
      <c r="C377" s="184"/>
      <c r="D377" s="184"/>
      <c r="E377" s="184"/>
      <c r="F377" s="184"/>
      <c r="G377" s="184"/>
      <c r="H377" s="184"/>
      <c r="I377" s="184"/>
      <c r="J377" s="184"/>
      <c r="K377" s="184"/>
      <c r="L377" s="184"/>
      <c r="M377" s="184"/>
      <c r="N377" s="184"/>
      <c r="O377" s="184"/>
    </row>
    <row r="378" spans="1:18" x14ac:dyDescent="0.2">
      <c r="A378" s="184"/>
      <c r="B378" s="184"/>
      <c r="C378" s="184"/>
      <c r="D378" s="184"/>
      <c r="E378" s="184"/>
      <c r="F378" s="184"/>
      <c r="G378" s="184"/>
      <c r="H378" s="184"/>
      <c r="I378" s="184"/>
      <c r="J378" s="184"/>
      <c r="K378" s="184"/>
      <c r="L378" s="184"/>
      <c r="M378" s="184"/>
      <c r="N378" s="184"/>
      <c r="O378" s="184"/>
    </row>
    <row r="379" spans="1:18" x14ac:dyDescent="0.2">
      <c r="A379" s="184"/>
      <c r="B379" s="184"/>
      <c r="C379" s="184"/>
      <c r="D379" s="184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</row>
    <row r="380" spans="1:18" x14ac:dyDescent="0.2">
      <c r="A380" s="184"/>
      <c r="B380" s="184"/>
      <c r="C380" s="184"/>
      <c r="D380" s="184"/>
      <c r="E380" s="184"/>
      <c r="F380" s="184"/>
      <c r="G380" s="184"/>
      <c r="H380" s="184"/>
      <c r="I380" s="184"/>
      <c r="J380" s="184"/>
      <c r="K380" s="184"/>
      <c r="L380" s="184"/>
      <c r="M380" s="184"/>
      <c r="N380" s="184"/>
      <c r="O380" s="184"/>
    </row>
    <row r="381" spans="1:18" x14ac:dyDescent="0.2">
      <c r="A381" s="184"/>
      <c r="B381" s="184"/>
      <c r="C381" s="184"/>
      <c r="D381" s="184"/>
      <c r="E381" s="184"/>
      <c r="F381" s="184"/>
      <c r="G381" s="184"/>
      <c r="H381" s="184"/>
      <c r="I381" s="184"/>
      <c r="J381" s="184"/>
      <c r="K381" s="184"/>
      <c r="L381" s="184"/>
      <c r="M381" s="184"/>
      <c r="N381" s="184"/>
      <c r="O381" s="184"/>
    </row>
    <row r="382" spans="1:18" x14ac:dyDescent="0.2">
      <c r="A382" s="184"/>
      <c r="B382" s="184"/>
      <c r="C382" s="184"/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</row>
    <row r="383" spans="1:18" ht="408.75" customHeight="1" x14ac:dyDescent="0.2">
      <c r="A383" s="184"/>
      <c r="B383" s="184"/>
      <c r="C383" s="184"/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</row>
    <row r="387" spans="1:15" ht="15.75" x14ac:dyDescent="0.2">
      <c r="A387" s="183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</row>
  </sheetData>
  <sheetProtection formatCells="0" autoFilter="0"/>
  <autoFilter ref="A9:U323"/>
  <customSheetViews>
    <customSheetView guid="{0E0215E5-F0B2-4B17-BE02-E752E00D9CAF}" scale="70" showPageBreaks="1" fitToPage="1" printArea="1" showAutoFilter="1" hiddenRows="1" hiddenColumns="1">
      <pane xSplit="2" ySplit="7" topLeftCell="C11" activePane="bottomRight" state="frozen"/>
      <selection pane="bottomRight" activeCell="J21" sqref="J2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1"/>
      <autoFilter ref="A8:AE1361"/>
    </customSheetView>
    <customSheetView guid="{3286A53C-0615-444B-B55A-DAE8F927C48A}" scale="70" showPageBreaks="1" fitToPage="1" printArea="1" showAutoFilter="1" hiddenRows="1" hiddenColumns="1">
      <pane xSplit="2" ySplit="7" topLeftCell="C379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2"/>
      <autoFilter ref="A8:AK1479"/>
    </customSheetView>
    <customSheetView guid="{A44072AE-9766-4B3A-BC71-00C511450946}" scale="70" showPageBreaks="1" fitToPage="1" printArea="1" showAutoFilter="1" hiddenColumns="1">
      <pane xSplit="2" ySplit="7" topLeftCell="C467" activePane="bottomRight" state="frozen"/>
      <selection pane="bottomRight" activeCell="H481" sqref="H48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479"/>
    </customSheetView>
    <customSheetView guid="{BEB9E14A-E859-4B4A-9CE1-B3AD3F1D73D1}" scale="70" fitToPage="1" showAutoFilter="1" hiddenColumns="1">
      <pane xSplit="2" ySplit="7" topLeftCell="C326" activePane="bottomRight" state="frozen"/>
      <selection pane="bottomRight" activeCell="S348" sqref="S348"/>
      <pageMargins left="0.19685039370078741" right="0.19685039370078741" top="0.19685039370078741" bottom="0.19685039370078741" header="0" footer="0"/>
      <printOptions horizontalCentered="1"/>
      <pageSetup paperSize="9" scale="48" fitToHeight="0" orientation="landscape" r:id="rId4"/>
      <autoFilter ref="A8:AK1504"/>
    </customSheetView>
    <customSheetView guid="{775A62AC-AFCC-49E9-8344-B4555EA5A1F7}" scale="70" fitToPage="1" showAutoFilter="1" hiddenColumns="1">
      <pane xSplit="2" ySplit="7" topLeftCell="C869" activePane="bottomRight" state="frozen"/>
      <selection pane="bottomRight" activeCell="S375" sqref="S37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503"/>
    </customSheetView>
    <customSheetView guid="{72153250-B1EB-403D-B5A9-8C27BB31089C}" scale="55" showPageBreaks="1" fitToPage="1" printArea="1" showAutoFilter="1" hiddenRows="1" hiddenColumns="1" view="pageBreakPreview" topLeftCell="A12">
      <pane xSplit="6" ySplit="6" topLeftCell="G241" activePane="bottomRight" state="frozen"/>
      <selection pane="bottomRight" activeCell="I248" sqref="I24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6"/>
      <autoFilter ref="A16:AE268"/>
    </customSheetView>
    <customSheetView guid="{B3A33B6C-9BCC-4FE8-B107-2E3384F26C45}" scale="70" showPageBreaks="1" fitToPage="1" printArea="1" showAutoFilter="1" hiddenRows="1" hiddenColumns="1" view="pageBreakPreview" topLeftCell="A12">
      <pane xSplit="6" ySplit="6" topLeftCell="G210" activePane="bottomRight" state="frozen"/>
      <selection pane="bottomRight" activeCell="C228" sqref="C22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7"/>
      <autoFilter ref="A16:AE268"/>
    </customSheetView>
  </customSheetViews>
  <mergeCells count="238">
    <mergeCell ref="O292:O296"/>
    <mergeCell ref="N297:N301"/>
    <mergeCell ref="O297:O301"/>
    <mergeCell ref="N303:N307"/>
    <mergeCell ref="O303:O307"/>
    <mergeCell ref="N308:N312"/>
    <mergeCell ref="O308:O312"/>
    <mergeCell ref="A261:A265"/>
    <mergeCell ref="A266:A271"/>
    <mergeCell ref="A272:A276"/>
    <mergeCell ref="A277:A281"/>
    <mergeCell ref="N261:N265"/>
    <mergeCell ref="O261:O265"/>
    <mergeCell ref="N266:N271"/>
    <mergeCell ref="O266:O271"/>
    <mergeCell ref="N272:N276"/>
    <mergeCell ref="O272:O276"/>
    <mergeCell ref="N277:N281"/>
    <mergeCell ref="O277:O281"/>
    <mergeCell ref="A231:A236"/>
    <mergeCell ref="A237:A241"/>
    <mergeCell ref="A243:A248"/>
    <mergeCell ref="A249:A254"/>
    <mergeCell ref="A255:A259"/>
    <mergeCell ref="N231:N236"/>
    <mergeCell ref="O231:O236"/>
    <mergeCell ref="N237:N241"/>
    <mergeCell ref="O237:O241"/>
    <mergeCell ref="N243:N248"/>
    <mergeCell ref="O243:O248"/>
    <mergeCell ref="N249:N254"/>
    <mergeCell ref="O249:O254"/>
    <mergeCell ref="N255:N259"/>
    <mergeCell ref="O255:O259"/>
    <mergeCell ref="A242:O242"/>
    <mergeCell ref="B231:B232"/>
    <mergeCell ref="B243:B244"/>
    <mergeCell ref="A196:A200"/>
    <mergeCell ref="N196:N200"/>
    <mergeCell ref="O196:O200"/>
    <mergeCell ref="A202:A206"/>
    <mergeCell ref="A207:A211"/>
    <mergeCell ref="A212:A216"/>
    <mergeCell ref="N202:N206"/>
    <mergeCell ref="O202:O206"/>
    <mergeCell ref="N207:N211"/>
    <mergeCell ref="O207:O211"/>
    <mergeCell ref="N212:N216"/>
    <mergeCell ref="O212:O216"/>
    <mergeCell ref="N115:N119"/>
    <mergeCell ref="O115:O119"/>
    <mergeCell ref="N120:N124"/>
    <mergeCell ref="O120:O124"/>
    <mergeCell ref="N125:N129"/>
    <mergeCell ref="O125:O129"/>
    <mergeCell ref="N130:N134"/>
    <mergeCell ref="O130:O134"/>
    <mergeCell ref="N135:N139"/>
    <mergeCell ref="O135:O139"/>
    <mergeCell ref="A115:A119"/>
    <mergeCell ref="A120:A124"/>
    <mergeCell ref="A125:A129"/>
    <mergeCell ref="A130:A134"/>
    <mergeCell ref="A135:A139"/>
    <mergeCell ref="A140:A144"/>
    <mergeCell ref="A145:A149"/>
    <mergeCell ref="A150:A154"/>
    <mergeCell ref="A155:A159"/>
    <mergeCell ref="A89:A93"/>
    <mergeCell ref="A94:A98"/>
    <mergeCell ref="A99:A103"/>
    <mergeCell ref="A104:A108"/>
    <mergeCell ref="A109:A113"/>
    <mergeCell ref="N89:N93"/>
    <mergeCell ref="O89:O93"/>
    <mergeCell ref="N94:N98"/>
    <mergeCell ref="O94:O98"/>
    <mergeCell ref="N99:N103"/>
    <mergeCell ref="O99:O103"/>
    <mergeCell ref="N104:N108"/>
    <mergeCell ref="O104:O108"/>
    <mergeCell ref="N109:N113"/>
    <mergeCell ref="O109:O113"/>
    <mergeCell ref="A76:A80"/>
    <mergeCell ref="A81:A85"/>
    <mergeCell ref="N64:N70"/>
    <mergeCell ref="O64:O70"/>
    <mergeCell ref="N71:N75"/>
    <mergeCell ref="N76:N80"/>
    <mergeCell ref="O76:O80"/>
    <mergeCell ref="N81:N85"/>
    <mergeCell ref="O81:O85"/>
    <mergeCell ref="A58:A62"/>
    <mergeCell ref="N42:N49"/>
    <mergeCell ref="O42:O49"/>
    <mergeCell ref="N50:N57"/>
    <mergeCell ref="O50:O57"/>
    <mergeCell ref="N58:N62"/>
    <mergeCell ref="O58:O62"/>
    <mergeCell ref="A64:A70"/>
    <mergeCell ref="A71:A75"/>
    <mergeCell ref="B52:B53"/>
    <mergeCell ref="O71:O74"/>
    <mergeCell ref="B46:B47"/>
    <mergeCell ref="B42:B44"/>
    <mergeCell ref="B54:B55"/>
    <mergeCell ref="B50:B51"/>
    <mergeCell ref="A42:A49"/>
    <mergeCell ref="A50:A57"/>
    <mergeCell ref="A160:O160"/>
    <mergeCell ref="A260:O260"/>
    <mergeCell ref="B266:B267"/>
    <mergeCell ref="B249:B250"/>
    <mergeCell ref="A230:O230"/>
    <mergeCell ref="D339:D342"/>
    <mergeCell ref="E363:F363"/>
    <mergeCell ref="E354:E356"/>
    <mergeCell ref="E357:E359"/>
    <mergeCell ref="E360:E362"/>
    <mergeCell ref="D354:D363"/>
    <mergeCell ref="D343:D349"/>
    <mergeCell ref="E343:E344"/>
    <mergeCell ref="E345:E346"/>
    <mergeCell ref="E347:E348"/>
    <mergeCell ref="D350:D353"/>
    <mergeCell ref="E349:F349"/>
    <mergeCell ref="E353:F353"/>
    <mergeCell ref="E342:F342"/>
    <mergeCell ref="E325:E326"/>
    <mergeCell ref="E327:E328"/>
    <mergeCell ref="E329:E330"/>
    <mergeCell ref="D325:D331"/>
    <mergeCell ref="E332:E333"/>
    <mergeCell ref="A172:A176"/>
    <mergeCell ref="A177:A181"/>
    <mergeCell ref="A217:A221"/>
    <mergeCell ref="A222:A226"/>
    <mergeCell ref="N217:N221"/>
    <mergeCell ref="O217:O221"/>
    <mergeCell ref="N222:N226"/>
    <mergeCell ref="O222:O226"/>
    <mergeCell ref="A161:O161"/>
    <mergeCell ref="A182:O182"/>
    <mergeCell ref="N162:N166"/>
    <mergeCell ref="O162:O166"/>
    <mergeCell ref="N167:N171"/>
    <mergeCell ref="O167:O171"/>
    <mergeCell ref="N172:N176"/>
    <mergeCell ref="O172:O176"/>
    <mergeCell ref="N177:N181"/>
    <mergeCell ref="O177:O181"/>
    <mergeCell ref="A186:A190"/>
    <mergeCell ref="N186:N190"/>
    <mergeCell ref="O186:O190"/>
    <mergeCell ref="A191:A195"/>
    <mergeCell ref="N191:N195"/>
    <mergeCell ref="O191:O195"/>
    <mergeCell ref="A387:O387"/>
    <mergeCell ref="A371:O383"/>
    <mergeCell ref="O313:O316"/>
    <mergeCell ref="A282:O282"/>
    <mergeCell ref="A284:O284"/>
    <mergeCell ref="A285:O285"/>
    <mergeCell ref="A283:O283"/>
    <mergeCell ref="A291:O291"/>
    <mergeCell ref="N313:N316"/>
    <mergeCell ref="E338:F338"/>
    <mergeCell ref="E331:F331"/>
    <mergeCell ref="E334:E335"/>
    <mergeCell ref="E336:E337"/>
    <mergeCell ref="D332:D338"/>
    <mergeCell ref="A302:O302"/>
    <mergeCell ref="A286:A290"/>
    <mergeCell ref="A292:A296"/>
    <mergeCell ref="A297:A301"/>
    <mergeCell ref="A303:A307"/>
    <mergeCell ref="A308:A312"/>
    <mergeCell ref="N286:N290"/>
    <mergeCell ref="O286:O290"/>
    <mergeCell ref="N292:N296"/>
    <mergeCell ref="A313:A317"/>
    <mergeCell ref="A88:O88"/>
    <mergeCell ref="A87:O87"/>
    <mergeCell ref="A185:O185"/>
    <mergeCell ref="G191:M191"/>
    <mergeCell ref="A229:O229"/>
    <mergeCell ref="A201:O201"/>
    <mergeCell ref="A183:O183"/>
    <mergeCell ref="A184:O184"/>
    <mergeCell ref="A63:O63"/>
    <mergeCell ref="B67:B68"/>
    <mergeCell ref="B64:B65"/>
    <mergeCell ref="A86:O86"/>
    <mergeCell ref="A227:O227"/>
    <mergeCell ref="A228:O228"/>
    <mergeCell ref="N140:N144"/>
    <mergeCell ref="O140:O144"/>
    <mergeCell ref="N145:N149"/>
    <mergeCell ref="O145:O149"/>
    <mergeCell ref="N150:N154"/>
    <mergeCell ref="O150:O154"/>
    <mergeCell ref="N155:N159"/>
    <mergeCell ref="O155:O159"/>
    <mergeCell ref="A162:A166"/>
    <mergeCell ref="A167:A171"/>
    <mergeCell ref="A39:O39"/>
    <mergeCell ref="A40:O40"/>
    <mergeCell ref="A41:O41"/>
    <mergeCell ref="G5:M5"/>
    <mergeCell ref="A10:O10"/>
    <mergeCell ref="N6:N8"/>
    <mergeCell ref="O6:O8"/>
    <mergeCell ref="A24:A27"/>
    <mergeCell ref="B11:B12"/>
    <mergeCell ref="A11:A17"/>
    <mergeCell ref="A19:A22"/>
    <mergeCell ref="B13:B14"/>
    <mergeCell ref="N11:N18"/>
    <mergeCell ref="N29:N33"/>
    <mergeCell ref="O29:O33"/>
    <mergeCell ref="A34:A38"/>
    <mergeCell ref="N34:N38"/>
    <mergeCell ref="O34:O38"/>
    <mergeCell ref="O11:O18"/>
    <mergeCell ref="N19:N23"/>
    <mergeCell ref="O19:O23"/>
    <mergeCell ref="N24:N28"/>
    <mergeCell ref="C7:F7"/>
    <mergeCell ref="C6:M6"/>
    <mergeCell ref="G7:M7"/>
    <mergeCell ref="A2:O4"/>
    <mergeCell ref="A29:A32"/>
    <mergeCell ref="R1:S1"/>
    <mergeCell ref="A6:A8"/>
    <mergeCell ref="B6:B8"/>
    <mergeCell ref="P6:Q8"/>
    <mergeCell ref="O24:O28"/>
    <mergeCell ref="B15:B16"/>
  </mergeCells>
  <printOptions horizontalCentered="1"/>
  <pageMargins left="0" right="0" top="0.98425196850393704" bottom="0.39370078740157483" header="0" footer="0"/>
  <pageSetup paperSize="9" scale="48" fitToHeight="0" orientation="landscape" r:id="rId8"/>
  <rowBreaks count="1" manualBreakCount="1">
    <brk id="1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Образование_new</vt:lpstr>
      <vt:lpstr>'ГП Образование_new'!Заголовки_для_печати</vt:lpstr>
      <vt:lpstr>'ГП Образование_new'!Область_печати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Новикова Анна Петровна</cp:lastModifiedBy>
  <cp:lastPrinted>2020-04-29T04:47:58Z</cp:lastPrinted>
  <dcterms:created xsi:type="dcterms:W3CDTF">2015-04-09T06:00:42Z</dcterms:created>
  <dcterms:modified xsi:type="dcterms:W3CDTF">2020-07-15T05:09:16Z</dcterms:modified>
</cp:coreProperties>
</file>