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Луткова\ГП\"/>
    </mc:Choice>
  </mc:AlternateContent>
  <bookViews>
    <workbookView xWindow="0" yWindow="0" windowWidth="24000" windowHeight="8400" tabRatio="800" activeTab="2"/>
  </bookViews>
  <sheets>
    <sheet name="Перечень 2018-2020_NEW" sheetId="8" r:id="rId1"/>
    <sheet name="Табл 4_NEW" sheetId="13" r:id="rId2"/>
    <sheet name="Табл 5_NEW" sheetId="12" r:id="rId3"/>
  </sheets>
  <externalReferences>
    <externalReference r:id="rId4"/>
    <externalReference r:id="rId5"/>
    <externalReference r:id="rId6"/>
  </externalReferences>
  <definedNames>
    <definedName name="_xlnm.Print_Titles" localSheetId="0">'Перечень 2018-2020_NEW'!$9:$12</definedName>
    <definedName name="_xlnm.Print_Titles" localSheetId="2">'Табл 5_NEW'!$7:$7</definedName>
    <definedName name="_xlnm.Print_Area" localSheetId="0">'Перечень 2018-2020_NEW'!$A$2:$Q$504</definedName>
    <definedName name="_xlnm.Print_Area" localSheetId="2">'Табл 5_NEW'!$A$1:$E$314</definedName>
  </definedNames>
  <calcPr calcId="162913"/>
</workbook>
</file>

<file path=xl/calcChain.xml><?xml version="1.0" encoding="utf-8"?>
<calcChain xmlns="http://schemas.openxmlformats.org/spreadsheetml/2006/main">
  <c r="L151" i="8" l="1"/>
  <c r="I219" i="8"/>
  <c r="L238" i="8"/>
  <c r="L237" i="8" s="1"/>
  <c r="C151" i="12" l="1"/>
  <c r="C98" i="12" l="1"/>
  <c r="N40" i="8" l="1"/>
  <c r="L13" i="13"/>
  <c r="K13" i="13"/>
  <c r="J13" i="13"/>
  <c r="L8" i="13"/>
  <c r="K8" i="13"/>
  <c r="J8" i="13"/>
  <c r="C236" i="12" l="1"/>
  <c r="C226"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310" i="12"/>
  <c r="D311" i="12"/>
  <c r="D284" i="12"/>
  <c r="D285" i="12"/>
  <c r="C278" i="12" l="1"/>
  <c r="C255" i="12"/>
  <c r="D256" i="12" s="1"/>
  <c r="C311" i="12"/>
  <c r="C310" i="12"/>
  <c r="C309" i="12"/>
  <c r="C308" i="12"/>
  <c r="C307" i="12"/>
  <c r="C306" i="12"/>
  <c r="C305" i="12"/>
  <c r="C304" i="12"/>
  <c r="C303" i="12"/>
  <c r="C302" i="12"/>
  <c r="C301" i="12"/>
  <c r="C300" i="12"/>
  <c r="C299" i="12"/>
  <c r="C298" i="12"/>
  <c r="C297" i="12"/>
  <c r="C296" i="12"/>
  <c r="C295" i="12"/>
  <c r="C294" i="12"/>
  <c r="C293" i="12"/>
  <c r="C292" i="12"/>
  <c r="C291" i="12"/>
  <c r="C290" i="12"/>
  <c r="C289" i="12"/>
  <c r="C288" i="12"/>
  <c r="C287" i="12"/>
  <c r="C286" i="12"/>
  <c r="C285" i="12"/>
  <c r="C284" i="12"/>
  <c r="C280" i="12"/>
  <c r="C281" i="12" s="1"/>
  <c r="C239" i="12"/>
  <c r="C229" i="12"/>
  <c r="C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C61" i="12"/>
  <c r="C312" i="12" l="1"/>
  <c r="D227" i="12"/>
  <c r="D265" i="12"/>
  <c r="D99" i="12"/>
  <c r="C313" i="12" l="1"/>
  <c r="I107" i="8"/>
  <c r="I264" i="8" l="1"/>
  <c r="I476" i="8" s="1"/>
  <c r="L264" i="8"/>
  <c r="H484" i="8"/>
  <c r="L125" i="8"/>
  <c r="K125" i="8"/>
  <c r="J230" i="8"/>
  <c r="L230" i="8"/>
  <c r="J125" i="8"/>
  <c r="I229" i="8"/>
  <c r="L126" i="8"/>
  <c r="L267" i="8" s="1"/>
  <c r="K126" i="8"/>
  <c r="K231" i="8"/>
  <c r="J126" i="8"/>
  <c r="J231" i="8"/>
  <c r="K240" i="8"/>
  <c r="J240" i="8"/>
  <c r="I240" i="8"/>
  <c r="K239" i="8"/>
  <c r="H239" i="8" s="1"/>
  <c r="I265" i="8"/>
  <c r="I269" i="8" s="1"/>
  <c r="I228" i="8" l="1"/>
  <c r="I222" i="8"/>
  <c r="I221" i="8" s="1"/>
  <c r="H240" i="8"/>
  <c r="L265" i="8"/>
  <c r="H125" i="8"/>
  <c r="H231" i="8" l="1"/>
  <c r="H126" i="8"/>
  <c r="J267" i="8"/>
  <c r="I267" i="8"/>
  <c r="J265" i="8"/>
  <c r="K265" i="8"/>
  <c r="K269" i="8" s="1"/>
  <c r="L269" i="8"/>
  <c r="K154" i="8"/>
  <c r="H156" i="8"/>
  <c r="H155" i="8"/>
  <c r="L154" i="8"/>
  <c r="J269" i="8" l="1"/>
  <c r="H265" i="8"/>
  <c r="K132" i="8"/>
  <c r="I247" i="8"/>
  <c r="J41" i="8"/>
  <c r="I18" i="8"/>
  <c r="H24" i="8"/>
  <c r="I246" i="8" l="1"/>
  <c r="H501" i="8"/>
  <c r="L473" i="8"/>
  <c r="K473" i="8"/>
  <c r="J473" i="8"/>
  <c r="I473" i="8"/>
  <c r="I470" i="8"/>
  <c r="H464" i="8"/>
  <c r="H463" i="8" s="1"/>
  <c r="H470" i="8" s="1"/>
  <c r="N463" i="8"/>
  <c r="M463" i="8"/>
  <c r="M470" i="8" s="1"/>
  <c r="L463" i="8"/>
  <c r="L470" i="8" s="1"/>
  <c r="K463" i="8"/>
  <c r="K462" i="8" s="1"/>
  <c r="J463" i="8"/>
  <c r="M462" i="8"/>
  <c r="M461" i="8" s="1"/>
  <c r="L462" i="8"/>
  <c r="N424" i="8"/>
  <c r="N420" i="8" s="1"/>
  <c r="N419" i="8" s="1"/>
  <c r="N350" i="8" s="1"/>
  <c r="M424" i="8"/>
  <c r="M355" i="8" s="1"/>
  <c r="H424" i="8"/>
  <c r="H355" i="8" s="1"/>
  <c r="L420" i="8"/>
  <c r="K420" i="8"/>
  <c r="J420" i="8"/>
  <c r="H420" i="8"/>
  <c r="H419" i="8" s="1"/>
  <c r="H350" i="8" s="1"/>
  <c r="L351" i="8"/>
  <c r="K351" i="8"/>
  <c r="J351" i="8"/>
  <c r="N349" i="8"/>
  <c r="M349" i="8"/>
  <c r="L349" i="8"/>
  <c r="K349" i="8"/>
  <c r="J349" i="8"/>
  <c r="H349" i="8"/>
  <c r="J277" i="8"/>
  <c r="H274" i="8"/>
  <c r="L476" i="8"/>
  <c r="N263" i="8"/>
  <c r="M263" i="8"/>
  <c r="L263" i="8"/>
  <c r="K263" i="8"/>
  <c r="J263" i="8"/>
  <c r="I263" i="8"/>
  <c r="H263" i="8"/>
  <c r="I262" i="8"/>
  <c r="N261" i="8"/>
  <c r="M261" i="8"/>
  <c r="L261" i="8"/>
  <c r="K261" i="8"/>
  <c r="J261" i="8"/>
  <c r="I261" i="8"/>
  <c r="N260" i="8"/>
  <c r="M260" i="8"/>
  <c r="L260" i="8"/>
  <c r="K260" i="8"/>
  <c r="J260" i="8"/>
  <c r="I260" i="8"/>
  <c r="L259" i="8"/>
  <c r="K259" i="8"/>
  <c r="J259" i="8"/>
  <c r="I259" i="8"/>
  <c r="K257" i="8"/>
  <c r="I257" i="8"/>
  <c r="H257" i="8"/>
  <c r="N256" i="8"/>
  <c r="M256" i="8"/>
  <c r="J256" i="8"/>
  <c r="I256" i="8"/>
  <c r="N255" i="8"/>
  <c r="M255" i="8"/>
  <c r="L255" i="8"/>
  <c r="K255" i="8"/>
  <c r="J255" i="8"/>
  <c r="I255" i="8"/>
  <c r="H255" i="8"/>
  <c r="H250" i="8"/>
  <c r="H249" i="8"/>
  <c r="H248" i="8"/>
  <c r="N247" i="8"/>
  <c r="N246" i="8" s="1"/>
  <c r="N245" i="8" s="1"/>
  <c r="M247" i="8"/>
  <c r="M262" i="8" s="1"/>
  <c r="K247" i="8"/>
  <c r="J247" i="8"/>
  <c r="J238" i="8"/>
  <c r="J237" i="8" s="1"/>
  <c r="I258" i="8"/>
  <c r="N238" i="8"/>
  <c r="N237" i="8" s="1"/>
  <c r="M238" i="8"/>
  <c r="M237" i="8" s="1"/>
  <c r="M236" i="8" s="1"/>
  <c r="I238" i="8"/>
  <c r="L257" i="8"/>
  <c r="K229" i="8"/>
  <c r="K228" i="8" s="1"/>
  <c r="J229" i="8"/>
  <c r="J222" i="8" s="1"/>
  <c r="J221" i="8" s="1"/>
  <c r="H229" i="8"/>
  <c r="N228" i="8"/>
  <c r="N227" i="8" s="1"/>
  <c r="M228" i="8"/>
  <c r="M227" i="8" s="1"/>
  <c r="J228" i="8"/>
  <c r="N222" i="8"/>
  <c r="N221" i="8" s="1"/>
  <c r="M222" i="8"/>
  <c r="M221" i="8"/>
  <c r="N219" i="8"/>
  <c r="M219" i="8"/>
  <c r="L219" i="8"/>
  <c r="K219" i="8"/>
  <c r="J219" i="8"/>
  <c r="H219" i="8"/>
  <c r="N214" i="8"/>
  <c r="M214" i="8"/>
  <c r="I214" i="8"/>
  <c r="H214" i="8"/>
  <c r="H213" i="8" s="1"/>
  <c r="N213" i="8"/>
  <c r="M213" i="8"/>
  <c r="N207" i="8"/>
  <c r="N206" i="8" s="1"/>
  <c r="M207" i="8"/>
  <c r="M206" i="8" s="1"/>
  <c r="L207" i="8"/>
  <c r="H207" i="8"/>
  <c r="N204" i="8"/>
  <c r="M204" i="8"/>
  <c r="M197" i="8" s="1"/>
  <c r="H204" i="8"/>
  <c r="H197" i="8" s="1"/>
  <c r="L200" i="8"/>
  <c r="L197" i="8"/>
  <c r="L277" i="8" s="1"/>
  <c r="N194" i="8"/>
  <c r="M194" i="8"/>
  <c r="L194" i="8"/>
  <c r="I194" i="8"/>
  <c r="I193" i="8" s="1"/>
  <c r="H194" i="8"/>
  <c r="N186" i="8"/>
  <c r="M186" i="8"/>
  <c r="N179" i="8"/>
  <c r="M179" i="8"/>
  <c r="N172" i="8"/>
  <c r="M172" i="8"/>
  <c r="L164" i="8"/>
  <c r="L148" i="8" s="1"/>
  <c r="L147" i="8" s="1"/>
  <c r="K164" i="8"/>
  <c r="J164" i="8"/>
  <c r="J163" i="8" s="1"/>
  <c r="J161" i="8" s="1"/>
  <c r="H161" i="8" s="1"/>
  <c r="N163" i="8"/>
  <c r="M163" i="8"/>
  <c r="K163" i="8"/>
  <c r="I163" i="8"/>
  <c r="N154" i="8"/>
  <c r="N153" i="8" s="1"/>
  <c r="N146" i="8" s="1"/>
  <c r="M154" i="8"/>
  <c r="M153" i="8" s="1"/>
  <c r="M146" i="8" s="1"/>
  <c r="N151" i="8"/>
  <c r="M151" i="8"/>
  <c r="K151" i="8"/>
  <c r="K277" i="8" s="1"/>
  <c r="H151" i="8"/>
  <c r="N148" i="8"/>
  <c r="N147" i="8" s="1"/>
  <c r="M148" i="8"/>
  <c r="M147" i="8" s="1"/>
  <c r="H135" i="8"/>
  <c r="H111" i="8" s="1"/>
  <c r="H133" i="8"/>
  <c r="J132" i="8"/>
  <c r="L258" i="8"/>
  <c r="K124" i="8"/>
  <c r="K123" i="8" s="1"/>
  <c r="J257" i="8"/>
  <c r="N124" i="8"/>
  <c r="N123" i="8" s="1"/>
  <c r="N122" i="8" s="1"/>
  <c r="M124" i="8"/>
  <c r="L124" i="8"/>
  <c r="L110" i="8" s="1"/>
  <c r="L109" i="8" s="1"/>
  <c r="I124" i="8"/>
  <c r="H124" i="8"/>
  <c r="H123" i="8" s="1"/>
  <c r="H122" i="8" s="1"/>
  <c r="N113" i="8"/>
  <c r="M113" i="8"/>
  <c r="H113" i="8"/>
  <c r="K111" i="8"/>
  <c r="K264" i="8" s="1"/>
  <c r="K476" i="8" s="1"/>
  <c r="J111" i="8"/>
  <c r="J264" i="8" s="1"/>
  <c r="N107" i="8"/>
  <c r="M107" i="8"/>
  <c r="L107" i="8"/>
  <c r="K107" i="8"/>
  <c r="J107" i="8"/>
  <c r="H103" i="8"/>
  <c r="H261" i="8" s="1"/>
  <c r="H102" i="8"/>
  <c r="H260" i="8" s="1"/>
  <c r="L101" i="8"/>
  <c r="L84" i="8" s="1"/>
  <c r="K101" i="8"/>
  <c r="K100" i="8" s="1"/>
  <c r="J101" i="8"/>
  <c r="J84" i="8" s="1"/>
  <c r="J83" i="8" s="1"/>
  <c r="I101" i="8"/>
  <c r="N100" i="8"/>
  <c r="N99" i="8" s="1"/>
  <c r="M100" i="8"/>
  <c r="M99" i="8" s="1"/>
  <c r="N93" i="8"/>
  <c r="N92" i="8" s="1"/>
  <c r="M93" i="8"/>
  <c r="M92" i="8" s="1"/>
  <c r="L93" i="8"/>
  <c r="K93" i="8"/>
  <c r="J93" i="8"/>
  <c r="I93" i="8"/>
  <c r="H93" i="8"/>
  <c r="H92" i="8" s="1"/>
  <c r="L87" i="8"/>
  <c r="K87" i="8"/>
  <c r="J87" i="8"/>
  <c r="I87" i="8"/>
  <c r="L86" i="8"/>
  <c r="K86" i="8"/>
  <c r="J86" i="8"/>
  <c r="I86" i="8"/>
  <c r="L85" i="8"/>
  <c r="K85" i="8"/>
  <c r="J85" i="8"/>
  <c r="I85" i="8"/>
  <c r="N84" i="8"/>
  <c r="N83" i="8" s="1"/>
  <c r="M84" i="8"/>
  <c r="M83" i="8" s="1"/>
  <c r="L81" i="8"/>
  <c r="K81" i="8"/>
  <c r="J81" i="8"/>
  <c r="I81" i="8"/>
  <c r="H81" i="8"/>
  <c r="N79" i="8"/>
  <c r="M79" i="8"/>
  <c r="L79" i="8"/>
  <c r="K79" i="8"/>
  <c r="J79" i="8"/>
  <c r="I79" i="8"/>
  <c r="H75" i="8"/>
  <c r="H72" i="8"/>
  <c r="N68" i="8"/>
  <c r="M68" i="8"/>
  <c r="M67" i="8" s="1"/>
  <c r="L68" i="8"/>
  <c r="H68" i="8"/>
  <c r="H67" i="8" s="1"/>
  <c r="N67" i="8"/>
  <c r="H55" i="8"/>
  <c r="H54" i="8"/>
  <c r="N53" i="8"/>
  <c r="N52" i="8" s="1"/>
  <c r="N51" i="8" s="1"/>
  <c r="M53" i="8"/>
  <c r="M52" i="8" s="1"/>
  <c r="M51" i="8" s="1"/>
  <c r="L53" i="8"/>
  <c r="L52" i="8" s="1"/>
  <c r="K53" i="8"/>
  <c r="K52" i="8" s="1"/>
  <c r="J53" i="8"/>
  <c r="J52" i="8" s="1"/>
  <c r="I53" i="8"/>
  <c r="I52" i="8" s="1"/>
  <c r="H46" i="8"/>
  <c r="H45" i="8"/>
  <c r="H44" i="8"/>
  <c r="H43" i="8"/>
  <c r="H42" i="8"/>
  <c r="N41" i="8"/>
  <c r="N39" i="8" s="1"/>
  <c r="M41" i="8"/>
  <c r="L41" i="8"/>
  <c r="L40" i="8" s="1"/>
  <c r="K41" i="8"/>
  <c r="K40" i="8" s="1"/>
  <c r="J40" i="8"/>
  <c r="H34" i="8"/>
  <c r="H33" i="8"/>
  <c r="H32" i="8"/>
  <c r="N31" i="8"/>
  <c r="N30" i="8" s="1"/>
  <c r="N29" i="8" s="1"/>
  <c r="M31" i="8"/>
  <c r="M30" i="8" s="1"/>
  <c r="M29" i="8" s="1"/>
  <c r="L31" i="8"/>
  <c r="L30" i="8" s="1"/>
  <c r="K31" i="8"/>
  <c r="K30" i="8" s="1"/>
  <c r="J31" i="8"/>
  <c r="J30" i="8" s="1"/>
  <c r="I31" i="8"/>
  <c r="I30" i="8" s="1"/>
  <c r="H23" i="8"/>
  <c r="H22" i="8"/>
  <c r="H21" i="8"/>
  <c r="H20" i="8"/>
  <c r="H19" i="8"/>
  <c r="N18" i="8"/>
  <c r="M18" i="8"/>
  <c r="L18" i="8"/>
  <c r="L17" i="8" s="1"/>
  <c r="K18" i="8"/>
  <c r="K17" i="8" s="1"/>
  <c r="J18" i="8"/>
  <c r="M40" i="8" l="1"/>
  <c r="M39" i="8" s="1"/>
  <c r="N355" i="8"/>
  <c r="N351" i="8" s="1"/>
  <c r="L193" i="8"/>
  <c r="J476" i="8"/>
  <c r="H264" i="8"/>
  <c r="H476" i="8" s="1"/>
  <c r="M220" i="8"/>
  <c r="K148" i="8"/>
  <c r="K256" i="8" s="1"/>
  <c r="M193" i="8"/>
  <c r="N262" i="8"/>
  <c r="L256" i="8"/>
  <c r="K110" i="8"/>
  <c r="K109" i="8" s="1"/>
  <c r="J258" i="8"/>
  <c r="H164" i="8"/>
  <c r="H200" i="8"/>
  <c r="H199" i="8" s="1"/>
  <c r="K222" i="8"/>
  <c r="K221" i="8" s="1"/>
  <c r="H193" i="8"/>
  <c r="M200" i="8"/>
  <c r="M199" i="8" s="1"/>
  <c r="H132" i="8"/>
  <c r="H131" i="8" s="1"/>
  <c r="H110" i="8"/>
  <c r="H109" i="8" s="1"/>
  <c r="H108" i="8" s="1"/>
  <c r="H259" i="8"/>
  <c r="H247" i="8"/>
  <c r="H262" i="8" s="1"/>
  <c r="H462" i="8"/>
  <c r="H461" i="8" s="1"/>
  <c r="K84" i="8"/>
  <c r="K83" i="8" s="1"/>
  <c r="H351" i="8"/>
  <c r="H473" i="8"/>
  <c r="H469" i="8" s="1"/>
  <c r="L478" i="8"/>
  <c r="H41" i="8"/>
  <c r="H40" i="8" s="1"/>
  <c r="H39" i="8" s="1"/>
  <c r="J478" i="8"/>
  <c r="J100" i="8"/>
  <c r="H101" i="8"/>
  <c r="H84" i="8" s="1"/>
  <c r="N110" i="8"/>
  <c r="N254" i="8" s="1"/>
  <c r="L163" i="8"/>
  <c r="J246" i="8"/>
  <c r="J262" i="8"/>
  <c r="H85" i="8"/>
  <c r="L229" i="8"/>
  <c r="M246" i="8"/>
  <c r="M245" i="8" s="1"/>
  <c r="I469" i="8"/>
  <c r="M74" i="8"/>
  <c r="M73" i="8" s="1"/>
  <c r="I74" i="8"/>
  <c r="H53" i="8"/>
  <c r="H79" i="8"/>
  <c r="H31" i="8"/>
  <c r="H18" i="8"/>
  <c r="H17" i="8" s="1"/>
  <c r="H16" i="8" s="1"/>
  <c r="M17" i="8"/>
  <c r="M16" i="8" s="1"/>
  <c r="I17" i="8"/>
  <c r="K74" i="8"/>
  <c r="M351" i="8"/>
  <c r="M473" i="8"/>
  <c r="M469" i="8" s="1"/>
  <c r="L83" i="8"/>
  <c r="L123" i="8"/>
  <c r="N473" i="8"/>
  <c r="L74" i="8"/>
  <c r="L76" i="8" s="1"/>
  <c r="K478" i="8"/>
  <c r="L100" i="8"/>
  <c r="I84" i="8"/>
  <c r="I254" i="8" s="1"/>
  <c r="I100" i="8"/>
  <c r="M123" i="8"/>
  <c r="M122" i="8" s="1"/>
  <c r="M110" i="8"/>
  <c r="M254" i="8" s="1"/>
  <c r="N236" i="8"/>
  <c r="K262" i="8"/>
  <c r="K246" i="8"/>
  <c r="K470" i="8"/>
  <c r="K469" i="8" s="1"/>
  <c r="J74" i="8"/>
  <c r="J76" i="8" s="1"/>
  <c r="J17" i="8"/>
  <c r="N74" i="8"/>
  <c r="N73" i="8" s="1"/>
  <c r="N17" i="8"/>
  <c r="N16" i="8" s="1"/>
  <c r="H277" i="8"/>
  <c r="N197" i="8"/>
  <c r="N193" i="8" s="1"/>
  <c r="N200" i="8"/>
  <c r="N199" i="8" s="1"/>
  <c r="N220" i="8"/>
  <c r="H228" i="8"/>
  <c r="H227" i="8" s="1"/>
  <c r="H220" i="8" s="1"/>
  <c r="H222" i="8"/>
  <c r="H221" i="8" s="1"/>
  <c r="L262" i="8"/>
  <c r="H256" i="8"/>
  <c r="M420" i="8"/>
  <c r="M419" i="8" s="1"/>
  <c r="M350" i="8" s="1"/>
  <c r="J470" i="8"/>
  <c r="J469" i="8" s="1"/>
  <c r="J462" i="8"/>
  <c r="N470" i="8"/>
  <c r="N462" i="8"/>
  <c r="N461" i="8" s="1"/>
  <c r="L469" i="8"/>
  <c r="H154" i="8"/>
  <c r="H153" i="8" s="1"/>
  <c r="H146" i="8" s="1"/>
  <c r="H86" i="8"/>
  <c r="H87" i="8"/>
  <c r="M277" i="8"/>
  <c r="I123" i="8"/>
  <c r="I110" i="8"/>
  <c r="I109" i="8" s="1"/>
  <c r="J124" i="8"/>
  <c r="K73" i="8" l="1"/>
  <c r="K76" i="8"/>
  <c r="I73" i="8"/>
  <c r="I76" i="8"/>
  <c r="H30" i="8"/>
  <c r="H29" i="8" s="1"/>
  <c r="F61" i="12"/>
  <c r="H52" i="8"/>
  <c r="H51" i="8" s="1"/>
  <c r="M478" i="8"/>
  <c r="K147" i="8"/>
  <c r="H163" i="8"/>
  <c r="H162" i="8" s="1"/>
  <c r="H148" i="8"/>
  <c r="H147" i="8" s="1"/>
  <c r="N109" i="8"/>
  <c r="N108" i="8" s="1"/>
  <c r="N257" i="8"/>
  <c r="M253" i="8"/>
  <c r="H246" i="8"/>
  <c r="H245" i="8" s="1"/>
  <c r="H83" i="8"/>
  <c r="M76" i="8"/>
  <c r="N469" i="8"/>
  <c r="H100" i="8"/>
  <c r="H99" i="8" s="1"/>
  <c r="N277" i="8"/>
  <c r="N478" i="8" s="1"/>
  <c r="L228" i="8"/>
  <c r="L222" i="8"/>
  <c r="H478" i="8"/>
  <c r="H74" i="8"/>
  <c r="H76" i="8" s="1"/>
  <c r="L73" i="8"/>
  <c r="N76" i="8"/>
  <c r="N475" i="8"/>
  <c r="I83" i="8"/>
  <c r="M109" i="8"/>
  <c r="M108" i="8" s="1"/>
  <c r="M257" i="8"/>
  <c r="J123" i="8"/>
  <c r="J110" i="8"/>
  <c r="J73" i="8"/>
  <c r="M475" i="8"/>
  <c r="N482" i="8" l="1"/>
  <c r="N485" i="8" s="1"/>
  <c r="M482" i="8"/>
  <c r="M485" i="8" s="1"/>
  <c r="M484" i="8"/>
  <c r="N253" i="8"/>
  <c r="L221" i="8"/>
  <c r="L254" i="8"/>
  <c r="H73" i="8"/>
  <c r="J254" i="8"/>
  <c r="J109" i="8"/>
  <c r="N484" i="8"/>
  <c r="N474" i="8"/>
  <c r="M474" i="8"/>
  <c r="I253" i="8"/>
  <c r="I475" i="8"/>
  <c r="I474" i="8" s="1"/>
  <c r="L253" i="8" l="1"/>
  <c r="L475" i="8"/>
  <c r="L474" i="8" s="1"/>
  <c r="J253" i="8"/>
  <c r="J475" i="8"/>
  <c r="J474" i="8" s="1"/>
  <c r="K258" i="8"/>
  <c r="K267" i="8"/>
  <c r="K238" i="8"/>
  <c r="K237" i="8" s="1"/>
  <c r="I237" i="8"/>
  <c r="K254" i="8" l="1"/>
  <c r="K253" i="8" s="1"/>
  <c r="H267" i="8"/>
  <c r="H258" i="8"/>
  <c r="B258" i="8" s="1"/>
  <c r="H238" i="8"/>
  <c r="H254" i="8" s="1"/>
  <c r="K475" i="8" l="1"/>
  <c r="K474" i="8" s="1"/>
  <c r="H237" i="8"/>
  <c r="H236" i="8" s="1"/>
  <c r="H475" i="8" l="1"/>
  <c r="H253" i="8"/>
  <c r="H481" i="8" l="1"/>
  <c r="H482" i="8"/>
  <c r="I485" i="8" s="1"/>
  <c r="H480" i="8"/>
  <c r="I483" i="8" s="1"/>
  <c r="H479" i="8"/>
  <c r="H497" i="8"/>
  <c r="H474" i="8"/>
</calcChain>
</file>

<file path=xl/sharedStrings.xml><?xml version="1.0" encoding="utf-8"?>
<sst xmlns="http://schemas.openxmlformats.org/spreadsheetml/2006/main" count="1507" uniqueCount="428">
  <si>
    <t>Наименование мероприятия</t>
  </si>
  <si>
    <t>Наименование показателя</t>
  </si>
  <si>
    <t xml:space="preserve">Код бюджетной </t>
  </si>
  <si>
    <t>Значение показателя на 2018 год</t>
  </si>
  <si>
    <t>Значение показателя на очередной финансовый 2018  год (поквартально)</t>
  </si>
  <si>
    <t>Значение показателя на 2019 год</t>
  </si>
  <si>
    <t>Значение показателя на 2020 год</t>
  </si>
  <si>
    <t>Ответственный исполнитель</t>
  </si>
  <si>
    <t>Ожидаемый результат (краткое описание)</t>
  </si>
  <si>
    <t>классификации</t>
  </si>
  <si>
    <t>ГРБС</t>
  </si>
  <si>
    <t>РЗ</t>
  </si>
  <si>
    <t>ПР</t>
  </si>
  <si>
    <t>ЦСР</t>
  </si>
  <si>
    <t>ВР</t>
  </si>
  <si>
    <t>1 кв.</t>
  </si>
  <si>
    <t>2 кв.</t>
  </si>
  <si>
    <t>3 кв.</t>
  </si>
  <si>
    <t>4 кв.</t>
  </si>
  <si>
    <t>Задача: 1.1. Обеспечение стабильного функционирования системы подведомственных Минобразования Новосибирской области профессиональных образовательных организаций</t>
  </si>
  <si>
    <t>1.1.1. Оказание профессиональными образовательными организациями, организациями дополнительного профессионального образования, Центром культуры учащейся молодежи государственных услуг в соответствии с государственным заданием</t>
  </si>
  <si>
    <t>Количество человек</t>
  </si>
  <si>
    <t>Минобразования Новосибирской области, профессиональные образовательные организации, организации дополнительного профессионального образования, Центр культуры учащейся молодежи</t>
  </si>
  <si>
    <t xml:space="preserve">Предоставление государственных услуг ежегодно не менее 52,5 тыс. человек
</t>
  </si>
  <si>
    <t xml:space="preserve">Стоимость единицы </t>
  </si>
  <si>
    <t>х</t>
  </si>
  <si>
    <t>Сумма затрат, в том числе:</t>
  </si>
  <si>
    <t xml:space="preserve">областной бюджет </t>
  </si>
  <si>
    <t>136</t>
  </si>
  <si>
    <t>07</t>
  </si>
  <si>
    <t>03  04  05</t>
  </si>
  <si>
    <t>06.0.00.00640 06.0.00.01010 06.0.00.01020</t>
  </si>
  <si>
    <t>611 621</t>
  </si>
  <si>
    <t>06.0.00.01020</t>
  </si>
  <si>
    <t xml:space="preserve">федеральный бюджет </t>
  </si>
  <si>
    <t xml:space="preserve">местные бюджеты </t>
  </si>
  <si>
    <t xml:space="preserve">внебюджетные источники </t>
  </si>
  <si>
    <t>1.1.2. Предоставление мер социальной поддержки студентам и выпускникам из числа детей-сирот и детей, оставшихся без попечения родителей, в профессиональных образовательных организациях</t>
  </si>
  <si>
    <t>Минобразования Новосибирской области, профессиональные образовательные организации</t>
  </si>
  <si>
    <t>04</t>
  </si>
  <si>
    <t>06.0.00.02019</t>
  </si>
  <si>
    <t>321 612 622</t>
  </si>
  <si>
    <t>1.1.3. Укрепление и развитие материально-технической базы профессиональных образовательных организаций,  организаций дополнительного профессионального образования и Центра культуры учащейся молодежи</t>
  </si>
  <si>
    <t>Количество организаций</t>
  </si>
  <si>
    <t>03
04  05</t>
  </si>
  <si>
    <t>612 622</t>
  </si>
  <si>
    <t xml:space="preserve">06.0.00.01010 </t>
  </si>
  <si>
    <t>124</t>
  </si>
  <si>
    <t>06.0.00.04040</t>
  </si>
  <si>
    <t>1.1.4. Предоставление мер социальной поддержки отдельным категориям студентов в профессиональных образовательных организациях</t>
  </si>
  <si>
    <t>06.0.00.03349</t>
  </si>
  <si>
    <t>1.1.5. Организация и проведение профильных смен для студентов профессиональных образовательных организаций  в  каникулярный период</t>
  </si>
  <si>
    <t>Минобразования Новосибирской области, профессиональные образовательные организации, организации дополнительного профессионального образования</t>
  </si>
  <si>
    <t>09</t>
  </si>
  <si>
    <t>06.0.00.00499</t>
  </si>
  <si>
    <t>1.1.6. Участие профессиональных образовательных организаций, организаций дополнительного профессионального образования и Центра культуры учащейся молодежи в организации и реализации мероприятий  по  профилактике правонарушений и преступлений, организации  внеурочной  занятости</t>
  </si>
  <si>
    <t>Сумма затрат по задаче 1 цели 1 государственной программы</t>
  </si>
  <si>
    <t>Всего, в том числе:</t>
  </si>
  <si>
    <t>бюд.роспись</t>
  </si>
  <si>
    <t>проверка</t>
  </si>
  <si>
    <t>Задача: 1.2. Модернизация системы подведомственных Минобразования Новосибирской области образовательных организаций в соответствии с перспективными задачами социально-экономического развития Новосибирской области</t>
  </si>
  <si>
    <t>1.2.1. Выплата стипендий Правительства Новосибирской области студентам профессиональных образовательных организаций Новосибирской области</t>
  </si>
  <si>
    <t>Количество стипендий</t>
  </si>
  <si>
    <t xml:space="preserve">Поддержка талантливой молодежи, обучающейся в профессиональных образовательных организациях Новосибирской области по очной форме обучения
</t>
  </si>
  <si>
    <t>15,0 - 22,5</t>
  </si>
  <si>
    <t>06.0.00.03329    06.0.00.00499</t>
  </si>
  <si>
    <t>340 612 622</t>
  </si>
  <si>
    <t>1.2.1.1. Выплата стипендий Правительства Новосибирской области студентам профессиональных образовательных организаций Новосибирской области (победителям или призерам областных, всероссийских, международных конкурсов, олимпиад, соревнований)</t>
  </si>
  <si>
    <t>Поддержка талантливой молодежи, обучающейся в профессиональных образовательных организациях Новосибирской области по очной форме обучения, 90 человек ежегодно</t>
  </si>
  <si>
    <t xml:space="preserve"> 06.0.00.03329</t>
  </si>
  <si>
    <t>1.2.1.2. Выплата стипендий Правительства Новосибирской области для студентов профессиональных образовательных организаций Новосибирской области, обучающихся по профессиям и специальностям, соответствующим приоритетным направлениям модернизации и технологического развития экономики Новосибирской области</t>
  </si>
  <si>
    <t>Повышение мотивации студентов  к получению среднего профессионального образования по приоритетным рабочим профессиям и специальностям, 700 человек ежегодно</t>
  </si>
  <si>
    <t>1.2.2. Внедрение инновационных образовательных программ и проектов, создание совместно с работодателями новой инфраструктуры подготовки кадров</t>
  </si>
  <si>
    <t>Количество охваченных мероприятием центров</t>
  </si>
  <si>
    <t>Минобразования Новосибирской области, профессиональные образовательные организации,  организации</t>
  </si>
  <si>
    <t>Реализация образовательными организациями совместно с работодателями инновационных образовательных программ и проектов, способствующих повышению качества среднего профессионального образования и востребованности выпускников на рынке труда</t>
  </si>
  <si>
    <t>06.0.00.00490</t>
  </si>
  <si>
    <t>612</t>
  </si>
  <si>
    <t>1.2.2.1. Предоставление на конкурсной основе государственной поддержки профессиональным образовательным организациям, внедряющим инновационные образовательные программы и проекты.</t>
  </si>
  <si>
    <t>УБРАЛИ ФИНАНСИРОВАНИЕ Минтруд Новосибирской области, профессиональные образовательные организации</t>
  </si>
  <si>
    <t>Ежегодная поддержка 26 профессиональных образовательных организаций, реализующих инновационные образовательные программы и проекты (мероприятие планируется к реализации в 2019-2020 годы)</t>
  </si>
  <si>
    <t>1.2.2.1. Модернизация учебно-лабораторного комплекса, включая объекты инфраструктуры, отраслевых ресурсных центров профессионального образования, межрайонных базовых центров, специализированных отраслевых и многопрофильных профессиональных образовательных организаций, центров профессионального обучения</t>
  </si>
  <si>
    <t xml:space="preserve">1.2.2.2. Разработка и распространение в системе среднего профессионального образования новых образовательных технологий и форм организации образовательного процесса </t>
  </si>
  <si>
    <t>Минобразования Новосибирской области, ГБПОУ НСО «Новосибирский технический колледж им. А.И. Покрышкина»</t>
  </si>
  <si>
    <t>Модернизация системы подготовки высококвалифицированных специалистов и рабочих кадров по наиболее востребованным, новым и перспективным профессиям и специальностям среднего профессионального образования из перечня ТОП – 50 через развитие инновационной сети образовательных учреждений по распространению лучших практик в соответствии с современными стандартами и передовыми технологиями. В 2018 году создание региональной площадки сетевого взаимодействия.</t>
  </si>
  <si>
    <t>06.0.00.R5330</t>
  </si>
  <si>
    <t>Покрышкин</t>
  </si>
  <si>
    <t xml:space="preserve">612 </t>
  </si>
  <si>
    <t>1.2.2.3. Создание и трансляция видеороликов и информационных сюжетов.</t>
  </si>
  <si>
    <t>Количество штук</t>
  </si>
  <si>
    <t>Ежегодно, начиная с 2016 года, создаются не менее 3 видеоролиоков и информационных сюжетов о востребованности рабочих профессий на рынке труда.</t>
  </si>
  <si>
    <t>1.2.3. Развитие системы независимой оценки качества образования</t>
  </si>
  <si>
    <t>В Новосибирской области будет сформирована система независимой оценки качества образования, получит развитие система профессионально-общественной аккредитации образовательных программ, сформируется региональная система оценки профессиональных квалификаций. Будет обеспечено прохождение независимой оценки качества условий осуществления образовательной деятельности образовательными организациями 1 раз в три года</t>
  </si>
  <si>
    <t>244</t>
  </si>
  <si>
    <t>1.2.3.1. Организация внешней независимой оценки качества профессионального образования (профессионально-общественная аккредитация программ, оценка профессиональных квалификаций выпускников, независимая оценка качества образовательной деятельности)</t>
  </si>
  <si>
    <t>1.2.3.2. Развитие инфраструктуры общежитий профессиональных образовательных организаций. Обновление бытовой мебели и мягкого инвентаря в общежитиях профессиональных образовательных организаций.</t>
  </si>
  <si>
    <t>Количество общежитий</t>
  </si>
  <si>
    <t>Минтруд Новосибирской области, профессиональные образовательные организации, организации</t>
  </si>
  <si>
    <t xml:space="preserve">Создание безопасных, комфортных условий для студентов профессиональных образовательных организаций. </t>
  </si>
  <si>
    <t>097</t>
  </si>
  <si>
    <t>0709</t>
  </si>
  <si>
    <t>1.2.3.3. Обновление компьютерного парка и мультимедийного оборудования, обеспечение доступа к сети Интернет в профессиональных образовательных организациях (в том числе базовые площадки, филиалы)</t>
  </si>
  <si>
    <t>Количество комплектов оборудования</t>
  </si>
  <si>
    <t>Оснащение образовательного процесса компьютерной техникой, мультимедийным оборудованием, обеспечение доступа к сети Интернет. Повышение качества образовательного процесса (не менее 20 профессиональных образовательных организаций ежегодно, начиная с 2016 года).</t>
  </si>
  <si>
    <t xml:space="preserve">          -     </t>
  </si>
  <si>
    <t xml:space="preserve">           -     </t>
  </si>
  <si>
    <t xml:space="preserve">         -     </t>
  </si>
  <si>
    <t xml:space="preserve">        -     </t>
  </si>
  <si>
    <t>06.1.0049</t>
  </si>
  <si>
    <t xml:space="preserve">1.2.3.4. Внедрение системы комплексной автоматизации в профессиональных образовательных организациях (в том числе создание технических условий) </t>
  </si>
  <si>
    <t>Минтруд Новосибирской области, профессиональные образовательные организации</t>
  </si>
  <si>
    <t>Внедрение системы комплексной автоматизации за 2016-2017 годы в деятельность не менее 30 профессиональных образовательных организаций, что позволит значительно сократить управленческие издержки, автоматизировать приемную комиссию, учебный и воспитательный процесс, подготовку аналитической отчетности, обеспечить интеграцию с другими, уже внедренными в учреждении, системами.</t>
  </si>
  <si>
    <t>1.2.3.5. Разработка дистанционных образовательных ресурсов (обучающих программ) в профессиональных образовательных организациях.</t>
  </si>
  <si>
    <t>Количество обучающих программ</t>
  </si>
  <si>
    <t>Начиная с 2016 года, создание не менее 3 дистанционных образовательных ресурсов (обучающих программ) для повышения качества и доступности образования.</t>
  </si>
  <si>
    <t>1.2.4. Повышение уровня профессиональной компетенции работников профессиональных образовательных организаций, организаций дополнительного профессионального образования, Центра культуры учащейся молодежи</t>
  </si>
  <si>
    <t>Наименование показателя           (ед. изм.)</t>
  </si>
  <si>
    <t xml:space="preserve"> Х </t>
  </si>
  <si>
    <t>Минобразования Новосибирской области, профессиональные образовательные организации, организации дополнительного профессионального образования, Центр культуры учащейся молодежи, Центр развития профессиональной карьеры</t>
  </si>
  <si>
    <t>Увеличение количества педагогических и руководящих работников образовательных организаций, участвующих в программах стажировок в организациях, на базе ресурсных центров, в том числе за рубежом. Формирование кадрового резерва, реализация модульно-накопительной технологии повышения квалификации педагогических и руководящих работников, внедрение дистанционных форм повышения квалификации. Сформирована система поощрения педагогических и руководящих работников</t>
  </si>
  <si>
    <t xml:space="preserve">350 </t>
  </si>
  <si>
    <t>1.2.4.1. Организация повышения квалификации, стажировок руководящих и педагогических работников профессиональных образовательных организаций, организаций дополнительного профессионального образования, Центра культуры учащейся молодежи в различных формах</t>
  </si>
  <si>
    <t>Наличие в образовательных организациях подготовленных специалистов. 34% преподавателей и мастеров производственного обучения ежегодно будут проходить повышение квалификации, стажировки на предприятиях, в организациях и на базе ресурсных центров, в том числе за рубежом, в целях повышения или подтверждения разряда или квалификации</t>
  </si>
  <si>
    <t>1.2.4.2. Организация выплаты ежегодной премии «Почетный работник профессионального образования Новосибирской области»</t>
  </si>
  <si>
    <t>Ежегодное поощрение 5 педагогических работников образовательных организаций Новосибирской области</t>
  </si>
  <si>
    <t>1.2.4.3. Поощрение победителя ежегодного областного конкурса «Мастер года»</t>
  </si>
  <si>
    <t>Ежегодное поощрение лучшего мастера производственного обучения профессиональных образовательных организаций</t>
  </si>
  <si>
    <t>1.2.5. Обеспечение доступности среднего профессионального образования для лиц с ограниченными возможностями здоровья</t>
  </si>
  <si>
    <t>Создание условий для обучения и проживания в общежитиях лиц с ограниченными возможностями здоровья</t>
  </si>
  <si>
    <t>1.2.5.1. Обеспечение доступности среднего профессионального образования для инвалидов и маломобильных групп населения (расширение дверных проемов и путей движения (реконструкция входной зоны), оборудование тамбуров и тамбур-шлюзов, входных площадок, лестниц, устройство наружных и внутренних пандусов, оборудование помещений подъемными платформами, монтаж входных дверей, оборудование санузлов, оснащение территорий и помещений учреждений рельефно-информационными плитами, формирующими направление линии и т.д.)</t>
  </si>
  <si>
    <t>1.2.6. Участие профессиональных образовательных организаций, организаций дополнительного профессионального образования, Центра культуры учащейся молодежи в организации и проведении семинаров, форумов, выставок, конкурсов и олимпиад профессионального мастерства, в том числе  чемпионатов «Молодые профессионалы» (Ворлдскиллс Россия)</t>
  </si>
  <si>
    <t>1.2.7. Создание и обеспечение функционирования базовой профессиональной образовательной организации, обеспечивающей поддержку региональной системы инклюзивного профессионального образования инвалидов</t>
  </si>
  <si>
    <t>Минобразования Новосибирской области, ГБПОУ НСО "Новосибирский профессионально-педагогический колледж"</t>
  </si>
  <si>
    <t>06.0.00.R0274 06.0.00.02740</t>
  </si>
  <si>
    <t xml:space="preserve">06.0.00.R0274 </t>
  </si>
  <si>
    <t>06.0.00.02740</t>
  </si>
  <si>
    <t>06.0.00.R0274</t>
  </si>
  <si>
    <t>Сумма затрат по задаче 2 цели 1 государственной программы</t>
  </si>
  <si>
    <t>преми</t>
  </si>
  <si>
    <t>оценк</t>
  </si>
  <si>
    <t>стип</t>
  </si>
  <si>
    <t>инклю</t>
  </si>
  <si>
    <t>06.0.00.03329</t>
  </si>
  <si>
    <t>проверка:</t>
  </si>
  <si>
    <t>1.3. Профессиональная ориентация и социальная адаптация молодежи, в том числе учащихся общеобразовательных организаций Новосибирской области, на рынке труда Новосибирской области</t>
  </si>
  <si>
    <t>1.3.1. Изготовление информационного материала, направленного на повышение имиджа профессиональных образовательных организаций, пропаганда  профессий  и специальностей, востребованных на рынке труда</t>
  </si>
  <si>
    <t>Количество комплексов мероприятий</t>
  </si>
  <si>
    <t>Минобразования Новосибирской области, профессиональные образовательные организации, Центр развития профессиональной карьеры, министерство труда и социального развития Новосибирской области</t>
  </si>
  <si>
    <t>Реализация мероприятия запланирована в 2020 году. Объем финансирования на 2020 год будет определен при формировании закона об областном бюджете Новосибирской области на 2019 год</t>
  </si>
  <si>
    <t>1.3.1.1. Демонстрация  серии  фильмов «Успешный профессионал» на государственном телевизионном канале ОТС и в образовательных организациях высшего образования и  профессиональных образовательных организациях.</t>
  </si>
  <si>
    <t>Количество демонстраций</t>
  </si>
  <si>
    <t xml:space="preserve"> - </t>
  </si>
  <si>
    <t>ГАУ НСО «Центр развития профессиональной карьеры»</t>
  </si>
  <si>
    <t>Информирование об успешных карьерных траекториях молодежи на рынке труда Новосибирской области с предполагаемым охватом аудитории в 2015 году 400 тыс. человек.</t>
  </si>
  <si>
    <t>06.0.8181</t>
  </si>
  <si>
    <t xml:space="preserve"> -</t>
  </si>
  <si>
    <t>1.3.1.2. Изготовление и тиражирование буклетов о профессиональных  образовательных организациях.</t>
  </si>
  <si>
    <t>Количество экземпляров</t>
  </si>
  <si>
    <t>Профессиональные образовательные организации</t>
  </si>
  <si>
    <t>Обеспечение буклетами общеобразовательных организаций (по 14 тыс. штук ежегодно)с целью профессионального информирования молодежи о рынке образовательных услуг в сфере среднего профессионального образования, в том числе в ходе ярмарок вакансий и учебных рабочих мест, «Дней открытых дверей».</t>
  </si>
  <si>
    <t>1.3.1.3. Изготовление видеофильмов о профессиях или специальностях, востребованных на рынке труда Новосибирской области.</t>
  </si>
  <si>
    <t>Количество видеофильмов</t>
  </si>
  <si>
    <t xml:space="preserve">Информирование выпускников общеобразовательных организаций о востребованных профессиях или специальностях для их использования в ходе профориентационных мероприятий ГКУ НСО ЦЗН, ЦРПК. </t>
  </si>
  <si>
    <t>1.3.1.4. Подготовка PR-статей о профессиях или специальностях, востребованных на рынке труда Новосибирской области.</t>
  </si>
  <si>
    <t>Подготовка и размещение ежегодно 50 статей о профессиях или специальностях в Интернете с целью знакомства молодежи  с востребованными  профессиями или специальностями на региональном рынке труда.</t>
  </si>
  <si>
    <t>1.3.1.5. Изготовление справочника профессиональных образовательных организаций.</t>
  </si>
  <si>
    <t>Информирование выпускников общеобразовательных организаций и их родителей о профессиональных образовательных организациях.</t>
  </si>
  <si>
    <t>1.3.1.6. Производство аудио- и видеороликов, направленных на пропаганду профессиональных образовательных организаций.</t>
  </si>
  <si>
    <t>Информирование молодежи о профессиональных образовательных организациях для трансляции на телевидение и радио.</t>
  </si>
  <si>
    <t>1.3.1.7. Демонстрация аудио- и видеороликов, направленных на пропаганду профессиональных образовательных организаций в средствах массовой информации.</t>
  </si>
  <si>
    <t>1.3.1.8. Демонстрация фильма «Адаптация на новом рабочем месте» на государственном телевизионном канале ОТС.</t>
  </si>
  <si>
    <t>Информирование молодежи об основах поиска работы, поведении при трудоустройстве, собеседовании с работодателем по вопросу приема на работу.</t>
  </si>
  <si>
    <t>Предполагаемый охват аудитории при демонстрации фильма 400 тыс. человек за 3 года.</t>
  </si>
  <si>
    <t>1.3.1.9. Тиражирование фильма «Адаптация на новом рабочем месте».</t>
  </si>
  <si>
    <t xml:space="preserve"> -  </t>
  </si>
  <si>
    <t>1.3.2. Профессиональная ориентация молодежи Новосибирской области</t>
  </si>
  <si>
    <t>Количество мероприятий</t>
  </si>
  <si>
    <t>Минобразования Новосибирской области, профессиональные образовательные организации, центры занятости населения Новосибирской области, Центр развития профессиональной карьеры, министерство труда и социального развития Новосибирской области</t>
  </si>
  <si>
    <t>1.3.2.1. Приобретение программного обеспечения для проведения профориентационного тестирования.</t>
  </si>
  <si>
    <t>Количество программ</t>
  </si>
  <si>
    <t>Приобретение новейших методик проведения профориентационных тестирований молодежи для использования в работе ЦРПК.</t>
  </si>
  <si>
    <t>1.3.2.2. Проведение профориентационных тестирований и консультирование абитуриентов в ходе работы приемных комиссий образовательных организаций высшего образования и профессиональных образовательных организаций</t>
  </si>
  <si>
    <t>Оказание услуг по профессиональной  ориентации 600 абитуриентам образовательных организаций высшего образования и профессиональных образовательных организаций.</t>
  </si>
  <si>
    <t>1.3.2.3. Проведение диагностики уровня выраженности предпринимательских компетенций молодежи.</t>
  </si>
  <si>
    <t>Получение прогноза успешности предпринимательской деятельности при выборе указанной формы занятости 165 молодых людей за 3 года..</t>
  </si>
  <si>
    <t>1.3.2.4. Проведение серии тренингов, направленных на развитие личных и деловых компетенций, необходимых в предпринимательской деятельности.</t>
  </si>
  <si>
    <t>Развитие личных и деловых компетенций, необходимых в предпринимательской деятельности – охват мероприятиями 165 молодых людей за 3 года..</t>
  </si>
  <si>
    <t>1.3.2.5. Организация и проведение конкурса на лучшую кампанию по профориентации среди профессиональных образовательных организаций.</t>
  </si>
  <si>
    <t>Проведение конкурса программ (проектов), представленных агитационными бригадами, АРТ-профи группами профессиональных образовательных организаций с целью обеспечения реализации программ (проектов) победителей.</t>
  </si>
  <si>
    <t>1.3.2.6. Организация и проведение праздника рабочих профессий «Город мастеров».</t>
  </si>
  <si>
    <t>Пропаганда рабочих профессий или специальностей,</t>
  </si>
  <si>
    <t>среди молодежи</t>
  </si>
  <si>
    <t>(охват 7500 человек за 3 года).</t>
  </si>
  <si>
    <t>1.3.2.7. Организация и проведение выезда агитавтобуса для профессиональной ориентации учащихся общеобразовательных организаций Новосибирской области.</t>
  </si>
  <si>
    <t>Выезд профессиональных образовательных организаций в муниципальные районы Новосибирской области, где отсутствуют профессиональные образовательные организации.</t>
  </si>
  <si>
    <t>1.3.2.8. Организация профориентационных встреч участников политехнических и агротехнических школ на территории Новосибирской области (ярмарки, выставки, экскурсии и т.п. на базе международного выставочного комплекса "Сибирь Экспоцентр", Технопарка Новосибирского Академгородка, заводов, образовательных организаций и т.д.)</t>
  </si>
  <si>
    <t>Популяризация рабочих профессий, создание комфортных условий для оказания профориентационных услуг. Охват мероприятиями около 5,0 тыс. человек за 3 года.</t>
  </si>
  <si>
    <t>1.3.2.1. Организация в профессиональных образовательных организациях мероприятий по профессиональной ориентации (организация встреч с учащимися 9 и 11 классов, организация экскурсий на современные производственные участки)</t>
  </si>
  <si>
    <t>Планируется ежегодное проведение профессиональными образовательными организациями не менее 100 мероприятий, оказание профориентационных услуг центрами  занятости населения (не менее 28 тыс. человек ежегодно). В рамках проведения мероприятий предусмотрена раздача буклетов и размещение рекламного материала о профессиональных организациях в СМИ</t>
  </si>
  <si>
    <t>1.3.3. Обучение, повышение квалификации специалистов, работающих в области профессиональной ориентации молодежи. Проведение межрегиональной конференции</t>
  </si>
  <si>
    <t>Минобразования Новосибирской области, Центр развития профессиональной карьеры, министерство труда и социального развития Новосибирской области</t>
  </si>
  <si>
    <t>1.3.3.1. Проведение межрегиональной конференции по вопросам развития профессиональной ориентации молодежи.</t>
  </si>
  <si>
    <t>Наименование мероприятий</t>
  </si>
  <si>
    <t>Обмен опытом и обучение новым формам работы  не менее 150 специалистов, работающих в сфере профессиональной ориентации молодежи.</t>
  </si>
  <si>
    <t>1.3.3.2. Обучение специалистов ЦРПК новейшим методам индивидуального и группового консультирования с целью мультипликации полученных знаний.</t>
  </si>
  <si>
    <t>не менее 7</t>
  </si>
  <si>
    <t>Внедрение передового психолого-управленческого опыта в сферу  профессиональной ориентации молодежи.</t>
  </si>
  <si>
    <t>1.3.3.3. Повышение квалификации специалистов, работающих в области профессиональной ориентации молодежи.</t>
  </si>
  <si>
    <t xml:space="preserve">Повышение уровня компетентности 90 чел. из числа специалистов центров содействия трудоустройству выпускников  образовательных организаций высшего образования и профессиональных образовательных организаций, профконсультантов ГКУ НСО  ЦЗН, школьных психологов за счет получения новых знаний в сфере профессиональной ориентации молодежи. </t>
  </si>
  <si>
    <t>1.3.3.4. Повышение квалификации педагогических работников профессиональных образовательных организаций.</t>
  </si>
  <si>
    <t>Повышение уровня квалификации преподавательского состава профессиональных образовательных организаций.</t>
  </si>
  <si>
    <t>1.3.4. Обучение учащихся общеобразовательных организаций 10, 11 классов в профессиональных образовательных организациях по программам профессиональной подготовки политехнической и агротехнической направленности</t>
  </si>
  <si>
    <t>Ежегодное обучение не менее 1000 школьников рабочим профессиям или специальностям политехнической и агротехнической направленности</t>
  </si>
  <si>
    <t>06.0.00.00810</t>
  </si>
  <si>
    <t>Сумма затрат по задаче 3 цели 1 государственной программы</t>
  </si>
  <si>
    <t>Сумма затрат по государственной программе</t>
  </si>
  <si>
    <t>Применяемые сокращения:</t>
  </si>
  <si>
    <t>Минобразования Новосибирской области – министерство образования Новосибирской области;</t>
  </si>
  <si>
    <t>профессиональные образовательные организации – подведомственные Минобразования Новосибирской области государственные профессиональные образовательные организации Новосибирской области (за исключением профессиональных образовательных организаций, реализующих программы среднего профессионального педагогического образования);</t>
  </si>
  <si>
    <t>Центр культуры учащейся молодежи – государственное бюджетное учреждение дополнительного образования Новосибирской области «Центр культуры учащейся молодежи», подведомственное  Минобразования Новосибирской области;</t>
  </si>
  <si>
    <t>организации дополнительного профессионального образования - организации дополнительного профессионального образования Новосибирской области «Новосибирский областной многофункциональный центр прикладных квалификаций» и «Новосибирский центр развития профессионального образования»,  подведомственные  Минобразования Новосибирской области;</t>
  </si>
  <si>
    <t>ГБПОУ НСО - государственное бюджетное профессиональное образовательное учреждение Новосибирской области;</t>
  </si>
  <si>
    <t>Центр развития профессиональной карьеры - государственное автономное учреждение Новосибирской области «Центр развития профессиональной карьеры»;</t>
  </si>
  <si>
    <t>Центры занятости населения Новосибирской области – государственные казенные учреждения Новосибирской области центры занятости населения;</t>
  </si>
  <si>
    <t>Перечень исполнителей отдельных мероприятий государственной программы за счет средств областного бюджета Новосибирской области в 2018 году</t>
  </si>
  <si>
    <t>п/п</t>
  </si>
  <si>
    <t>Объем финансирования в 2018 году, тыс. рублей</t>
  </si>
  <si>
    <t>Задача 1. Обеспечение стабильного функционирования системы подведомственных Минобразования Новосибирской области профессиональных образовательных организаций</t>
  </si>
  <si>
    <t>1.1.2. Предоставление мер социальной поддержки студентам и выпускникам из числа детей-сирот и детей, оставшихся без попечения родителей, в профессиональных образовательных организациях (в натуральном выражении)</t>
  </si>
  <si>
    <t>ГАПОУ НСО «Карасукский политехнический лицей»</t>
  </si>
  <si>
    <t>ГАПОУ НСО «Новосибирский архитектурно-строительный колледж»</t>
  </si>
  <si>
    <t>ГАПОУ НСО «Новосибирский колледж автосервиса и дорожного хозяйства»</t>
  </si>
  <si>
    <t>ГАПОУ НСО «Новосибирский колледж легкой промышленности и сервиса»</t>
  </si>
  <si>
    <t>ГАПОУ НСО «Новосибирский колледж парикмахерского искусства»</t>
  </si>
  <si>
    <t>ГАПОУ НСО «Новосибирский колледж печати и информационных технологий»</t>
  </si>
  <si>
    <t>ГАПОУ НСО «Новосибирский колледж питания и сервиса»</t>
  </si>
  <si>
    <t>ГАПОУ НСО «Новосибирский колледж пищевой промышленности и переработки»</t>
  </si>
  <si>
    <t>ГАПОУ НСО «Новосибирский лицей питания»</t>
  </si>
  <si>
    <t>ГАПОУ НСО «Новосибирский машиностроительный колледж»</t>
  </si>
  <si>
    <t xml:space="preserve">ГАПОУ НСО «Новосибирский центр профессионального обучения в сфере транспорта» </t>
  </si>
  <si>
    <t>ГАПОУ НСО «Татарский политехнический колледж»</t>
  </si>
  <si>
    <t>ГБПОУ НСО «Бердский политехнический колледж»</t>
  </si>
  <si>
    <t>ГБПОУ НСО «Венгеровский центр профессионального обучения»</t>
  </si>
  <si>
    <t>ГБПОУ НСО «Доволенский аграрный колледж»</t>
  </si>
  <si>
    <t>ГБПОУ НСО «Здвинский межрайонный аграрный лицей»</t>
  </si>
  <si>
    <t>ГБПОУ НСО «Колыванский аграрный колледж»</t>
  </si>
  <si>
    <t>ГБПОУ НСО «Кочковский межрайонный аграрный лицей»</t>
  </si>
  <si>
    <t>ГБПОУ НСО «Куйбышевский политехнический колледж»</t>
  </si>
  <si>
    <t>ГБПОУ НСО «Купинский межрайонный аграрный лицей»</t>
  </si>
  <si>
    <t>ГБПОУ НСО «Маслянинский межрайонный аграрный лицей»</t>
  </si>
  <si>
    <t>ГБПОУ НСО «Новосибирский авиастроительный лицей»</t>
  </si>
  <si>
    <t>ГБПОУ НСО «Новосибирский колледж почтовой связи и сервиса»</t>
  </si>
  <si>
    <t>ГБПОУ НСО «Новосибирский колледж электроники и вычислительной техники»</t>
  </si>
  <si>
    <t>ГБПОУ НСО «Новосибирский промышленно-энергетический колледж»</t>
  </si>
  <si>
    <t>ГБПОУ НСО «Новосибирский профессионально-педагогический колледж»</t>
  </si>
  <si>
    <t>ГБПОУ НСО «Новосибирский технический колледж им. А.И. Покрышкина»</t>
  </si>
  <si>
    <t>ГБПОУ НСО «Новосибирский технологический колледж»</t>
  </si>
  <si>
    <t>ГБПОУ НСО «Бердский электромеханический колледж»</t>
  </si>
  <si>
    <t>ГБПОУ НСО «Линевский центр профессионального обучения»</t>
  </si>
  <si>
    <t>ГБПОУ НСО «Новосибирский автотранспортный колледж»</t>
  </si>
  <si>
    <t>ГБПОУ НСО «Новосибирский радиотехнический колледж»</t>
  </si>
  <si>
    <t>ГБПОУ НСО «Новосибирский колледж транспортных технологий имени Н.А. Лунина»</t>
  </si>
  <si>
    <t>ГБПОУ НСО «Новосибирский авиационный технический колледж им. Г.Б. Галущака»</t>
  </si>
  <si>
    <t>ГБПОУ НСО «Новосибирский технологический колледж питания»</t>
  </si>
  <si>
    <t>ГБПОУ НСО «Новосибирский торгово-экономический колледж»</t>
  </si>
  <si>
    <t>ГБПОУ НСО «Новосибирский химико-технологический колледж им. Д.И. Менделеева»</t>
  </si>
  <si>
    <t>ГБПОУ НСО «Новосибирский электромеханический колледж»</t>
  </si>
  <si>
    <t>ГБПОУ НСО «Новосибирский политехнический колледж»</t>
  </si>
  <si>
    <t>ГБПОУ НСО «Новосибирский промышленный колледж»</t>
  </si>
  <si>
    <t>ГБПОУ НСО «Новосибирский речной колледж»</t>
  </si>
  <si>
    <t>ГБПОУ НСО «Новосибирский строительно-монтажный колледж»</t>
  </si>
  <si>
    <t>ГБПОУ НСО «Новосибирский электротехнический колледж»</t>
  </si>
  <si>
    <t>ГБПОУ НСО «Ордынский аграрный колледж»</t>
  </si>
  <si>
    <t>ГБПОУ НСО «Сибирский геофизический колледж»</t>
  </si>
  <si>
    <t>ГБПОУ НСО «Тогучинский межрайонный аграрный лицей»</t>
  </si>
  <si>
    <t>ГБПОУ НСО «Черепановский политехнический колледж»</t>
  </si>
  <si>
    <t>ГБПОУ НСО «Чулымский межрайонный аграрный лицей»</t>
  </si>
  <si>
    <t>ГБПОУ НСО «Искитимский центр профессионального обучения»</t>
  </si>
  <si>
    <t>ГБПОУ НСО «Новосибирский центр профессионального обучения № 1»</t>
  </si>
  <si>
    <t>Минобразования Новосибирской области</t>
  </si>
  <si>
    <t>ИТОГО:</t>
  </si>
  <si>
    <t>Мероприятие 1.1.3. Укрепление и развитие материально-технической базы профессиональных образовательных организаций,  организаций дополнительного профессионального образования  и  Центра культуры учащейся молодежи</t>
  </si>
  <si>
    <t>ГАПОУ НСО «Новосибирский центр профессионального обучения в сфере транспорта»</t>
  </si>
  <si>
    <t>1.2. Модернизация системы подведомственных Минобразования Новосибирской области образовательных организаций в соответствии с перспективными задачами социально-экономического развития Новосибирской области</t>
  </si>
  <si>
    <t>ГБПОУ НСО «Новосибирский авиационный технический колледж имени Б.С. Галущака»</t>
  </si>
  <si>
    <t>ГБПОУ НСО «Новосибирский политехнический лицей»</t>
  </si>
  <si>
    <t>ГАОУ ДО НСО «Новосибирский центр развития профессионального образования»</t>
  </si>
  <si>
    <t>ГАПОУ  НСО «Новосибирский архитектурно-строительный колледж»</t>
  </si>
  <si>
    <t>ГАПОУ  НСО «Новосибирский колледж печати и информационных технологий»</t>
  </si>
  <si>
    <t xml:space="preserve">ГАПОУ НСО  «Новосибирский центр профессионального обучения в сфере транспорта» </t>
  </si>
  <si>
    <t>ГАПОУ  НСО «Татарский политехнический колледж»</t>
  </si>
  <si>
    <t xml:space="preserve">ГБПОУ  НСО «Новосибирский авиастроительный лицей»  </t>
  </si>
  <si>
    <t>ГБПОУ  НСО «Новосибирский колледж транспортных технологий имени Н.А. Лунина» Барабинский филиал</t>
  </si>
  <si>
    <t>ГБПОУ НСО «Новосибирский технический колледж им. А.И. Покрышкина»</t>
  </si>
  <si>
    <t xml:space="preserve">ГБПОУ НСО «Бердский политехнический колледж» </t>
  </si>
  <si>
    <t>ГБПОУ НСО «Новосибирский химико-технологический колледж им.Д.И.Менделеева»</t>
  </si>
  <si>
    <t xml:space="preserve">ГБПОУ НСО «Новосибирский политехнический колледж» </t>
  </si>
  <si>
    <t>ГБПОУ НСО  «Доволенский аграрный колледж»</t>
  </si>
  <si>
    <t>ВСЕГО:</t>
  </si>
  <si>
    <t>ГБПОУ НСО «Новосибирский центр профессионального обучения № 1»</t>
  </si>
  <si>
    <t>ГБПОУ НСО «Новосибирский технический колледж им А.И. Покрышкина»</t>
  </si>
  <si>
    <t>ГБПОУ НСО «Новосибирский центр профессионального обучения № 2 им Героя России Ю.М. Наумова»</t>
  </si>
  <si>
    <t>ГБПОУ НСО «Новосибирский химико-технологический колледж им Д.И.Менделеева»</t>
  </si>
  <si>
    <t>ГБПОУ НСО «Новосибирский авиационный технический колледж имени Б.С.Галущака»</t>
  </si>
  <si>
    <t>ГБПОУ НСО «Новосибирский центр профессионального обучения № 2 им. героя России Ю.М. Наумова»</t>
  </si>
  <si>
    <t>ГБПОУ НСО "Новосибирский центр профессионального обучения № 2 им. Героя России Ю.М. Наумова"</t>
  </si>
  <si>
    <t>ГБПОУ НСО "Линевский центр профессионального обучения"</t>
  </si>
  <si>
    <t>ГБПОУ НСО "Искитимский центр профессионального обучения"</t>
  </si>
  <si>
    <t>ГБПОУ НСО "Новосибирский центр профессионального обучения № 1"</t>
  </si>
  <si>
    <t>БПОУ НСО "Венгеровский центр профессионального обучения"</t>
  </si>
  <si>
    <t>ГБПОУ НСО "НКПСиС"</t>
  </si>
  <si>
    <t>ГБПОУ НСО "Новосибирский профессионально-педагогический колледж"</t>
  </si>
  <si>
    <t>ГБПОУ НСО "НКТТ им. Н.А. Лунина"</t>
  </si>
  <si>
    <t>ГБПОУ НСО "БПК"</t>
  </si>
  <si>
    <t>ГБПОУ НСО "Бердский электромеханический колледж"</t>
  </si>
  <si>
    <t>ГБПОУ НСО "Ордынский аграрный колледж"</t>
  </si>
  <si>
    <t>ГБПОУ НСО "СГФК"</t>
  </si>
  <si>
    <t>ГБПОУ НСО "Куйбышевский политехнический колледж"</t>
  </si>
  <si>
    <t>ГБПОУ НСО "Новосибирский электротехнический колледж"</t>
  </si>
  <si>
    <t>ГБПОУ НСО "Новосибирский автотранспортный колледж"</t>
  </si>
  <si>
    <t>ГБПОУ НСО "Новосибирский авиастроительный лицей"</t>
  </si>
  <si>
    <t>ГБПОУ НСО "Новосибирский строительно-монтажный колледж"</t>
  </si>
  <si>
    <t>ГБПОУ НСО "Новосибирский технологический колледж"</t>
  </si>
  <si>
    <t>ГБПОУ НСО "Новосибирский радиотехнический колледж"</t>
  </si>
  <si>
    <t>ГБПОУ НСО "Новосибирский промышленно-энергетический колледж"</t>
  </si>
  <si>
    <t>ГБПОУ НСО "Новосибирский колледж электроники и вычислительной техники"</t>
  </si>
  <si>
    <t>ГБПОУ НСО "Новосибирский авиационный технический колледж имени Б.С. Галущака"</t>
  </si>
  <si>
    <t>ГБПОУ НСО "НЭК"</t>
  </si>
  <si>
    <t>ГБПОУ НСО "Новосибирский торгово-экономический колледж"</t>
  </si>
  <si>
    <t>ГБПОУ НСО "НРК"</t>
  </si>
  <si>
    <t>ГБПОУ НСО "Здвинский межрайонный аграрный лицей"</t>
  </si>
  <si>
    <t>ГБПОУ НСО "Черепановский политехнический колледж"</t>
  </si>
  <si>
    <t>042ГБПОУ НСО "Новосибирский технологический колледж питания"</t>
  </si>
  <si>
    <t>ГБПОУ НСО "Купинский межрайонный аграрный лицей"</t>
  </si>
  <si>
    <t>ГБПОУ НСО "Новосибирский политехнический колледж"</t>
  </si>
  <si>
    <t>ГБПОУ НСО "Тогучинский межрайонный аграрный лицей"</t>
  </si>
  <si>
    <t>ГБПОУ НСО "Кочковский межрайонный аграрный лицей"</t>
  </si>
  <si>
    <t>ГБПОУ НСО "Колыванский аграрный колледж"</t>
  </si>
  <si>
    <t>ГБПОУ НСО "Маслянинский межрайонный аграрный лицей"</t>
  </si>
  <si>
    <t>ГБПОУ НСО "ДАК"</t>
  </si>
  <si>
    <t>ГБПОУ НСО "Новосибирский промышленный колледж"</t>
  </si>
  <si>
    <t>ГБПОУ НСО "Чулымский межрайонный аграрный лицей"</t>
  </si>
  <si>
    <t>ГАПОУ НСО "НКАиДХ"</t>
  </si>
  <si>
    <t>ГАПОУ НСО "Новосибирский колледж пищевой промышленности и переработки"</t>
  </si>
  <si>
    <t>ГАПОУ НСО "Новосибирский колледж легкой промышленности и сервиса"</t>
  </si>
  <si>
    <t>ГАПОУ НСО "Татарский политехнический колледж"</t>
  </si>
  <si>
    <t>ГАПОУ НСО "Новосибирский машиностроительный колледж"</t>
  </si>
  <si>
    <t>ГАПОУ НСО "Новосибирский лицей питания"</t>
  </si>
  <si>
    <t>ГАПОУ НСО "Новосибирский колледж парикмахерского искусства"</t>
  </si>
  <si>
    <t>ГАПОУ НСО "Новосибирский центр профессионального обучения в сфере транспорта"</t>
  </si>
  <si>
    <t>ГАПОУ НСО "Новосибирский колледж печати и информационных технологий"</t>
  </si>
  <si>
    <t>ГАПОУ НСО "Новосибирский колледж питания и сервиса"</t>
  </si>
  <si>
    <t>ГАПОУ НСО "Карасукский политехнический лицей"</t>
  </si>
  <si>
    <t>ГАПОУ НСО "Новосибирский архитектурно-строительный колледж"</t>
  </si>
  <si>
    <t>ГБПОУ НСО "Новосибирский технический колледж им. А.И. Покрышкина</t>
  </si>
  <si>
    <t>ГБОУ ДО НСО «Центр культуры учащейся молодежи»</t>
  </si>
  <si>
    <t>Наименование основного мероприятия</t>
  </si>
  <si>
    <t>Наименование объекта капитального строительства</t>
  </si>
  <si>
    <t>Годы проведения работ</t>
  </si>
  <si>
    <t>Наличие проектной документации</t>
  </si>
  <si>
    <t>Стоимость объекта капитального строительства в соответствии с проектной документацией (тыс. руб.)</t>
  </si>
  <si>
    <t>Источники финансирования</t>
  </si>
  <si>
    <t>Объемы финансирования (тыс. руб.)</t>
  </si>
  <si>
    <t>Главные распорядители бюджетных средств, застройщик (заказчик-застройщик)</t>
  </si>
  <si>
    <t>на 2018 год</t>
  </si>
  <si>
    <t>на 2019 год</t>
  </si>
  <si>
    <t>на 2020 год</t>
  </si>
  <si>
    <t xml:space="preserve">Минстрой НСО, 
ГКУ НСО "УКС" </t>
  </si>
  <si>
    <t>внебюджетные источники</t>
  </si>
  <si>
    <t>Реконструкция административного здания по ул.Пушкина,17а в с.Довольное Доволенского района под студенческое общежитие аграрного колледжа</t>
  </si>
  <si>
    <t>ГАПОУ  НСО «Новосибирский колледж автосервиса и дорожного хозяйства»</t>
  </si>
  <si>
    <t>ГАПОУ  НСО «Новосибирский колледж легкой промышленности и сервиса»</t>
  </si>
  <si>
    <t>ГАПОУ  НСО «Новосибирский колледж парикмахерского искусства»</t>
  </si>
  <si>
    <t>ГАПОУ  НСО «Новосибирский колледж питания и сервиса»</t>
  </si>
  <si>
    <t>Создание условий для обучения и проживания лиц с ограниченными возможностями здоровья. В 2018-2020 годах поэтапное устройство и оснащение объектов в 14 образовательных организациях. Увеличение доли профессиональных образовательных организаций, обеспечивающих доступность обучения и проживания лиц с ограниченными возможностями здоровья</t>
  </si>
  <si>
    <t>Поддержка активистов студенческих отрядов и общественных объединений правоохранительной направленности, талантливой молодежи, обучающейся в профессиональных образовательных организациях Новосибирской области по очной форме обучения (до 250 человек). Реализация мероприятия запланирована в 2020 году. Объем финансирования на 2020 год будет определен при формировании закона об областном бюджете Новосибирской области на 2019-2021 годы</t>
  </si>
  <si>
    <t>Участие организаций в мероприятиях, направленных на профилактику правонарушений, в период 2018-2020 годы -  не менее 53 организаций ежегодно. Ежегодное снижение числа студентов, состоящих на различного вида профилактических учетах; вовлечение студентов во внеурочную деятельность, обеспечение условий для самореализации и социализации студентов, формирование социально-активной позиции студентов,  профилактика правонарушений</t>
  </si>
  <si>
    <t>100% образовательных организаций  проходят независимую оценку качества условий осуществления образовательной деятельности один раз в три года. К 2020 году 40% студентов будут обучаться по  программам подготовки квалифицированных рабочих, служащих и программам подготовки специалистов среднего звена, прошедшим профессионально-общественную аккредитацию</t>
  </si>
  <si>
    <t>В результате реализации мероприятия будут созданы условия для получения среднего профессионального образования инвалидами и лицами с ОВЗ, что позволит увеличивать долю инвалидов, принятых на обучение по программам среднего профессионального образования, не менее, чем на 3% ежегодно в 2018-2020 годах.
На базе ГБПОУ НСО «Новосибирский профессионально-педагогический колледж» будут реализовываться не менее 5 адаптированных образовательных программ среднего профессионального образования.
Не менее 250 педагогов ежегодно будут проходить повышение квалификации по вопросам предоставления инклюзивного среднего профессионального образования.
Будут проведены не менее 100 консультаций ежегодно для инвалидов, их родителей (законных представителей)</t>
  </si>
  <si>
    <t xml:space="preserve">Оказание профориентационных услуг молодежи с целью выбора профессии или специальности, диагностики уровня выраженности предпринимательской деятельности </t>
  </si>
  <si>
    <t>Реализация мероприятия запланирована в 2020 году. Объем финансирования на 2020 год будет определен при формировании закона об областном бюджете Новосибирской области на 2019-2021 годы</t>
  </si>
  <si>
    <t>244
612</t>
  </si>
  <si>
    <t>ОБ без минстроя</t>
  </si>
  <si>
    <t>ОБ+ФБ</t>
  </si>
  <si>
    <t>ОБ всего</t>
  </si>
  <si>
    <t>ОБ бюджет</t>
  </si>
  <si>
    <t>ОБ+ФБ бюджет</t>
  </si>
  <si>
    <t>ОБ+ФБ без минстроя</t>
  </si>
  <si>
    <t>Плановый период ввода объекта в эксплуатацию</t>
  </si>
  <si>
    <t>Параметры объекта в соответствии с проектной документацией</t>
  </si>
  <si>
    <t>-</t>
  </si>
  <si>
    <t xml:space="preserve">нет                                                 </t>
  </si>
  <si>
    <t xml:space="preserve">                               ориентировочно 
56 701,25                                      </t>
  </si>
  <si>
    <t>*Остаток сметной стоимости объекта сформирован с учетом выполненных и оплаченных работ по разработке проектно-сметной документации в 2018 году</t>
  </si>
  <si>
    <t>Минобразования Новосибирской области, Министерство строительства Новосибирской области, профессиональные образовательные организации, организации дополнительного профессионального образования, Центр культуры учащейся молодежи</t>
  </si>
  <si>
    <t>Среднегодовое количество студентов и выпускников из числа детей-сирот и детей, оставшихся без попечения родителей,  получающих социальную поддержку, составит не менее 1334 человек в 2018-2020 годах</t>
  </si>
  <si>
    <t>Цель: 1. Обеспечение высокого качества образования в системе подведомственных Минобразования Новосибирской области профессиональных образовательных организаций в соответствии с перспективными задачами социально-экономического развития Новосибирской области</t>
  </si>
  <si>
    <r>
      <t>организации – организации (работодатели), участвующие в реализации государственной программы Новосибирской области «Региональная программа развития среднего профессионального образования Новосибирской области на 2015 – 2020 годы»   в соответствии с действующим законодательством, в частности с Федеральным законом от 05.04.2013 № 44-ФЗ «О контрактной системе в сфере закупок товаров, работ, услуг для обеспечения государственных и муниципальных нужд», и на основании официально подтвержденных намерений об участии в реализации мероприятий государственной программы Новосибирской области «Региональная программа развития среднего профессионального образования Новосибирской области на 2015 – 2020 годы».</t>
    </r>
    <r>
      <rPr>
        <sz val="10"/>
        <rFont val="Calibri"/>
        <family val="2"/>
        <charset val="204"/>
      </rPr>
      <t>»</t>
    </r>
    <r>
      <rPr>
        <sz val="8"/>
        <rFont val="Times New Roman"/>
        <family val="1"/>
        <charset val="204"/>
      </rPr>
      <t>.</t>
    </r>
  </si>
  <si>
    <t xml:space="preserve">ПРИЛОЖЕНИЕ № 1
к приказу Минобразования
Новосибирской области
от  ___________ №_______
</t>
  </si>
  <si>
    <t xml:space="preserve">ПРИЛОЖЕНИЕ № 3
к приказу Минобразования
Новосибирской области
от  __________ №_______
</t>
  </si>
  <si>
    <r>
      <rPr>
        <sz val="12"/>
        <color theme="1"/>
        <rFont val="Calibri"/>
        <family val="2"/>
        <charset val="204"/>
      </rPr>
      <t>«</t>
    </r>
    <r>
      <rPr>
        <i/>
        <sz val="12"/>
        <color theme="1"/>
        <rFont val="Times New Roman"/>
        <family val="1"/>
        <charset val="204"/>
      </rPr>
      <t>Таблица № 5</t>
    </r>
  </si>
  <si>
    <r>
      <rPr>
        <sz val="10"/>
        <color theme="1"/>
        <rFont val="Calibri"/>
        <family val="2"/>
        <charset val="204"/>
      </rPr>
      <t>»</t>
    </r>
    <r>
      <rPr>
        <sz val="7.5"/>
        <color theme="1"/>
        <rFont val="Times New Roman"/>
        <family val="1"/>
        <charset val="204"/>
      </rPr>
      <t>.</t>
    </r>
  </si>
  <si>
    <t>Достижение высокой степени интеграции с работодателями, сетевого взаимодействия, улучшения организации среднего профессионального образования, повышения качества подготовки кадров, соответствующих требованиям современного производства. В профессиональных образовательных организациях, на базе которых будут созданы ресурсные центры, в 2020 году контингент обучающихся составит не менее 50% от общей численности. Формирование положительного имиджа профессиональных образовательных организаций. В 2018-2020 годах поэтапное оснащение и обновление материально-технической базы в 37 профессиональных образовательных организациях в 2018 году, 27 профессиональных образовательных организациях в 2019-2020 годах</t>
  </si>
  <si>
    <t>Повышение качества среднего профессионального образования, популяризация рабочих профессий. В 2018-2020 годах организация и участие не менее 21 организации в 2018 году и 20 организаций в 2019-2020 годах во Всероссийских олимпиадах, конкурсах профессионального мастерства, семинарах, форумах, выставках, открытых региональных, отборочных и национальных чемпионатах «Молодые профессионалы» (Ворлдскиллс Россия)</t>
  </si>
  <si>
    <t>ё</t>
  </si>
  <si>
    <r>
      <rPr>
        <i/>
        <sz val="12"/>
        <color theme="1"/>
        <rFont val="Calibri"/>
        <family val="2"/>
        <charset val="204"/>
      </rPr>
      <t>«</t>
    </r>
    <r>
      <rPr>
        <i/>
        <sz val="12"/>
        <color theme="1"/>
        <rFont val="Times New Roman"/>
        <family val="1"/>
        <charset val="204"/>
      </rPr>
      <t>Таблица № 3</t>
    </r>
  </si>
  <si>
    <t>Среднегодовое количество студентов, относящихся к категориям малоимущих и лиц с ограниченными возможностями здоровья, получающих социальную поддержку, составит 2192 человека в 2018-2020 годах</t>
  </si>
  <si>
    <t xml:space="preserve">Подробный перечень планируемых к реализации мероприятий государственной программы Новосибирской области «Региональная программа развития среднего </t>
  </si>
  <si>
    <t>профессионального образования Новосибирской области на 2015 - 2020 годы»  на 2018 год и плановый период 2019  и 2020 годов</t>
  </si>
  <si>
    <t>ГБПОУ НСО «Новосибирский авиационный технический колледж им. Г.Б.Галущака»</t>
  </si>
  <si>
    <t>Поддержание в соответствии с требованиями санитарных норм и правил движимого и недвижимого имущества, развитие имущественного комплекса, в том числе проведение ремонтных работ, составление проектно-сметной документации, реализация мероприятий по энергосбережению, своевременное исполнение предписаний контрольных органов, проведение технических обследований зданий и сооружений, приобретение особо ценного движимого и недвижимого имущества, реконструкция существующих и строительство новых зданий, помещений, необходимых для осуществления образовательной деятельности.
В 2018 году начата разработка проектно-сметной документации по объекту по адресу: ул. Красный проспект,74 под общежитие, а также по адресу: с.Довольное, ул.Пушкина, 17а (кроме того по указанному объекту произведено техническое присоединение к электросетям под студенческое общежитие).</t>
  </si>
  <si>
    <t>Таблица № 4</t>
  </si>
  <si>
    <t xml:space="preserve">Перечень объектов капитального строительства, включенных в государственную программу Новосибирской области «Региональная программа развития среднего профессионального образования Новосибирской области на 2015 - 2020 годы»  на очередной 2018 год и плановый период 2019  и 2020 годы </t>
  </si>
  <si>
    <t>Остаток сметной стоимости объекта (тыс. руб.)</t>
  </si>
  <si>
    <t>Реконструкция нежилых помещений, расположенных по Красному проспекту, 74 под общежитие</t>
  </si>
  <si>
    <t>2019-2020</t>
  </si>
  <si>
    <t xml:space="preserve">нет                                         </t>
  </si>
  <si>
    <t xml:space="preserve">                                                        ориентировочно                        135 508,05</t>
  </si>
  <si>
    <t>126 836*</t>
  </si>
  <si>
    <t>Сумма затрат, в том числе: **</t>
  </si>
  <si>
    <t>областной бюджет**</t>
  </si>
  <si>
    <t>56 701,25*</t>
  </si>
  <si>
    <r>
      <t>**</t>
    </r>
    <r>
      <rPr>
        <sz val="10"/>
        <color theme="1"/>
        <rFont val="Times New Roman"/>
        <family val="1"/>
        <charset val="204"/>
      </rPr>
      <t>Указано в соответствии с Законом Новосибирской области от 12.12.2017 № 234-ОЗ «Об областном бюджете Новосибирской области на 2018 год и плановый период 2019 и 2020 годов».</t>
    </r>
  </si>
  <si>
    <t>06.0.07.01020</t>
  </si>
  <si>
    <t>06.0.07.01010</t>
  </si>
  <si>
    <t>06.0.07.00640</t>
  </si>
  <si>
    <t>ГБПОУ НСО «Новосибирский авиационный технический колледж им.Г.Б.Галущака»</t>
  </si>
  <si>
    <t>ГБПОУ НСО "Новосибирский химико-технологический колледж им. Д.И.Менделеева"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</si>
</sst>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3" formatCode="_-* #,##0.00\ _₽_-;\-* #,##0.00\ _₽_-;_-* &quot;-&quot;??\ _₽_-;_-@_-"/>
    <numFmt numFmtId="164" formatCode="_-* #,##0.00_р_._-;\-* #,##0.00_р_._-;_-* &quot;-&quot;??_р_._-;_-@_-"/>
    <numFmt numFmtId="165" formatCode="#,##0.00;[Red]\-#,##0.00;0.00"/>
    <numFmt numFmtId="166" formatCode="#,##0.00_ ;[Red]\-#,##0.00\ "/>
    <numFmt numFmtId="167" formatCode="_-* #,##0_р_._-;\-* #,##0_р_._-;_-* &quot;-&quot;??_р_._-;_-@_-"/>
    <numFmt numFmtId="168" formatCode="#,##0.0"/>
    <numFmt numFmtId="169" formatCode="0.00000"/>
    <numFmt numFmtId="170" formatCode="0.000"/>
    <numFmt numFmtId="171" formatCode="#,##0.000"/>
    <numFmt numFmtId="172" formatCode="#,##0.0000000"/>
    <numFmt numFmtId="173" formatCode="0.0"/>
    <numFmt numFmtId="174" formatCode="0.0000"/>
    <numFmt numFmtId="175" formatCode="#,##0.000;[Red]\-#,##0.000;0.000"/>
    <numFmt numFmtId="176" formatCode="#,##0.0;[Red]\-#,##0.0;0.0"/>
    <numFmt numFmtId="177" formatCode="#,##0.0000"/>
    <numFmt numFmtId="178" formatCode="#,##0.00000"/>
    <numFmt numFmtId="179" formatCode="#,##0.000000"/>
    <numFmt numFmtId="180" formatCode="#,##0.00000000"/>
    <numFmt numFmtId="181" formatCode="0.0%"/>
    <numFmt numFmtId="182" formatCode="_-* #,##0.0\ _₽_-;\-* #,##0.0\ _₽_-;_-* &quot;-&quot;??\ _₽_-;_-@_-"/>
    <numFmt numFmtId="183" formatCode="#,##0.00000;[Red]\-#,##0.00000;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2"/>
      <color theme="1"/>
      <name val="Times New Roman"/>
      <family val="1"/>
      <charset val="204"/>
    </font>
    <font>
      <i/>
      <sz val="12"/>
      <color theme="1"/>
      <name val="Times New Roman"/>
      <family val="1"/>
      <charset val="204"/>
    </font>
    <font>
      <sz val="14"/>
      <color theme="1"/>
      <name val="Times New Roman"/>
      <family val="1"/>
      <charset val="204"/>
    </font>
    <font>
      <sz val="10"/>
      <name val="Times New Roman"/>
      <family val="1"/>
      <charset val="204"/>
    </font>
    <font>
      <sz val="10"/>
      <name val="Arial"/>
      <family val="2"/>
      <charset val="204"/>
    </font>
    <font>
      <sz val="8"/>
      <name val="Arial"/>
      <family val="2"/>
      <charset val="204"/>
    </font>
    <font>
      <sz val="8"/>
      <name val="Arial Cyr"/>
      <charset val="204"/>
    </font>
    <font>
      <b/>
      <sz val="10"/>
      <name val="Times New Roman"/>
      <family val="1"/>
      <charset val="204"/>
    </font>
    <font>
      <sz val="9"/>
      <name val="Times New Roman"/>
      <family val="1"/>
      <charset val="204"/>
    </font>
    <font>
      <sz val="9"/>
      <name val="Arial"/>
      <family val="2"/>
      <charset val="204"/>
    </font>
    <font>
      <b/>
      <sz val="8"/>
      <name val="Arial"/>
      <family val="2"/>
      <charset val="204"/>
    </font>
    <font>
      <b/>
      <sz val="10"/>
      <name val="Arial"/>
      <family val="2"/>
      <charset val="204"/>
    </font>
    <font>
      <sz val="11"/>
      <name val="Calibri"/>
      <family val="2"/>
      <scheme val="minor"/>
    </font>
    <font>
      <sz val="11"/>
      <name val="Calibri"/>
      <family val="2"/>
      <charset val="204"/>
    </font>
    <font>
      <sz val="10"/>
      <color theme="1"/>
      <name val="Times New Roman"/>
      <family val="1"/>
      <charset val="204"/>
    </font>
    <font>
      <b/>
      <sz val="14"/>
      <color theme="1"/>
      <name val="Times New Roman"/>
      <family val="1"/>
      <charset val="204"/>
    </font>
    <font>
      <sz val="11"/>
      <color theme="1"/>
      <name val="Times New Roman"/>
      <family val="1"/>
      <charset val="204"/>
    </font>
    <font>
      <sz val="10"/>
      <color rgb="FF0070C0"/>
      <name val="Times New Roman"/>
      <family val="1"/>
      <charset val="204"/>
    </font>
    <font>
      <sz val="11"/>
      <color rgb="FF00B050"/>
      <name val="Calibri"/>
      <family val="2"/>
      <charset val="204"/>
      <scheme val="minor"/>
    </font>
    <font>
      <sz val="12"/>
      <color rgb="FF000000"/>
      <name val="Times New Roman"/>
      <family val="1"/>
      <charset val="204"/>
    </font>
    <font>
      <b/>
      <sz val="12"/>
      <color rgb="FF000000"/>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sz val="11"/>
      <color rgb="FF0066FF"/>
      <name val="Calibri"/>
      <family val="2"/>
      <scheme val="minor"/>
    </font>
    <font>
      <sz val="10"/>
      <color rgb="FF0066FF"/>
      <name val="Times New Roman"/>
      <family val="1"/>
      <charset val="204"/>
    </font>
    <font>
      <sz val="10"/>
      <color rgb="FFFF0000"/>
      <name val="Times New Roman"/>
      <family val="1"/>
      <charset val="204"/>
    </font>
    <font>
      <sz val="11"/>
      <color rgb="FFFF0000"/>
      <name val="Calibri"/>
      <family val="2"/>
      <charset val="204"/>
      <scheme val="minor"/>
    </font>
    <font>
      <sz val="10"/>
      <color rgb="FF00B050"/>
      <name val="Calibri"/>
      <family val="2"/>
      <charset val="204"/>
      <scheme val="minor"/>
    </font>
    <font>
      <i/>
      <sz val="11"/>
      <color theme="1"/>
      <name val="Times New Roman"/>
      <family val="1"/>
      <charset val="204"/>
    </font>
    <font>
      <sz val="13"/>
      <color rgb="FF000000"/>
      <name val="Times New Roman"/>
      <family val="1"/>
      <charset val="204"/>
    </font>
    <font>
      <sz val="11"/>
      <color rgb="FF0070C0"/>
      <name val="Calibri"/>
      <family val="2"/>
      <charset val="204"/>
      <scheme val="minor"/>
    </font>
    <font>
      <sz val="10"/>
      <name val="Calibri"/>
      <family val="2"/>
      <charset val="204"/>
    </font>
    <font>
      <sz val="8"/>
      <name val="Times New Roman"/>
      <family val="1"/>
      <charset val="204"/>
    </font>
    <font>
      <sz val="12"/>
      <color theme="1"/>
      <name val="Calibri"/>
      <family val="2"/>
      <charset val="204"/>
    </font>
    <font>
      <sz val="10"/>
      <color theme="1"/>
      <name val="Calibri"/>
      <family val="2"/>
      <charset val="204"/>
    </font>
    <font>
      <sz val="7.5"/>
      <color theme="1"/>
      <name val="Times New Roman"/>
      <family val="1"/>
      <charset val="204"/>
    </font>
    <font>
      <i/>
      <sz val="12"/>
      <color theme="1"/>
      <name val="Calibri"/>
      <family val="2"/>
      <charset val="204"/>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6">
    <xf numFmtId="0" fontId="0" fillId="0" borderId="0"/>
    <xf numFmtId="0" fontId="8" fillId="0" borderId="0"/>
    <xf numFmtId="0" fontId="10" fillId="0" borderId="0"/>
    <xf numFmtId="0" fontId="8"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70">
    <xf numFmtId="0" fontId="0" fillId="0" borderId="0" xfId="0"/>
    <xf numFmtId="0" fontId="0" fillId="0" borderId="0" xfId="0" applyFill="1"/>
    <xf numFmtId="0" fontId="5" fillId="0" borderId="0" xfId="0" applyFont="1" applyFill="1" applyAlignment="1">
      <alignment horizontal="left" vertical="center"/>
    </xf>
    <xf numFmtId="0" fontId="5" fillId="0" borderId="0" xfId="0" applyFont="1" applyFill="1" applyAlignment="1">
      <alignment horizontal="right" vertical="center"/>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lignment vertical="center" wrapText="1"/>
    </xf>
    <xf numFmtId="2" fontId="7" fillId="0" borderId="1" xfId="0" applyNumberFormat="1" applyFont="1" applyFill="1" applyBorder="1" applyAlignment="1">
      <alignment vertical="center" wrapText="1"/>
    </xf>
    <xf numFmtId="164" fontId="7" fillId="0" borderId="1" xfId="0" applyNumberFormat="1" applyFont="1" applyFill="1" applyBorder="1" applyAlignment="1">
      <alignment horizontal="right" vertical="center"/>
    </xf>
    <xf numFmtId="4"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165" fontId="9" fillId="0" borderId="1" xfId="1" applyNumberFormat="1" applyFont="1" applyFill="1" applyBorder="1" applyAlignment="1" applyProtection="1">
      <protection hidden="1"/>
    </xf>
    <xf numFmtId="165" fontId="9" fillId="0" borderId="1" xfId="2" applyNumberFormat="1" applyFont="1" applyFill="1" applyBorder="1" applyAlignment="1" applyProtection="1">
      <alignment vertical="top"/>
      <protection hidden="1"/>
    </xf>
    <xf numFmtId="165" fontId="9" fillId="0" borderId="1" xfId="3" applyNumberFormat="1" applyFont="1" applyFill="1" applyBorder="1" applyAlignment="1" applyProtection="1">
      <alignment vertical="top"/>
      <protection hidden="1"/>
    </xf>
    <xf numFmtId="4" fontId="11" fillId="0" borderId="1" xfId="1" applyNumberFormat="1" applyFont="1" applyFill="1" applyBorder="1"/>
    <xf numFmtId="165" fontId="8" fillId="0" borderId="1" xfId="1" applyNumberFormat="1" applyFont="1" applyFill="1" applyBorder="1" applyProtection="1">
      <protection hidden="1"/>
    </xf>
    <xf numFmtId="4" fontId="7" fillId="0" borderId="3" xfId="0" applyNumberFormat="1" applyFont="1" applyFill="1" applyBorder="1" applyAlignment="1">
      <alignment vertical="center" wrapText="1"/>
    </xf>
    <xf numFmtId="49" fontId="7" fillId="3"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vertical="center"/>
    </xf>
    <xf numFmtId="166" fontId="7" fillId="0" borderId="1" xfId="0" applyNumberFormat="1" applyFont="1" applyFill="1" applyBorder="1" applyAlignment="1">
      <alignment vertical="center" wrapText="1"/>
    </xf>
    <xf numFmtId="164" fontId="7" fillId="0" borderId="1" xfId="0" applyNumberFormat="1" applyFont="1" applyFill="1" applyBorder="1" applyAlignment="1">
      <alignment vertical="center" wrapText="1"/>
    </xf>
    <xf numFmtId="167" fontId="7" fillId="0" borderId="1" xfId="0" applyNumberFormat="1" applyFont="1" applyFill="1" applyBorder="1" applyAlignment="1">
      <alignment vertical="center"/>
    </xf>
    <xf numFmtId="2" fontId="7" fillId="0" borderId="1" xfId="0" applyNumberFormat="1" applyFont="1" applyFill="1" applyBorder="1" applyAlignment="1">
      <alignment horizontal="right" vertical="center" wrapText="1"/>
    </xf>
    <xf numFmtId="0" fontId="7" fillId="0" borderId="1" xfId="0" applyFont="1" applyFill="1" applyBorder="1" applyAlignment="1">
      <alignment vertical="center"/>
    </xf>
    <xf numFmtId="4" fontId="11" fillId="0" borderId="1" xfId="0" applyNumberFormat="1" applyFont="1" applyFill="1" applyBorder="1" applyAlignment="1">
      <alignment horizontal="right" vertical="center" wrapText="1"/>
    </xf>
    <xf numFmtId="168" fontId="11" fillId="0" borderId="1" xfId="0" applyNumberFormat="1" applyFont="1" applyFill="1" applyBorder="1" applyAlignment="1">
      <alignment horizontal="right" vertical="center" wrapText="1"/>
    </xf>
    <xf numFmtId="4" fontId="11" fillId="0" borderId="1" xfId="0" applyNumberFormat="1" applyFont="1" applyFill="1" applyBorder="1" applyAlignment="1">
      <alignment vertical="center" wrapText="1"/>
    </xf>
    <xf numFmtId="168" fontId="0" fillId="0" borderId="0" xfId="0" applyNumberFormat="1"/>
    <xf numFmtId="4" fontId="13" fillId="0" borderId="1" xfId="4" applyNumberFormat="1" applyFont="1" applyFill="1" applyBorder="1" applyAlignment="1" applyProtection="1">
      <alignment vertical="center"/>
      <protection hidden="1"/>
    </xf>
    <xf numFmtId="164" fontId="11" fillId="0" borderId="1" xfId="0" applyNumberFormat="1" applyFont="1" applyFill="1" applyBorder="1" applyAlignment="1">
      <alignment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4" fontId="7" fillId="0" borderId="1" xfId="0" applyNumberFormat="1" applyFont="1" applyFill="1" applyBorder="1" applyAlignment="1">
      <alignment vertical="center"/>
    </xf>
    <xf numFmtId="0" fontId="7" fillId="0" borderId="4" xfId="0" applyFont="1" applyFill="1" applyBorder="1" applyAlignment="1">
      <alignment vertical="center"/>
    </xf>
    <xf numFmtId="4" fontId="7" fillId="0" borderId="4" xfId="0" applyNumberFormat="1" applyFont="1" applyFill="1" applyBorder="1" applyAlignment="1">
      <alignment vertical="center"/>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69" fontId="7" fillId="0" borderId="1" xfId="0" applyNumberFormat="1" applyFont="1" applyFill="1" applyBorder="1" applyAlignment="1">
      <alignment vertical="center"/>
    </xf>
    <xf numFmtId="170" fontId="7" fillId="0" borderId="1" xfId="0" applyNumberFormat="1" applyFont="1" applyFill="1" applyBorder="1" applyAlignment="1">
      <alignment vertical="center"/>
    </xf>
    <xf numFmtId="0" fontId="7" fillId="0" borderId="1" xfId="0" applyFont="1" applyFill="1" applyBorder="1" applyAlignment="1">
      <alignment horizontal="right" vertical="center"/>
    </xf>
    <xf numFmtId="14" fontId="7" fillId="0" borderId="1" xfId="0" applyNumberFormat="1" applyFont="1" applyFill="1" applyBorder="1" applyAlignment="1">
      <alignment horizontal="center" vertical="center" wrapText="1"/>
    </xf>
    <xf numFmtId="0" fontId="7" fillId="0" borderId="3" xfId="0" applyFont="1" applyFill="1" applyBorder="1" applyAlignment="1">
      <alignment vertical="center"/>
    </xf>
    <xf numFmtId="0" fontId="7" fillId="4" borderId="1" xfId="0" applyFont="1" applyFill="1" applyBorder="1" applyAlignment="1">
      <alignment vertical="center"/>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vertical="center"/>
    </xf>
    <xf numFmtId="4" fontId="7" fillId="0" borderId="3" xfId="0" applyNumberFormat="1" applyFont="1" applyFill="1" applyBorder="1" applyAlignment="1">
      <alignment vertical="center"/>
    </xf>
    <xf numFmtId="4" fontId="7" fillId="0" borderId="1" xfId="0" applyNumberFormat="1" applyFont="1" applyFill="1" applyBorder="1" applyAlignment="1">
      <alignment horizontal="right" vertical="center"/>
    </xf>
    <xf numFmtId="3" fontId="7" fillId="0" borderId="1" xfId="0" applyNumberFormat="1" applyFont="1" applyFill="1" applyBorder="1" applyAlignment="1">
      <alignment vertical="center"/>
    </xf>
    <xf numFmtId="1" fontId="7" fillId="0" borderId="1" xfId="0" applyNumberFormat="1" applyFont="1" applyFill="1" applyBorder="1" applyAlignment="1">
      <alignment vertical="center"/>
    </xf>
    <xf numFmtId="164" fontId="7" fillId="0" borderId="3" xfId="0" applyNumberFormat="1" applyFont="1" applyFill="1" applyBorder="1" applyAlignment="1">
      <alignment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2" fontId="7" fillId="0" borderId="1" xfId="0" applyNumberFormat="1" applyFont="1" applyFill="1" applyBorder="1" applyAlignment="1">
      <alignment vertical="center"/>
    </xf>
    <xf numFmtId="2" fontId="7" fillId="0" borderId="1" xfId="0" applyNumberFormat="1" applyFont="1" applyFill="1" applyBorder="1" applyAlignment="1">
      <alignment horizontal="right" vertical="center"/>
    </xf>
    <xf numFmtId="172" fontId="7" fillId="0" borderId="1" xfId="0" applyNumberFormat="1" applyFont="1" applyFill="1" applyBorder="1" applyAlignment="1">
      <alignment vertical="center"/>
    </xf>
    <xf numFmtId="173" fontId="7" fillId="0" borderId="1" xfId="0" applyNumberFormat="1" applyFont="1" applyFill="1" applyBorder="1" applyAlignment="1">
      <alignment vertical="center"/>
    </xf>
    <xf numFmtId="174" fontId="7" fillId="0" borderId="1" xfId="0" applyNumberFormat="1" applyFont="1" applyFill="1" applyBorder="1" applyAlignment="1">
      <alignment vertical="center"/>
    </xf>
    <xf numFmtId="4" fontId="11" fillId="0" borderId="1" xfId="0" applyNumberFormat="1" applyFont="1" applyFill="1" applyBorder="1" applyAlignment="1">
      <alignment vertical="center"/>
    </xf>
    <xf numFmtId="4" fontId="7" fillId="0" borderId="1" xfId="0" applyNumberFormat="1" applyFont="1" applyFill="1" applyBorder="1" applyAlignment="1">
      <alignment horizontal="center" vertical="center"/>
    </xf>
    <xf numFmtId="4" fontId="14" fillId="0" borderId="1" xfId="1" applyNumberFormat="1" applyFont="1" applyFill="1" applyBorder="1" applyAlignment="1" applyProtection="1">
      <alignment vertical="center"/>
      <protection hidden="1"/>
    </xf>
    <xf numFmtId="49" fontId="7" fillId="0" borderId="1" xfId="0" applyNumberFormat="1" applyFont="1" applyFill="1" applyBorder="1" applyAlignment="1">
      <alignment horizontal="right" vertical="center"/>
    </xf>
    <xf numFmtId="0" fontId="7" fillId="0" borderId="0" xfId="0" applyFont="1" applyFill="1" applyBorder="1" applyAlignment="1">
      <alignment vertical="center" wrapText="1"/>
    </xf>
    <xf numFmtId="4" fontId="11" fillId="0" borderId="3" xfId="0" applyNumberFormat="1" applyFont="1" applyFill="1" applyBorder="1" applyAlignment="1">
      <alignment vertical="center"/>
    </xf>
    <xf numFmtId="4" fontId="15" fillId="0" borderId="0" xfId="1" applyNumberFormat="1" applyFont="1" applyFill="1"/>
    <xf numFmtId="165" fontId="14" fillId="0" borderId="1" xfId="1" applyNumberFormat="1" applyFont="1" applyFill="1" applyBorder="1" applyAlignment="1" applyProtection="1">
      <alignment vertical="center"/>
      <protection hidden="1"/>
    </xf>
    <xf numFmtId="176" fontId="14" fillId="0" borderId="1" xfId="1" applyNumberFormat="1" applyFont="1" applyFill="1" applyBorder="1" applyAlignment="1" applyProtection="1">
      <alignment vertical="center"/>
      <protection hidden="1"/>
    </xf>
    <xf numFmtId="165" fontId="14" fillId="0" borderId="1" xfId="1" applyNumberFormat="1" applyFont="1" applyFill="1" applyBorder="1" applyAlignment="1" applyProtection="1">
      <protection hidden="1"/>
    </xf>
    <xf numFmtId="0" fontId="7" fillId="4" borderId="1" xfId="0" applyFont="1" applyFill="1" applyBorder="1" applyAlignment="1">
      <alignment horizontal="right" vertical="center" wrapText="1"/>
    </xf>
    <xf numFmtId="4" fontId="7" fillId="4" borderId="1" xfId="0" applyNumberFormat="1" applyFont="1" applyFill="1" applyBorder="1" applyAlignment="1">
      <alignment horizontal="right" vertical="center" wrapText="1"/>
    </xf>
    <xf numFmtId="0" fontId="16" fillId="4" borderId="1" xfId="0" applyFont="1" applyFill="1" applyBorder="1" applyAlignment="1">
      <alignment vertical="top" wrapText="1"/>
    </xf>
    <xf numFmtId="0" fontId="17" fillId="0" borderId="1" xfId="0" applyFont="1" applyFill="1" applyBorder="1" applyAlignment="1">
      <alignment vertical="center"/>
    </xf>
    <xf numFmtId="0" fontId="17" fillId="0" borderId="1" xfId="0" applyFont="1" applyFill="1" applyBorder="1" applyAlignment="1">
      <alignment horizontal="right" vertical="center"/>
    </xf>
    <xf numFmtId="0" fontId="17" fillId="4" borderId="1" xfId="0" applyFont="1" applyFill="1" applyBorder="1" applyAlignment="1">
      <alignment vertical="center"/>
    </xf>
    <xf numFmtId="0" fontId="17" fillId="4" borderId="1" xfId="0" applyFont="1" applyFill="1" applyBorder="1" applyAlignment="1">
      <alignment horizontal="right" vertical="center"/>
    </xf>
    <xf numFmtId="4" fontId="7" fillId="0" borderId="1" xfId="0" applyNumberFormat="1" applyFont="1" applyFill="1" applyBorder="1" applyAlignment="1">
      <alignment horizontal="right" vertical="center" wrapText="1"/>
    </xf>
    <xf numFmtId="0" fontId="17" fillId="0" borderId="1" xfId="0" applyFont="1" applyFill="1" applyBorder="1" applyAlignment="1">
      <alignment horizontal="center" vertical="center"/>
    </xf>
    <xf numFmtId="0" fontId="17" fillId="4" borderId="1" xfId="0" applyFont="1" applyFill="1" applyBorder="1" applyAlignment="1">
      <alignment horizontal="center" vertical="center"/>
    </xf>
    <xf numFmtId="168" fontId="11" fillId="0" borderId="1" xfId="0" applyNumberFormat="1" applyFont="1" applyFill="1" applyBorder="1" applyAlignment="1">
      <alignment vertical="center"/>
    </xf>
    <xf numFmtId="4" fontId="2" fillId="0" borderId="0" xfId="0" applyNumberFormat="1" applyFont="1" applyFill="1" applyAlignment="1">
      <alignment vertical="center" wrapText="1"/>
    </xf>
    <xf numFmtId="4" fontId="0" fillId="0" borderId="0" xfId="0" applyNumberFormat="1"/>
    <xf numFmtId="4" fontId="0" fillId="0" borderId="0" xfId="0" applyNumberFormat="1" applyFill="1"/>
    <xf numFmtId="168" fontId="0" fillId="0" borderId="0" xfId="0" applyNumberFormat="1" applyFill="1"/>
    <xf numFmtId="0" fontId="18" fillId="0" borderId="0" xfId="0" applyFont="1" applyFill="1" applyAlignment="1">
      <alignment vertical="center"/>
    </xf>
    <xf numFmtId="0" fontId="7" fillId="0" borderId="0" xfId="0" applyFont="1" applyFill="1" applyAlignment="1">
      <alignment vertical="center"/>
    </xf>
    <xf numFmtId="0" fontId="16" fillId="0" borderId="0" xfId="0" applyFont="1" applyFill="1"/>
    <xf numFmtId="0" fontId="18" fillId="0" borderId="1" xfId="0" applyFont="1" applyBorder="1" applyAlignment="1">
      <alignment vertical="center" wrapText="1"/>
    </xf>
    <xf numFmtId="49" fontId="7" fillId="3" borderId="1" xfId="0" applyNumberFormat="1" applyFont="1" applyFill="1" applyBorder="1" applyAlignment="1">
      <alignment horizontal="right" vertical="center"/>
    </xf>
    <xf numFmtId="4" fontId="21" fillId="0" borderId="1" xfId="0" applyNumberFormat="1" applyFont="1" applyFill="1" applyBorder="1" applyAlignment="1">
      <alignment vertical="center" wrapText="1"/>
    </xf>
    <xf numFmtId="171" fontId="7" fillId="0" borderId="4" xfId="0" applyNumberFormat="1" applyFont="1" applyFill="1" applyBorder="1" applyAlignment="1">
      <alignment vertical="center"/>
    </xf>
    <xf numFmtId="4" fontId="22" fillId="0" borderId="0" xfId="0" applyNumberFormat="1" applyFont="1" applyFill="1" applyAlignment="1">
      <alignment vertical="center" wrapText="1"/>
    </xf>
    <xf numFmtId="4" fontId="22" fillId="0" borderId="0" xfId="0" applyNumberFormat="1" applyFont="1" applyFill="1" applyAlignment="1">
      <alignment horizontal="right" vertical="center" wrapText="1"/>
    </xf>
    <xf numFmtId="168" fontId="22" fillId="0" borderId="0" xfId="0" applyNumberFormat="1" applyFont="1" applyFill="1" applyAlignment="1">
      <alignment vertical="center" wrapText="1"/>
    </xf>
    <xf numFmtId="0" fontId="23" fillId="0" borderId="1" xfId="0" applyFont="1" applyFill="1" applyBorder="1" applyAlignment="1">
      <alignment horizontal="center" vertical="center" wrapText="1"/>
    </xf>
    <xf numFmtId="0" fontId="18" fillId="0" borderId="0" xfId="0" applyFont="1" applyAlignment="1">
      <alignment vertical="center" wrapText="1"/>
    </xf>
    <xf numFmtId="0" fontId="23" fillId="0" borderId="1" xfId="0" applyFont="1" applyFill="1" applyBorder="1" applyAlignment="1">
      <alignment vertical="center" wrapText="1"/>
    </xf>
    <xf numFmtId="0" fontId="14" fillId="0" borderId="0" xfId="1" applyNumberFormat="1" applyFont="1" applyFill="1" applyBorder="1" applyAlignment="1" applyProtection="1">
      <alignment horizontal="left" wrapText="1"/>
      <protection hidden="1"/>
    </xf>
    <xf numFmtId="0" fontId="14" fillId="0" borderId="0" xfId="1" applyNumberFormat="1" applyFont="1" applyFill="1" applyBorder="1" applyAlignment="1" applyProtection="1">
      <alignment wrapText="1"/>
      <protection hidden="1"/>
    </xf>
    <xf numFmtId="4" fontId="14" fillId="0" borderId="0" xfId="1" applyNumberFormat="1" applyFont="1" applyFill="1" applyBorder="1" applyAlignment="1" applyProtection="1">
      <alignment wrapText="1"/>
      <protection hidden="1"/>
    </xf>
    <xf numFmtId="0" fontId="0" fillId="0" borderId="1" xfId="0" applyBorder="1"/>
    <xf numFmtId="0" fontId="24" fillId="0" borderId="1" xfId="0" applyFont="1" applyFill="1" applyBorder="1" applyAlignment="1">
      <alignment vertical="center" wrapText="1"/>
    </xf>
    <xf numFmtId="4" fontId="23" fillId="0" borderId="1" xfId="0" applyNumberFormat="1" applyFont="1" applyFill="1" applyBorder="1" applyAlignment="1">
      <alignment horizontal="right" vertical="center" wrapText="1"/>
    </xf>
    <xf numFmtId="0" fontId="20" fillId="5" borderId="0" xfId="0" applyFont="1" applyFill="1" applyAlignment="1">
      <alignment vertical="center" wrapText="1"/>
    </xf>
    <xf numFmtId="0" fontId="20" fillId="5" borderId="0" xfId="0" applyFont="1" applyFill="1" applyAlignment="1">
      <alignment vertical="center"/>
    </xf>
    <xf numFmtId="0" fontId="20" fillId="5" borderId="0" xfId="0" applyFont="1" applyFill="1"/>
    <xf numFmtId="0" fontId="27" fillId="5" borderId="0" xfId="0" applyFont="1" applyFill="1" applyAlignment="1">
      <alignment vertical="center"/>
    </xf>
    <xf numFmtId="0" fontId="27" fillId="5" borderId="0" xfId="0" applyFont="1" applyFill="1"/>
    <xf numFmtId="4" fontId="24" fillId="0" borderId="1" xfId="0" applyNumberFormat="1" applyFont="1" applyFill="1" applyBorder="1" applyAlignment="1">
      <alignment horizontal="right" vertical="center" wrapText="1"/>
    </xf>
    <xf numFmtId="4" fontId="9" fillId="0" borderId="0" xfId="1" applyNumberFormat="1" applyFont="1" applyFill="1" applyBorder="1" applyAlignment="1" applyProtection="1">
      <alignment horizontal="right" wrapText="1"/>
      <protection hidden="1"/>
    </xf>
    <xf numFmtId="4" fontId="14" fillId="0" borderId="0" xfId="1" applyNumberFormat="1" applyFont="1" applyFill="1" applyBorder="1" applyAlignment="1" applyProtection="1">
      <alignment horizontal="left" wrapText="1"/>
      <protection hidden="1"/>
    </xf>
    <xf numFmtId="178" fontId="9" fillId="0" borderId="0" xfId="1" applyNumberFormat="1" applyFont="1" applyFill="1" applyBorder="1" applyAlignment="1" applyProtection="1">
      <alignment horizontal="right" wrapText="1"/>
      <protection hidden="1"/>
    </xf>
    <xf numFmtId="4" fontId="15" fillId="0" borderId="0" xfId="1" applyNumberFormat="1" applyFont="1" applyFill="1" applyBorder="1" applyAlignment="1" applyProtection="1">
      <alignment horizontal="left" wrapText="1"/>
      <protection hidden="1"/>
    </xf>
    <xf numFmtId="4" fontId="25" fillId="0" borderId="1" xfId="0" applyNumberFormat="1" applyFont="1" applyFill="1" applyBorder="1" applyAlignment="1">
      <alignment horizontal="right" vertical="center" wrapText="1"/>
    </xf>
    <xf numFmtId="4" fontId="18" fillId="0" borderId="0" xfId="0" applyNumberFormat="1" applyFont="1" applyAlignment="1">
      <alignment vertical="center" wrapText="1"/>
    </xf>
    <xf numFmtId="180" fontId="18" fillId="0" borderId="0" xfId="0" applyNumberFormat="1" applyFont="1" applyAlignment="1">
      <alignment vertical="center" wrapText="1"/>
    </xf>
    <xf numFmtId="4" fontId="0" fillId="0" borderId="0" xfId="0" applyNumberFormat="1" applyBorder="1"/>
    <xf numFmtId="0" fontId="0" fillId="0" borderId="0" xfId="0" applyBorder="1"/>
    <xf numFmtId="4" fontId="28" fillId="0" borderId="0" xfId="0" applyNumberFormat="1" applyFont="1" applyBorder="1" applyAlignment="1">
      <alignment horizontal="center" vertical="center"/>
    </xf>
    <xf numFmtId="0" fontId="29" fillId="0" borderId="0" xfId="0" applyFont="1" applyBorder="1" applyAlignment="1">
      <alignment horizontal="center" vertical="center" wrapText="1"/>
    </xf>
    <xf numFmtId="4" fontId="29" fillId="0" borderId="0" xfId="0" applyNumberFormat="1" applyFont="1" applyBorder="1" applyAlignment="1">
      <alignment horizontal="center" vertical="center" wrapText="1"/>
    </xf>
    <xf numFmtId="4" fontId="30" fillId="0" borderId="0" xfId="0" applyNumberFormat="1" applyFont="1" applyBorder="1" applyAlignment="1">
      <alignment horizontal="center" vertical="center" wrapText="1"/>
    </xf>
    <xf numFmtId="177" fontId="24" fillId="0" borderId="3" xfId="0" applyNumberFormat="1" applyFont="1" applyFill="1" applyBorder="1" applyAlignment="1">
      <alignment horizontal="left" vertical="center" wrapText="1"/>
    </xf>
    <xf numFmtId="0" fontId="23" fillId="0" borderId="1" xfId="0" applyFont="1" applyFill="1" applyBorder="1" applyAlignment="1">
      <alignment wrapText="1"/>
    </xf>
    <xf numFmtId="4" fontId="23" fillId="0" borderId="1" xfId="0" applyNumberFormat="1" applyFont="1" applyFill="1" applyBorder="1" applyAlignment="1">
      <alignment horizontal="right" vertical="center"/>
    </xf>
    <xf numFmtId="180" fontId="29" fillId="0" borderId="0" xfId="0" applyNumberFormat="1" applyFont="1" applyFill="1" applyBorder="1" applyAlignment="1">
      <alignment vertical="center" wrapText="1"/>
    </xf>
    <xf numFmtId="4" fontId="29" fillId="0" borderId="0" xfId="0" applyNumberFormat="1" applyFont="1" applyBorder="1" applyAlignment="1">
      <alignment vertical="center" wrapText="1"/>
    </xf>
    <xf numFmtId="180" fontId="29" fillId="0" borderId="0" xfId="0" applyNumberFormat="1" applyFont="1" applyBorder="1" applyAlignment="1">
      <alignment vertical="center" wrapText="1"/>
    </xf>
    <xf numFmtId="180" fontId="30" fillId="0" borderId="0" xfId="0" applyNumberFormat="1" applyFont="1" applyFill="1" applyBorder="1" applyAlignment="1">
      <alignment vertical="center" wrapText="1"/>
    </xf>
    <xf numFmtId="0" fontId="25" fillId="0" borderId="1" xfId="0" applyFont="1" applyFill="1" applyBorder="1" applyAlignment="1">
      <alignment vertical="center" wrapText="1"/>
    </xf>
    <xf numFmtId="4" fontId="24" fillId="0" borderId="0" xfId="0" applyNumberFormat="1" applyFont="1" applyFill="1" applyBorder="1" applyAlignment="1">
      <alignment horizontal="right" vertical="center" wrapText="1"/>
    </xf>
    <xf numFmtId="181" fontId="0" fillId="0" borderId="0" xfId="93" applyNumberFormat="1" applyFont="1"/>
    <xf numFmtId="181" fontId="0" fillId="0" borderId="0" xfId="93" applyNumberFormat="1" applyFont="1" applyBorder="1"/>
    <xf numFmtId="4" fontId="29" fillId="0" borderId="0" xfId="0" applyNumberFormat="1" applyFont="1" applyFill="1" applyBorder="1" applyAlignment="1">
      <alignment vertical="center" wrapText="1"/>
    </xf>
    <xf numFmtId="4" fontId="30" fillId="0" borderId="0" xfId="0" applyNumberFormat="1" applyFont="1" applyFill="1" applyBorder="1" applyAlignment="1">
      <alignment horizontal="center" vertical="center" wrapText="1"/>
    </xf>
    <xf numFmtId="4" fontId="24" fillId="0" borderId="1" xfId="0" applyNumberFormat="1" applyFont="1" applyFill="1" applyBorder="1" applyAlignment="1">
      <alignment horizontal="right" vertical="center"/>
    </xf>
    <xf numFmtId="0" fontId="20" fillId="0" borderId="0" xfId="0" applyFont="1" applyFill="1" applyAlignment="1">
      <alignment wrapText="1"/>
    </xf>
    <xf numFmtId="4" fontId="31" fillId="0" borderId="0" xfId="0" applyNumberFormat="1" applyFont="1" applyFill="1" applyAlignment="1">
      <alignment vertical="center" wrapText="1"/>
    </xf>
    <xf numFmtId="4" fontId="8" fillId="0" borderId="0" xfId="1" applyNumberFormat="1" applyFont="1" applyFill="1"/>
    <xf numFmtId="4" fontId="32" fillId="0" borderId="0" xfId="0" applyNumberFormat="1" applyFont="1" applyFill="1"/>
    <xf numFmtId="4" fontId="18" fillId="0" borderId="1" xfId="0" applyNumberFormat="1" applyFont="1" applyBorder="1" applyAlignment="1">
      <alignment vertical="center" wrapText="1"/>
    </xf>
    <xf numFmtId="182" fontId="20" fillId="0" borderId="1" xfId="0" applyNumberFormat="1" applyFont="1" applyBorder="1" applyAlignment="1">
      <alignment horizontal="center" vertical="center" wrapText="1"/>
    </xf>
    <xf numFmtId="4" fontId="5" fillId="0" borderId="0" xfId="0" applyNumberFormat="1" applyFont="1" applyFill="1" applyAlignment="1">
      <alignment horizontal="right" vertical="center"/>
    </xf>
    <xf numFmtId="4" fontId="23" fillId="0" borderId="1" xfId="0" applyNumberFormat="1" applyFont="1" applyFill="1" applyBorder="1" applyAlignment="1">
      <alignment horizontal="center" vertical="center" wrapText="1"/>
    </xf>
    <xf numFmtId="4" fontId="26" fillId="0" borderId="1" xfId="0" applyNumberFormat="1" applyFont="1" applyFill="1" applyBorder="1" applyAlignment="1">
      <alignment horizontal="right" vertical="center" wrapText="1"/>
    </xf>
    <xf numFmtId="4" fontId="20" fillId="0" borderId="0" xfId="0" applyNumberFormat="1" applyFont="1" applyFill="1" applyAlignment="1">
      <alignment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0" xfId="0" applyFont="1" applyFill="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vertical="center" wrapText="1"/>
    </xf>
    <xf numFmtId="0" fontId="7" fillId="4" borderId="1" xfId="0" applyFont="1" applyFill="1" applyBorder="1" applyAlignment="1">
      <alignment vertical="center" wrapText="1"/>
    </xf>
    <xf numFmtId="0" fontId="7" fillId="0" borderId="4" xfId="0" applyFont="1" applyFill="1" applyBorder="1" applyAlignment="1">
      <alignment vertical="center" wrapText="1"/>
    </xf>
    <xf numFmtId="4" fontId="11" fillId="0" borderId="5" xfId="0" applyNumberFormat="1" applyFont="1" applyFill="1" applyBorder="1" applyAlignment="1">
      <alignment horizontal="center" vertical="center"/>
    </xf>
    <xf numFmtId="14" fontId="7" fillId="0" borderId="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4" fontId="7" fillId="6" borderId="1" xfId="0" applyNumberFormat="1" applyFont="1" applyFill="1" applyBorder="1" applyAlignment="1">
      <alignment vertical="center" wrapText="1"/>
    </xf>
    <xf numFmtId="165" fontId="8" fillId="6" borderId="1" xfId="1" applyNumberFormat="1" applyFont="1" applyFill="1" applyBorder="1" applyProtection="1">
      <protection hidden="1"/>
    </xf>
    <xf numFmtId="0" fontId="7" fillId="6" borderId="1" xfId="0" applyFont="1" applyFill="1" applyBorder="1" applyAlignment="1">
      <alignment horizontal="center" vertical="center" wrapText="1"/>
    </xf>
    <xf numFmtId="4" fontId="0" fillId="3" borderId="0" xfId="0" applyNumberFormat="1" applyFill="1"/>
    <xf numFmtId="4" fontId="7" fillId="6" borderId="1" xfId="0" applyNumberFormat="1" applyFont="1" applyFill="1" applyBorder="1" applyAlignment="1">
      <alignment horizontal="right" vertical="center" wrapText="1"/>
    </xf>
    <xf numFmtId="171" fontId="7" fillId="6" borderId="1" xfId="0" applyNumberFormat="1" applyFont="1" applyFill="1" applyBorder="1" applyAlignment="1">
      <alignment vertical="center"/>
    </xf>
    <xf numFmtId="164" fontId="7" fillId="6" borderId="1" xfId="0" applyNumberFormat="1" applyFont="1" applyFill="1" applyBorder="1" applyAlignment="1">
      <alignment vertical="center"/>
    </xf>
    <xf numFmtId="4" fontId="7" fillId="6" borderId="1" xfId="0" applyNumberFormat="1" applyFont="1" applyFill="1" applyBorder="1" applyAlignment="1">
      <alignment vertical="center"/>
    </xf>
    <xf numFmtId="4" fontId="7" fillId="6" borderId="1" xfId="0" applyNumberFormat="1" applyFont="1" applyFill="1" applyBorder="1" applyAlignment="1">
      <alignment horizontal="center" vertical="center"/>
    </xf>
    <xf numFmtId="4" fontId="11" fillId="6" borderId="1" xfId="0" applyNumberFormat="1" applyFont="1" applyFill="1" applyBorder="1" applyAlignment="1">
      <alignment vertical="center"/>
    </xf>
    <xf numFmtId="4" fontId="14" fillId="6" borderId="1" xfId="1" applyNumberFormat="1" applyFont="1" applyFill="1" applyBorder="1" applyAlignment="1" applyProtection="1">
      <alignment vertical="center"/>
      <protection hidden="1"/>
    </xf>
    <xf numFmtId="165" fontId="14" fillId="6" borderId="1" xfId="1" applyNumberFormat="1" applyFont="1" applyFill="1" applyBorder="1" applyAlignment="1" applyProtection="1">
      <alignment vertical="center"/>
      <protection hidden="1"/>
    </xf>
    <xf numFmtId="175" fontId="14" fillId="6" borderId="1" xfId="1" applyNumberFormat="1" applyFont="1" applyFill="1" applyBorder="1" applyAlignment="1" applyProtection="1">
      <alignment vertical="center"/>
      <protection hidden="1"/>
    </xf>
    <xf numFmtId="177" fontId="7" fillId="0" borderId="1" xfId="0" applyNumberFormat="1" applyFont="1" applyFill="1" applyBorder="1" applyAlignment="1">
      <alignment vertical="center"/>
    </xf>
    <xf numFmtId="179" fontId="7" fillId="0" borderId="1" xfId="0" applyNumberFormat="1" applyFont="1" applyFill="1" applyBorder="1" applyAlignment="1">
      <alignment vertical="center"/>
    </xf>
    <xf numFmtId="49" fontId="7" fillId="6" borderId="1" xfId="0" applyNumberFormat="1" applyFont="1" applyFill="1" applyBorder="1" applyAlignment="1">
      <alignment horizontal="center" vertical="center" wrapText="1"/>
    </xf>
    <xf numFmtId="183" fontId="14" fillId="0" borderId="1" xfId="1" applyNumberFormat="1" applyFont="1" applyFill="1" applyBorder="1" applyAlignment="1" applyProtection="1">
      <alignment vertical="center"/>
      <protection hidden="1"/>
    </xf>
    <xf numFmtId="171" fontId="14" fillId="0" borderId="1" xfId="1" applyNumberFormat="1" applyFont="1" applyFill="1" applyBorder="1" applyAlignment="1" applyProtection="1">
      <alignment vertical="center"/>
      <protection hidden="1"/>
    </xf>
    <xf numFmtId="4" fontId="1" fillId="0" borderId="0" xfId="0" applyNumberFormat="1" applyFont="1" applyFill="1" applyAlignment="1">
      <alignment vertical="center" wrapText="1"/>
    </xf>
    <xf numFmtId="4" fontId="1" fillId="0" borderId="0" xfId="0" applyNumberFormat="1" applyFont="1" applyFill="1" applyAlignment="1">
      <alignment vertical="center"/>
    </xf>
    <xf numFmtId="4" fontId="35" fillId="0" borderId="0" xfId="0" applyNumberFormat="1" applyFont="1" applyFill="1"/>
    <xf numFmtId="4" fontId="22" fillId="0" borderId="0" xfId="0" applyNumberFormat="1" applyFont="1" applyFill="1" applyAlignment="1">
      <alignment horizontal="right" vertical="center"/>
    </xf>
    <xf numFmtId="168" fontId="2" fillId="0" borderId="0" xfId="0" applyNumberFormat="1" applyFont="1" applyFill="1" applyAlignment="1">
      <alignment vertical="center" wrapText="1"/>
    </xf>
    <xf numFmtId="0" fontId="4" fillId="0" borderId="0" xfId="0" applyFont="1" applyFill="1" applyAlignment="1">
      <alignment horizontal="center" vertical="center" wrapText="1"/>
    </xf>
    <xf numFmtId="4" fontId="4" fillId="0" borderId="0" xfId="0" applyNumberFormat="1" applyFont="1" applyFill="1" applyAlignment="1">
      <alignment horizontal="center" wrapText="1"/>
    </xf>
    <xf numFmtId="0" fontId="5" fillId="0" borderId="0" xfId="0" applyFont="1" applyFill="1" applyAlignment="1">
      <alignment horizontal="right" vertical="top"/>
    </xf>
    <xf numFmtId="0" fontId="6" fillId="0" borderId="0" xfId="0" applyFont="1" applyFill="1" applyAlignment="1">
      <alignment horizontal="center" vertical="center"/>
    </xf>
    <xf numFmtId="0" fontId="20" fillId="0" borderId="1" xfId="0" applyFont="1" applyFill="1" applyBorder="1" applyAlignment="1">
      <alignment horizontal="center"/>
    </xf>
    <xf numFmtId="0" fontId="0" fillId="0" borderId="1" xfId="0" applyFill="1" applyBorder="1"/>
    <xf numFmtId="0" fontId="20" fillId="0" borderId="1" xfId="0" applyFont="1" applyFill="1" applyBorder="1" applyAlignment="1">
      <alignment horizontal="center" vertical="center"/>
    </xf>
    <xf numFmtId="0" fontId="34" fillId="0" borderId="13" xfId="44" applyFont="1" applyFill="1" applyBorder="1" applyAlignment="1">
      <alignment vertical="center" wrapText="1"/>
    </xf>
    <xf numFmtId="0" fontId="1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3" fillId="0" borderId="0" xfId="0" applyFont="1" applyAlignment="1">
      <alignment horizontal="right"/>
    </xf>
    <xf numFmtId="4" fontId="18"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4" fillId="0" borderId="0" xfId="0" applyFont="1" applyFill="1" applyAlignment="1">
      <alignment horizontal="center" wrapText="1"/>
    </xf>
    <xf numFmtId="0" fontId="4" fillId="0" borderId="0" xfId="0" applyFont="1" applyFill="1" applyAlignment="1">
      <alignment horizontal="center"/>
    </xf>
    <xf numFmtId="0" fontId="7"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4"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3" xfId="0" applyFont="1" applyFill="1" applyBorder="1" applyAlignment="1">
      <alignment vertical="center"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7" fillId="0" borderId="4" xfId="0" applyFont="1" applyFill="1" applyBorder="1" applyAlignment="1">
      <alignment vertical="center" wrapText="1"/>
    </xf>
    <xf numFmtId="0" fontId="7" fillId="0" borderId="2" xfId="0" applyFont="1" applyFill="1" applyBorder="1" applyAlignment="1">
      <alignment vertical="center" wrapText="1"/>
    </xf>
    <xf numFmtId="0" fontId="7" fillId="0" borderId="5" xfId="0" applyFont="1" applyFill="1" applyBorder="1" applyAlignment="1">
      <alignment vertical="center" wrapText="1"/>
    </xf>
    <xf numFmtId="0" fontId="7" fillId="4" borderId="1" xfId="0" applyFont="1" applyFill="1" applyBorder="1" applyAlignment="1">
      <alignment vertical="center" wrapText="1"/>
    </xf>
    <xf numFmtId="4" fontId="11" fillId="0" borderId="4"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 xfId="0" applyFont="1" applyFill="1" applyBorder="1" applyAlignment="1">
      <alignment horizontal="center" vertical="top"/>
    </xf>
    <xf numFmtId="0" fontId="7" fillId="0" borderId="2" xfId="0" applyFont="1" applyFill="1" applyBorder="1" applyAlignment="1">
      <alignment horizontal="center" vertical="top"/>
    </xf>
    <xf numFmtId="0" fontId="7" fillId="0" borderId="5" xfId="0" applyFont="1" applyFill="1" applyBorder="1" applyAlignment="1">
      <alignment horizontal="center" vertical="top"/>
    </xf>
    <xf numFmtId="0" fontId="24" fillId="0" borderId="1" xfId="0" applyFont="1" applyFill="1" applyBorder="1" applyAlignment="1">
      <alignment horizontal="left" vertical="center" wrapText="1"/>
    </xf>
    <xf numFmtId="0" fontId="19" fillId="0" borderId="0" xfId="0" applyFont="1" applyFill="1" applyAlignment="1">
      <alignment horizontal="center" vertical="center" wrapText="1"/>
    </xf>
    <xf numFmtId="0" fontId="24" fillId="0" borderId="3"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19" fillId="0" borderId="0" xfId="0" applyFont="1" applyFill="1" applyAlignment="1">
      <alignment horizontal="center" vertical="center"/>
    </xf>
    <xf numFmtId="0" fontId="18" fillId="0" borderId="0" xfId="0" applyFont="1" applyAlignment="1">
      <alignment horizontal="left" wrapText="1"/>
    </xf>
    <xf numFmtId="0" fontId="18" fillId="3" borderId="0" xfId="0" applyFont="1" applyFill="1" applyAlignment="1">
      <alignment horizontal="left"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4" fontId="18" fillId="0" borderId="4"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0" fontId="0" fillId="0" borderId="4" xfId="0" applyFill="1" applyBorder="1" applyAlignment="1">
      <alignment horizontal="center"/>
    </xf>
    <xf numFmtId="0" fontId="0" fillId="0" borderId="2" xfId="0" applyFill="1" applyBorder="1" applyAlignment="1">
      <alignment horizontal="center"/>
    </xf>
    <xf numFmtId="0" fontId="0" fillId="0" borderId="5" xfId="0" applyFill="1" applyBorder="1" applyAlignment="1">
      <alignment horizontal="center"/>
    </xf>
    <xf numFmtId="4" fontId="7" fillId="0" borderId="4"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4" fillId="0" borderId="0" xfId="0" applyFont="1" applyAlignment="1">
      <alignment horizontal="center" vertical="center" wrapText="1"/>
    </xf>
    <xf numFmtId="4" fontId="18" fillId="0" borderId="1" xfId="0" applyNumberFormat="1" applyFont="1" applyBorder="1" applyAlignment="1">
      <alignment horizontal="center" vertical="center" wrapText="1"/>
    </xf>
    <xf numFmtId="0" fontId="18" fillId="0" borderId="1" xfId="0" applyFont="1" applyBorder="1" applyAlignment="1">
      <alignment vertical="center" wrapText="1"/>
    </xf>
    <xf numFmtId="4" fontId="18" fillId="0" borderId="4"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cellXfs>
  <cellStyles count="96">
    <cellStyle name="Обычный" xfId="0" builtinId="0"/>
    <cellStyle name="Обычный 10" xfId="5"/>
    <cellStyle name="Обычный 10 2" xfId="6"/>
    <cellStyle name="Обычный 10 2 2" xfId="7"/>
    <cellStyle name="Обычный 10 3" xfId="8"/>
    <cellStyle name="Обычный 10 3 2" xfId="9"/>
    <cellStyle name="Обычный 10 4" xfId="10"/>
    <cellStyle name="Обычный 11" xfId="11"/>
    <cellStyle name="Обычный 11 2" xfId="12"/>
    <cellStyle name="Обычный 11 2 2" xfId="13"/>
    <cellStyle name="Обычный 11 3" xfId="14"/>
    <cellStyle name="Обычный 11 3 2" xfId="15"/>
    <cellStyle name="Обычный 11 4" xfId="16"/>
    <cellStyle name="Обычный 12" xfId="17"/>
    <cellStyle name="Обычный 12 2" xfId="18"/>
    <cellStyle name="Обычный 12 2 2" xfId="19"/>
    <cellStyle name="Обычный 12 3" xfId="20"/>
    <cellStyle name="Обычный 12 3 2" xfId="21"/>
    <cellStyle name="Обычный 12 4" xfId="22"/>
    <cellStyle name="Обычный 13" xfId="23"/>
    <cellStyle name="Обычный 13 2" xfId="24"/>
    <cellStyle name="Обычный 14" xfId="25"/>
    <cellStyle name="Обычный 15" xfId="26"/>
    <cellStyle name="Обычный 15 2" xfId="27"/>
    <cellStyle name="Обычный 16" xfId="28"/>
    <cellStyle name="Обычный 16 2" xfId="29"/>
    <cellStyle name="Обычный 17" xfId="30"/>
    <cellStyle name="Обычный 18" xfId="31"/>
    <cellStyle name="Обычный 19" xfId="32"/>
    <cellStyle name="Обычный 2" xfId="1"/>
    <cellStyle name="Обычный 2 2" xfId="3"/>
    <cellStyle name="Обычный 2 2 2" xfId="33"/>
    <cellStyle name="Обычный 2 2 3" xfId="2"/>
    <cellStyle name="Обычный 2 3" xfId="34"/>
    <cellStyle name="Обычный 2 4" xfId="4"/>
    <cellStyle name="Обычный 2 5" xfId="35"/>
    <cellStyle name="Обычный 2 5 2" xfId="36"/>
    <cellStyle name="Обычный 2 5 3" xfId="37"/>
    <cellStyle name="Обычный 2 6" xfId="38"/>
    <cellStyle name="Обычный 2 7" xfId="39"/>
    <cellStyle name="Обычный 20" xfId="40"/>
    <cellStyle name="Обычный 21" xfId="41"/>
    <cellStyle name="Обычный 22" xfId="42"/>
    <cellStyle name="Обычный 23" xfId="43"/>
    <cellStyle name="Обычный 3" xfId="44"/>
    <cellStyle name="Обычный 3 2" xfId="45"/>
    <cellStyle name="Обычный 3 2 2" xfId="46"/>
    <cellStyle name="Обычный 3 2 2 2" xfId="47"/>
    <cellStyle name="Обычный 3 2 3" xfId="48"/>
    <cellStyle name="Обычный 3 2 3 2" xfId="49"/>
    <cellStyle name="Обычный 3 2 4" xfId="50"/>
    <cellStyle name="Обычный 3 3" xfId="51"/>
    <cellStyle name="Обычный 3 3 2" xfId="52"/>
    <cellStyle name="Обычный 3 4" xfId="53"/>
    <cellStyle name="Обычный 3 4 2" xfId="54"/>
    <cellStyle name="Обычный 3 5" xfId="55"/>
    <cellStyle name="Обычный 4" xfId="56"/>
    <cellStyle name="Обычный 4 2" xfId="57"/>
    <cellStyle name="Обычный 4 2 2" xfId="58"/>
    <cellStyle name="Обычный 4 2 2 2" xfId="59"/>
    <cellStyle name="Обычный 4 2 3" xfId="60"/>
    <cellStyle name="Обычный 4 2 3 2" xfId="61"/>
    <cellStyle name="Обычный 4 2 4" xfId="62"/>
    <cellStyle name="Обычный 4 3" xfId="63"/>
    <cellStyle name="Обычный 4 3 2" xfId="64"/>
    <cellStyle name="Обычный 4 4" xfId="65"/>
    <cellStyle name="Обычный 4 4 2" xfId="66"/>
    <cellStyle name="Обычный 4 5" xfId="67"/>
    <cellStyle name="Обычный 5" xfId="68"/>
    <cellStyle name="Обычный 6" xfId="69"/>
    <cellStyle name="Обычный 6 2" xfId="70"/>
    <cellStyle name="Обычный 6 2 2" xfId="71"/>
    <cellStyle name="Обычный 6 3" xfId="72"/>
    <cellStyle name="Обычный 6 3 2" xfId="73"/>
    <cellStyle name="Обычный 6 4" xfId="74"/>
    <cellStyle name="Обычный 7" xfId="75"/>
    <cellStyle name="Обычный 7 2" xfId="76"/>
    <cellStyle name="Обычный 7 2 2" xfId="77"/>
    <cellStyle name="Обычный 7 3" xfId="78"/>
    <cellStyle name="Обычный 7 3 2" xfId="79"/>
    <cellStyle name="Обычный 7 4" xfId="80"/>
    <cellStyle name="Обычный 8" xfId="81"/>
    <cellStyle name="Обычный 8 2" xfId="82"/>
    <cellStyle name="Обычный 8 2 2" xfId="83"/>
    <cellStyle name="Обычный 8 3" xfId="84"/>
    <cellStyle name="Обычный 8 3 2" xfId="85"/>
    <cellStyle name="Обычный 8 4" xfId="86"/>
    <cellStyle name="Обычный 9" xfId="87"/>
    <cellStyle name="Обычный 9 2" xfId="88"/>
    <cellStyle name="Обычный 9 2 2" xfId="89"/>
    <cellStyle name="Обычный 9 3" xfId="90"/>
    <cellStyle name="Обычный 9 3 2" xfId="91"/>
    <cellStyle name="Обычный 9 4" xfId="92"/>
    <cellStyle name="Процентный 2" xfId="93"/>
    <cellStyle name="Процентный 3" xfId="94"/>
    <cellStyle name="Финансовый 2" xfId="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81;&#1094;&#1077;&#1074;&#1072;%20&#1044;.&#1052;/&#1043;&#1055;_&#1056;&#1077;&#1075;&#1080;&#1086;&#1085;&#1072;&#1083;&#1100;&#1085;&#1072;&#1103;%20&#1087;&#1088;&#1086;&#1075;&#1088;&#1072;&#1084;&#1084;&#1072;%20&#1088;&#1072;&#1079;&#1074;&#1080;&#1090;&#1080;&#1103;%20&#1057;&#1055;&#1054;%202015-2020/9%20&#1048;&#1079;&#1084;&#1077;&#1085;&#1077;&#1085;&#1080;&#1077;%20&#8470;192-&#1087;%20&#1086;&#1090;%2017.05.2018/5%20&#1055;&#1077;&#1088;&#1077;&#1095;&#1077;&#1085;&#1100;%20&#1084;&#1077;&#1088;&#1086;&#1087;&#1088;&#1080;&#1103;&#1090;&#1080;&#1081;_28.04.2018_&#1087;&#1086;&#1089;&#1083;&#1077;&#1076;&#1085;&#1080;&#10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7;&#1072;&#1081;&#1094;&#1077;&#1074;&#1072;%20&#1044;.&#1052;/2018/&#1040;&#1043;&#1056;&#1054;&#1064;&#1050;&#1054;&#1051;&#1040;/&#1040;&#1043;&#1056;&#1054;_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47;&#1072;&#1081;&#1094;&#1077;&#1074;&#1072;%20&#1044;.&#1052;/2018/&#1056;&#1086;&#1089;&#1087;&#1080;&#1089;&#1100;,%20&#1050;&#1055;,%20&#1055;&#1054;&#1060;/&#1057;&#1087;&#1088;&#1072;&#1074;&#1082;&#1080;/4%20&#1057;&#1087;&#1088;&#1072;&#1074;&#1082;&#1072;%20&#1085;&#1072;%2031.1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чень 2018-2020_new"/>
      <sheetName val="Табл 4_new"/>
      <sheetName val="СВОДНЫЕ ФИН.ЗАТР.new"/>
      <sheetName val="Табл 4"/>
      <sheetName val="Табл 5_new"/>
      <sheetName val="Табл 6"/>
      <sheetName val="ЗакСобр_2018-2020"/>
    </sheetNames>
    <sheetDataSet>
      <sheetData sheetId="0">
        <row r="245">
          <cell r="H245">
            <v>5220.567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бор 01.09.17"/>
      <sheetName val="Расходы ОС"/>
      <sheetName val="Расходы МЗ"/>
      <sheetName val="Доп расходы"/>
      <sheetName val="Расходы зп 2_переход 2018"/>
      <sheetName val="ИТОГИ 2018"/>
      <sheetName val="Набор 01.09.2018"/>
      <sheetName val="Расходы зп 1 полугодие 2019"/>
    </sheetNames>
    <sheetDataSet>
      <sheetData sheetId="0" refreshError="1"/>
      <sheetData sheetId="1" refreshError="1"/>
      <sheetData sheetId="2" refreshError="1"/>
      <sheetData sheetId="3" refreshError="1"/>
      <sheetData sheetId="4" refreshError="1"/>
      <sheetData sheetId="5">
        <row r="6">
          <cell r="B6" t="str">
            <v>ГАПОУ  НСО «Новосибирский архитектурно-строительный колледж»</v>
          </cell>
          <cell r="E6">
            <v>79642</v>
          </cell>
          <cell r="G6">
            <v>56700</v>
          </cell>
          <cell r="I6">
            <v>136342</v>
          </cell>
          <cell r="J6">
            <v>0</v>
          </cell>
          <cell r="K6">
            <v>0</v>
          </cell>
          <cell r="L6">
            <v>0</v>
          </cell>
          <cell r="N6">
            <v>0</v>
          </cell>
          <cell r="O6">
            <v>136342</v>
          </cell>
        </row>
        <row r="7">
          <cell r="B7" t="str">
            <v>ГАПОУ  НСО «Новосибирский колледж печати и информационных технологий»</v>
          </cell>
          <cell r="E7">
            <v>116650</v>
          </cell>
          <cell r="G7">
            <v>15200</v>
          </cell>
          <cell r="I7">
            <v>131850</v>
          </cell>
          <cell r="J7">
            <v>39261</v>
          </cell>
          <cell r="K7">
            <v>93379</v>
          </cell>
          <cell r="L7">
            <v>0</v>
          </cell>
          <cell r="N7">
            <v>132640</v>
          </cell>
          <cell r="O7">
            <v>264490</v>
          </cell>
        </row>
        <row r="8">
          <cell r="B8" t="str">
            <v xml:space="preserve">ГАПОУ НСО  «Новосибирский центр профессионального обучения в сфере транспорта» </v>
          </cell>
          <cell r="E8">
            <v>216871</v>
          </cell>
          <cell r="G8">
            <v>309300</v>
          </cell>
          <cell r="I8">
            <v>526171</v>
          </cell>
          <cell r="J8">
            <v>86666</v>
          </cell>
          <cell r="K8">
            <v>128111</v>
          </cell>
          <cell r="L8">
            <v>0</v>
          </cell>
          <cell r="N8">
            <v>214777</v>
          </cell>
          <cell r="O8">
            <v>740948</v>
          </cell>
        </row>
        <row r="9">
          <cell r="B9" t="str">
            <v>ГАПОУ  НСО «Татарский политехнический колледж»</v>
          </cell>
          <cell r="E9">
            <v>116026</v>
          </cell>
          <cell r="F9">
            <v>100000</v>
          </cell>
          <cell r="G9">
            <v>176000</v>
          </cell>
          <cell r="I9">
            <v>392026</v>
          </cell>
          <cell r="J9">
            <v>26180</v>
          </cell>
          <cell r="K9">
            <v>66551</v>
          </cell>
          <cell r="L9">
            <v>0</v>
          </cell>
          <cell r="N9">
            <v>92731</v>
          </cell>
          <cell r="O9">
            <v>484757</v>
          </cell>
        </row>
        <row r="10">
          <cell r="B10" t="str">
            <v>ГАПОУ  НСО «Новосибирский колледж автосервиса и дорожного хозяйства»</v>
          </cell>
          <cell r="J10">
            <v>0</v>
          </cell>
          <cell r="K10">
            <v>52295</v>
          </cell>
          <cell r="L10">
            <v>265600</v>
          </cell>
          <cell r="N10">
            <v>317895</v>
          </cell>
          <cell r="O10">
            <v>317895</v>
          </cell>
        </row>
        <row r="11">
          <cell r="B11" t="str">
            <v>ГАПОУ  НСО «Новосибирский колледж легкой промышленности и сервиса»</v>
          </cell>
          <cell r="J11">
            <v>0</v>
          </cell>
          <cell r="K11">
            <v>14649</v>
          </cell>
          <cell r="L11">
            <v>102595</v>
          </cell>
          <cell r="M11">
            <v>21900</v>
          </cell>
          <cell r="N11">
            <v>139144</v>
          </cell>
          <cell r="O11">
            <v>139144</v>
          </cell>
        </row>
        <row r="12">
          <cell r="B12" t="str">
            <v>ГАПОУ  НСО «Новосибирский колледж парикмахерского искусства»</v>
          </cell>
          <cell r="J12">
            <v>0</v>
          </cell>
          <cell r="K12">
            <v>29849</v>
          </cell>
          <cell r="L12">
            <v>482950</v>
          </cell>
          <cell r="N12">
            <v>512799</v>
          </cell>
          <cell r="O12">
            <v>512799</v>
          </cell>
        </row>
        <row r="13">
          <cell r="B13" t="str">
            <v>ГАПОУ  НСО «Новосибирский колледж питания и сервиса»</v>
          </cell>
          <cell r="J13">
            <v>0</v>
          </cell>
          <cell r="K13">
            <v>15628</v>
          </cell>
          <cell r="L13">
            <v>387997</v>
          </cell>
          <cell r="N13">
            <v>403625</v>
          </cell>
          <cell r="O13">
            <v>403625</v>
          </cell>
        </row>
        <row r="14">
          <cell r="B14" t="str">
            <v xml:space="preserve">ГБПОУ  НСО «Новосибирский авиастроительный лицей»  </v>
          </cell>
          <cell r="E14">
            <v>202889</v>
          </cell>
          <cell r="G14">
            <v>68200</v>
          </cell>
          <cell r="I14">
            <v>271089</v>
          </cell>
          <cell r="J14">
            <v>86520</v>
          </cell>
          <cell r="K14">
            <v>91609</v>
          </cell>
          <cell r="L14">
            <v>0</v>
          </cell>
          <cell r="N14">
            <v>178129</v>
          </cell>
          <cell r="O14">
            <v>449218</v>
          </cell>
        </row>
        <row r="15">
          <cell r="B15" t="str">
            <v>ГБПОУ  НСО «Новосибирский колледж транспортных технологий имени Н.А. Лунина» Барабинский филиал</v>
          </cell>
          <cell r="E15">
            <v>95860</v>
          </cell>
          <cell r="G15">
            <v>69100</v>
          </cell>
          <cell r="I15">
            <v>164960</v>
          </cell>
          <cell r="J15">
            <v>51969</v>
          </cell>
          <cell r="K15">
            <v>0</v>
          </cell>
          <cell r="L15">
            <v>0</v>
          </cell>
          <cell r="N15">
            <v>51969</v>
          </cell>
          <cell r="O15">
            <v>216929</v>
          </cell>
        </row>
        <row r="16">
          <cell r="B16" t="str">
            <v>ГБПОУ НСО «Линевский центр профессионального обучения»</v>
          </cell>
          <cell r="E16">
            <v>68341</v>
          </cell>
          <cell r="G16">
            <v>0</v>
          </cell>
          <cell r="I16">
            <v>68341</v>
          </cell>
          <cell r="J16">
            <v>0</v>
          </cell>
          <cell r="K16">
            <v>44410</v>
          </cell>
          <cell r="L16">
            <v>0</v>
          </cell>
          <cell r="N16">
            <v>44410</v>
          </cell>
          <cell r="O16">
            <v>112751</v>
          </cell>
        </row>
        <row r="17">
          <cell r="B17" t="str">
            <v>ГБПОУ НСО «Венгеровский центр профессионального обучения»</v>
          </cell>
          <cell r="E17">
            <v>158964</v>
          </cell>
          <cell r="G17">
            <v>281600</v>
          </cell>
          <cell r="I17">
            <v>440564</v>
          </cell>
          <cell r="J17">
            <v>77759</v>
          </cell>
          <cell r="K17">
            <v>125076</v>
          </cell>
          <cell r="L17">
            <v>0</v>
          </cell>
          <cell r="N17">
            <v>202835</v>
          </cell>
          <cell r="O17">
            <v>643399</v>
          </cell>
        </row>
        <row r="18">
          <cell r="B18" t="str">
            <v>ГБПОУ НСО «Купинский межрайонный аграрный лицей»</v>
          </cell>
          <cell r="E18">
            <v>109130</v>
          </cell>
          <cell r="G18">
            <v>77000</v>
          </cell>
          <cell r="I18">
            <v>186130</v>
          </cell>
          <cell r="J18">
            <v>37532</v>
          </cell>
          <cell r="K18">
            <v>51208</v>
          </cell>
          <cell r="L18">
            <v>0</v>
          </cell>
          <cell r="N18">
            <v>88740</v>
          </cell>
          <cell r="O18">
            <v>274870</v>
          </cell>
        </row>
        <row r="19">
          <cell r="B19" t="str">
            <v>ГБПОУ НСО «Черепановский политехнический колледж»</v>
          </cell>
          <cell r="E19">
            <v>85544</v>
          </cell>
          <cell r="G19">
            <v>92100</v>
          </cell>
          <cell r="I19">
            <v>177644</v>
          </cell>
          <cell r="J19">
            <v>0</v>
          </cell>
          <cell r="K19">
            <v>93325</v>
          </cell>
          <cell r="L19">
            <v>0</v>
          </cell>
          <cell r="N19">
            <v>93325</v>
          </cell>
          <cell r="O19">
            <v>270969</v>
          </cell>
        </row>
        <row r="20">
          <cell r="B20" t="str">
            <v>ГБПОУ НСО «Новосибирский технический колледж им. А.И. Покрышкина»</v>
          </cell>
          <cell r="E20">
            <v>54922</v>
          </cell>
          <cell r="G20">
            <v>132800</v>
          </cell>
          <cell r="I20">
            <v>187722</v>
          </cell>
          <cell r="J20">
            <v>0</v>
          </cell>
          <cell r="K20">
            <v>21630</v>
          </cell>
          <cell r="L20">
            <v>0</v>
          </cell>
          <cell r="M20">
            <v>54922</v>
          </cell>
          <cell r="N20">
            <v>76552</v>
          </cell>
          <cell r="O20">
            <v>264274</v>
          </cell>
        </row>
        <row r="21">
          <cell r="B21" t="str">
            <v xml:space="preserve">ГБПОУ НСО «Бердский политехнический колледж» </v>
          </cell>
          <cell r="E21">
            <v>154795</v>
          </cell>
          <cell r="G21">
            <v>131750</v>
          </cell>
          <cell r="I21">
            <v>286545</v>
          </cell>
          <cell r="J21">
            <v>44506</v>
          </cell>
          <cell r="K21">
            <v>43140</v>
          </cell>
          <cell r="L21">
            <v>173079</v>
          </cell>
          <cell r="N21">
            <v>260725</v>
          </cell>
          <cell r="O21">
            <v>547270</v>
          </cell>
        </row>
        <row r="22">
          <cell r="B22" t="str">
            <v>ГБПОУ НСО «Колыванский аграрный колледж»</v>
          </cell>
          <cell r="E22">
            <v>122977</v>
          </cell>
          <cell r="G22">
            <v>94700</v>
          </cell>
          <cell r="I22">
            <v>217677</v>
          </cell>
          <cell r="J22">
            <v>0</v>
          </cell>
          <cell r="K22">
            <v>37675</v>
          </cell>
          <cell r="L22">
            <v>0</v>
          </cell>
          <cell r="M22">
            <v>18933</v>
          </cell>
          <cell r="N22">
            <v>56608</v>
          </cell>
          <cell r="O22">
            <v>274285</v>
          </cell>
        </row>
        <row r="23">
          <cell r="B23" t="str">
            <v>ГБПОУ НСО «Новосибирский химико-технологический колледж им.Д.И.Менделеева»</v>
          </cell>
          <cell r="E23">
            <v>344465</v>
          </cell>
          <cell r="G23">
            <v>273900</v>
          </cell>
          <cell r="I23">
            <v>618365</v>
          </cell>
          <cell r="J23">
            <v>126033</v>
          </cell>
          <cell r="K23">
            <v>116739</v>
          </cell>
          <cell r="L23">
            <v>0</v>
          </cell>
          <cell r="N23">
            <v>242772</v>
          </cell>
          <cell r="O23">
            <v>861137</v>
          </cell>
        </row>
        <row r="24">
          <cell r="B24" t="str">
            <v>ГБПОУ НСО «Новосибирский колледж электроники и вычислительной техники»</v>
          </cell>
          <cell r="E24">
            <v>170996</v>
          </cell>
          <cell r="G24">
            <v>0</v>
          </cell>
          <cell r="I24">
            <v>170996</v>
          </cell>
          <cell r="J24">
            <v>59732</v>
          </cell>
          <cell r="K24">
            <v>56218</v>
          </cell>
          <cell r="L24">
            <v>0</v>
          </cell>
          <cell r="N24">
            <v>115950</v>
          </cell>
          <cell r="O24">
            <v>286946</v>
          </cell>
        </row>
        <row r="25">
          <cell r="B25" t="str">
            <v>ГБПОУ НСО «Новосибирский промышленно-энергетический колледж»</v>
          </cell>
          <cell r="E25">
            <v>125357</v>
          </cell>
          <cell r="G25">
            <v>105000</v>
          </cell>
          <cell r="I25">
            <v>230357</v>
          </cell>
          <cell r="J25">
            <v>46531</v>
          </cell>
          <cell r="K25">
            <v>74097</v>
          </cell>
          <cell r="L25">
            <v>0</v>
          </cell>
          <cell r="N25">
            <v>120628</v>
          </cell>
          <cell r="O25">
            <v>350985</v>
          </cell>
        </row>
        <row r="26">
          <cell r="B26" t="str">
            <v>ГБПОУ НСО «Новосибирский промышленный колледж»</v>
          </cell>
          <cell r="E26">
            <v>68848</v>
          </cell>
          <cell r="G26">
            <v>53600</v>
          </cell>
          <cell r="I26">
            <v>122448</v>
          </cell>
          <cell r="J26">
            <v>16061</v>
          </cell>
          <cell r="K26">
            <v>0</v>
          </cell>
          <cell r="L26">
            <v>0</v>
          </cell>
          <cell r="N26">
            <v>16061</v>
          </cell>
          <cell r="O26">
            <v>138509</v>
          </cell>
        </row>
        <row r="27">
          <cell r="B27" t="str">
            <v xml:space="preserve">ГБПОУ НСО «Новосибирский политехнический колледж» </v>
          </cell>
          <cell r="E27">
            <v>52893</v>
          </cell>
          <cell r="G27">
            <v>18000</v>
          </cell>
          <cell r="I27">
            <v>70893</v>
          </cell>
          <cell r="J27">
            <v>27810</v>
          </cell>
          <cell r="K27">
            <v>74159</v>
          </cell>
          <cell r="L27">
            <v>0</v>
          </cell>
          <cell r="N27">
            <v>101969</v>
          </cell>
          <cell r="O27">
            <v>172862</v>
          </cell>
        </row>
        <row r="28">
          <cell r="B28" t="str">
            <v>ГБПОУ НСО  «Доволенский аграрный колледж»</v>
          </cell>
          <cell r="E28">
            <v>69296</v>
          </cell>
          <cell r="G28">
            <v>75650</v>
          </cell>
          <cell r="I28">
            <v>144946</v>
          </cell>
          <cell r="J28">
            <v>0</v>
          </cell>
          <cell r="K28">
            <v>49972</v>
          </cell>
          <cell r="L28">
            <v>0</v>
          </cell>
          <cell r="N28">
            <v>49972</v>
          </cell>
          <cell r="O28">
            <v>194918</v>
          </cell>
        </row>
        <row r="29">
          <cell r="B29" t="str">
            <v>ГБПОУ НСО «Новосибирский технологический колледж»</v>
          </cell>
          <cell r="E29">
            <v>58560</v>
          </cell>
          <cell r="G29">
            <v>41700</v>
          </cell>
          <cell r="I29">
            <v>100260</v>
          </cell>
          <cell r="J29">
            <v>11712</v>
          </cell>
          <cell r="K29">
            <v>0</v>
          </cell>
          <cell r="L29">
            <v>194100</v>
          </cell>
          <cell r="N29">
            <v>205812</v>
          </cell>
          <cell r="O29">
            <v>306072</v>
          </cell>
        </row>
        <row r="30">
          <cell r="B30" t="str">
            <v>ГБПОУ НСО «Бердский электромеханический колледж»</v>
          </cell>
          <cell r="E30">
            <v>28649</v>
          </cell>
          <cell r="G30">
            <v>88700</v>
          </cell>
          <cell r="H30">
            <v>88700</v>
          </cell>
          <cell r="I30">
            <v>206049</v>
          </cell>
          <cell r="J30">
            <v>25634</v>
          </cell>
          <cell r="K30">
            <v>24720</v>
          </cell>
          <cell r="L30">
            <v>0</v>
          </cell>
          <cell r="N30">
            <v>50354</v>
          </cell>
          <cell r="O30">
            <v>256403</v>
          </cell>
        </row>
        <row r="31">
          <cell r="B31" t="str">
            <v>ГБПОУ НСО «Новосибирский колледж почтовой связи и сервиса»</v>
          </cell>
          <cell r="J31">
            <v>0</v>
          </cell>
          <cell r="K31">
            <v>66368</v>
          </cell>
          <cell r="L31">
            <v>429800</v>
          </cell>
          <cell r="N31">
            <v>496168</v>
          </cell>
          <cell r="O31">
            <v>496168</v>
          </cell>
        </row>
        <row r="32">
          <cell r="B32" t="str">
            <v>ГБПОУ НСО «Тогучинский межрайонный аграрный лицей»</v>
          </cell>
          <cell r="J32">
            <v>0</v>
          </cell>
          <cell r="K32">
            <v>54595</v>
          </cell>
          <cell r="L32">
            <v>434850</v>
          </cell>
          <cell r="N32">
            <v>489445</v>
          </cell>
          <cell r="O32">
            <v>489445</v>
          </cell>
        </row>
        <row r="33">
          <cell r="B33" t="str">
            <v>ГБПОУ НСО «Чулымский межрайонный аграрный лицей»</v>
          </cell>
          <cell r="J33">
            <v>0</v>
          </cell>
          <cell r="K33">
            <v>36352</v>
          </cell>
          <cell r="L33">
            <v>346338</v>
          </cell>
          <cell r="N33">
            <v>382690</v>
          </cell>
          <cell r="O33">
            <v>382690</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sheetNames>
    <sheetDataSet>
      <sheetData sheetId="0" refreshError="1">
        <row r="230">
          <cell r="T230">
            <v>2915496691.6199994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502"/>
  <sheetViews>
    <sheetView view="pageBreakPreview" topLeftCell="A4" zoomScale="85" zoomScaleNormal="80" zoomScaleSheetLayoutView="85" workbookViewId="0">
      <pane ySplit="9" topLeftCell="A472" activePane="bottomLeft" state="frozen"/>
      <selection activeCell="A4" sqref="A4"/>
      <selection pane="bottomLeft" activeCell="L475" sqref="L475"/>
    </sheetView>
  </sheetViews>
  <sheetFormatPr defaultRowHeight="15" outlineLevelRow="1" x14ac:dyDescent="0.25"/>
  <cols>
    <col min="1" max="1" width="26.85546875" style="1" customWidth="1"/>
    <col min="2" max="2" width="12.7109375" style="1" customWidth="1"/>
    <col min="3" max="3" width="6.5703125" style="1" customWidth="1"/>
    <col min="4" max="5" width="4.85546875" style="1" customWidth="1"/>
    <col min="6" max="6" width="13.7109375" style="1" customWidth="1"/>
    <col min="7" max="7" width="6.5703125" style="1" customWidth="1"/>
    <col min="8" max="8" width="13.42578125" style="1" customWidth="1"/>
    <col min="9" max="9" width="13.85546875" style="1" customWidth="1"/>
    <col min="10" max="10" width="13.140625" style="1" bestFit="1" customWidth="1"/>
    <col min="11" max="11" width="14.85546875" style="1" customWidth="1"/>
    <col min="12" max="13" width="14.42578125" style="1" customWidth="1"/>
    <col min="14" max="14" width="13.7109375" style="1" customWidth="1"/>
    <col min="15" max="15" width="9.140625" style="1"/>
    <col min="16" max="16" width="7.5703125" style="1" customWidth="1"/>
    <col min="17" max="17" width="39.28515625" style="1" customWidth="1"/>
    <col min="18" max="18" width="10.28515625" bestFit="1" customWidth="1"/>
    <col min="20" max="20" width="15.5703125" customWidth="1"/>
  </cols>
  <sheetData>
    <row r="1" spans="1:17" ht="15.75" customHeight="1" x14ac:dyDescent="0.25">
      <c r="N1" s="197"/>
      <c r="O1" s="198"/>
      <c r="P1" s="198"/>
      <c r="Q1" s="198"/>
    </row>
    <row r="2" spans="1:17" ht="15.75" x14ac:dyDescent="0.25">
      <c r="A2" s="2"/>
      <c r="Q2" s="3"/>
    </row>
    <row r="3" spans="1:17" ht="15.75" x14ac:dyDescent="0.25">
      <c r="A3" s="2"/>
    </row>
    <row r="4" spans="1:17" ht="78.75" customHeight="1" x14ac:dyDescent="0.25">
      <c r="A4" s="2"/>
      <c r="Q4" s="183" t="s">
        <v>398</v>
      </c>
    </row>
    <row r="5" spans="1:17" ht="25.5" customHeight="1" x14ac:dyDescent="0.25">
      <c r="A5" s="2"/>
      <c r="Q5" s="185" t="s">
        <v>405</v>
      </c>
    </row>
    <row r="6" spans="1:17" ht="18.75" x14ac:dyDescent="0.25">
      <c r="A6" s="247" t="s">
        <v>407</v>
      </c>
      <c r="B6" s="247"/>
      <c r="C6" s="247"/>
      <c r="D6" s="247"/>
      <c r="E6" s="247"/>
      <c r="F6" s="247"/>
      <c r="G6" s="247"/>
      <c r="H6" s="247"/>
      <c r="I6" s="247"/>
      <c r="J6" s="247"/>
      <c r="K6" s="247"/>
      <c r="L6" s="247"/>
      <c r="M6" s="247"/>
      <c r="N6" s="247"/>
      <c r="O6" s="247"/>
      <c r="P6" s="247"/>
      <c r="Q6" s="247"/>
    </row>
    <row r="7" spans="1:17" ht="18.75" x14ac:dyDescent="0.25">
      <c r="A7" s="247" t="s">
        <v>408</v>
      </c>
      <c r="B7" s="247"/>
      <c r="C7" s="247"/>
      <c r="D7" s="247"/>
      <c r="E7" s="247"/>
      <c r="F7" s="247"/>
      <c r="G7" s="247"/>
      <c r="H7" s="247"/>
      <c r="I7" s="247"/>
      <c r="J7" s="247"/>
      <c r="K7" s="247"/>
      <c r="L7" s="247"/>
      <c r="M7" s="247"/>
      <c r="N7" s="247"/>
      <c r="O7" s="247"/>
      <c r="P7" s="247"/>
      <c r="Q7" s="247"/>
    </row>
    <row r="8" spans="1:17" ht="18.75" x14ac:dyDescent="0.25">
      <c r="A8" s="151"/>
    </row>
    <row r="9" spans="1:17" ht="15" customHeight="1" x14ac:dyDescent="0.25">
      <c r="A9" s="195" t="s">
        <v>0</v>
      </c>
      <c r="B9" s="195" t="s">
        <v>1</v>
      </c>
      <c r="C9" s="195" t="s">
        <v>2</v>
      </c>
      <c r="D9" s="195"/>
      <c r="E9" s="195"/>
      <c r="F9" s="195"/>
      <c r="G9" s="195"/>
      <c r="H9" s="195" t="s">
        <v>3</v>
      </c>
      <c r="I9" s="195" t="s">
        <v>4</v>
      </c>
      <c r="J9" s="195"/>
      <c r="K9" s="195"/>
      <c r="L9" s="195"/>
      <c r="M9" s="195" t="s">
        <v>5</v>
      </c>
      <c r="N9" s="195" t="s">
        <v>6</v>
      </c>
      <c r="O9" s="195" t="s">
        <v>7</v>
      </c>
      <c r="P9" s="195"/>
      <c r="Q9" s="195" t="s">
        <v>8</v>
      </c>
    </row>
    <row r="10" spans="1:17" ht="15" customHeight="1" x14ac:dyDescent="0.25">
      <c r="A10" s="195"/>
      <c r="B10" s="195"/>
      <c r="C10" s="195" t="s">
        <v>9</v>
      </c>
      <c r="D10" s="195"/>
      <c r="E10" s="195"/>
      <c r="F10" s="195"/>
      <c r="G10" s="195"/>
      <c r="H10" s="195"/>
      <c r="I10" s="195"/>
      <c r="J10" s="195"/>
      <c r="K10" s="195"/>
      <c r="L10" s="195"/>
      <c r="M10" s="195"/>
      <c r="N10" s="195"/>
      <c r="O10" s="195"/>
      <c r="P10" s="195"/>
      <c r="Q10" s="195"/>
    </row>
    <row r="11" spans="1:17" x14ac:dyDescent="0.25">
      <c r="A11" s="195"/>
      <c r="B11" s="195"/>
      <c r="C11" s="149" t="s">
        <v>10</v>
      </c>
      <c r="D11" s="149" t="s">
        <v>11</v>
      </c>
      <c r="E11" s="149" t="s">
        <v>12</v>
      </c>
      <c r="F11" s="149" t="s">
        <v>13</v>
      </c>
      <c r="G11" s="149" t="s">
        <v>14</v>
      </c>
      <c r="H11" s="195"/>
      <c r="I11" s="149" t="s">
        <v>15</v>
      </c>
      <c r="J11" s="149" t="s">
        <v>16</v>
      </c>
      <c r="K11" s="149" t="s">
        <v>17</v>
      </c>
      <c r="L11" s="149" t="s">
        <v>18</v>
      </c>
      <c r="M11" s="195"/>
      <c r="N11" s="195"/>
      <c r="O11" s="195"/>
      <c r="P11" s="195"/>
      <c r="Q11" s="195"/>
    </row>
    <row r="12" spans="1:17" x14ac:dyDescent="0.25">
      <c r="A12" s="149">
        <v>1</v>
      </c>
      <c r="B12" s="149">
        <v>2</v>
      </c>
      <c r="C12" s="149">
        <v>3</v>
      </c>
      <c r="D12" s="149">
        <v>4</v>
      </c>
      <c r="E12" s="149">
        <v>5</v>
      </c>
      <c r="F12" s="149">
        <v>6</v>
      </c>
      <c r="G12" s="149">
        <v>7</v>
      </c>
      <c r="H12" s="149">
        <v>8</v>
      </c>
      <c r="I12" s="149">
        <v>9</v>
      </c>
      <c r="J12" s="149">
        <v>10</v>
      </c>
      <c r="K12" s="149">
        <v>11</v>
      </c>
      <c r="L12" s="149">
        <v>12</v>
      </c>
      <c r="M12" s="149">
        <v>13</v>
      </c>
      <c r="N12" s="149">
        <v>14</v>
      </c>
      <c r="O12" s="195">
        <v>15</v>
      </c>
      <c r="P12" s="195"/>
      <c r="Q12" s="149">
        <v>16</v>
      </c>
    </row>
    <row r="13" spans="1:17" ht="25.5" customHeight="1" x14ac:dyDescent="0.25">
      <c r="A13" s="196" t="s">
        <v>396</v>
      </c>
      <c r="B13" s="196"/>
      <c r="C13" s="196"/>
      <c r="D13" s="196"/>
      <c r="E13" s="196"/>
      <c r="F13" s="196"/>
      <c r="G13" s="196"/>
      <c r="H13" s="196"/>
      <c r="I13" s="196"/>
      <c r="J13" s="196"/>
      <c r="K13" s="196"/>
      <c r="L13" s="196"/>
      <c r="M13" s="196"/>
      <c r="N13" s="196"/>
      <c r="O13" s="196"/>
      <c r="P13" s="196"/>
      <c r="Q13" s="196"/>
    </row>
    <row r="14" spans="1:17" ht="15" customHeight="1" x14ac:dyDescent="0.25">
      <c r="A14" s="196" t="s">
        <v>19</v>
      </c>
      <c r="B14" s="196"/>
      <c r="C14" s="196"/>
      <c r="D14" s="196"/>
      <c r="E14" s="196"/>
      <c r="F14" s="196"/>
      <c r="G14" s="196"/>
      <c r="H14" s="196"/>
      <c r="I14" s="196"/>
      <c r="J14" s="196"/>
      <c r="K14" s="196"/>
      <c r="L14" s="196"/>
      <c r="M14" s="196"/>
      <c r="N14" s="196"/>
      <c r="O14" s="196"/>
      <c r="P14" s="196"/>
      <c r="Q14" s="196"/>
    </row>
    <row r="15" spans="1:17" ht="25.5" customHeight="1" x14ac:dyDescent="0.25">
      <c r="A15" s="196" t="s">
        <v>20</v>
      </c>
      <c r="B15" s="150" t="s">
        <v>21</v>
      </c>
      <c r="C15" s="150"/>
      <c r="D15" s="150"/>
      <c r="E15" s="150"/>
      <c r="F15" s="150"/>
      <c r="G15" s="150"/>
      <c r="H15" s="4">
        <v>52500</v>
      </c>
      <c r="I15" s="4">
        <v>52500</v>
      </c>
      <c r="J15" s="4">
        <v>52500</v>
      </c>
      <c r="K15" s="4">
        <v>52500</v>
      </c>
      <c r="L15" s="4">
        <v>52500</v>
      </c>
      <c r="M15" s="5">
        <v>52500</v>
      </c>
      <c r="N15" s="5">
        <v>52500</v>
      </c>
      <c r="O15" s="199" t="s">
        <v>22</v>
      </c>
      <c r="P15" s="199"/>
      <c r="Q15" s="196" t="s">
        <v>23</v>
      </c>
    </row>
    <row r="16" spans="1:17" ht="25.5" x14ac:dyDescent="0.25">
      <c r="A16" s="196"/>
      <c r="B16" s="150" t="s">
        <v>24</v>
      </c>
      <c r="C16" s="150"/>
      <c r="D16" s="150"/>
      <c r="E16" s="150"/>
      <c r="F16" s="150"/>
      <c r="G16" s="150"/>
      <c r="H16" s="6">
        <f>H17/H15</f>
        <v>43.220119999999994</v>
      </c>
      <c r="I16" s="7" t="s">
        <v>25</v>
      </c>
      <c r="J16" s="7" t="s">
        <v>25</v>
      </c>
      <c r="K16" s="7" t="s">
        <v>25</v>
      </c>
      <c r="L16" s="7" t="s">
        <v>25</v>
      </c>
      <c r="M16" s="6">
        <f>M17/M15</f>
        <v>42.65412952380953</v>
      </c>
      <c r="N16" s="6">
        <f>N17/N15</f>
        <v>44.398342857142858</v>
      </c>
      <c r="O16" s="199"/>
      <c r="P16" s="199"/>
      <c r="Q16" s="196"/>
    </row>
    <row r="17" spans="1:18" ht="25.5" x14ac:dyDescent="0.25">
      <c r="A17" s="196"/>
      <c r="B17" s="150" t="s">
        <v>26</v>
      </c>
      <c r="C17" s="150"/>
      <c r="D17" s="150"/>
      <c r="E17" s="150"/>
      <c r="F17" s="150"/>
      <c r="G17" s="150"/>
      <c r="H17" s="8">
        <f>H18</f>
        <v>2269056.2999999998</v>
      </c>
      <c r="I17" s="8">
        <f>I18</f>
        <v>541575.79999999993</v>
      </c>
      <c r="J17" s="8">
        <f t="shared" ref="J17:L17" si="0">J18</f>
        <v>696109.10399999993</v>
      </c>
      <c r="K17" s="8">
        <f t="shared" si="0"/>
        <v>449726.89999999997</v>
      </c>
      <c r="L17" s="8">
        <f t="shared" si="0"/>
        <v>581644.49600000004</v>
      </c>
      <c r="M17" s="8">
        <f>M18</f>
        <v>2239341.8000000003</v>
      </c>
      <c r="N17" s="8">
        <f>N18</f>
        <v>2330913</v>
      </c>
      <c r="O17" s="199"/>
      <c r="P17" s="199"/>
      <c r="Q17" s="196"/>
    </row>
    <row r="18" spans="1:18" ht="38.25" x14ac:dyDescent="0.25">
      <c r="A18" s="196"/>
      <c r="B18" s="150" t="s">
        <v>27</v>
      </c>
      <c r="C18" s="9" t="s">
        <v>28</v>
      </c>
      <c r="D18" s="9" t="s">
        <v>29</v>
      </c>
      <c r="E18" s="149" t="s">
        <v>30</v>
      </c>
      <c r="F18" s="149" t="s">
        <v>31</v>
      </c>
      <c r="G18" s="9" t="s">
        <v>32</v>
      </c>
      <c r="H18" s="8">
        <f>SUM(H19:H24)</f>
        <v>2269056.2999999998</v>
      </c>
      <c r="I18" s="8">
        <f>SUM(I19:I24)</f>
        <v>541575.79999999993</v>
      </c>
      <c r="J18" s="8">
        <f t="shared" ref="J18:N18" si="1">SUM(J19:J24)</f>
        <v>696109.10399999993</v>
      </c>
      <c r="K18" s="8">
        <f t="shared" si="1"/>
        <v>449726.89999999997</v>
      </c>
      <c r="L18" s="8">
        <f t="shared" si="1"/>
        <v>581644.49600000004</v>
      </c>
      <c r="M18" s="8">
        <f t="shared" si="1"/>
        <v>2239341.8000000003</v>
      </c>
      <c r="N18" s="8">
        <f t="shared" si="1"/>
        <v>2330913</v>
      </c>
      <c r="O18" s="199"/>
      <c r="P18" s="199"/>
      <c r="Q18" s="196"/>
    </row>
    <row r="19" spans="1:18" hidden="1" outlineLevel="1" x14ac:dyDescent="0.25">
      <c r="A19" s="196"/>
      <c r="B19" s="150"/>
      <c r="C19" s="9"/>
      <c r="D19" s="9"/>
      <c r="E19" s="162">
        <v>705</v>
      </c>
      <c r="F19" s="162" t="s">
        <v>423</v>
      </c>
      <c r="G19" s="159">
        <v>621</v>
      </c>
      <c r="H19" s="160">
        <f t="shared" ref="H19:H23" si="2">I19+J19+K19+L19</f>
        <v>24247.599999999999</v>
      </c>
      <c r="I19" s="161">
        <v>6221.9</v>
      </c>
      <c r="J19" s="161">
        <v>6452.1040000000003</v>
      </c>
      <c r="K19" s="161">
        <v>5242.6000000000004</v>
      </c>
      <c r="L19" s="161">
        <v>6330.9960000000001</v>
      </c>
      <c r="M19" s="8">
        <v>24610.6</v>
      </c>
      <c r="N19" s="8">
        <v>25101.9</v>
      </c>
      <c r="O19" s="199"/>
      <c r="P19" s="199"/>
      <c r="Q19" s="196"/>
    </row>
    <row r="20" spans="1:18" hidden="1" outlineLevel="1" x14ac:dyDescent="0.25">
      <c r="A20" s="196"/>
      <c r="B20" s="150"/>
      <c r="C20" s="9"/>
      <c r="D20" s="9"/>
      <c r="E20" s="162">
        <v>705</v>
      </c>
      <c r="F20" s="162" t="s">
        <v>424</v>
      </c>
      <c r="G20" s="159">
        <v>611</v>
      </c>
      <c r="H20" s="160">
        <f t="shared" si="2"/>
        <v>100520.2</v>
      </c>
      <c r="I20" s="161">
        <v>22800</v>
      </c>
      <c r="J20" s="161">
        <v>30894.400000000001</v>
      </c>
      <c r="K20" s="161">
        <v>19938.099999999999</v>
      </c>
      <c r="L20" s="161">
        <v>26887.7</v>
      </c>
      <c r="M20" s="8">
        <v>101064.2</v>
      </c>
      <c r="N20" s="8">
        <v>104648.7</v>
      </c>
      <c r="O20" s="199"/>
      <c r="P20" s="199"/>
      <c r="Q20" s="196"/>
    </row>
    <row r="21" spans="1:18" hidden="1" outlineLevel="1" x14ac:dyDescent="0.25">
      <c r="A21" s="196"/>
      <c r="B21" s="150"/>
      <c r="C21" s="9"/>
      <c r="D21" s="9"/>
      <c r="E21" s="162">
        <v>705</v>
      </c>
      <c r="F21" s="162" t="s">
        <v>424</v>
      </c>
      <c r="G21" s="159">
        <v>621</v>
      </c>
      <c r="H21" s="160">
        <f t="shared" si="2"/>
        <v>6668.4999999999991</v>
      </c>
      <c r="I21" s="161">
        <v>2362.1999999999998</v>
      </c>
      <c r="J21" s="161">
        <v>2362.6</v>
      </c>
      <c r="K21" s="161">
        <v>1943.7</v>
      </c>
      <c r="L21" s="161">
        <v>0</v>
      </c>
      <c r="M21" s="8">
        <v>15513.7</v>
      </c>
      <c r="N21" s="8">
        <v>16064.3</v>
      </c>
      <c r="O21" s="199"/>
      <c r="P21" s="199"/>
      <c r="Q21" s="196"/>
    </row>
    <row r="22" spans="1:18" hidden="1" outlineLevel="1" x14ac:dyDescent="0.25">
      <c r="A22" s="196"/>
      <c r="B22" s="150"/>
      <c r="C22" s="9"/>
      <c r="D22" s="9"/>
      <c r="E22" s="162">
        <v>704</v>
      </c>
      <c r="F22" s="162" t="s">
        <v>424</v>
      </c>
      <c r="G22" s="159">
        <v>611</v>
      </c>
      <c r="H22" s="160">
        <f t="shared" si="2"/>
        <v>1550386.4</v>
      </c>
      <c r="I22" s="161">
        <v>367250</v>
      </c>
      <c r="J22" s="161">
        <v>472801.6</v>
      </c>
      <c r="K22" s="161">
        <v>309806.8</v>
      </c>
      <c r="L22" s="161">
        <v>400528</v>
      </c>
      <c r="M22" s="8">
        <v>1525616.7</v>
      </c>
      <c r="N22" s="8">
        <v>1587573.6</v>
      </c>
      <c r="O22" s="199"/>
      <c r="P22" s="199"/>
      <c r="Q22" s="196"/>
    </row>
    <row r="23" spans="1:18" hidden="1" outlineLevel="1" x14ac:dyDescent="0.25">
      <c r="A23" s="196"/>
      <c r="B23" s="150"/>
      <c r="C23" s="9"/>
      <c r="D23" s="9"/>
      <c r="E23" s="162">
        <v>704</v>
      </c>
      <c r="F23" s="162" t="s">
        <v>424</v>
      </c>
      <c r="G23" s="159">
        <v>621</v>
      </c>
      <c r="H23" s="160">
        <f t="shared" si="2"/>
        <v>571786.6</v>
      </c>
      <c r="I23" s="161">
        <v>139200</v>
      </c>
      <c r="J23" s="161">
        <v>179484.79999999999</v>
      </c>
      <c r="K23" s="161">
        <v>108868.9</v>
      </c>
      <c r="L23" s="161">
        <v>144232.9</v>
      </c>
      <c r="M23" s="8">
        <v>558053.9</v>
      </c>
      <c r="N23" s="8">
        <v>582608.19999999995</v>
      </c>
      <c r="O23" s="199"/>
      <c r="P23" s="199"/>
      <c r="Q23" s="196"/>
    </row>
    <row r="24" spans="1:18" hidden="1" outlineLevel="1" x14ac:dyDescent="0.25">
      <c r="A24" s="196"/>
      <c r="B24" s="150"/>
      <c r="C24" s="9"/>
      <c r="D24" s="12"/>
      <c r="E24" s="158">
        <v>703</v>
      </c>
      <c r="F24" s="158" t="s">
        <v>425</v>
      </c>
      <c r="G24" s="159">
        <v>611</v>
      </c>
      <c r="H24" s="160">
        <f>I24+J24+K24+L24</f>
        <v>15447</v>
      </c>
      <c r="I24" s="161">
        <v>3741.7</v>
      </c>
      <c r="J24" s="161">
        <v>4113.6000000000004</v>
      </c>
      <c r="K24" s="161">
        <v>3926.8</v>
      </c>
      <c r="L24" s="161">
        <v>3664.9</v>
      </c>
      <c r="M24" s="8">
        <v>14482.7</v>
      </c>
      <c r="N24" s="8">
        <v>14916.3</v>
      </c>
      <c r="O24" s="199"/>
      <c r="P24" s="199"/>
      <c r="Q24" s="196"/>
    </row>
    <row r="25" spans="1:18" ht="25.5" collapsed="1" x14ac:dyDescent="0.25">
      <c r="A25" s="196"/>
      <c r="B25" s="150" t="s">
        <v>34</v>
      </c>
      <c r="C25" s="150"/>
      <c r="D25" s="150"/>
      <c r="E25" s="150"/>
      <c r="F25" s="150"/>
      <c r="G25" s="8"/>
      <c r="H25" s="13"/>
      <c r="I25" s="14"/>
      <c r="J25" s="14"/>
      <c r="K25" s="14"/>
      <c r="L25" s="8"/>
      <c r="M25" s="15"/>
      <c r="N25" s="8"/>
      <c r="O25" s="199"/>
      <c r="P25" s="199"/>
      <c r="Q25" s="196"/>
    </row>
    <row r="26" spans="1:18" ht="25.5" x14ac:dyDescent="0.25">
      <c r="A26" s="196"/>
      <c r="B26" s="150" t="s">
        <v>35</v>
      </c>
      <c r="C26" s="150"/>
      <c r="D26" s="150"/>
      <c r="E26" s="150"/>
      <c r="F26" s="150"/>
      <c r="G26" s="8"/>
      <c r="H26" s="13"/>
      <c r="I26" s="13"/>
      <c r="J26" s="13"/>
      <c r="K26" s="13"/>
      <c r="L26" s="13"/>
      <c r="M26" s="15"/>
      <c r="N26" s="150"/>
      <c r="O26" s="199"/>
      <c r="P26" s="199"/>
      <c r="Q26" s="196"/>
    </row>
    <row r="27" spans="1:18" ht="25.5" x14ac:dyDescent="0.25">
      <c r="A27" s="196"/>
      <c r="B27" s="150" t="s">
        <v>36</v>
      </c>
      <c r="C27" s="150"/>
      <c r="D27" s="150"/>
      <c r="E27" s="150"/>
      <c r="F27" s="150"/>
      <c r="G27" s="150"/>
      <c r="H27" s="16"/>
      <c r="I27" s="13"/>
      <c r="J27" s="8"/>
      <c r="K27" s="8"/>
      <c r="L27" s="8"/>
      <c r="M27" s="150"/>
      <c r="N27" s="150"/>
      <c r="O27" s="199"/>
      <c r="P27" s="199"/>
      <c r="Q27" s="196"/>
    </row>
    <row r="28" spans="1:18" ht="25.5" customHeight="1" x14ac:dyDescent="0.25">
      <c r="A28" s="196" t="s">
        <v>37</v>
      </c>
      <c r="B28" s="150" t="s">
        <v>21</v>
      </c>
      <c r="C28" s="150"/>
      <c r="D28" s="150"/>
      <c r="E28" s="150"/>
      <c r="F28" s="150"/>
      <c r="G28" s="150"/>
      <c r="H28" s="5">
        <v>1334</v>
      </c>
      <c r="I28" s="5">
        <v>1334</v>
      </c>
      <c r="J28" s="5">
        <v>1334</v>
      </c>
      <c r="K28" s="5">
        <v>1334</v>
      </c>
      <c r="L28" s="5">
        <v>1334</v>
      </c>
      <c r="M28" s="5">
        <v>1334</v>
      </c>
      <c r="N28" s="5">
        <v>1334</v>
      </c>
      <c r="O28" s="199" t="s">
        <v>38</v>
      </c>
      <c r="P28" s="199"/>
      <c r="Q28" s="196" t="s">
        <v>395</v>
      </c>
    </row>
    <row r="29" spans="1:18" ht="25.5" x14ac:dyDescent="0.25">
      <c r="A29" s="196"/>
      <c r="B29" s="150" t="s">
        <v>24</v>
      </c>
      <c r="C29" s="150"/>
      <c r="D29" s="150"/>
      <c r="E29" s="150"/>
      <c r="F29" s="150"/>
      <c r="G29" s="150"/>
      <c r="H29" s="6">
        <f>H30/H28</f>
        <v>151.08518380059971</v>
      </c>
      <c r="I29" s="7" t="s">
        <v>25</v>
      </c>
      <c r="J29" s="7" t="s">
        <v>25</v>
      </c>
      <c r="K29" s="7" t="s">
        <v>25</v>
      </c>
      <c r="L29" s="7" t="s">
        <v>25</v>
      </c>
      <c r="M29" s="6">
        <f>M30/M28</f>
        <v>172.42203898050974</v>
      </c>
      <c r="N29" s="6">
        <f>N30/N28</f>
        <v>172.42203898050974</v>
      </c>
      <c r="O29" s="199"/>
      <c r="P29" s="199"/>
      <c r="Q29" s="196"/>
    </row>
    <row r="30" spans="1:18" ht="25.5" x14ac:dyDescent="0.25">
      <c r="A30" s="196"/>
      <c r="B30" s="150" t="s">
        <v>26</v>
      </c>
      <c r="C30" s="150"/>
      <c r="D30" s="150"/>
      <c r="E30" s="150"/>
      <c r="F30" s="150"/>
      <c r="G30" s="150"/>
      <c r="H30" s="8">
        <f>H31</f>
        <v>201547.63519</v>
      </c>
      <c r="I30" s="8">
        <f t="shared" ref="I30:L30" si="3">I31</f>
        <v>48069.310290000001</v>
      </c>
      <c r="J30" s="8">
        <f t="shared" si="3"/>
        <v>73462.525710000002</v>
      </c>
      <c r="K30" s="8">
        <f t="shared" si="3"/>
        <v>41144.954109999999</v>
      </c>
      <c r="L30" s="8">
        <f t="shared" si="3"/>
        <v>38870.845079999999</v>
      </c>
      <c r="M30" s="8">
        <f>M31</f>
        <v>230011</v>
      </c>
      <c r="N30" s="8">
        <f>N31</f>
        <v>230011</v>
      </c>
      <c r="O30" s="199"/>
      <c r="P30" s="199"/>
      <c r="Q30" s="196"/>
    </row>
    <row r="31" spans="1:18" ht="51" customHeight="1" x14ac:dyDescent="0.25">
      <c r="A31" s="196"/>
      <c r="B31" s="150" t="s">
        <v>27</v>
      </c>
      <c r="C31" s="9" t="s">
        <v>28</v>
      </c>
      <c r="D31" s="9" t="s">
        <v>29</v>
      </c>
      <c r="E31" s="9" t="s">
        <v>39</v>
      </c>
      <c r="F31" s="149" t="s">
        <v>40</v>
      </c>
      <c r="G31" s="9" t="s">
        <v>41</v>
      </c>
      <c r="H31" s="8">
        <f>H32+H33+H34</f>
        <v>201547.63519</v>
      </c>
      <c r="I31" s="8">
        <f>SUM(I32:I34)</f>
        <v>48069.310290000001</v>
      </c>
      <c r="J31" s="8">
        <f t="shared" ref="J31:N31" si="4">SUM(J32:J34)</f>
        <v>73462.525710000002</v>
      </c>
      <c r="K31" s="8">
        <f t="shared" si="4"/>
        <v>41144.954109999999</v>
      </c>
      <c r="L31" s="8">
        <f t="shared" si="4"/>
        <v>38870.845079999999</v>
      </c>
      <c r="M31" s="8">
        <f t="shared" si="4"/>
        <v>230011</v>
      </c>
      <c r="N31" s="8">
        <f t="shared" si="4"/>
        <v>230011</v>
      </c>
      <c r="O31" s="199"/>
      <c r="P31" s="199"/>
      <c r="Q31" s="196"/>
    </row>
    <row r="32" spans="1:18" hidden="1" outlineLevel="1" x14ac:dyDescent="0.25">
      <c r="A32" s="196"/>
      <c r="B32" s="150"/>
      <c r="C32" s="9"/>
      <c r="D32" s="9"/>
      <c r="E32" s="9"/>
      <c r="F32" s="149"/>
      <c r="G32" s="159">
        <v>321</v>
      </c>
      <c r="H32" s="161">
        <f>I32+J32+K32+L32</f>
        <v>157611.47514</v>
      </c>
      <c r="I32" s="161">
        <v>37116.41029</v>
      </c>
      <c r="J32" s="161">
        <v>59823.525710000002</v>
      </c>
      <c r="K32" s="161">
        <v>29389.954109999999</v>
      </c>
      <c r="L32" s="161">
        <v>31281.585029999998</v>
      </c>
      <c r="M32" s="8">
        <v>147454.9</v>
      </c>
      <c r="N32" s="18">
        <v>147454.9</v>
      </c>
      <c r="O32" s="199"/>
      <c r="P32" s="199"/>
      <c r="Q32" s="196"/>
      <c r="R32" s="163">
        <v>157611.5</v>
      </c>
    </row>
    <row r="33" spans="1:18" hidden="1" outlineLevel="1" x14ac:dyDescent="0.25">
      <c r="A33" s="196"/>
      <c r="B33" s="150"/>
      <c r="C33" s="9"/>
      <c r="D33" s="9"/>
      <c r="E33" s="9"/>
      <c r="F33" s="149"/>
      <c r="G33" s="159">
        <v>612</v>
      </c>
      <c r="H33" s="161">
        <f>I33+J33+K33+L33</f>
        <v>40996.046369999996</v>
      </c>
      <c r="I33" s="161">
        <v>10012.9</v>
      </c>
      <c r="J33" s="161">
        <v>12833.1</v>
      </c>
      <c r="K33" s="161">
        <v>10982</v>
      </c>
      <c r="L33" s="161">
        <v>7168.04637</v>
      </c>
      <c r="M33" s="8">
        <v>70958.600000000006</v>
      </c>
      <c r="N33" s="18">
        <v>70958.600000000006</v>
      </c>
      <c r="O33" s="199"/>
      <c r="P33" s="199"/>
      <c r="Q33" s="196"/>
      <c r="R33" s="163">
        <v>40996.1</v>
      </c>
    </row>
    <row r="34" spans="1:18" hidden="1" outlineLevel="1" x14ac:dyDescent="0.25">
      <c r="A34" s="196"/>
      <c r="B34" s="150"/>
      <c r="C34" s="9"/>
      <c r="D34" s="9"/>
      <c r="E34" s="9"/>
      <c r="F34" s="149"/>
      <c r="G34" s="159">
        <v>622</v>
      </c>
      <c r="H34" s="161">
        <f>I34+J34+K34+L34</f>
        <v>2940.1136799999999</v>
      </c>
      <c r="I34" s="161">
        <v>940</v>
      </c>
      <c r="J34" s="161">
        <v>805.9</v>
      </c>
      <c r="K34" s="161">
        <v>773</v>
      </c>
      <c r="L34" s="161">
        <v>421.21368000000001</v>
      </c>
      <c r="M34" s="8">
        <v>11597.5</v>
      </c>
      <c r="N34" s="18">
        <v>11597.5</v>
      </c>
      <c r="O34" s="199"/>
      <c r="P34" s="199"/>
      <c r="Q34" s="196"/>
      <c r="R34" s="163">
        <v>2940.1</v>
      </c>
    </row>
    <row r="35" spans="1:18" ht="25.5" collapsed="1" x14ac:dyDescent="0.25">
      <c r="A35" s="196"/>
      <c r="B35" s="150" t="s">
        <v>34</v>
      </c>
      <c r="C35" s="150"/>
      <c r="D35" s="150"/>
      <c r="E35" s="150"/>
      <c r="F35" s="150"/>
      <c r="G35" s="150"/>
      <c r="H35" s="13"/>
      <c r="I35" s="8"/>
      <c r="J35" s="8"/>
      <c r="K35" s="150"/>
      <c r="L35" s="150"/>
      <c r="M35" s="150"/>
      <c r="N35" s="153"/>
      <c r="O35" s="199"/>
      <c r="P35" s="199"/>
      <c r="Q35" s="196"/>
    </row>
    <row r="36" spans="1:18" ht="25.5" x14ac:dyDescent="0.25">
      <c r="A36" s="196"/>
      <c r="B36" s="150" t="s">
        <v>35</v>
      </c>
      <c r="C36" s="150"/>
      <c r="D36" s="150"/>
      <c r="E36" s="150"/>
      <c r="F36" s="8"/>
      <c r="G36" s="150"/>
      <c r="H36" s="13"/>
      <c r="I36" s="8"/>
      <c r="J36" s="8"/>
      <c r="K36" s="150"/>
      <c r="L36" s="150"/>
      <c r="M36" s="150"/>
      <c r="N36" s="153"/>
      <c r="O36" s="199"/>
      <c r="P36" s="199"/>
      <c r="Q36" s="196"/>
    </row>
    <row r="37" spans="1:18" ht="25.5" x14ac:dyDescent="0.25">
      <c r="A37" s="196"/>
      <c r="B37" s="150" t="s">
        <v>36</v>
      </c>
      <c r="C37" s="150"/>
      <c r="D37" s="150"/>
      <c r="E37" s="150"/>
      <c r="F37" s="8"/>
      <c r="G37" s="150"/>
      <c r="H37" s="150"/>
      <c r="I37" s="150"/>
      <c r="J37" s="8"/>
      <c r="K37" s="150"/>
      <c r="L37" s="150"/>
      <c r="M37" s="150"/>
      <c r="N37" s="153"/>
      <c r="O37" s="199"/>
      <c r="P37" s="199"/>
      <c r="Q37" s="196"/>
    </row>
    <row r="38" spans="1:18" ht="60.75" customHeight="1" x14ac:dyDescent="0.25">
      <c r="A38" s="196" t="s">
        <v>42</v>
      </c>
      <c r="B38" s="150" t="s">
        <v>43</v>
      </c>
      <c r="C38" s="150"/>
      <c r="D38" s="150"/>
      <c r="E38" s="150"/>
      <c r="F38" s="150"/>
      <c r="G38" s="150"/>
      <c r="H38" s="5">
        <v>35</v>
      </c>
      <c r="I38" s="5"/>
      <c r="J38" s="5">
        <v>35</v>
      </c>
      <c r="K38" s="5">
        <v>35</v>
      </c>
      <c r="L38" s="5">
        <v>35</v>
      </c>
      <c r="M38" s="5">
        <v>14</v>
      </c>
      <c r="N38" s="5">
        <v>14</v>
      </c>
      <c r="O38" s="199" t="s">
        <v>394</v>
      </c>
      <c r="P38" s="199"/>
      <c r="Q38" s="200" t="s">
        <v>410</v>
      </c>
    </row>
    <row r="39" spans="1:18" ht="49.5" customHeight="1" x14ac:dyDescent="0.25">
      <c r="A39" s="196"/>
      <c r="B39" s="150" t="s">
        <v>24</v>
      </c>
      <c r="C39" s="150"/>
      <c r="D39" s="150"/>
      <c r="E39" s="150"/>
      <c r="F39" s="150"/>
      <c r="G39" s="150"/>
      <c r="H39" s="8">
        <f>H40/H38</f>
        <v>2791.0971605714285</v>
      </c>
      <c r="I39" s="7"/>
      <c r="J39" s="7" t="s">
        <v>25</v>
      </c>
      <c r="K39" s="7" t="s">
        <v>25</v>
      </c>
      <c r="L39" s="7" t="s">
        <v>25</v>
      </c>
      <c r="M39" s="8">
        <f>M40/M38</f>
        <v>4116.7357142857136</v>
      </c>
      <c r="N39" s="8">
        <f>N40/N38</f>
        <v>714.28571428571433</v>
      </c>
      <c r="O39" s="199"/>
      <c r="P39" s="199"/>
      <c r="Q39" s="200"/>
    </row>
    <row r="40" spans="1:18" ht="36.75" customHeight="1" x14ac:dyDescent="0.25">
      <c r="A40" s="196"/>
      <c r="B40" s="150" t="s">
        <v>26</v>
      </c>
      <c r="C40" s="150"/>
      <c r="D40" s="150"/>
      <c r="E40" s="150"/>
      <c r="F40" s="150"/>
      <c r="G40" s="150"/>
      <c r="H40" s="8">
        <f>H41+H46</f>
        <v>97688.40062</v>
      </c>
      <c r="I40" s="8"/>
      <c r="J40" s="8">
        <f t="shared" ref="J40:L40" si="5">J41+J46</f>
        <v>7720.1530000000002</v>
      </c>
      <c r="K40" s="8">
        <f t="shared" si="5"/>
        <v>36310.54</v>
      </c>
      <c r="L40" s="8">
        <f t="shared" si="5"/>
        <v>53657.707620000001</v>
      </c>
      <c r="M40" s="8">
        <f>M41+M46</f>
        <v>57634.299999999996</v>
      </c>
      <c r="N40" s="8">
        <f>JN41+N46</f>
        <v>10000</v>
      </c>
      <c r="O40" s="199"/>
      <c r="P40" s="199"/>
      <c r="Q40" s="200"/>
    </row>
    <row r="41" spans="1:18" s="1" customFormat="1" ht="38.25" x14ac:dyDescent="0.25">
      <c r="A41" s="196"/>
      <c r="B41" s="201" t="s">
        <v>27</v>
      </c>
      <c r="C41" s="9" t="s">
        <v>28</v>
      </c>
      <c r="D41" s="9" t="s">
        <v>29</v>
      </c>
      <c r="E41" s="149" t="s">
        <v>44</v>
      </c>
      <c r="F41" s="149" t="s">
        <v>31</v>
      </c>
      <c r="G41" s="9" t="s">
        <v>45</v>
      </c>
      <c r="H41" s="8">
        <f>H42+H43+H44+H45</f>
        <v>93580.600619999997</v>
      </c>
      <c r="I41" s="8"/>
      <c r="J41" s="8">
        <f>J42+J43+J44+J45</f>
        <v>3700.1530000000002</v>
      </c>
      <c r="K41" s="8">
        <f t="shared" ref="K41:N41" si="6">K42+K43+K44+K45</f>
        <v>36231.54</v>
      </c>
      <c r="L41" s="8">
        <f t="shared" si="6"/>
        <v>53648.907619999998</v>
      </c>
      <c r="M41" s="8">
        <f t="shared" si="6"/>
        <v>52634.299999999996</v>
      </c>
      <c r="N41" s="8">
        <f t="shared" si="6"/>
        <v>52634.299999999996</v>
      </c>
      <c r="O41" s="199"/>
      <c r="P41" s="199"/>
      <c r="Q41" s="200"/>
    </row>
    <row r="42" spans="1:18" ht="15" hidden="1" customHeight="1" outlineLevel="1" x14ac:dyDescent="0.25">
      <c r="A42" s="196"/>
      <c r="B42" s="202"/>
      <c r="C42" s="9"/>
      <c r="D42" s="9"/>
      <c r="E42" s="162">
        <v>704</v>
      </c>
      <c r="F42" s="162" t="s">
        <v>46</v>
      </c>
      <c r="G42" s="159">
        <v>612</v>
      </c>
      <c r="H42" s="160">
        <f>I42+J42+K42+L42</f>
        <v>65140.100619999997</v>
      </c>
      <c r="I42" s="161">
        <v>0</v>
      </c>
      <c r="J42" s="161">
        <v>3557.8330000000001</v>
      </c>
      <c r="K42" s="161">
        <v>28509.24</v>
      </c>
      <c r="L42" s="161">
        <v>33073.027620000001</v>
      </c>
      <c r="M42" s="8">
        <v>39475.699999999997</v>
      </c>
      <c r="N42" s="18">
        <v>39475.699999999997</v>
      </c>
      <c r="O42" s="199"/>
      <c r="P42" s="199"/>
      <c r="Q42" s="200"/>
    </row>
    <row r="43" spans="1:18" ht="15" hidden="1" customHeight="1" outlineLevel="1" x14ac:dyDescent="0.25">
      <c r="A43" s="196"/>
      <c r="B43" s="202"/>
      <c r="C43" s="9"/>
      <c r="D43" s="9"/>
      <c r="E43" s="162">
        <v>704</v>
      </c>
      <c r="F43" s="162" t="s">
        <v>46</v>
      </c>
      <c r="G43" s="159">
        <v>622</v>
      </c>
      <c r="H43" s="160">
        <f t="shared" ref="H43:H46" si="7">I43+J43+K43+L43</f>
        <v>15341.9</v>
      </c>
      <c r="I43" s="161">
        <v>0</v>
      </c>
      <c r="J43" s="161">
        <v>142.32</v>
      </c>
      <c r="K43" s="161">
        <v>6023.9</v>
      </c>
      <c r="L43" s="161">
        <v>9175.68</v>
      </c>
      <c r="M43" s="8">
        <v>13158.6</v>
      </c>
      <c r="N43" s="18">
        <v>13158.6</v>
      </c>
      <c r="O43" s="199"/>
      <c r="P43" s="199"/>
      <c r="Q43" s="200"/>
    </row>
    <row r="44" spans="1:18" ht="15" hidden="1" customHeight="1" outlineLevel="1" x14ac:dyDescent="0.25">
      <c r="A44" s="196"/>
      <c r="B44" s="202"/>
      <c r="C44" s="9"/>
      <c r="D44" s="9"/>
      <c r="E44" s="162">
        <v>705</v>
      </c>
      <c r="F44" s="162" t="s">
        <v>46</v>
      </c>
      <c r="G44" s="159">
        <v>612</v>
      </c>
      <c r="H44" s="160">
        <f t="shared" si="7"/>
        <v>13098.6</v>
      </c>
      <c r="I44" s="161">
        <v>0</v>
      </c>
      <c r="J44" s="161">
        <v>0</v>
      </c>
      <c r="K44" s="161">
        <v>1698.4</v>
      </c>
      <c r="L44" s="161">
        <v>11400.2</v>
      </c>
      <c r="M44" s="8"/>
      <c r="N44" s="18"/>
      <c r="O44" s="199"/>
      <c r="P44" s="199"/>
      <c r="Q44" s="200"/>
    </row>
    <row r="45" spans="1:18" ht="15" hidden="1" customHeight="1" outlineLevel="1" x14ac:dyDescent="0.25">
      <c r="A45" s="196"/>
      <c r="B45" s="202"/>
      <c r="C45" s="9"/>
      <c r="D45" s="9"/>
      <c r="E45" s="162">
        <v>705</v>
      </c>
      <c r="F45" s="162" t="s">
        <v>33</v>
      </c>
      <c r="G45" s="159">
        <v>622</v>
      </c>
      <c r="H45" s="160">
        <f t="shared" si="7"/>
        <v>0</v>
      </c>
      <c r="I45" s="161">
        <v>0</v>
      </c>
      <c r="J45" s="161">
        <v>0</v>
      </c>
      <c r="K45" s="161">
        <v>0</v>
      </c>
      <c r="L45" s="161">
        <v>0</v>
      </c>
      <c r="M45" s="8"/>
      <c r="N45" s="18"/>
      <c r="O45" s="199"/>
      <c r="P45" s="199"/>
      <c r="Q45" s="200"/>
    </row>
    <row r="46" spans="1:18" collapsed="1" x14ac:dyDescent="0.25">
      <c r="A46" s="196"/>
      <c r="B46" s="203"/>
      <c r="C46" s="9" t="s">
        <v>47</v>
      </c>
      <c r="D46" s="9" t="s">
        <v>29</v>
      </c>
      <c r="E46" s="9" t="s">
        <v>39</v>
      </c>
      <c r="F46" s="192" t="s">
        <v>48</v>
      </c>
      <c r="G46" s="20">
        <v>410</v>
      </c>
      <c r="H46" s="8">
        <f t="shared" si="7"/>
        <v>4107.8</v>
      </c>
      <c r="I46" s="21"/>
      <c r="J46" s="8">
        <v>4020</v>
      </c>
      <c r="K46" s="21">
        <v>79</v>
      </c>
      <c r="L46" s="8">
        <v>8.8000000000000007</v>
      </c>
      <c r="M46" s="8">
        <v>5000</v>
      </c>
      <c r="N46" s="8">
        <v>10000</v>
      </c>
      <c r="O46" s="199"/>
      <c r="P46" s="199"/>
      <c r="Q46" s="200"/>
    </row>
    <row r="47" spans="1:18" ht="30.75" customHeight="1" x14ac:dyDescent="0.25">
      <c r="A47" s="196"/>
      <c r="B47" s="150" t="s">
        <v>34</v>
      </c>
      <c r="C47" s="150"/>
      <c r="D47" s="150"/>
      <c r="E47" s="150"/>
      <c r="F47" s="150"/>
      <c r="G47" s="150"/>
      <c r="H47" s="13"/>
      <c r="I47" s="21"/>
      <c r="J47" s="21"/>
      <c r="K47" s="21"/>
      <c r="L47" s="150"/>
      <c r="M47" s="150"/>
      <c r="N47" s="153"/>
      <c r="O47" s="199"/>
      <c r="P47" s="199"/>
      <c r="Q47" s="200"/>
    </row>
    <row r="48" spans="1:18" ht="36" customHeight="1" x14ac:dyDescent="0.25">
      <c r="A48" s="196"/>
      <c r="B48" s="150" t="s">
        <v>35</v>
      </c>
      <c r="C48" s="150"/>
      <c r="D48" s="150"/>
      <c r="E48" s="150"/>
      <c r="F48" s="150"/>
      <c r="G48" s="150"/>
      <c r="H48" s="13"/>
      <c r="I48" s="14"/>
      <c r="J48" s="14"/>
      <c r="K48" s="14"/>
      <c r="L48" s="150"/>
      <c r="M48" s="150"/>
      <c r="N48" s="153"/>
      <c r="O48" s="199"/>
      <c r="P48" s="199"/>
      <c r="Q48" s="200"/>
    </row>
    <row r="49" spans="1:18" ht="25.5" x14ac:dyDescent="0.25">
      <c r="A49" s="196"/>
      <c r="B49" s="150" t="s">
        <v>36</v>
      </c>
      <c r="C49" s="150"/>
      <c r="D49" s="150"/>
      <c r="E49" s="150"/>
      <c r="F49" s="150"/>
      <c r="G49" s="150"/>
      <c r="H49" s="150"/>
      <c r="I49" s="150"/>
      <c r="J49" s="150"/>
      <c r="K49" s="150"/>
      <c r="L49" s="150"/>
      <c r="M49" s="150"/>
      <c r="N49" s="153"/>
      <c r="O49" s="199"/>
      <c r="P49" s="199"/>
      <c r="Q49" s="200"/>
    </row>
    <row r="50" spans="1:18" s="1" customFormat="1" ht="25.5" customHeight="1" x14ac:dyDescent="0.25">
      <c r="A50" s="196" t="s">
        <v>49</v>
      </c>
      <c r="B50" s="150" t="s">
        <v>21</v>
      </c>
      <c r="C50" s="150"/>
      <c r="D50" s="150"/>
      <c r="E50" s="150"/>
      <c r="F50" s="150"/>
      <c r="G50" s="150"/>
      <c r="H50" s="5">
        <v>2192</v>
      </c>
      <c r="I50" s="5">
        <v>2292</v>
      </c>
      <c r="J50" s="5">
        <v>2292</v>
      </c>
      <c r="K50" s="5">
        <v>2292</v>
      </c>
      <c r="L50" s="5">
        <v>2192</v>
      </c>
      <c r="M50" s="5">
        <v>2192</v>
      </c>
      <c r="N50" s="5">
        <v>2192</v>
      </c>
      <c r="O50" s="199" t="s">
        <v>38</v>
      </c>
      <c r="P50" s="199"/>
      <c r="Q50" s="196" t="s">
        <v>406</v>
      </c>
    </row>
    <row r="51" spans="1:18" s="1" customFormat="1" ht="25.5" x14ac:dyDescent="0.25">
      <c r="A51" s="196"/>
      <c r="B51" s="150" t="s">
        <v>24</v>
      </c>
      <c r="C51" s="150"/>
      <c r="D51" s="150"/>
      <c r="E51" s="150"/>
      <c r="F51" s="150"/>
      <c r="G51" s="150"/>
      <c r="H51" s="6">
        <f>H52/H50</f>
        <v>14.58457377281022</v>
      </c>
      <c r="I51" s="7" t="s">
        <v>25</v>
      </c>
      <c r="J51" s="7" t="s">
        <v>25</v>
      </c>
      <c r="K51" s="7" t="s">
        <v>25</v>
      </c>
      <c r="L51" s="7" t="s">
        <v>25</v>
      </c>
      <c r="M51" s="6">
        <f>M52/M50</f>
        <v>16.965009124087594</v>
      </c>
      <c r="N51" s="6">
        <f t="shared" ref="N51" si="8">N52/N50</f>
        <v>16.965009124087594</v>
      </c>
      <c r="O51" s="199"/>
      <c r="P51" s="199"/>
      <c r="Q51" s="196"/>
    </row>
    <row r="52" spans="1:18" s="1" customFormat="1" ht="25.5" x14ac:dyDescent="0.25">
      <c r="A52" s="196"/>
      <c r="B52" s="150" t="s">
        <v>26</v>
      </c>
      <c r="C52" s="150"/>
      <c r="D52" s="150"/>
      <c r="E52" s="150"/>
      <c r="F52" s="150"/>
      <c r="G52" s="150"/>
      <c r="H52" s="8">
        <f>H53</f>
        <v>31969.385710000002</v>
      </c>
      <c r="I52" s="21">
        <f t="shared" ref="I52:L52" si="9">I53</f>
        <v>8930.4250000000011</v>
      </c>
      <c r="J52" s="21">
        <f t="shared" si="9"/>
        <v>10882.385</v>
      </c>
      <c r="K52" s="21">
        <f t="shared" si="9"/>
        <v>4054.04</v>
      </c>
      <c r="L52" s="21">
        <f t="shared" si="9"/>
        <v>8102.5357100000001</v>
      </c>
      <c r="M52" s="8">
        <f>M53</f>
        <v>37187.300000000003</v>
      </c>
      <c r="N52" s="8">
        <f>N53</f>
        <v>37187.300000000003</v>
      </c>
      <c r="O52" s="199"/>
      <c r="P52" s="199"/>
      <c r="Q52" s="196"/>
    </row>
    <row r="53" spans="1:18" s="1" customFormat="1" ht="25.5" x14ac:dyDescent="0.25">
      <c r="A53" s="196"/>
      <c r="B53" s="150" t="s">
        <v>27</v>
      </c>
      <c r="C53" s="9" t="s">
        <v>28</v>
      </c>
      <c r="D53" s="9" t="s">
        <v>29</v>
      </c>
      <c r="E53" s="9" t="s">
        <v>39</v>
      </c>
      <c r="F53" s="149" t="s">
        <v>50</v>
      </c>
      <c r="G53" s="9" t="s">
        <v>45</v>
      </c>
      <c r="H53" s="8">
        <f>H54+H55</f>
        <v>31969.385710000002</v>
      </c>
      <c r="I53" s="21">
        <f>I54+I55</f>
        <v>8930.4250000000011</v>
      </c>
      <c r="J53" s="21">
        <f t="shared" ref="J53:N53" si="10">J54+J55</f>
        <v>10882.385</v>
      </c>
      <c r="K53" s="21">
        <f t="shared" si="10"/>
        <v>4054.04</v>
      </c>
      <c r="L53" s="21">
        <f t="shared" si="10"/>
        <v>8102.5357100000001</v>
      </c>
      <c r="M53" s="8">
        <f t="shared" si="10"/>
        <v>37187.300000000003</v>
      </c>
      <c r="N53" s="8">
        <f t="shared" si="10"/>
        <v>37187.300000000003</v>
      </c>
      <c r="O53" s="199"/>
      <c r="P53" s="199"/>
      <c r="Q53" s="196"/>
      <c r="R53" s="85"/>
    </row>
    <row r="54" spans="1:18" hidden="1" outlineLevel="1" x14ac:dyDescent="0.25">
      <c r="A54" s="196"/>
      <c r="B54" s="150"/>
      <c r="C54" s="9"/>
      <c r="D54" s="9"/>
      <c r="E54" s="9"/>
      <c r="F54" s="149"/>
      <c r="G54" s="159">
        <v>612</v>
      </c>
      <c r="H54" s="161">
        <f>I54+J54+K54+L54</f>
        <v>26284.760280000002</v>
      </c>
      <c r="I54" s="161">
        <v>7117.2250000000004</v>
      </c>
      <c r="J54" s="161">
        <v>8959.1849999999995</v>
      </c>
      <c r="K54" s="161">
        <v>3321.4</v>
      </c>
      <c r="L54" s="161">
        <v>6886.95028</v>
      </c>
      <c r="M54" s="8">
        <v>29487.3</v>
      </c>
      <c r="N54" s="8">
        <v>29487.3</v>
      </c>
      <c r="O54" s="199"/>
      <c r="P54" s="199"/>
      <c r="Q54" s="196"/>
      <c r="R54" s="163">
        <v>26284.799999999999</v>
      </c>
    </row>
    <row r="55" spans="1:18" hidden="1" outlineLevel="1" x14ac:dyDescent="0.25">
      <c r="A55" s="196"/>
      <c r="B55" s="150"/>
      <c r="C55" s="9"/>
      <c r="D55" s="9"/>
      <c r="E55" s="9"/>
      <c r="F55" s="149"/>
      <c r="G55" s="159">
        <v>622</v>
      </c>
      <c r="H55" s="161">
        <f>I55+J55+K55+L55</f>
        <v>5684.6254300000001</v>
      </c>
      <c r="I55" s="161">
        <v>1813.2</v>
      </c>
      <c r="J55" s="161">
        <v>1923.2</v>
      </c>
      <c r="K55" s="161">
        <v>732.64</v>
      </c>
      <c r="L55" s="161">
        <v>1215.5854300000001</v>
      </c>
      <c r="M55" s="8">
        <v>7700</v>
      </c>
      <c r="N55" s="8">
        <v>7700</v>
      </c>
      <c r="O55" s="199"/>
      <c r="P55" s="199"/>
      <c r="Q55" s="196"/>
      <c r="R55" s="163">
        <v>5684.6</v>
      </c>
    </row>
    <row r="56" spans="1:18" ht="25.5" collapsed="1" x14ac:dyDescent="0.25">
      <c r="A56" s="196"/>
      <c r="B56" s="150" t="s">
        <v>34</v>
      </c>
      <c r="C56" s="150"/>
      <c r="D56" s="150"/>
      <c r="E56" s="150"/>
      <c r="F56" s="150"/>
      <c r="G56" s="150"/>
      <c r="H56" s="8"/>
      <c r="I56" s="150"/>
      <c r="J56" s="150"/>
      <c r="K56" s="150"/>
      <c r="L56" s="150"/>
      <c r="M56" s="150"/>
      <c r="N56" s="150"/>
      <c r="O56" s="199"/>
      <c r="P56" s="199"/>
      <c r="Q56" s="196"/>
    </row>
    <row r="57" spans="1:18" ht="25.5" x14ac:dyDescent="0.25">
      <c r="A57" s="196"/>
      <c r="B57" s="150" t="s">
        <v>35</v>
      </c>
      <c r="C57" s="150"/>
      <c r="D57" s="150"/>
      <c r="E57" s="150"/>
      <c r="F57" s="8"/>
      <c r="G57" s="150"/>
      <c r="H57" s="8"/>
      <c r="I57" s="8"/>
      <c r="J57" s="8"/>
      <c r="K57" s="8"/>
      <c r="L57" s="22"/>
      <c r="M57" s="8"/>
      <c r="N57" s="150"/>
      <c r="O57" s="199"/>
      <c r="P57" s="199"/>
      <c r="Q57" s="196"/>
    </row>
    <row r="58" spans="1:18" ht="25.5" x14ac:dyDescent="0.25">
      <c r="A58" s="196"/>
      <c r="B58" s="150" t="s">
        <v>36</v>
      </c>
      <c r="C58" s="150"/>
      <c r="D58" s="150"/>
      <c r="E58" s="150"/>
      <c r="F58" s="8"/>
      <c r="G58" s="150"/>
      <c r="H58" s="8"/>
      <c r="I58" s="150"/>
      <c r="J58" s="150"/>
      <c r="K58" s="150"/>
      <c r="L58" s="150"/>
      <c r="M58" s="150"/>
      <c r="N58" s="150"/>
      <c r="O58" s="199"/>
      <c r="P58" s="199"/>
      <c r="Q58" s="196"/>
    </row>
    <row r="59" spans="1:18" s="1" customFormat="1" ht="25.5" customHeight="1" x14ac:dyDescent="0.25">
      <c r="A59" s="196" t="s">
        <v>51</v>
      </c>
      <c r="B59" s="150" t="s">
        <v>21</v>
      </c>
      <c r="C59" s="150"/>
      <c r="D59" s="150"/>
      <c r="E59" s="150"/>
      <c r="F59" s="150"/>
      <c r="G59" s="150"/>
      <c r="H59" s="150"/>
      <c r="I59" s="150"/>
      <c r="J59" s="150"/>
      <c r="K59" s="150"/>
      <c r="L59" s="150"/>
      <c r="M59" s="150"/>
      <c r="N59" s="150"/>
      <c r="O59" s="199" t="s">
        <v>52</v>
      </c>
      <c r="P59" s="199"/>
      <c r="Q59" s="196" t="s">
        <v>375</v>
      </c>
    </row>
    <row r="60" spans="1:18" s="1" customFormat="1" ht="25.5" x14ac:dyDescent="0.25">
      <c r="A60" s="196"/>
      <c r="B60" s="150" t="s">
        <v>24</v>
      </c>
      <c r="C60" s="150"/>
      <c r="D60" s="150"/>
      <c r="E60" s="150"/>
      <c r="F60" s="150"/>
      <c r="G60" s="150"/>
      <c r="H60" s="150"/>
      <c r="I60" s="150"/>
      <c r="J60" s="150"/>
      <c r="K60" s="150"/>
      <c r="L60" s="150"/>
      <c r="M60" s="150"/>
      <c r="N60" s="150"/>
      <c r="O60" s="199"/>
      <c r="P60" s="199"/>
      <c r="Q60" s="196"/>
    </row>
    <row r="61" spans="1:18" s="1" customFormat="1" ht="25.5" x14ac:dyDescent="0.25">
      <c r="A61" s="196"/>
      <c r="B61" s="150" t="s">
        <v>26</v>
      </c>
      <c r="C61" s="150"/>
      <c r="D61" s="150"/>
      <c r="E61" s="150"/>
      <c r="F61" s="150"/>
      <c r="G61" s="150"/>
      <c r="H61" s="23"/>
      <c r="I61" s="23"/>
      <c r="J61" s="23"/>
      <c r="K61" s="23"/>
      <c r="L61" s="23"/>
      <c r="M61" s="23"/>
      <c r="N61" s="23"/>
      <c r="O61" s="199"/>
      <c r="P61" s="199"/>
      <c r="Q61" s="196"/>
    </row>
    <row r="62" spans="1:18" s="1" customFormat="1" ht="25.5" x14ac:dyDescent="0.25">
      <c r="A62" s="196"/>
      <c r="B62" s="150" t="s">
        <v>27</v>
      </c>
      <c r="C62" s="9" t="s">
        <v>28</v>
      </c>
      <c r="D62" s="9" t="s">
        <v>29</v>
      </c>
      <c r="E62" s="9" t="s">
        <v>53</v>
      </c>
      <c r="F62" s="192" t="s">
        <v>76</v>
      </c>
      <c r="G62" s="9" t="s">
        <v>45</v>
      </c>
      <c r="H62" s="23"/>
      <c r="I62" s="23"/>
      <c r="J62" s="23"/>
      <c r="K62" s="23"/>
      <c r="L62" s="23"/>
      <c r="M62" s="23"/>
      <c r="N62" s="23"/>
      <c r="O62" s="199"/>
      <c r="P62" s="199"/>
      <c r="Q62" s="196"/>
    </row>
    <row r="63" spans="1:18" s="1" customFormat="1" ht="25.5" x14ac:dyDescent="0.25">
      <c r="A63" s="196"/>
      <c r="B63" s="150" t="s">
        <v>34</v>
      </c>
      <c r="C63" s="150"/>
      <c r="D63" s="150"/>
      <c r="E63" s="150"/>
      <c r="F63" s="150"/>
      <c r="G63" s="150"/>
      <c r="H63" s="23"/>
      <c r="I63" s="23"/>
      <c r="J63" s="23"/>
      <c r="K63" s="23"/>
      <c r="L63" s="23"/>
      <c r="M63" s="23"/>
      <c r="N63" s="23"/>
      <c r="O63" s="199"/>
      <c r="P63" s="199"/>
      <c r="Q63" s="196"/>
    </row>
    <row r="64" spans="1:18" s="1" customFormat="1" ht="25.5" x14ac:dyDescent="0.25">
      <c r="A64" s="196"/>
      <c r="B64" s="150" t="s">
        <v>35</v>
      </c>
      <c r="C64" s="150"/>
      <c r="D64" s="150"/>
      <c r="E64" s="150"/>
      <c r="F64" s="150"/>
      <c r="G64" s="150"/>
      <c r="H64" s="23"/>
      <c r="I64" s="23"/>
      <c r="J64" s="23"/>
      <c r="K64" s="23"/>
      <c r="L64" s="23"/>
      <c r="M64" s="23"/>
      <c r="N64" s="23"/>
      <c r="O64" s="199"/>
      <c r="P64" s="199"/>
      <c r="Q64" s="196"/>
    </row>
    <row r="65" spans="1:20" s="1" customFormat="1" ht="25.5" x14ac:dyDescent="0.25">
      <c r="A65" s="196"/>
      <c r="B65" s="150" t="s">
        <v>36</v>
      </c>
      <c r="C65" s="150"/>
      <c r="D65" s="150"/>
      <c r="E65" s="150"/>
      <c r="F65" s="150"/>
      <c r="G65" s="150"/>
      <c r="H65" s="23"/>
      <c r="I65" s="23"/>
      <c r="J65" s="23"/>
      <c r="K65" s="23"/>
      <c r="L65" s="23"/>
      <c r="M65" s="23"/>
      <c r="N65" s="23"/>
      <c r="O65" s="199"/>
      <c r="P65" s="199"/>
      <c r="Q65" s="196"/>
    </row>
    <row r="66" spans="1:20" s="1" customFormat="1" ht="25.5" x14ac:dyDescent="0.25">
      <c r="A66" s="196" t="s">
        <v>55</v>
      </c>
      <c r="B66" s="150" t="s">
        <v>43</v>
      </c>
      <c r="C66" s="150"/>
      <c r="D66" s="150"/>
      <c r="E66" s="150"/>
      <c r="F66" s="150"/>
      <c r="G66" s="150"/>
      <c r="H66" s="5">
        <v>53</v>
      </c>
      <c r="I66" s="24"/>
      <c r="J66" s="24"/>
      <c r="K66" s="24"/>
      <c r="L66" s="5">
        <v>53</v>
      </c>
      <c r="M66" s="5">
        <v>53</v>
      </c>
      <c r="N66" s="5">
        <v>53</v>
      </c>
      <c r="O66" s="216" t="s">
        <v>22</v>
      </c>
      <c r="P66" s="217"/>
      <c r="Q66" s="201" t="s">
        <v>376</v>
      </c>
    </row>
    <row r="67" spans="1:20" s="1" customFormat="1" ht="25.5" x14ac:dyDescent="0.25">
      <c r="A67" s="196"/>
      <c r="B67" s="150" t="s">
        <v>24</v>
      </c>
      <c r="C67" s="150"/>
      <c r="D67" s="150"/>
      <c r="E67" s="150"/>
      <c r="F67" s="150"/>
      <c r="G67" s="150"/>
      <c r="H67" s="6">
        <f>H68/H66</f>
        <v>1.8867924528301887</v>
      </c>
      <c r="I67" s="21"/>
      <c r="J67" s="21"/>
      <c r="K67" s="21"/>
      <c r="L67" s="25" t="s">
        <v>25</v>
      </c>
      <c r="M67" s="6">
        <f>M68/M66</f>
        <v>1.8867924528301887</v>
      </c>
      <c r="N67" s="6">
        <f>N68/N66</f>
        <v>1.8867924528301887</v>
      </c>
      <c r="O67" s="218"/>
      <c r="P67" s="219"/>
      <c r="Q67" s="202"/>
    </row>
    <row r="68" spans="1:20" s="1" customFormat="1" ht="25.5" x14ac:dyDescent="0.25">
      <c r="A68" s="196"/>
      <c r="B68" s="150" t="s">
        <v>26</v>
      </c>
      <c r="C68" s="150"/>
      <c r="D68" s="150"/>
      <c r="E68" s="150"/>
      <c r="F68" s="150"/>
      <c r="G68" s="150"/>
      <c r="H68" s="8">
        <f>H69+H70+H71+H72</f>
        <v>100</v>
      </c>
      <c r="I68" s="23"/>
      <c r="J68" s="23"/>
      <c r="K68" s="23"/>
      <c r="L68" s="8">
        <f t="shared" ref="L68:N68" si="11">L69+L70+L71+L72</f>
        <v>100</v>
      </c>
      <c r="M68" s="8">
        <f t="shared" si="11"/>
        <v>100</v>
      </c>
      <c r="N68" s="8">
        <f t="shared" si="11"/>
        <v>100</v>
      </c>
      <c r="O68" s="218"/>
      <c r="P68" s="219"/>
      <c r="Q68" s="202"/>
    </row>
    <row r="69" spans="1:20" s="1" customFormat="1" ht="25.5" x14ac:dyDescent="0.25">
      <c r="A69" s="196"/>
      <c r="B69" s="150" t="s">
        <v>27</v>
      </c>
      <c r="C69" s="9" t="s">
        <v>28</v>
      </c>
      <c r="D69" s="9" t="s">
        <v>29</v>
      </c>
      <c r="E69" s="9" t="s">
        <v>53</v>
      </c>
      <c r="F69" s="192" t="s">
        <v>76</v>
      </c>
      <c r="G69" s="9" t="s">
        <v>45</v>
      </c>
      <c r="H69" s="23"/>
      <c r="I69" s="23"/>
      <c r="J69" s="23"/>
      <c r="K69" s="23"/>
      <c r="L69" s="23"/>
      <c r="M69" s="23"/>
      <c r="N69" s="23"/>
      <c r="O69" s="218"/>
      <c r="P69" s="219"/>
      <c r="Q69" s="202"/>
    </row>
    <row r="70" spans="1:20" s="1" customFormat="1" ht="25.5" x14ac:dyDescent="0.25">
      <c r="A70" s="196"/>
      <c r="B70" s="150" t="s">
        <v>34</v>
      </c>
      <c r="C70" s="150"/>
      <c r="D70" s="150"/>
      <c r="E70" s="150"/>
      <c r="F70" s="150"/>
      <c r="G70" s="150"/>
      <c r="H70" s="150"/>
      <c r="I70" s="150"/>
      <c r="J70" s="150"/>
      <c r="K70" s="150"/>
      <c r="L70" s="150"/>
      <c r="M70" s="150"/>
      <c r="N70" s="150"/>
      <c r="O70" s="218"/>
      <c r="P70" s="219"/>
      <c r="Q70" s="202"/>
    </row>
    <row r="71" spans="1:20" s="1" customFormat="1" ht="25.5" x14ac:dyDescent="0.25">
      <c r="A71" s="196"/>
      <c r="B71" s="150" t="s">
        <v>35</v>
      </c>
      <c r="C71" s="150"/>
      <c r="D71" s="150"/>
      <c r="E71" s="150"/>
      <c r="F71" s="150"/>
      <c r="G71" s="150"/>
      <c r="H71" s="150"/>
      <c r="I71" s="150"/>
      <c r="J71" s="150"/>
      <c r="K71" s="150"/>
      <c r="L71" s="150"/>
      <c r="M71" s="150"/>
      <c r="N71" s="150"/>
      <c r="O71" s="218"/>
      <c r="P71" s="219"/>
      <c r="Q71" s="202"/>
    </row>
    <row r="72" spans="1:20" s="1" customFormat="1" ht="25.5" x14ac:dyDescent="0.25">
      <c r="A72" s="196"/>
      <c r="B72" s="150" t="s">
        <v>36</v>
      </c>
      <c r="C72" s="150"/>
      <c r="D72" s="150"/>
      <c r="E72" s="150"/>
      <c r="F72" s="150"/>
      <c r="G72" s="150"/>
      <c r="H72" s="8">
        <f>I72+J72+K72+L72</f>
        <v>100</v>
      </c>
      <c r="I72" s="21"/>
      <c r="J72" s="21"/>
      <c r="K72" s="21"/>
      <c r="L72" s="8">
        <v>100</v>
      </c>
      <c r="M72" s="8">
        <v>100</v>
      </c>
      <c r="N72" s="8">
        <v>100</v>
      </c>
      <c r="O72" s="220"/>
      <c r="P72" s="221"/>
      <c r="Q72" s="203"/>
    </row>
    <row r="73" spans="1:20" s="1" customFormat="1" ht="25.5" x14ac:dyDescent="0.25">
      <c r="A73" s="201" t="s">
        <v>56</v>
      </c>
      <c r="B73" s="150" t="s">
        <v>57</v>
      </c>
      <c r="C73" s="26"/>
      <c r="D73" s="26"/>
      <c r="E73" s="26"/>
      <c r="F73" s="26"/>
      <c r="G73" s="26"/>
      <c r="H73" s="27">
        <f>H74+H77+H78+H79</f>
        <v>2600361.7215199997</v>
      </c>
      <c r="I73" s="27">
        <f t="shared" ref="I73:L73" si="12">I74+I77+I78+I79</f>
        <v>598575.53529000003</v>
      </c>
      <c r="J73" s="27">
        <f t="shared" si="12"/>
        <v>788174.16770999995</v>
      </c>
      <c r="K73" s="27">
        <f t="shared" si="12"/>
        <v>531236.43411000003</v>
      </c>
      <c r="L73" s="27">
        <f t="shared" si="12"/>
        <v>682375.58441000001</v>
      </c>
      <c r="M73" s="27">
        <f>M74+M77+M78+M79</f>
        <v>2564274.4</v>
      </c>
      <c r="N73" s="27">
        <f>N74+N77+N78+N79</f>
        <v>2660845.5999999996</v>
      </c>
      <c r="O73" s="204"/>
      <c r="P73" s="205"/>
      <c r="Q73" s="210" t="s">
        <v>25</v>
      </c>
    </row>
    <row r="74" spans="1:20" ht="25.5" x14ac:dyDescent="0.25">
      <c r="A74" s="202"/>
      <c r="B74" s="150" t="s">
        <v>27</v>
      </c>
      <c r="C74" s="149"/>
      <c r="D74" s="149"/>
      <c r="E74" s="149"/>
      <c r="F74" s="149"/>
      <c r="G74" s="149"/>
      <c r="H74" s="29">
        <f>H18+H31+H41+H46+H53+H62+H69</f>
        <v>2600261.7215199997</v>
      </c>
      <c r="I74" s="29">
        <f>I18+I31+I41+I46+I53+I62+I69</f>
        <v>598575.53529000003</v>
      </c>
      <c r="J74" s="29">
        <f>J18+J31+J41+J46+J53+J62+J69</f>
        <v>788174.16770999995</v>
      </c>
      <c r="K74" s="29">
        <f t="shared" ref="K74:N74" si="13">K18+K31+K41+K46+K53+K62+K69</f>
        <v>531236.43411000003</v>
      </c>
      <c r="L74" s="29">
        <f>L18+L31+L41+L46+L53+L62+L69</f>
        <v>682275.58441000001</v>
      </c>
      <c r="M74" s="29">
        <f>M18+M31+M41+M46+M53+M62+M69</f>
        <v>2564174.4</v>
      </c>
      <c r="N74" s="29">
        <f t="shared" si="13"/>
        <v>2660745.5999999996</v>
      </c>
      <c r="O74" s="206"/>
      <c r="P74" s="207"/>
      <c r="Q74" s="211"/>
      <c r="T74" s="30"/>
    </row>
    <row r="75" spans="1:20" ht="25.5" hidden="1" customHeight="1" outlineLevel="1" x14ac:dyDescent="0.25">
      <c r="A75" s="202"/>
      <c r="B75" s="150"/>
      <c r="C75" s="150"/>
      <c r="D75" s="150"/>
      <c r="E75" s="150"/>
      <c r="F75" s="150"/>
      <c r="G75" s="150" t="s">
        <v>58</v>
      </c>
      <c r="H75" s="29">
        <f>2582147.8+10000+8249.63062</f>
        <v>2600397.4306199998</v>
      </c>
      <c r="I75" s="31">
        <v>598575.53529000003</v>
      </c>
      <c r="J75" s="31">
        <v>784154.16770999995</v>
      </c>
      <c r="K75" s="31">
        <v>531157.43411000003</v>
      </c>
      <c r="L75" s="31">
        <v>682266.81550999999</v>
      </c>
      <c r="M75" s="29">
        <v>2559174.4</v>
      </c>
      <c r="N75" s="29">
        <v>2650745.6</v>
      </c>
      <c r="O75" s="206"/>
      <c r="P75" s="207"/>
      <c r="Q75" s="211"/>
    </row>
    <row r="76" spans="1:20" ht="25.5" hidden="1" customHeight="1" outlineLevel="1" x14ac:dyDescent="0.25">
      <c r="A76" s="202"/>
      <c r="B76" s="150"/>
      <c r="C76" s="150"/>
      <c r="D76" s="150"/>
      <c r="E76" s="150"/>
      <c r="F76" s="150"/>
      <c r="G76" s="150" t="s">
        <v>59</v>
      </c>
      <c r="H76" s="92">
        <f>H75-H74</f>
        <v>135.70910000009462</v>
      </c>
      <c r="I76" s="31">
        <f>I74-I75</f>
        <v>0</v>
      </c>
      <c r="J76" s="31">
        <f t="shared" ref="J76:L76" si="14">J74-J75</f>
        <v>4020</v>
      </c>
      <c r="K76" s="31">
        <f t="shared" si="14"/>
        <v>79</v>
      </c>
      <c r="L76" s="31">
        <f t="shared" si="14"/>
        <v>8.7689000000245869</v>
      </c>
      <c r="M76" s="8">
        <f t="shared" ref="M76:N76" si="15">M75-M74</f>
        <v>-5000</v>
      </c>
      <c r="N76" s="8">
        <f t="shared" si="15"/>
        <v>-9999.9999999995343</v>
      </c>
      <c r="O76" s="206"/>
      <c r="P76" s="207"/>
      <c r="Q76" s="211"/>
    </row>
    <row r="77" spans="1:20" ht="25.5" collapsed="1" x14ac:dyDescent="0.25">
      <c r="A77" s="202"/>
      <c r="B77" s="150" t="s">
        <v>34</v>
      </c>
      <c r="C77" s="150"/>
      <c r="D77" s="150"/>
      <c r="E77" s="150"/>
      <c r="F77" s="150"/>
      <c r="G77" s="150"/>
      <c r="H77" s="8"/>
      <c r="I77" s="8"/>
      <c r="J77" s="8"/>
      <c r="K77" s="8"/>
      <c r="L77" s="8"/>
      <c r="M77" s="85"/>
      <c r="N77" s="8"/>
      <c r="O77" s="206"/>
      <c r="P77" s="207"/>
      <c r="Q77" s="211"/>
    </row>
    <row r="78" spans="1:20" ht="25.5" x14ac:dyDescent="0.25">
      <c r="A78" s="202"/>
      <c r="B78" s="150" t="s">
        <v>35</v>
      </c>
      <c r="C78" s="150"/>
      <c r="D78" s="150"/>
      <c r="E78" s="150"/>
      <c r="F78" s="150"/>
      <c r="G78" s="150"/>
      <c r="H78" s="8"/>
      <c r="I78" s="8"/>
      <c r="J78" s="8"/>
      <c r="K78" s="8"/>
      <c r="L78" s="8"/>
      <c r="M78" s="150"/>
      <c r="N78" s="153"/>
      <c r="O78" s="206"/>
      <c r="P78" s="207"/>
      <c r="Q78" s="211"/>
    </row>
    <row r="79" spans="1:20" ht="25.5" x14ac:dyDescent="0.25">
      <c r="A79" s="203"/>
      <c r="B79" s="150" t="s">
        <v>36</v>
      </c>
      <c r="C79" s="150"/>
      <c r="D79" s="150"/>
      <c r="E79" s="150"/>
      <c r="F79" s="150"/>
      <c r="G79" s="150"/>
      <c r="H79" s="32">
        <f>I79+J79+K79+L79</f>
        <v>100</v>
      </c>
      <c r="I79" s="32">
        <f t="shared" ref="I79:N79" si="16">I72+I65+I58+I49+I37+I27</f>
        <v>0</v>
      </c>
      <c r="J79" s="32">
        <f t="shared" si="16"/>
        <v>0</v>
      </c>
      <c r="K79" s="32">
        <f t="shared" si="16"/>
        <v>0</v>
      </c>
      <c r="L79" s="32">
        <f t="shared" si="16"/>
        <v>100</v>
      </c>
      <c r="M79" s="32">
        <f t="shared" si="16"/>
        <v>100</v>
      </c>
      <c r="N79" s="32">
        <f t="shared" si="16"/>
        <v>100</v>
      </c>
      <c r="O79" s="208"/>
      <c r="P79" s="209"/>
      <c r="Q79" s="212"/>
    </row>
    <row r="80" spans="1:20" x14ac:dyDescent="0.25">
      <c r="A80" s="213" t="s">
        <v>60</v>
      </c>
      <c r="B80" s="214"/>
      <c r="C80" s="214"/>
      <c r="D80" s="214"/>
      <c r="E80" s="214"/>
      <c r="F80" s="214"/>
      <c r="G80" s="214"/>
      <c r="H80" s="214"/>
      <c r="I80" s="214"/>
      <c r="J80" s="214"/>
      <c r="K80" s="214"/>
      <c r="L80" s="214"/>
      <c r="M80" s="214"/>
      <c r="N80" s="214"/>
      <c r="O80" s="214"/>
      <c r="P80" s="214"/>
      <c r="Q80" s="215"/>
    </row>
    <row r="81" spans="1:17" ht="25.5" customHeight="1" x14ac:dyDescent="0.25">
      <c r="A81" s="196" t="s">
        <v>61</v>
      </c>
      <c r="B81" s="150" t="s">
        <v>62</v>
      </c>
      <c r="C81" s="150"/>
      <c r="D81" s="150"/>
      <c r="E81" s="150"/>
      <c r="F81" s="150"/>
      <c r="G81" s="150"/>
      <c r="H81" s="5">
        <f>H91+H98</f>
        <v>790</v>
      </c>
      <c r="I81" s="24">
        <f>I91+I98</f>
        <v>790</v>
      </c>
      <c r="J81" s="24">
        <f>J91+J98</f>
        <v>790</v>
      </c>
      <c r="K81" s="24">
        <f>K91+K98</f>
        <v>790</v>
      </c>
      <c r="L81" s="24">
        <f>L91+L98</f>
        <v>790</v>
      </c>
      <c r="M81" s="33">
        <v>790</v>
      </c>
      <c r="N81" s="34">
        <v>790</v>
      </c>
      <c r="O81" s="199" t="s">
        <v>38</v>
      </c>
      <c r="P81" s="199"/>
      <c r="Q81" s="196" t="s">
        <v>63</v>
      </c>
    </row>
    <row r="82" spans="1:17" ht="25.5" x14ac:dyDescent="0.25">
      <c r="A82" s="196"/>
      <c r="B82" s="150" t="s">
        <v>24</v>
      </c>
      <c r="C82" s="150"/>
      <c r="D82" s="150"/>
      <c r="E82" s="150"/>
      <c r="F82" s="150"/>
      <c r="G82" s="150"/>
      <c r="H82" s="33" t="s">
        <v>64</v>
      </c>
      <c r="I82" s="7" t="s">
        <v>25</v>
      </c>
      <c r="J82" s="7" t="s">
        <v>25</v>
      </c>
      <c r="K82" s="7" t="s">
        <v>25</v>
      </c>
      <c r="L82" s="7" t="s">
        <v>25</v>
      </c>
      <c r="M82" s="33" t="s">
        <v>64</v>
      </c>
      <c r="N82" s="33" t="s">
        <v>64</v>
      </c>
      <c r="O82" s="199"/>
      <c r="P82" s="199"/>
      <c r="Q82" s="196"/>
    </row>
    <row r="83" spans="1:17" ht="25.5" x14ac:dyDescent="0.25">
      <c r="A83" s="196"/>
      <c r="B83" s="150" t="s">
        <v>26</v>
      </c>
      <c r="C83" s="150"/>
      <c r="D83" s="150"/>
      <c r="E83" s="150"/>
      <c r="F83" s="150"/>
      <c r="G83" s="150"/>
      <c r="H83" s="8">
        <f>H84</f>
        <v>17100</v>
      </c>
      <c r="I83" s="21">
        <f t="shared" ref="I83:L83" si="17">I84</f>
        <v>4275</v>
      </c>
      <c r="J83" s="21">
        <f t="shared" si="17"/>
        <v>4267.5</v>
      </c>
      <c r="K83" s="21">
        <f t="shared" si="17"/>
        <v>3756.5625</v>
      </c>
      <c r="L83" s="21">
        <f t="shared" si="17"/>
        <v>4800.9375</v>
      </c>
      <c r="M83" s="8">
        <f>M84</f>
        <v>17100</v>
      </c>
      <c r="N83" s="8">
        <f>N84</f>
        <v>17100</v>
      </c>
      <c r="O83" s="199"/>
      <c r="P83" s="199"/>
      <c r="Q83" s="196"/>
    </row>
    <row r="84" spans="1:17" ht="39" customHeight="1" x14ac:dyDescent="0.25">
      <c r="A84" s="196"/>
      <c r="B84" s="150" t="s">
        <v>27</v>
      </c>
      <c r="C84" s="9" t="s">
        <v>28</v>
      </c>
      <c r="D84" s="9" t="s">
        <v>29</v>
      </c>
      <c r="E84" s="9" t="s">
        <v>53</v>
      </c>
      <c r="F84" s="149" t="s">
        <v>65</v>
      </c>
      <c r="G84" s="9" t="s">
        <v>66</v>
      </c>
      <c r="H84" s="8">
        <f>H94+H101</f>
        <v>17100</v>
      </c>
      <c r="I84" s="21">
        <f>I94+I101</f>
        <v>4275</v>
      </c>
      <c r="J84" s="21">
        <f t="shared" ref="J84" si="18">J94+J101</f>
        <v>4267.5</v>
      </c>
      <c r="K84" s="21">
        <f>K94+K101</f>
        <v>3756.5625</v>
      </c>
      <c r="L84" s="21">
        <f>L94+L101</f>
        <v>4800.9375</v>
      </c>
      <c r="M84" s="8">
        <f>M94+M101</f>
        <v>17100</v>
      </c>
      <c r="N84" s="8">
        <f>N94+N101</f>
        <v>17100</v>
      </c>
      <c r="O84" s="199"/>
      <c r="P84" s="199"/>
      <c r="Q84" s="196"/>
    </row>
    <row r="85" spans="1:17" hidden="1" outlineLevel="1" x14ac:dyDescent="0.25">
      <c r="A85" s="196"/>
      <c r="B85" s="150"/>
      <c r="C85" s="9"/>
      <c r="D85" s="9"/>
      <c r="E85" s="9"/>
      <c r="F85" s="149"/>
      <c r="G85" s="10">
        <v>340</v>
      </c>
      <c r="H85" s="11">
        <f>SUM(I85:L85)</f>
        <v>1350</v>
      </c>
      <c r="I85" s="11">
        <f>I94</f>
        <v>337.5</v>
      </c>
      <c r="J85" s="11">
        <f t="shared" ref="J85:L85" si="19">J94</f>
        <v>337.5</v>
      </c>
      <c r="K85" s="11">
        <f t="shared" si="19"/>
        <v>337.5</v>
      </c>
      <c r="L85" s="11">
        <f t="shared" si="19"/>
        <v>337.5</v>
      </c>
      <c r="M85" s="8"/>
      <c r="N85" s="18"/>
      <c r="O85" s="199"/>
      <c r="P85" s="199"/>
      <c r="Q85" s="196"/>
    </row>
    <row r="86" spans="1:17" hidden="1" outlineLevel="1" x14ac:dyDescent="0.25">
      <c r="A86" s="196"/>
      <c r="B86" s="150"/>
      <c r="C86" s="9"/>
      <c r="D86" s="9"/>
      <c r="E86" s="9"/>
      <c r="F86" s="149"/>
      <c r="G86" s="10">
        <v>612</v>
      </c>
      <c r="H86" s="11">
        <f>SUM(I86:L86)</f>
        <v>14602.5</v>
      </c>
      <c r="I86" s="11">
        <f>I102</f>
        <v>3695.625</v>
      </c>
      <c r="J86" s="11">
        <f t="shared" ref="J86:L87" si="20">J102</f>
        <v>3688.125</v>
      </c>
      <c r="K86" s="11">
        <f t="shared" si="20"/>
        <v>3177.1875</v>
      </c>
      <c r="L86" s="11">
        <f t="shared" si="20"/>
        <v>4041.5625</v>
      </c>
      <c r="M86" s="8"/>
      <c r="N86" s="18"/>
      <c r="O86" s="199"/>
      <c r="P86" s="199"/>
      <c r="Q86" s="196"/>
    </row>
    <row r="87" spans="1:17" hidden="1" outlineLevel="1" x14ac:dyDescent="0.25">
      <c r="A87" s="196"/>
      <c r="B87" s="150"/>
      <c r="C87" s="9"/>
      <c r="D87" s="9"/>
      <c r="E87" s="9"/>
      <c r="F87" s="149"/>
      <c r="G87" s="10">
        <v>622</v>
      </c>
      <c r="H87" s="11">
        <f>SUM(I87:L87)</f>
        <v>1147.5</v>
      </c>
      <c r="I87" s="11">
        <f>I103</f>
        <v>241.875</v>
      </c>
      <c r="J87" s="11">
        <f t="shared" si="20"/>
        <v>241.875</v>
      </c>
      <c r="K87" s="11">
        <f t="shared" si="20"/>
        <v>241.875</v>
      </c>
      <c r="L87" s="11">
        <f t="shared" si="20"/>
        <v>421.875</v>
      </c>
      <c r="M87" s="8"/>
      <c r="N87" s="18"/>
      <c r="O87" s="199"/>
      <c r="P87" s="199"/>
      <c r="Q87" s="196"/>
    </row>
    <row r="88" spans="1:17" ht="25.5" collapsed="1" x14ac:dyDescent="0.25">
      <c r="A88" s="196"/>
      <c r="B88" s="150" t="s">
        <v>34</v>
      </c>
      <c r="C88" s="150"/>
      <c r="D88" s="150"/>
      <c r="E88" s="150"/>
      <c r="F88" s="150"/>
      <c r="G88" s="150"/>
      <c r="H88" s="150"/>
      <c r="I88" s="150"/>
      <c r="J88" s="150"/>
      <c r="K88" s="150"/>
      <c r="L88" s="150"/>
      <c r="M88" s="150"/>
      <c r="N88" s="153"/>
      <c r="O88" s="199"/>
      <c r="P88" s="199"/>
      <c r="Q88" s="196"/>
    </row>
    <row r="89" spans="1:17" ht="25.5" x14ac:dyDescent="0.25">
      <c r="A89" s="196"/>
      <c r="B89" s="150" t="s">
        <v>35</v>
      </c>
      <c r="C89" s="150"/>
      <c r="D89" s="150"/>
      <c r="E89" s="150"/>
      <c r="F89" s="150"/>
      <c r="G89" s="150"/>
      <c r="H89" s="150"/>
      <c r="I89" s="150"/>
      <c r="J89" s="150"/>
      <c r="K89" s="150"/>
      <c r="L89" s="150"/>
      <c r="M89" s="150"/>
      <c r="N89" s="153"/>
      <c r="O89" s="199"/>
      <c r="P89" s="199"/>
      <c r="Q89" s="196"/>
    </row>
    <row r="90" spans="1:17" ht="25.5" x14ac:dyDescent="0.25">
      <c r="A90" s="196"/>
      <c r="B90" s="150" t="s">
        <v>36</v>
      </c>
      <c r="C90" s="150"/>
      <c r="D90" s="150"/>
      <c r="E90" s="150"/>
      <c r="F90" s="150"/>
      <c r="G90" s="150"/>
      <c r="H90" s="150"/>
      <c r="I90" s="150"/>
      <c r="J90" s="150"/>
      <c r="K90" s="150"/>
      <c r="L90" s="150"/>
      <c r="M90" s="150"/>
      <c r="N90" s="153"/>
      <c r="O90" s="199"/>
      <c r="P90" s="199"/>
      <c r="Q90" s="196"/>
    </row>
    <row r="91" spans="1:17" ht="25.5" x14ac:dyDescent="0.25">
      <c r="A91" s="201" t="s">
        <v>67</v>
      </c>
      <c r="B91" s="150" t="s">
        <v>62</v>
      </c>
      <c r="C91" s="150"/>
      <c r="D91" s="150"/>
      <c r="E91" s="150"/>
      <c r="F91" s="150"/>
      <c r="G91" s="150"/>
      <c r="H91" s="150">
        <v>90</v>
      </c>
      <c r="I91" s="150">
        <v>90</v>
      </c>
      <c r="J91" s="150">
        <v>90</v>
      </c>
      <c r="K91" s="150">
        <v>90</v>
      </c>
      <c r="L91" s="150">
        <v>90</v>
      </c>
      <c r="M91" s="150">
        <v>90</v>
      </c>
      <c r="N91" s="153">
        <v>90</v>
      </c>
      <c r="O91" s="199" t="s">
        <v>38</v>
      </c>
      <c r="P91" s="199"/>
      <c r="Q91" s="196" t="s">
        <v>68</v>
      </c>
    </row>
    <row r="92" spans="1:17" ht="25.5" x14ac:dyDescent="0.25">
      <c r="A92" s="202"/>
      <c r="B92" s="150" t="s">
        <v>24</v>
      </c>
      <c r="C92" s="150"/>
      <c r="D92" s="150"/>
      <c r="E92" s="150"/>
      <c r="F92" s="150"/>
      <c r="G92" s="150"/>
      <c r="H92" s="8">
        <f>H93/H91</f>
        <v>15</v>
      </c>
      <c r="I92" s="7" t="s">
        <v>25</v>
      </c>
      <c r="J92" s="7" t="s">
        <v>25</v>
      </c>
      <c r="K92" s="7" t="s">
        <v>25</v>
      </c>
      <c r="L92" s="7" t="s">
        <v>25</v>
      </c>
      <c r="M92" s="8">
        <f>M93/M91</f>
        <v>15</v>
      </c>
      <c r="N92" s="8">
        <f>N93/N91</f>
        <v>15</v>
      </c>
      <c r="O92" s="199"/>
      <c r="P92" s="199"/>
      <c r="Q92" s="196"/>
    </row>
    <row r="93" spans="1:17" ht="25.5" x14ac:dyDescent="0.25">
      <c r="A93" s="202"/>
      <c r="B93" s="150" t="s">
        <v>26</v>
      </c>
      <c r="C93" s="150"/>
      <c r="D93" s="150"/>
      <c r="E93" s="150"/>
      <c r="F93" s="150"/>
      <c r="G93" s="150"/>
      <c r="H93" s="8">
        <f>H94</f>
        <v>1350</v>
      </c>
      <c r="I93" s="8">
        <f t="shared" ref="I93:N93" si="21">I94</f>
        <v>337.5</v>
      </c>
      <c r="J93" s="8">
        <f t="shared" si="21"/>
        <v>337.5</v>
      </c>
      <c r="K93" s="8">
        <f t="shared" si="21"/>
        <v>337.5</v>
      </c>
      <c r="L93" s="8">
        <f t="shared" si="21"/>
        <v>337.5</v>
      </c>
      <c r="M93" s="8">
        <f t="shared" si="21"/>
        <v>1350</v>
      </c>
      <c r="N93" s="8">
        <f t="shared" si="21"/>
        <v>1350</v>
      </c>
      <c r="O93" s="199"/>
      <c r="P93" s="199"/>
      <c r="Q93" s="196"/>
    </row>
    <row r="94" spans="1:17" ht="25.5" x14ac:dyDescent="0.25">
      <c r="A94" s="202"/>
      <c r="B94" s="150" t="s">
        <v>27</v>
      </c>
      <c r="C94" s="9" t="s">
        <v>28</v>
      </c>
      <c r="D94" s="9" t="s">
        <v>29</v>
      </c>
      <c r="E94" s="9" t="s">
        <v>53</v>
      </c>
      <c r="F94" s="149" t="s">
        <v>69</v>
      </c>
      <c r="G94" s="9">
        <v>340</v>
      </c>
      <c r="H94" s="8">
        <v>1350</v>
      </c>
      <c r="I94" s="8">
        <v>337.5</v>
      </c>
      <c r="J94" s="8">
        <v>337.5</v>
      </c>
      <c r="K94" s="8">
        <v>337.5</v>
      </c>
      <c r="L94" s="8">
        <v>337.5</v>
      </c>
      <c r="M94" s="8">
        <v>1350</v>
      </c>
      <c r="N94" s="18">
        <v>1350</v>
      </c>
      <c r="O94" s="199"/>
      <c r="P94" s="199"/>
      <c r="Q94" s="196"/>
    </row>
    <row r="95" spans="1:17" ht="25.5" x14ac:dyDescent="0.25">
      <c r="A95" s="202"/>
      <c r="B95" s="150" t="s">
        <v>34</v>
      </c>
      <c r="C95" s="150"/>
      <c r="D95" s="150"/>
      <c r="E95" s="150"/>
      <c r="F95" s="150"/>
      <c r="G95" s="150"/>
      <c r="H95" s="150"/>
      <c r="I95" s="150"/>
      <c r="J95" s="150"/>
      <c r="K95" s="150"/>
      <c r="L95" s="150"/>
      <c r="M95" s="150"/>
      <c r="N95" s="153"/>
      <c r="O95" s="199"/>
      <c r="P95" s="199"/>
      <c r="Q95" s="196"/>
    </row>
    <row r="96" spans="1:17" ht="25.5" x14ac:dyDescent="0.25">
      <c r="A96" s="202"/>
      <c r="B96" s="150" t="s">
        <v>35</v>
      </c>
      <c r="C96" s="150"/>
      <c r="D96" s="150"/>
      <c r="E96" s="150"/>
      <c r="F96" s="150"/>
      <c r="G96" s="150"/>
      <c r="H96" s="150"/>
      <c r="I96" s="150"/>
      <c r="J96" s="150"/>
      <c r="K96" s="150"/>
      <c r="L96" s="150"/>
      <c r="M96" s="150"/>
      <c r="N96" s="153"/>
      <c r="O96" s="199"/>
      <c r="P96" s="199"/>
      <c r="Q96" s="196"/>
    </row>
    <row r="97" spans="1:17" ht="25.5" x14ac:dyDescent="0.25">
      <c r="A97" s="203"/>
      <c r="B97" s="150" t="s">
        <v>36</v>
      </c>
      <c r="C97" s="150"/>
      <c r="D97" s="150"/>
      <c r="E97" s="150"/>
      <c r="F97" s="150"/>
      <c r="G97" s="150"/>
      <c r="H97" s="150"/>
      <c r="I97" s="150"/>
      <c r="J97" s="150"/>
      <c r="K97" s="150"/>
      <c r="L97" s="150"/>
      <c r="M97" s="150"/>
      <c r="N97" s="153"/>
      <c r="O97" s="199"/>
      <c r="P97" s="199"/>
      <c r="Q97" s="196"/>
    </row>
    <row r="98" spans="1:17" ht="25.5" customHeight="1" x14ac:dyDescent="0.25">
      <c r="A98" s="196" t="s">
        <v>70</v>
      </c>
      <c r="B98" s="150" t="s">
        <v>62</v>
      </c>
      <c r="C98" s="26"/>
      <c r="D98" s="26"/>
      <c r="E98" s="26"/>
      <c r="F98" s="26"/>
      <c r="G98" s="26"/>
      <c r="H98" s="26">
        <v>700</v>
      </c>
      <c r="I98" s="26">
        <v>700</v>
      </c>
      <c r="J98" s="26">
        <v>700</v>
      </c>
      <c r="K98" s="26">
        <v>700</v>
      </c>
      <c r="L98" s="26">
        <v>700</v>
      </c>
      <c r="M98" s="26">
        <v>700</v>
      </c>
      <c r="N98" s="26">
        <v>700</v>
      </c>
      <c r="O98" s="199" t="s">
        <v>38</v>
      </c>
      <c r="P98" s="199"/>
      <c r="Q98" s="196" t="s">
        <v>71</v>
      </c>
    </row>
    <row r="99" spans="1:17" ht="25.5" x14ac:dyDescent="0.25">
      <c r="A99" s="196"/>
      <c r="B99" s="150" t="s">
        <v>24</v>
      </c>
      <c r="C99" s="26"/>
      <c r="D99" s="26"/>
      <c r="E99" s="26"/>
      <c r="F99" s="26"/>
      <c r="G99" s="26"/>
      <c r="H99" s="35">
        <f>H100/H98</f>
        <v>22.5</v>
      </c>
      <c r="I99" s="7" t="s">
        <v>25</v>
      </c>
      <c r="J99" s="7" t="s">
        <v>25</v>
      </c>
      <c r="K99" s="7" t="s">
        <v>25</v>
      </c>
      <c r="L99" s="7" t="s">
        <v>25</v>
      </c>
      <c r="M99" s="35">
        <f t="shared" ref="M99:N99" si="22">M100/M98</f>
        <v>22.5</v>
      </c>
      <c r="N99" s="35">
        <f t="shared" si="22"/>
        <v>22.5</v>
      </c>
      <c r="O99" s="199"/>
      <c r="P99" s="199"/>
      <c r="Q99" s="196"/>
    </row>
    <row r="100" spans="1:17" ht="25.5" x14ac:dyDescent="0.25">
      <c r="A100" s="196"/>
      <c r="B100" s="155" t="s">
        <v>26</v>
      </c>
      <c r="C100" s="36"/>
      <c r="D100" s="36"/>
      <c r="E100" s="36"/>
      <c r="F100" s="36"/>
      <c r="G100" s="36"/>
      <c r="H100" s="37">
        <f>H101</f>
        <v>15750</v>
      </c>
      <c r="I100" s="8">
        <f t="shared" ref="I100:L100" si="23">I101</f>
        <v>3937.5</v>
      </c>
      <c r="J100" s="8">
        <f t="shared" si="23"/>
        <v>3930</v>
      </c>
      <c r="K100" s="8">
        <f t="shared" si="23"/>
        <v>3419.0625</v>
      </c>
      <c r="L100" s="8">
        <f t="shared" si="23"/>
        <v>4463.4375</v>
      </c>
      <c r="M100" s="37">
        <f>M101</f>
        <v>15750</v>
      </c>
      <c r="N100" s="35">
        <f>N101</f>
        <v>15750</v>
      </c>
      <c r="O100" s="199"/>
      <c r="P100" s="199"/>
      <c r="Q100" s="196"/>
    </row>
    <row r="101" spans="1:17" ht="27" customHeight="1" x14ac:dyDescent="0.25">
      <c r="A101" s="196"/>
      <c r="B101" s="155" t="s">
        <v>27</v>
      </c>
      <c r="C101" s="9" t="s">
        <v>28</v>
      </c>
      <c r="D101" s="9" t="s">
        <v>29</v>
      </c>
      <c r="E101" s="9" t="s">
        <v>53</v>
      </c>
      <c r="F101" s="38" t="s">
        <v>54</v>
      </c>
      <c r="G101" s="9" t="s">
        <v>45</v>
      </c>
      <c r="H101" s="37">
        <f>H102+H103</f>
        <v>15750</v>
      </c>
      <c r="I101" s="8">
        <f>I102+I103</f>
        <v>3937.5</v>
      </c>
      <c r="J101" s="8">
        <f t="shared" ref="J101:L101" si="24">J102+J103</f>
        <v>3930</v>
      </c>
      <c r="K101" s="8">
        <f t="shared" si="24"/>
        <v>3419.0625</v>
      </c>
      <c r="L101" s="8">
        <f t="shared" si="24"/>
        <v>4463.4375</v>
      </c>
      <c r="M101" s="37">
        <v>15750</v>
      </c>
      <c r="N101" s="35">
        <v>15750</v>
      </c>
      <c r="O101" s="199"/>
      <c r="P101" s="199"/>
      <c r="Q101" s="196"/>
    </row>
    <row r="102" spans="1:17" ht="15.75" hidden="1" customHeight="1" outlineLevel="1" x14ac:dyDescent="0.25">
      <c r="A102" s="196"/>
      <c r="B102" s="155"/>
      <c r="C102" s="39"/>
      <c r="D102" s="39"/>
      <c r="E102" s="39"/>
      <c r="F102" s="155"/>
      <c r="G102" s="159">
        <v>612</v>
      </c>
      <c r="H102" s="160">
        <f>I102+J102+K102+L102</f>
        <v>14602.5</v>
      </c>
      <c r="I102" s="160">
        <v>3695.625</v>
      </c>
      <c r="J102" s="160">
        <v>3688.125</v>
      </c>
      <c r="K102" s="160">
        <v>3177.1875</v>
      </c>
      <c r="L102" s="160">
        <v>4041.5625</v>
      </c>
      <c r="M102" s="8">
        <v>14692.5</v>
      </c>
      <c r="N102" s="18">
        <v>14692.5</v>
      </c>
      <c r="O102" s="199"/>
      <c r="P102" s="199"/>
      <c r="Q102" s="196"/>
    </row>
    <row r="103" spans="1:17" ht="15" hidden="1" customHeight="1" outlineLevel="1" x14ac:dyDescent="0.25">
      <c r="A103" s="196"/>
      <c r="B103" s="155"/>
      <c r="C103" s="39"/>
      <c r="D103" s="39"/>
      <c r="E103" s="39"/>
      <c r="F103" s="155"/>
      <c r="G103" s="159">
        <v>622</v>
      </c>
      <c r="H103" s="160">
        <f>I103+J103+K103+L103</f>
        <v>1147.5</v>
      </c>
      <c r="I103" s="160">
        <v>241.875</v>
      </c>
      <c r="J103" s="160">
        <v>241.875</v>
      </c>
      <c r="K103" s="160">
        <v>241.875</v>
      </c>
      <c r="L103" s="160">
        <v>421.875</v>
      </c>
      <c r="M103" s="8">
        <v>1057.5</v>
      </c>
      <c r="N103" s="18">
        <v>1057.5</v>
      </c>
      <c r="O103" s="199"/>
      <c r="P103" s="199"/>
      <c r="Q103" s="196"/>
    </row>
    <row r="104" spans="1:17" ht="25.5" collapsed="1" x14ac:dyDescent="0.25">
      <c r="A104" s="196"/>
      <c r="B104" s="150" t="s">
        <v>34</v>
      </c>
      <c r="C104" s="26"/>
      <c r="D104" s="26"/>
      <c r="E104" s="26"/>
      <c r="F104" s="26"/>
      <c r="G104" s="26"/>
      <c r="H104" s="26"/>
      <c r="I104" s="40"/>
      <c r="J104" s="26"/>
      <c r="K104" s="35"/>
      <c r="L104" s="35"/>
      <c r="M104" s="26"/>
      <c r="N104" s="26"/>
      <c r="O104" s="199"/>
      <c r="P104" s="199"/>
      <c r="Q104" s="196"/>
    </row>
    <row r="105" spans="1:17" ht="25.5" x14ac:dyDescent="0.25">
      <c r="A105" s="196"/>
      <c r="B105" s="150" t="s">
        <v>35</v>
      </c>
      <c r="C105" s="26"/>
      <c r="D105" s="26"/>
      <c r="E105" s="26"/>
      <c r="F105" s="35"/>
      <c r="G105" s="26"/>
      <c r="H105" s="26"/>
      <c r="I105" s="41"/>
      <c r="J105" s="41"/>
      <c r="K105" s="35"/>
      <c r="L105" s="26"/>
      <c r="M105" s="26"/>
      <c r="N105" s="26"/>
      <c r="O105" s="199"/>
      <c r="P105" s="199"/>
      <c r="Q105" s="196"/>
    </row>
    <row r="106" spans="1:17" ht="25.5" x14ac:dyDescent="0.25">
      <c r="A106" s="196"/>
      <c r="B106" s="150" t="s">
        <v>36</v>
      </c>
      <c r="C106" s="26"/>
      <c r="D106" s="26"/>
      <c r="E106" s="26"/>
      <c r="F106" s="26"/>
      <c r="G106" s="26"/>
      <c r="H106" s="26"/>
      <c r="I106" s="26"/>
      <c r="J106" s="26"/>
      <c r="K106" s="26"/>
      <c r="L106" s="26"/>
      <c r="M106" s="26"/>
      <c r="N106" s="26"/>
      <c r="O106" s="199"/>
      <c r="P106" s="199"/>
      <c r="Q106" s="196"/>
    </row>
    <row r="107" spans="1:17" ht="51" x14ac:dyDescent="0.25">
      <c r="A107" s="196" t="s">
        <v>72</v>
      </c>
      <c r="B107" s="150" t="s">
        <v>73</v>
      </c>
      <c r="C107" s="26"/>
      <c r="D107" s="26"/>
      <c r="E107" s="26"/>
      <c r="F107" s="26"/>
      <c r="G107" s="26"/>
      <c r="H107" s="42">
        <v>37</v>
      </c>
      <c r="I107" s="42">
        <f>I121</f>
        <v>37</v>
      </c>
      <c r="J107" s="42">
        <f t="shared" ref="J107:N107" si="25">J121</f>
        <v>37</v>
      </c>
      <c r="K107" s="42">
        <f t="shared" si="25"/>
        <v>37</v>
      </c>
      <c r="L107" s="42">
        <f t="shared" si="25"/>
        <v>37</v>
      </c>
      <c r="M107" s="42">
        <f t="shared" si="25"/>
        <v>27</v>
      </c>
      <c r="N107" s="42">
        <f t="shared" si="25"/>
        <v>27</v>
      </c>
      <c r="O107" s="199" t="s">
        <v>74</v>
      </c>
      <c r="P107" s="199"/>
      <c r="Q107" s="196" t="s">
        <v>75</v>
      </c>
    </row>
    <row r="108" spans="1:17" ht="25.5" x14ac:dyDescent="0.25">
      <c r="A108" s="196"/>
      <c r="B108" s="150" t="s">
        <v>24</v>
      </c>
      <c r="C108" s="26"/>
      <c r="D108" s="26"/>
      <c r="E108" s="26"/>
      <c r="F108" s="26"/>
      <c r="G108" s="26"/>
      <c r="H108" s="35">
        <f>H109/H107</f>
        <v>9570.5494864864868</v>
      </c>
      <c r="I108" s="7" t="s">
        <v>25</v>
      </c>
      <c r="J108" s="7" t="s">
        <v>25</v>
      </c>
      <c r="K108" s="7" t="s">
        <v>25</v>
      </c>
      <c r="L108" s="7" t="s">
        <v>25</v>
      </c>
      <c r="M108" s="35">
        <f>M109/M107</f>
        <v>6093.1851851851852</v>
      </c>
      <c r="N108" s="35">
        <f>N109/N107</f>
        <v>6093.1851851851852</v>
      </c>
      <c r="O108" s="199"/>
      <c r="P108" s="199"/>
      <c r="Q108" s="196"/>
    </row>
    <row r="109" spans="1:17" ht="25.5" x14ac:dyDescent="0.25">
      <c r="A109" s="196"/>
      <c r="B109" s="150" t="s">
        <v>26</v>
      </c>
      <c r="C109" s="26"/>
      <c r="D109" s="26"/>
      <c r="E109" s="26"/>
      <c r="F109" s="26"/>
      <c r="G109" s="26"/>
      <c r="H109" s="35">
        <f>H110+H111+H112+H113</f>
        <v>354110.33100000001</v>
      </c>
      <c r="I109" s="21">
        <f t="shared" ref="I109:L109" si="26">I110+I111+I112+I113</f>
        <v>0</v>
      </c>
      <c r="J109" s="21">
        <f t="shared" si="26"/>
        <v>44673.642999999996</v>
      </c>
      <c r="K109" s="21">
        <f t="shared" si="26"/>
        <v>178752.89500000002</v>
      </c>
      <c r="L109" s="21">
        <f t="shared" si="26"/>
        <v>130683.79300000001</v>
      </c>
      <c r="M109" s="35">
        <f>M110+M111+M112+M113</f>
        <v>164516</v>
      </c>
      <c r="N109" s="35">
        <f>N110+N111+N112+N113</f>
        <v>164516</v>
      </c>
      <c r="O109" s="199"/>
      <c r="P109" s="199"/>
      <c r="Q109" s="196"/>
    </row>
    <row r="110" spans="1:17" ht="25.5" x14ac:dyDescent="0.25">
      <c r="A110" s="196"/>
      <c r="B110" s="150" t="s">
        <v>27</v>
      </c>
      <c r="C110" s="9" t="s">
        <v>28</v>
      </c>
      <c r="D110" s="9" t="s">
        <v>29</v>
      </c>
      <c r="E110" s="9" t="s">
        <v>53</v>
      </c>
      <c r="F110" s="149" t="s">
        <v>76</v>
      </c>
      <c r="G110" s="9" t="s">
        <v>45</v>
      </c>
      <c r="H110" s="49">
        <f>H124+H133</f>
        <v>260333.83100000001</v>
      </c>
      <c r="I110" s="21">
        <f>I124+I133</f>
        <v>0</v>
      </c>
      <c r="J110" s="21">
        <f t="shared" ref="J110:L110" si="27">J124+J133</f>
        <v>19020.972739999997</v>
      </c>
      <c r="K110" s="21">
        <f t="shared" si="27"/>
        <v>135279.06526</v>
      </c>
      <c r="L110" s="21">
        <f t="shared" si="27"/>
        <v>106033.79300000001</v>
      </c>
      <c r="M110" s="35">
        <f>M117+M124+M133</f>
        <v>99866</v>
      </c>
      <c r="N110" s="35">
        <f>N117+N124+N133</f>
        <v>99866</v>
      </c>
      <c r="O110" s="199"/>
      <c r="P110" s="199"/>
      <c r="Q110" s="196"/>
    </row>
    <row r="111" spans="1:17" ht="25.5" x14ac:dyDescent="0.25">
      <c r="A111" s="196"/>
      <c r="B111" s="150" t="s">
        <v>34</v>
      </c>
      <c r="C111" s="9" t="s">
        <v>28</v>
      </c>
      <c r="D111" s="9" t="s">
        <v>29</v>
      </c>
      <c r="E111" s="9" t="s">
        <v>53</v>
      </c>
      <c r="F111" s="43" t="s">
        <v>85</v>
      </c>
      <c r="G111" s="9" t="s">
        <v>77</v>
      </c>
      <c r="H111" s="35">
        <f>H127+H135</f>
        <v>29126.5</v>
      </c>
      <c r="I111" s="21"/>
      <c r="J111" s="21">
        <f>J127+J135</f>
        <v>5652.6702599999999</v>
      </c>
      <c r="K111" s="21">
        <f>K127+K135</f>
        <v>23473.829740000001</v>
      </c>
      <c r="L111" s="21"/>
      <c r="M111" s="21"/>
      <c r="N111" s="21"/>
      <c r="O111" s="199"/>
      <c r="P111" s="199"/>
      <c r="Q111" s="196"/>
    </row>
    <row r="112" spans="1:17" ht="25.5" x14ac:dyDescent="0.25">
      <c r="A112" s="196"/>
      <c r="B112" s="150" t="s">
        <v>35</v>
      </c>
      <c r="C112" s="26"/>
      <c r="D112" s="26"/>
      <c r="E112" s="26"/>
      <c r="F112" s="26"/>
      <c r="G112" s="26"/>
      <c r="H112" s="26"/>
      <c r="I112" s="21"/>
      <c r="J112" s="21"/>
      <c r="K112" s="21"/>
      <c r="L112" s="21"/>
      <c r="M112" s="26"/>
      <c r="N112" s="44"/>
      <c r="O112" s="199"/>
      <c r="P112" s="199"/>
      <c r="Q112" s="196"/>
    </row>
    <row r="113" spans="1:17" ht="25.5" x14ac:dyDescent="0.25">
      <c r="A113" s="196"/>
      <c r="B113" s="150" t="s">
        <v>36</v>
      </c>
      <c r="C113" s="26"/>
      <c r="D113" s="26"/>
      <c r="E113" s="26"/>
      <c r="F113" s="26"/>
      <c r="G113" s="26"/>
      <c r="H113" s="35">
        <f>H129+H144</f>
        <v>64650</v>
      </c>
      <c r="I113" s="21"/>
      <c r="J113" s="21">
        <v>20000</v>
      </c>
      <c r="K113" s="21">
        <v>20000</v>
      </c>
      <c r="L113" s="21">
        <v>24650</v>
      </c>
      <c r="M113" s="35">
        <f>M129+M144</f>
        <v>64650</v>
      </c>
      <c r="N113" s="35">
        <f>N129+N144</f>
        <v>64650</v>
      </c>
      <c r="O113" s="199"/>
      <c r="P113" s="199"/>
      <c r="Q113" s="196"/>
    </row>
    <row r="114" spans="1:17" s="1" customFormat="1" ht="25.5" hidden="1" customHeight="1" outlineLevel="1" x14ac:dyDescent="0.25">
      <c r="A114" s="196" t="s">
        <v>78</v>
      </c>
      <c r="B114" s="154" t="s">
        <v>43</v>
      </c>
      <c r="C114" s="45"/>
      <c r="D114" s="45"/>
      <c r="E114" s="45"/>
      <c r="F114" s="45"/>
      <c r="G114" s="45"/>
      <c r="H114" s="26"/>
      <c r="I114" s="26"/>
      <c r="J114" s="26"/>
      <c r="K114" s="26"/>
      <c r="L114" s="26"/>
      <c r="M114" s="26"/>
      <c r="N114" s="44"/>
      <c r="O114" s="222" t="s">
        <v>79</v>
      </c>
      <c r="P114" s="222"/>
      <c r="Q114" s="223" t="s">
        <v>80</v>
      </c>
    </row>
    <row r="115" spans="1:17" s="1" customFormat="1" ht="25.5" hidden="1" outlineLevel="1" x14ac:dyDescent="0.25">
      <c r="A115" s="196"/>
      <c r="B115" s="154" t="s">
        <v>24</v>
      </c>
      <c r="C115" s="45"/>
      <c r="D115" s="45"/>
      <c r="E115" s="45"/>
      <c r="F115" s="45"/>
      <c r="G115" s="45"/>
      <c r="H115" s="35"/>
      <c r="I115" s="26"/>
      <c r="J115" s="26"/>
      <c r="K115" s="26"/>
      <c r="L115" s="26"/>
      <c r="M115" s="35"/>
      <c r="N115" s="35"/>
      <c r="O115" s="222"/>
      <c r="P115" s="222"/>
      <c r="Q115" s="223"/>
    </row>
    <row r="116" spans="1:17" s="1" customFormat="1" ht="25.5" hidden="1" outlineLevel="1" x14ac:dyDescent="0.25">
      <c r="A116" s="196"/>
      <c r="B116" s="154" t="s">
        <v>26</v>
      </c>
      <c r="C116" s="45"/>
      <c r="D116" s="45"/>
      <c r="E116" s="45"/>
      <c r="F116" s="45"/>
      <c r="G116" s="45"/>
      <c r="H116" s="35"/>
      <c r="I116" s="26"/>
      <c r="J116" s="26"/>
      <c r="K116" s="26"/>
      <c r="L116" s="26"/>
      <c r="M116" s="35"/>
      <c r="N116" s="35"/>
      <c r="O116" s="222"/>
      <c r="P116" s="222"/>
      <c r="Q116" s="223"/>
    </row>
    <row r="117" spans="1:17" s="1" customFormat="1" ht="25.5" hidden="1" outlineLevel="1" x14ac:dyDescent="0.25">
      <c r="A117" s="196"/>
      <c r="B117" s="154" t="s">
        <v>27</v>
      </c>
      <c r="C117" s="46"/>
      <c r="D117" s="46"/>
      <c r="E117" s="46"/>
      <c r="F117" s="46"/>
      <c r="G117" s="47"/>
      <c r="H117" s="35"/>
      <c r="I117" s="26"/>
      <c r="J117" s="26"/>
      <c r="K117" s="26"/>
      <c r="L117" s="26"/>
      <c r="M117" s="35"/>
      <c r="N117" s="35"/>
      <c r="O117" s="222"/>
      <c r="P117" s="222"/>
      <c r="Q117" s="223"/>
    </row>
    <row r="118" spans="1:17" s="1" customFormat="1" ht="25.5" hidden="1" outlineLevel="1" x14ac:dyDescent="0.25">
      <c r="A118" s="196"/>
      <c r="B118" s="154" t="s">
        <v>34</v>
      </c>
      <c r="C118" s="45"/>
      <c r="D118" s="45"/>
      <c r="E118" s="45"/>
      <c r="F118" s="45"/>
      <c r="G118" s="45"/>
      <c r="H118" s="26"/>
      <c r="I118" s="26"/>
      <c r="J118" s="26"/>
      <c r="K118" s="26"/>
      <c r="L118" s="26"/>
      <c r="M118" s="26"/>
      <c r="N118" s="44"/>
      <c r="O118" s="222"/>
      <c r="P118" s="222"/>
      <c r="Q118" s="223"/>
    </row>
    <row r="119" spans="1:17" s="1" customFormat="1" ht="25.5" hidden="1" outlineLevel="1" x14ac:dyDescent="0.25">
      <c r="A119" s="196"/>
      <c r="B119" s="154" t="s">
        <v>35</v>
      </c>
      <c r="C119" s="45"/>
      <c r="D119" s="45"/>
      <c r="E119" s="45"/>
      <c r="F119" s="45"/>
      <c r="G119" s="45"/>
      <c r="H119" s="26"/>
      <c r="I119" s="26"/>
      <c r="J119" s="26"/>
      <c r="K119" s="26"/>
      <c r="L119" s="26"/>
      <c r="M119" s="26"/>
      <c r="N119" s="44"/>
      <c r="O119" s="222"/>
      <c r="P119" s="222"/>
      <c r="Q119" s="223"/>
    </row>
    <row r="120" spans="1:17" s="1" customFormat="1" ht="25.5" hidden="1" outlineLevel="1" x14ac:dyDescent="0.25">
      <c r="A120" s="196"/>
      <c r="B120" s="154" t="s">
        <v>36</v>
      </c>
      <c r="C120" s="45"/>
      <c r="D120" s="45"/>
      <c r="E120" s="45"/>
      <c r="F120" s="45"/>
      <c r="G120" s="45"/>
      <c r="H120" s="35"/>
      <c r="I120" s="26"/>
      <c r="J120" s="26"/>
      <c r="K120" s="26"/>
      <c r="L120" s="26"/>
      <c r="M120" s="35"/>
      <c r="N120" s="35"/>
      <c r="O120" s="222"/>
      <c r="P120" s="222"/>
      <c r="Q120" s="223"/>
    </row>
    <row r="121" spans="1:17" ht="51" collapsed="1" x14ac:dyDescent="0.25">
      <c r="A121" s="196" t="s">
        <v>81</v>
      </c>
      <c r="B121" s="150" t="s">
        <v>73</v>
      </c>
      <c r="C121" s="26"/>
      <c r="D121" s="26"/>
      <c r="E121" s="26"/>
      <c r="F121" s="26"/>
      <c r="G121" s="26"/>
      <c r="H121" s="26">
        <v>37</v>
      </c>
      <c r="I121" s="26">
        <v>37</v>
      </c>
      <c r="J121" s="26">
        <v>37</v>
      </c>
      <c r="K121" s="26">
        <v>37</v>
      </c>
      <c r="L121" s="26">
        <v>37</v>
      </c>
      <c r="M121" s="26">
        <v>27</v>
      </c>
      <c r="N121" s="26">
        <v>27</v>
      </c>
      <c r="O121" s="199" t="s">
        <v>74</v>
      </c>
      <c r="P121" s="199"/>
      <c r="Q121" s="196" t="s">
        <v>402</v>
      </c>
    </row>
    <row r="122" spans="1:17" ht="25.5" x14ac:dyDescent="0.25">
      <c r="A122" s="196"/>
      <c r="B122" s="150" t="s">
        <v>24</v>
      </c>
      <c r="C122" s="26"/>
      <c r="D122" s="26"/>
      <c r="E122" s="26"/>
      <c r="F122" s="26"/>
      <c r="G122" s="26"/>
      <c r="H122" s="35">
        <f>H123/H121</f>
        <v>8561.2367297297296</v>
      </c>
      <c r="I122" s="7" t="s">
        <v>25</v>
      </c>
      <c r="J122" s="7" t="s">
        <v>25</v>
      </c>
      <c r="K122" s="7" t="s">
        <v>25</v>
      </c>
      <c r="L122" s="7" t="s">
        <v>25</v>
      </c>
      <c r="M122" s="35">
        <f>M123/M121</f>
        <v>6093.1851851851852</v>
      </c>
      <c r="N122" s="35">
        <f t="shared" ref="N122" si="28">N123/N121</f>
        <v>6093.1851851851852</v>
      </c>
      <c r="O122" s="199"/>
      <c r="P122" s="199"/>
      <c r="Q122" s="196"/>
    </row>
    <row r="123" spans="1:17" ht="25.5" x14ac:dyDescent="0.25">
      <c r="A123" s="196"/>
      <c r="B123" s="150" t="s">
        <v>26</v>
      </c>
      <c r="C123" s="26"/>
      <c r="D123" s="26"/>
      <c r="E123" s="26"/>
      <c r="F123" s="26"/>
      <c r="G123" s="26"/>
      <c r="H123" s="35">
        <f t="shared" ref="H123:N123" si="29">H124+H127+H128+H129</f>
        <v>316765.75900000002</v>
      </c>
      <c r="I123" s="21">
        <f t="shared" si="29"/>
        <v>0</v>
      </c>
      <c r="J123" s="35">
        <f t="shared" si="29"/>
        <v>37426.065999999999</v>
      </c>
      <c r="K123" s="35">
        <f t="shared" si="29"/>
        <v>148655.9</v>
      </c>
      <c r="L123" s="35">
        <f t="shared" si="29"/>
        <v>130683.79300000001</v>
      </c>
      <c r="M123" s="35">
        <f t="shared" si="29"/>
        <v>164516</v>
      </c>
      <c r="N123" s="35">
        <f t="shared" si="29"/>
        <v>164516</v>
      </c>
      <c r="O123" s="199"/>
      <c r="P123" s="199"/>
      <c r="Q123" s="196"/>
    </row>
    <row r="124" spans="1:17" ht="37.5" customHeight="1" x14ac:dyDescent="0.25">
      <c r="A124" s="196"/>
      <c r="B124" s="150" t="s">
        <v>27</v>
      </c>
      <c r="C124" s="9" t="s">
        <v>28</v>
      </c>
      <c r="D124" s="9" t="s">
        <v>29</v>
      </c>
      <c r="E124" s="9" t="s">
        <v>53</v>
      </c>
      <c r="F124" s="149" t="s">
        <v>76</v>
      </c>
      <c r="G124" s="9" t="s">
        <v>45</v>
      </c>
      <c r="H124" s="35">
        <f>H125+H126</f>
        <v>252115.75900000002</v>
      </c>
      <c r="I124" s="21">
        <f t="shared" ref="I124:N124" si="30">I125+I126</f>
        <v>0</v>
      </c>
      <c r="J124" s="35">
        <f t="shared" si="30"/>
        <v>17426.065999999999</v>
      </c>
      <c r="K124" s="35">
        <f t="shared" si="30"/>
        <v>128655.9</v>
      </c>
      <c r="L124" s="35">
        <f t="shared" si="30"/>
        <v>106033.79300000001</v>
      </c>
      <c r="M124" s="35">
        <f t="shared" si="30"/>
        <v>99866</v>
      </c>
      <c r="N124" s="35">
        <f t="shared" si="30"/>
        <v>99866</v>
      </c>
      <c r="O124" s="199"/>
      <c r="P124" s="199"/>
      <c r="Q124" s="196"/>
    </row>
    <row r="125" spans="1:17" ht="15" hidden="1" customHeight="1" outlineLevel="1" x14ac:dyDescent="0.25">
      <c r="A125" s="196"/>
      <c r="B125" s="150"/>
      <c r="C125" s="9" t="s">
        <v>28</v>
      </c>
      <c r="D125" s="9"/>
      <c r="E125" s="9"/>
      <c r="F125" s="162" t="s">
        <v>76</v>
      </c>
      <c r="G125" s="159">
        <v>612</v>
      </c>
      <c r="H125" s="167">
        <f>I125+J125+K125+L125</f>
        <v>191943.25900000002</v>
      </c>
      <c r="I125" s="160">
        <v>0</v>
      </c>
      <c r="J125" s="160">
        <f>4400-450+9211</f>
        <v>13161</v>
      </c>
      <c r="K125" s="160">
        <f>92829</f>
        <v>92829</v>
      </c>
      <c r="L125" s="160">
        <f>84457-715+1931.259+280</f>
        <v>85953.259000000005</v>
      </c>
      <c r="M125" s="35">
        <v>72902.2</v>
      </c>
      <c r="N125" s="35">
        <v>72902.2</v>
      </c>
      <c r="O125" s="199"/>
      <c r="P125" s="199"/>
      <c r="Q125" s="196"/>
    </row>
    <row r="126" spans="1:17" ht="15" hidden="1" customHeight="1" outlineLevel="1" x14ac:dyDescent="0.25">
      <c r="A126" s="196"/>
      <c r="B126" s="150"/>
      <c r="C126" s="9" t="s">
        <v>28</v>
      </c>
      <c r="D126" s="9"/>
      <c r="E126" s="48"/>
      <c r="F126" s="162" t="s">
        <v>76</v>
      </c>
      <c r="G126" s="159">
        <v>622</v>
      </c>
      <c r="H126" s="167">
        <f>I126+J126+K126+L126</f>
        <v>60172.5</v>
      </c>
      <c r="I126" s="160">
        <v>0</v>
      </c>
      <c r="J126" s="160">
        <f>4708.125-450+6.941</f>
        <v>4265.0659999999998</v>
      </c>
      <c r="K126" s="160">
        <f>31126.125-331.875+815.62-6.941+4223.971</f>
        <v>35826.9</v>
      </c>
      <c r="L126" s="160">
        <f>23934.13+331.875+38.5-4223.971</f>
        <v>20080.534</v>
      </c>
      <c r="M126" s="35">
        <v>26963.8</v>
      </c>
      <c r="N126" s="35">
        <v>26963.8</v>
      </c>
      <c r="O126" s="199"/>
      <c r="P126" s="199"/>
      <c r="Q126" s="196"/>
    </row>
    <row r="127" spans="1:17" ht="30.75" customHeight="1" collapsed="1" x14ac:dyDescent="0.25">
      <c r="A127" s="196"/>
      <c r="B127" s="150" t="s">
        <v>34</v>
      </c>
      <c r="C127" s="9"/>
      <c r="D127" s="9"/>
      <c r="E127" s="9"/>
      <c r="F127" s="43"/>
      <c r="G127" s="9"/>
      <c r="H127" s="49"/>
      <c r="I127" s="21"/>
      <c r="J127" s="21"/>
      <c r="K127" s="21"/>
      <c r="L127" s="21"/>
      <c r="M127" s="21"/>
      <c r="N127" s="21"/>
      <c r="O127" s="199"/>
      <c r="P127" s="199"/>
      <c r="Q127" s="196"/>
    </row>
    <row r="128" spans="1:17" ht="25.5" x14ac:dyDescent="0.25">
      <c r="A128" s="196"/>
      <c r="B128" s="150" t="s">
        <v>35</v>
      </c>
      <c r="C128" s="26"/>
      <c r="D128" s="26"/>
      <c r="E128" s="26"/>
      <c r="F128" s="26"/>
      <c r="G128" s="26"/>
      <c r="H128" s="49"/>
      <c r="I128" s="35"/>
      <c r="J128" s="26"/>
      <c r="K128" s="26"/>
      <c r="L128" s="35"/>
      <c r="M128" s="26"/>
      <c r="N128" s="44"/>
      <c r="O128" s="199"/>
      <c r="P128" s="199"/>
      <c r="Q128" s="196"/>
    </row>
    <row r="129" spans="1:17" ht="27" customHeight="1" x14ac:dyDescent="0.25">
      <c r="A129" s="196"/>
      <c r="B129" s="150" t="s">
        <v>36</v>
      </c>
      <c r="C129" s="26"/>
      <c r="D129" s="26"/>
      <c r="E129" s="26"/>
      <c r="F129" s="26"/>
      <c r="G129" s="26"/>
      <c r="H129" s="35">
        <v>64650</v>
      </c>
      <c r="I129" s="21"/>
      <c r="J129" s="35">
        <v>20000</v>
      </c>
      <c r="K129" s="35">
        <v>20000</v>
      </c>
      <c r="L129" s="35">
        <v>24650</v>
      </c>
      <c r="M129" s="35">
        <v>64650</v>
      </c>
      <c r="N129" s="35">
        <v>64650</v>
      </c>
      <c r="O129" s="199"/>
      <c r="P129" s="199"/>
      <c r="Q129" s="196"/>
    </row>
    <row r="130" spans="1:17" s="1" customFormat="1" ht="25.5" customHeight="1" x14ac:dyDescent="0.25">
      <c r="A130" s="201" t="s">
        <v>82</v>
      </c>
      <c r="B130" s="150" t="s">
        <v>43</v>
      </c>
      <c r="C130" s="26"/>
      <c r="D130" s="26"/>
      <c r="E130" s="26"/>
      <c r="F130" s="26"/>
      <c r="G130" s="26"/>
      <c r="H130" s="26">
        <v>1</v>
      </c>
      <c r="I130" s="21"/>
      <c r="J130" s="26">
        <v>1</v>
      </c>
      <c r="K130" s="26">
        <v>1</v>
      </c>
      <c r="L130" s="26"/>
      <c r="M130" s="21"/>
      <c r="N130" s="21"/>
      <c r="O130" s="199" t="s">
        <v>83</v>
      </c>
      <c r="P130" s="199"/>
      <c r="Q130" s="201" t="s">
        <v>84</v>
      </c>
    </row>
    <row r="131" spans="1:17" s="1" customFormat="1" ht="25.5" x14ac:dyDescent="0.25">
      <c r="A131" s="202"/>
      <c r="B131" s="150" t="s">
        <v>24</v>
      </c>
      <c r="C131" s="26"/>
      <c r="D131" s="26"/>
      <c r="E131" s="26"/>
      <c r="F131" s="26"/>
      <c r="G131" s="26"/>
      <c r="H131" s="35">
        <f>H132/H130</f>
        <v>37344.572</v>
      </c>
      <c r="I131" s="21"/>
      <c r="J131" s="7" t="s">
        <v>25</v>
      </c>
      <c r="K131" s="7" t="s">
        <v>25</v>
      </c>
      <c r="L131" s="7"/>
      <c r="M131" s="21"/>
      <c r="N131" s="21"/>
      <c r="O131" s="199"/>
      <c r="P131" s="199"/>
      <c r="Q131" s="202"/>
    </row>
    <row r="132" spans="1:17" s="1" customFormat="1" ht="25.5" x14ac:dyDescent="0.25">
      <c r="A132" s="202"/>
      <c r="B132" s="150" t="s">
        <v>26</v>
      </c>
      <c r="C132" s="26"/>
      <c r="D132" s="26"/>
      <c r="E132" s="26"/>
      <c r="F132" s="26"/>
      <c r="G132" s="26"/>
      <c r="H132" s="35">
        <f>H133+H135</f>
        <v>37344.572</v>
      </c>
      <c r="I132" s="21"/>
      <c r="J132" s="35">
        <f t="shared" ref="J132:K132" si="31">J133+J135</f>
        <v>7247.5769999999993</v>
      </c>
      <c r="K132" s="35">
        <f t="shared" si="31"/>
        <v>30096.995000000003</v>
      </c>
      <c r="L132" s="35"/>
      <c r="M132" s="21">
        <v>0</v>
      </c>
      <c r="N132" s="21">
        <v>0</v>
      </c>
      <c r="O132" s="199"/>
      <c r="P132" s="199"/>
      <c r="Q132" s="202"/>
    </row>
    <row r="133" spans="1:17" s="1" customFormat="1" ht="25.5" x14ac:dyDescent="0.25">
      <c r="A133" s="202"/>
      <c r="B133" s="150" t="s">
        <v>27</v>
      </c>
      <c r="C133" s="9" t="s">
        <v>28</v>
      </c>
      <c r="D133" s="9" t="s">
        <v>29</v>
      </c>
      <c r="E133" s="9" t="s">
        <v>53</v>
      </c>
      <c r="F133" s="149" t="s">
        <v>85</v>
      </c>
      <c r="G133" s="9" t="s">
        <v>77</v>
      </c>
      <c r="H133" s="93">
        <f>I133+J133++K133+L133</f>
        <v>8218.0720000000001</v>
      </c>
      <c r="I133" s="21"/>
      <c r="J133" s="37">
        <v>1594.9067399999999</v>
      </c>
      <c r="K133" s="37">
        <v>6623.1652599999998</v>
      </c>
      <c r="L133" s="37"/>
      <c r="M133" s="21">
        <v>0</v>
      </c>
      <c r="N133" s="21">
        <v>0</v>
      </c>
      <c r="O133" s="199"/>
      <c r="P133" s="199"/>
      <c r="Q133" s="202"/>
    </row>
    <row r="134" spans="1:17" s="1" customFormat="1" ht="15" hidden="1" customHeight="1" outlineLevel="1" x14ac:dyDescent="0.25">
      <c r="A134" s="202"/>
      <c r="B134" s="150"/>
      <c r="C134" s="9"/>
      <c r="D134" s="9" t="s">
        <v>29</v>
      </c>
      <c r="E134" s="9"/>
      <c r="F134" s="149" t="s">
        <v>86</v>
      </c>
      <c r="G134" s="20">
        <v>612</v>
      </c>
      <c r="H134" s="165"/>
      <c r="I134" s="166"/>
      <c r="J134" s="160"/>
      <c r="K134" s="160"/>
      <c r="L134" s="160"/>
      <c r="M134" s="166"/>
      <c r="N134" s="166"/>
      <c r="O134" s="199"/>
      <c r="P134" s="199"/>
      <c r="Q134" s="202"/>
    </row>
    <row r="135" spans="1:17" s="1" customFormat="1" ht="25.5" collapsed="1" x14ac:dyDescent="0.25">
      <c r="A135" s="202"/>
      <c r="B135" s="150" t="s">
        <v>34</v>
      </c>
      <c r="C135" s="9" t="s">
        <v>28</v>
      </c>
      <c r="D135" s="9" t="s">
        <v>29</v>
      </c>
      <c r="E135" s="9" t="s">
        <v>53</v>
      </c>
      <c r="F135" s="43" t="s">
        <v>85</v>
      </c>
      <c r="G135" s="9" t="s">
        <v>87</v>
      </c>
      <c r="H135" s="49">
        <f>I135+J135+K135+L135</f>
        <v>29126.5</v>
      </c>
      <c r="I135" s="21"/>
      <c r="J135" s="8">
        <v>5652.6702599999999</v>
      </c>
      <c r="K135" s="8">
        <v>23473.829740000001</v>
      </c>
      <c r="L135" s="8"/>
      <c r="M135" s="21">
        <v>0</v>
      </c>
      <c r="N135" s="21">
        <v>0</v>
      </c>
      <c r="O135" s="199"/>
      <c r="P135" s="199"/>
      <c r="Q135" s="202"/>
    </row>
    <row r="136" spans="1:17" s="1" customFormat="1" ht="25.5" x14ac:dyDescent="0.25">
      <c r="A136" s="202"/>
      <c r="B136" s="150" t="s">
        <v>35</v>
      </c>
      <c r="C136" s="26"/>
      <c r="D136" s="26"/>
      <c r="E136" s="26"/>
      <c r="F136" s="26"/>
      <c r="G136" s="26"/>
      <c r="H136" s="26"/>
      <c r="I136" s="26"/>
      <c r="J136" s="26"/>
      <c r="K136" s="26"/>
      <c r="L136" s="26"/>
      <c r="M136" s="26"/>
      <c r="N136" s="44"/>
      <c r="O136" s="199"/>
      <c r="P136" s="199"/>
      <c r="Q136" s="202"/>
    </row>
    <row r="137" spans="1:17" s="1" customFormat="1" ht="25.5" x14ac:dyDescent="0.25">
      <c r="A137" s="203"/>
      <c r="B137" s="150" t="s">
        <v>36</v>
      </c>
      <c r="C137" s="26"/>
      <c r="D137" s="26"/>
      <c r="E137" s="26"/>
      <c r="F137" s="26"/>
      <c r="G137" s="26"/>
      <c r="H137" s="26"/>
      <c r="I137" s="26"/>
      <c r="J137" s="26"/>
      <c r="K137" s="26"/>
      <c r="L137" s="26"/>
      <c r="M137" s="26"/>
      <c r="N137" s="44"/>
      <c r="O137" s="199"/>
      <c r="P137" s="199"/>
      <c r="Q137" s="203"/>
    </row>
    <row r="138" spans="1:17" ht="25.5" hidden="1" customHeight="1" outlineLevel="1" x14ac:dyDescent="0.25">
      <c r="A138" s="196" t="s">
        <v>88</v>
      </c>
      <c r="B138" s="154" t="s">
        <v>89</v>
      </c>
      <c r="C138" s="45"/>
      <c r="D138" s="45"/>
      <c r="E138" s="45"/>
      <c r="F138" s="45"/>
      <c r="G138" s="45"/>
      <c r="H138" s="26"/>
      <c r="I138" s="26"/>
      <c r="J138" s="26"/>
      <c r="K138" s="26"/>
      <c r="L138" s="26"/>
      <c r="M138" s="26"/>
      <c r="N138" s="44"/>
      <c r="O138" s="199" t="s">
        <v>79</v>
      </c>
      <c r="P138" s="199"/>
      <c r="Q138" s="201" t="s">
        <v>90</v>
      </c>
    </row>
    <row r="139" spans="1:17" ht="25.5" hidden="1" outlineLevel="1" x14ac:dyDescent="0.25">
      <c r="A139" s="196"/>
      <c r="B139" s="154" t="s">
        <v>24</v>
      </c>
      <c r="C139" s="45"/>
      <c r="D139" s="45"/>
      <c r="E139" s="45"/>
      <c r="F139" s="45"/>
      <c r="G139" s="45"/>
      <c r="H139" s="26"/>
      <c r="I139" s="26"/>
      <c r="J139" s="26"/>
      <c r="K139" s="26"/>
      <c r="L139" s="26"/>
      <c r="M139" s="26"/>
      <c r="N139" s="44"/>
      <c r="O139" s="199"/>
      <c r="P139" s="199"/>
      <c r="Q139" s="202"/>
    </row>
    <row r="140" spans="1:17" ht="25.5" hidden="1" outlineLevel="1" x14ac:dyDescent="0.25">
      <c r="A140" s="196"/>
      <c r="B140" s="154" t="s">
        <v>26</v>
      </c>
      <c r="C140" s="45"/>
      <c r="D140" s="45"/>
      <c r="E140" s="45"/>
      <c r="F140" s="45"/>
      <c r="G140" s="45"/>
      <c r="H140" s="35"/>
      <c r="I140" s="26"/>
      <c r="J140" s="26"/>
      <c r="K140" s="26"/>
      <c r="L140" s="26"/>
      <c r="M140" s="35"/>
      <c r="N140" s="35"/>
      <c r="O140" s="199"/>
      <c r="P140" s="199"/>
      <c r="Q140" s="202"/>
    </row>
    <row r="141" spans="1:17" ht="25.5" hidden="1" outlineLevel="1" x14ac:dyDescent="0.25">
      <c r="A141" s="196"/>
      <c r="B141" s="154" t="s">
        <v>27</v>
      </c>
      <c r="C141" s="46"/>
      <c r="D141" s="46"/>
      <c r="E141" s="46"/>
      <c r="F141" s="46"/>
      <c r="G141" s="47"/>
      <c r="H141" s="35"/>
      <c r="I141" s="26"/>
      <c r="J141" s="26"/>
      <c r="K141" s="26"/>
      <c r="L141" s="26"/>
      <c r="M141" s="35"/>
      <c r="N141" s="50"/>
      <c r="O141" s="199"/>
      <c r="P141" s="199"/>
      <c r="Q141" s="202"/>
    </row>
    <row r="142" spans="1:17" ht="25.5" hidden="1" outlineLevel="1" x14ac:dyDescent="0.25">
      <c r="A142" s="196"/>
      <c r="B142" s="154" t="s">
        <v>34</v>
      </c>
      <c r="C142" s="45"/>
      <c r="D142" s="45"/>
      <c r="E142" s="45"/>
      <c r="F142" s="45"/>
      <c r="G142" s="45"/>
      <c r="H142" s="26"/>
      <c r="I142" s="26"/>
      <c r="J142" s="26"/>
      <c r="K142" s="26"/>
      <c r="L142" s="26"/>
      <c r="M142" s="26"/>
      <c r="N142" s="44"/>
      <c r="O142" s="199"/>
      <c r="P142" s="199"/>
      <c r="Q142" s="202"/>
    </row>
    <row r="143" spans="1:17" ht="25.5" hidden="1" outlineLevel="1" x14ac:dyDescent="0.25">
      <c r="A143" s="196"/>
      <c r="B143" s="154" t="s">
        <v>35</v>
      </c>
      <c r="C143" s="45"/>
      <c r="D143" s="45"/>
      <c r="E143" s="45"/>
      <c r="F143" s="45"/>
      <c r="G143" s="45"/>
      <c r="H143" s="26"/>
      <c r="I143" s="26"/>
      <c r="J143" s="26"/>
      <c r="K143" s="26"/>
      <c r="L143" s="26"/>
      <c r="M143" s="26"/>
      <c r="N143" s="44"/>
      <c r="O143" s="199"/>
      <c r="P143" s="199"/>
      <c r="Q143" s="202"/>
    </row>
    <row r="144" spans="1:17" ht="25.5" hidden="1" outlineLevel="1" x14ac:dyDescent="0.25">
      <c r="A144" s="196"/>
      <c r="B144" s="154" t="s">
        <v>36</v>
      </c>
      <c r="C144" s="45"/>
      <c r="D144" s="45"/>
      <c r="E144" s="45"/>
      <c r="F144" s="45"/>
      <c r="G144" s="45"/>
      <c r="H144" s="26"/>
      <c r="I144" s="26"/>
      <c r="J144" s="26"/>
      <c r="K144" s="26"/>
      <c r="L144" s="26"/>
      <c r="M144" s="26"/>
      <c r="N144" s="44"/>
      <c r="O144" s="199"/>
      <c r="P144" s="199"/>
      <c r="Q144" s="203"/>
    </row>
    <row r="145" spans="1:17" ht="27" customHeight="1" collapsed="1" x14ac:dyDescent="0.25">
      <c r="A145" s="196" t="s">
        <v>91</v>
      </c>
      <c r="B145" s="150" t="s">
        <v>43</v>
      </c>
      <c r="C145" s="26"/>
      <c r="D145" s="26"/>
      <c r="E145" s="26"/>
      <c r="F145" s="26"/>
      <c r="G145" s="26"/>
      <c r="H145" s="26">
        <v>19</v>
      </c>
      <c r="I145" s="21"/>
      <c r="J145" s="24"/>
      <c r="K145" s="26"/>
      <c r="L145" s="24"/>
      <c r="M145" s="26">
        <v>19</v>
      </c>
      <c r="N145" s="44">
        <v>19</v>
      </c>
      <c r="O145" s="199" t="s">
        <v>74</v>
      </c>
      <c r="P145" s="199"/>
      <c r="Q145" s="196" t="s">
        <v>92</v>
      </c>
    </row>
    <row r="146" spans="1:17" ht="27" customHeight="1" x14ac:dyDescent="0.25">
      <c r="A146" s="196"/>
      <c r="B146" s="150" t="s">
        <v>24</v>
      </c>
      <c r="C146" s="26"/>
      <c r="D146" s="26"/>
      <c r="E146" s="26"/>
      <c r="F146" s="26"/>
      <c r="G146" s="26"/>
      <c r="H146" s="35">
        <f>H153</f>
        <v>63.157894736842103</v>
      </c>
      <c r="I146" s="21"/>
      <c r="J146" s="21"/>
      <c r="K146" s="7" t="s">
        <v>25</v>
      </c>
      <c r="L146" s="7" t="s">
        <v>25</v>
      </c>
      <c r="M146" s="51">
        <f t="shared" ref="M146:N146" si="32">M153</f>
        <v>100</v>
      </c>
      <c r="N146" s="51">
        <f t="shared" si="32"/>
        <v>100</v>
      </c>
      <c r="O146" s="199"/>
      <c r="P146" s="199"/>
      <c r="Q146" s="196"/>
    </row>
    <row r="147" spans="1:17" ht="27" customHeight="1" x14ac:dyDescent="0.25">
      <c r="A147" s="196"/>
      <c r="B147" s="150" t="s">
        <v>26</v>
      </c>
      <c r="C147" s="26"/>
      <c r="D147" s="26"/>
      <c r="E147" s="26"/>
      <c r="F147" s="26"/>
      <c r="G147" s="26"/>
      <c r="H147" s="35">
        <f>H148+H149+H150+H151</f>
        <v>1500</v>
      </c>
      <c r="I147" s="21"/>
      <c r="J147" s="21"/>
      <c r="K147" s="35">
        <f>K148+K149+K150+K151</f>
        <v>100</v>
      </c>
      <c r="L147" s="35">
        <f>L148+L149+L150+L151</f>
        <v>1400</v>
      </c>
      <c r="M147" s="35">
        <f>M148+M149+M150+M151</f>
        <v>1900</v>
      </c>
      <c r="N147" s="35">
        <f>N148+N149+N150+N151</f>
        <v>1900</v>
      </c>
      <c r="O147" s="199"/>
      <c r="P147" s="199"/>
      <c r="Q147" s="196"/>
    </row>
    <row r="148" spans="1:17" ht="30.75" customHeight="1" x14ac:dyDescent="0.25">
      <c r="A148" s="196"/>
      <c r="B148" s="150" t="s">
        <v>27</v>
      </c>
      <c r="C148" s="9" t="s">
        <v>28</v>
      </c>
      <c r="D148" s="9" t="s">
        <v>29</v>
      </c>
      <c r="E148" s="9" t="s">
        <v>53</v>
      </c>
      <c r="F148" s="149" t="s">
        <v>76</v>
      </c>
      <c r="G148" s="9" t="s">
        <v>381</v>
      </c>
      <c r="H148" s="35">
        <f>H155+H156+H164</f>
        <v>400</v>
      </c>
      <c r="I148" s="21"/>
      <c r="J148" s="21"/>
      <c r="K148" s="35">
        <f>K155+K156+K164</f>
        <v>100</v>
      </c>
      <c r="L148" s="35">
        <f>L155+L156+L164</f>
        <v>300</v>
      </c>
      <c r="M148" s="35">
        <f t="shared" ref="M148:N148" si="33">M155+M164</f>
        <v>800</v>
      </c>
      <c r="N148" s="35">
        <f t="shared" si="33"/>
        <v>800</v>
      </c>
      <c r="O148" s="199"/>
      <c r="P148" s="199"/>
      <c r="Q148" s="196"/>
    </row>
    <row r="149" spans="1:17" ht="30" customHeight="1" x14ac:dyDescent="0.25">
      <c r="A149" s="196"/>
      <c r="B149" s="150" t="s">
        <v>34</v>
      </c>
      <c r="C149" s="9"/>
      <c r="D149" s="9"/>
      <c r="E149" s="9"/>
      <c r="F149" s="43"/>
      <c r="G149" s="9"/>
      <c r="H149" s="21"/>
      <c r="I149" s="21"/>
      <c r="J149" s="21"/>
      <c r="K149" s="21"/>
      <c r="L149" s="21"/>
      <c r="M149" s="35"/>
      <c r="N149" s="35"/>
      <c r="O149" s="199"/>
      <c r="P149" s="199"/>
      <c r="Q149" s="196"/>
    </row>
    <row r="150" spans="1:17" ht="25.5" customHeight="1" x14ac:dyDescent="0.25">
      <c r="A150" s="196"/>
      <c r="B150" s="150" t="s">
        <v>35</v>
      </c>
      <c r="C150" s="26"/>
      <c r="D150" s="26"/>
      <c r="E150" s="26"/>
      <c r="F150" s="26"/>
      <c r="G150" s="26"/>
      <c r="H150" s="26"/>
      <c r="I150" s="26"/>
      <c r="J150" s="26"/>
      <c r="K150" s="26"/>
      <c r="L150" s="26"/>
      <c r="M150" s="26"/>
      <c r="N150" s="44"/>
      <c r="O150" s="199"/>
      <c r="P150" s="199"/>
      <c r="Q150" s="196"/>
    </row>
    <row r="151" spans="1:17" ht="24.75" customHeight="1" x14ac:dyDescent="0.25">
      <c r="A151" s="196"/>
      <c r="B151" s="150" t="s">
        <v>36</v>
      </c>
      <c r="C151" s="26"/>
      <c r="D151" s="26"/>
      <c r="E151" s="26"/>
      <c r="F151" s="26"/>
      <c r="G151" s="26"/>
      <c r="H151" s="35">
        <f>H160</f>
        <v>1100</v>
      </c>
      <c r="I151" s="21"/>
      <c r="J151" s="21"/>
      <c r="K151" s="21">
        <f>K160</f>
        <v>0</v>
      </c>
      <c r="L151" s="21">
        <f>L160</f>
        <v>1100</v>
      </c>
      <c r="M151" s="35">
        <f>M160</f>
        <v>1100</v>
      </c>
      <c r="N151" s="35">
        <f>N160</f>
        <v>1100</v>
      </c>
      <c r="O151" s="199"/>
      <c r="P151" s="199"/>
      <c r="Q151" s="196"/>
    </row>
    <row r="152" spans="1:17" s="1" customFormat="1" ht="25.5" customHeight="1" x14ac:dyDescent="0.25">
      <c r="A152" s="196" t="s">
        <v>94</v>
      </c>
      <c r="B152" s="150" t="s">
        <v>43</v>
      </c>
      <c r="C152" s="26"/>
      <c r="D152" s="26"/>
      <c r="E152" s="26"/>
      <c r="F152" s="26"/>
      <c r="G152" s="26"/>
      <c r="H152" s="26">
        <v>19</v>
      </c>
      <c r="I152" s="21"/>
      <c r="J152" s="24"/>
      <c r="K152" s="26"/>
      <c r="L152" s="24"/>
      <c r="M152" s="26">
        <v>19</v>
      </c>
      <c r="N152" s="44">
        <v>19</v>
      </c>
      <c r="O152" s="199" t="s">
        <v>74</v>
      </c>
      <c r="P152" s="199"/>
      <c r="Q152" s="196" t="s">
        <v>377</v>
      </c>
    </row>
    <row r="153" spans="1:17" s="1" customFormat="1" ht="25.5" x14ac:dyDescent="0.25">
      <c r="A153" s="196"/>
      <c r="B153" s="150" t="s">
        <v>24</v>
      </c>
      <c r="C153" s="26"/>
      <c r="D153" s="26"/>
      <c r="E153" s="26"/>
      <c r="F153" s="26"/>
      <c r="G153" s="26"/>
      <c r="H153" s="35">
        <f>H154/H152</f>
        <v>63.157894736842103</v>
      </c>
      <c r="I153" s="21"/>
      <c r="J153" s="21"/>
      <c r="K153" s="7"/>
      <c r="L153" s="21"/>
      <c r="M153" s="35">
        <f t="shared" ref="M153:N153" si="34">M154/M152</f>
        <v>100</v>
      </c>
      <c r="N153" s="35">
        <f t="shared" si="34"/>
        <v>100</v>
      </c>
      <c r="O153" s="199"/>
      <c r="P153" s="199"/>
      <c r="Q153" s="196"/>
    </row>
    <row r="154" spans="1:17" s="1" customFormat="1" ht="25.5" x14ac:dyDescent="0.25">
      <c r="A154" s="196"/>
      <c r="B154" s="150" t="s">
        <v>26</v>
      </c>
      <c r="C154" s="26"/>
      <c r="D154" s="26"/>
      <c r="E154" s="26"/>
      <c r="F154" s="26"/>
      <c r="G154" s="26"/>
      <c r="H154" s="35">
        <f>H155+H158+H160</f>
        <v>1200</v>
      </c>
      <c r="I154" s="21"/>
      <c r="J154" s="21"/>
      <c r="K154" s="35">
        <f>K155+K158+K160</f>
        <v>100</v>
      </c>
      <c r="L154" s="35">
        <f>L155+L158+L160</f>
        <v>1100</v>
      </c>
      <c r="M154" s="35">
        <f>M155+M158+M159+M160</f>
        <v>1900</v>
      </c>
      <c r="N154" s="35">
        <f>N155+N158+N159+N160</f>
        <v>1900</v>
      </c>
      <c r="O154" s="199"/>
      <c r="P154" s="199"/>
      <c r="Q154" s="196"/>
    </row>
    <row r="155" spans="1:17" s="1" customFormat="1" x14ac:dyDescent="0.25">
      <c r="A155" s="196"/>
      <c r="B155" s="201" t="s">
        <v>27</v>
      </c>
      <c r="C155" s="9" t="s">
        <v>28</v>
      </c>
      <c r="D155" s="9" t="s">
        <v>29</v>
      </c>
      <c r="E155" s="9" t="s">
        <v>53</v>
      </c>
      <c r="F155" s="149" t="s">
        <v>76</v>
      </c>
      <c r="G155" s="9" t="s">
        <v>93</v>
      </c>
      <c r="H155" s="35">
        <f>I155+J155+K155+L155</f>
        <v>100</v>
      </c>
      <c r="I155" s="21"/>
      <c r="J155" s="21"/>
      <c r="K155" s="35">
        <v>100</v>
      </c>
      <c r="L155" s="35"/>
      <c r="M155" s="35">
        <v>800</v>
      </c>
      <c r="N155" s="35">
        <v>800</v>
      </c>
      <c r="O155" s="199"/>
      <c r="P155" s="199"/>
      <c r="Q155" s="196"/>
    </row>
    <row r="156" spans="1:17" s="1" customFormat="1" ht="15" customHeight="1" x14ac:dyDescent="0.25">
      <c r="A156" s="196"/>
      <c r="B156" s="202"/>
      <c r="C156" s="9" t="s">
        <v>28</v>
      </c>
      <c r="D156" s="9" t="s">
        <v>29</v>
      </c>
      <c r="E156" s="9" t="s">
        <v>53</v>
      </c>
      <c r="F156" s="149" t="s">
        <v>76</v>
      </c>
      <c r="G156" s="9">
        <v>612</v>
      </c>
      <c r="H156" s="35">
        <f>I156+J156+K156+L156</f>
        <v>300</v>
      </c>
      <c r="I156" s="21"/>
      <c r="J156" s="21"/>
      <c r="K156" s="35"/>
      <c r="L156" s="35">
        <v>300</v>
      </c>
      <c r="M156" s="35"/>
      <c r="N156" s="35"/>
      <c r="O156" s="199"/>
      <c r="P156" s="199"/>
      <c r="Q156" s="196"/>
    </row>
    <row r="157" spans="1:17" ht="15" hidden="1" customHeight="1" outlineLevel="1" x14ac:dyDescent="0.25">
      <c r="A157" s="196"/>
      <c r="B157" s="203"/>
      <c r="C157" s="9"/>
      <c r="D157" s="9" t="s">
        <v>29</v>
      </c>
      <c r="E157" s="9" t="s">
        <v>53</v>
      </c>
      <c r="F157" s="149" t="s">
        <v>76</v>
      </c>
      <c r="G157" s="9">
        <v>622</v>
      </c>
      <c r="H157" s="35"/>
      <c r="I157" s="35"/>
      <c r="J157" s="35"/>
      <c r="K157" s="35"/>
      <c r="L157" s="35">
        <v>0</v>
      </c>
      <c r="M157" s="35"/>
      <c r="N157" s="35"/>
      <c r="O157" s="199"/>
      <c r="P157" s="199"/>
      <c r="Q157" s="196"/>
    </row>
    <row r="158" spans="1:17" ht="25.5" collapsed="1" x14ac:dyDescent="0.25">
      <c r="A158" s="196"/>
      <c r="B158" s="150" t="s">
        <v>34</v>
      </c>
      <c r="C158" s="9"/>
      <c r="D158" s="9"/>
      <c r="E158" s="9"/>
      <c r="F158" s="43"/>
      <c r="G158" s="9"/>
      <c r="H158" s="35"/>
      <c r="I158" s="26"/>
      <c r="J158" s="26"/>
      <c r="K158" s="35"/>
      <c r="L158" s="35"/>
      <c r="M158" s="35"/>
      <c r="N158" s="35"/>
      <c r="O158" s="199"/>
      <c r="P158" s="199"/>
      <c r="Q158" s="196"/>
    </row>
    <row r="159" spans="1:17" ht="25.5" x14ac:dyDescent="0.25">
      <c r="A159" s="196"/>
      <c r="B159" s="150" t="s">
        <v>35</v>
      </c>
      <c r="C159" s="26"/>
      <c r="D159" s="26"/>
      <c r="E159" s="26"/>
      <c r="F159" s="26"/>
      <c r="G159" s="26"/>
      <c r="H159" s="26"/>
      <c r="I159" s="26"/>
      <c r="J159" s="26"/>
      <c r="K159" s="26"/>
      <c r="L159" s="26"/>
      <c r="M159" s="26"/>
      <c r="N159" s="44"/>
      <c r="O159" s="199"/>
      <c r="P159" s="199"/>
      <c r="Q159" s="196"/>
    </row>
    <row r="160" spans="1:17" ht="25.5" x14ac:dyDescent="0.25">
      <c r="A160" s="196"/>
      <c r="B160" s="150" t="s">
        <v>36</v>
      </c>
      <c r="C160" s="26"/>
      <c r="D160" s="26"/>
      <c r="E160" s="26"/>
      <c r="F160" s="26"/>
      <c r="G160" s="26"/>
      <c r="H160" s="35">
        <v>1100</v>
      </c>
      <c r="I160" s="21"/>
      <c r="J160" s="21"/>
      <c r="K160" s="35"/>
      <c r="L160" s="35">
        <v>1100</v>
      </c>
      <c r="M160" s="35">
        <v>1100</v>
      </c>
      <c r="N160" s="35">
        <v>1100</v>
      </c>
      <c r="O160" s="199"/>
      <c r="P160" s="199"/>
      <c r="Q160" s="196"/>
    </row>
    <row r="161" spans="1:17" ht="25.5" hidden="1" customHeight="1" x14ac:dyDescent="0.25">
      <c r="A161" s="224" t="s">
        <v>95</v>
      </c>
      <c r="B161" s="150" t="s">
        <v>96</v>
      </c>
      <c r="C161" s="26"/>
      <c r="D161" s="26"/>
      <c r="E161" s="26"/>
      <c r="F161" s="26"/>
      <c r="G161" s="26"/>
      <c r="H161" s="52">
        <f>SUM(I161:L161)</f>
        <v>5</v>
      </c>
      <c r="I161" s="26"/>
      <c r="J161" s="53">
        <f>J163/J162</f>
        <v>0</v>
      </c>
      <c r="K161" s="26">
        <v>5</v>
      </c>
      <c r="L161" s="26"/>
      <c r="M161" s="26"/>
      <c r="N161" s="44"/>
      <c r="O161" s="199" t="s">
        <v>97</v>
      </c>
      <c r="P161" s="199"/>
      <c r="Q161" s="196" t="s">
        <v>98</v>
      </c>
    </row>
    <row r="162" spans="1:17" ht="25.5" hidden="1" x14ac:dyDescent="0.25">
      <c r="A162" s="225"/>
      <c r="B162" s="150" t="s">
        <v>24</v>
      </c>
      <c r="C162" s="26"/>
      <c r="D162" s="26"/>
      <c r="E162" s="26"/>
      <c r="F162" s="26"/>
      <c r="G162" s="26"/>
      <c r="H162" s="21">
        <f>H163/H161</f>
        <v>0</v>
      </c>
      <c r="I162" s="21"/>
      <c r="J162" s="35">
        <v>1020</v>
      </c>
      <c r="K162" s="35">
        <v>1020</v>
      </c>
      <c r="L162" s="35"/>
      <c r="M162" s="35"/>
      <c r="N162" s="35"/>
      <c r="O162" s="199"/>
      <c r="P162" s="199"/>
      <c r="Q162" s="196"/>
    </row>
    <row r="163" spans="1:17" ht="25.5" hidden="1" x14ac:dyDescent="0.25">
      <c r="A163" s="225"/>
      <c r="B163" s="150" t="s">
        <v>26</v>
      </c>
      <c r="C163" s="26"/>
      <c r="D163" s="26"/>
      <c r="E163" s="26"/>
      <c r="F163" s="26"/>
      <c r="G163" s="26"/>
      <c r="H163" s="21">
        <f>H164</f>
        <v>0</v>
      </c>
      <c r="I163" s="21">
        <f t="shared" ref="I163:L163" si="35">I164</f>
        <v>0</v>
      </c>
      <c r="J163" s="21">
        <f t="shared" si="35"/>
        <v>0</v>
      </c>
      <c r="K163" s="21">
        <f t="shared" si="35"/>
        <v>0</v>
      </c>
      <c r="L163" s="21">
        <f t="shared" si="35"/>
        <v>0</v>
      </c>
      <c r="M163" s="21">
        <f>M164</f>
        <v>0</v>
      </c>
      <c r="N163" s="54">
        <f>N164</f>
        <v>0</v>
      </c>
      <c r="O163" s="199"/>
      <c r="P163" s="199"/>
      <c r="Q163" s="196"/>
    </row>
    <row r="164" spans="1:17" ht="25.5" hidden="1" x14ac:dyDescent="0.25">
      <c r="A164" s="225"/>
      <c r="B164" s="150" t="s">
        <v>27</v>
      </c>
      <c r="C164" s="9" t="s">
        <v>99</v>
      </c>
      <c r="D164" s="9"/>
      <c r="E164" s="9" t="s">
        <v>100</v>
      </c>
      <c r="F164" s="149" t="s">
        <v>76</v>
      </c>
      <c r="G164" s="20">
        <v>612622</v>
      </c>
      <c r="H164" s="21">
        <f>SUM(I164:L164)</f>
        <v>0</v>
      </c>
      <c r="I164" s="21">
        <v>0</v>
      </c>
      <c r="J164" s="21">
        <f>J165+J166</f>
        <v>0</v>
      </c>
      <c r="K164" s="21">
        <f>K165+K166</f>
        <v>0</v>
      </c>
      <c r="L164" s="21">
        <f>L165+L166</f>
        <v>0</v>
      </c>
      <c r="M164" s="21">
        <v>0</v>
      </c>
      <c r="N164" s="54">
        <v>0</v>
      </c>
      <c r="O164" s="199"/>
      <c r="P164" s="199"/>
      <c r="Q164" s="196"/>
    </row>
    <row r="165" spans="1:17" hidden="1" x14ac:dyDescent="0.25">
      <c r="A165" s="225"/>
      <c r="B165" s="150"/>
      <c r="C165" s="9"/>
      <c r="D165" s="9"/>
      <c r="E165" s="9"/>
      <c r="F165" s="149"/>
      <c r="G165" s="20">
        <v>612</v>
      </c>
      <c r="H165" s="35"/>
      <c r="I165" s="21"/>
      <c r="J165" s="35">
        <v>0</v>
      </c>
      <c r="K165" s="35">
        <v>0</v>
      </c>
      <c r="L165" s="21"/>
      <c r="M165" s="21"/>
      <c r="N165" s="54"/>
      <c r="O165" s="199"/>
      <c r="P165" s="199"/>
      <c r="Q165" s="196"/>
    </row>
    <row r="166" spans="1:17" hidden="1" x14ac:dyDescent="0.25">
      <c r="A166" s="225"/>
      <c r="B166" s="150"/>
      <c r="C166" s="9"/>
      <c r="D166" s="9"/>
      <c r="E166" s="9"/>
      <c r="F166" s="149"/>
      <c r="G166" s="20">
        <v>622</v>
      </c>
      <c r="H166" s="35"/>
      <c r="I166" s="21"/>
      <c r="J166" s="35">
        <v>0</v>
      </c>
      <c r="K166" s="35">
        <v>0</v>
      </c>
      <c r="L166" s="21"/>
      <c r="M166" s="21"/>
      <c r="N166" s="54"/>
      <c r="O166" s="199"/>
      <c r="P166" s="199"/>
      <c r="Q166" s="196"/>
    </row>
    <row r="167" spans="1:17" ht="25.5" hidden="1" x14ac:dyDescent="0.25">
      <c r="A167" s="225"/>
      <c r="B167" s="150" t="s">
        <v>34</v>
      </c>
      <c r="C167" s="26"/>
      <c r="D167" s="26"/>
      <c r="E167" s="26"/>
      <c r="F167" s="26"/>
      <c r="G167" s="26"/>
      <c r="H167" s="26"/>
      <c r="I167" s="26"/>
      <c r="J167" s="26"/>
      <c r="K167" s="26"/>
      <c r="L167" s="26"/>
      <c r="M167" s="26"/>
      <c r="N167" s="44"/>
      <c r="O167" s="199"/>
      <c r="P167" s="199"/>
      <c r="Q167" s="196"/>
    </row>
    <row r="168" spans="1:17" ht="25.5" hidden="1" x14ac:dyDescent="0.25">
      <c r="A168" s="225"/>
      <c r="B168" s="150" t="s">
        <v>35</v>
      </c>
      <c r="C168" s="26"/>
      <c r="D168" s="26"/>
      <c r="E168" s="26"/>
      <c r="F168" s="26"/>
      <c r="G168" s="26"/>
      <c r="H168" s="26"/>
      <c r="I168" s="26"/>
      <c r="J168" s="26"/>
      <c r="K168" s="26"/>
      <c r="L168" s="26"/>
      <c r="M168" s="26"/>
      <c r="N168" s="44"/>
      <c r="O168" s="199"/>
      <c r="P168" s="199"/>
      <c r="Q168" s="196"/>
    </row>
    <row r="169" spans="1:17" ht="25.5" hidden="1" x14ac:dyDescent="0.25">
      <c r="A169" s="226"/>
      <c r="B169" s="150" t="s">
        <v>36</v>
      </c>
      <c r="C169" s="26"/>
      <c r="D169" s="26"/>
      <c r="E169" s="26"/>
      <c r="F169" s="26"/>
      <c r="G169" s="26"/>
      <c r="H169" s="26"/>
      <c r="I169" s="26"/>
      <c r="J169" s="26"/>
      <c r="K169" s="26"/>
      <c r="L169" s="26"/>
      <c r="M169" s="26"/>
      <c r="N169" s="44"/>
      <c r="O169" s="199"/>
      <c r="P169" s="199"/>
      <c r="Q169" s="196"/>
    </row>
    <row r="170" spans="1:17" ht="38.25" hidden="1" customHeight="1" x14ac:dyDescent="0.25">
      <c r="A170" s="196" t="s">
        <v>101</v>
      </c>
      <c r="B170" s="150" t="s">
        <v>102</v>
      </c>
      <c r="C170" s="26"/>
      <c r="D170" s="26"/>
      <c r="E170" s="26"/>
      <c r="F170" s="26"/>
      <c r="G170" s="26"/>
      <c r="H170" s="26">
        <v>60</v>
      </c>
      <c r="I170" s="26"/>
      <c r="J170" s="26"/>
      <c r="K170" s="26"/>
      <c r="L170" s="26"/>
      <c r="M170" s="26">
        <v>60</v>
      </c>
      <c r="N170" s="44">
        <v>60</v>
      </c>
      <c r="O170" s="199" t="s">
        <v>97</v>
      </c>
      <c r="P170" s="199"/>
      <c r="Q170" s="201" t="s">
        <v>103</v>
      </c>
    </row>
    <row r="171" spans="1:17" ht="25.5" hidden="1" x14ac:dyDescent="0.25">
      <c r="A171" s="196"/>
      <c r="B171" s="150" t="s">
        <v>24</v>
      </c>
      <c r="C171" s="26"/>
      <c r="D171" s="26"/>
      <c r="E171" s="26"/>
      <c r="F171" s="26"/>
      <c r="G171" s="26"/>
      <c r="H171" s="26">
        <v>39.97</v>
      </c>
      <c r="I171" s="26"/>
      <c r="J171" s="26"/>
      <c r="K171" s="26"/>
      <c r="L171" s="26"/>
      <c r="M171" s="26">
        <v>39.97</v>
      </c>
      <c r="N171" s="44">
        <v>39.97</v>
      </c>
      <c r="O171" s="199"/>
      <c r="P171" s="199"/>
      <c r="Q171" s="202"/>
    </row>
    <row r="172" spans="1:17" ht="25.5" hidden="1" x14ac:dyDescent="0.25">
      <c r="A172" s="196"/>
      <c r="B172" s="150" t="s">
        <v>26</v>
      </c>
      <c r="C172" s="26"/>
      <c r="D172" s="26"/>
      <c r="E172" s="26"/>
      <c r="F172" s="26"/>
      <c r="G172" s="26"/>
      <c r="H172" s="35">
        <v>2398</v>
      </c>
      <c r="I172" s="26" t="s">
        <v>104</v>
      </c>
      <c r="J172" s="26" t="s">
        <v>105</v>
      </c>
      <c r="K172" s="26" t="s">
        <v>106</v>
      </c>
      <c r="L172" s="26" t="s">
        <v>107</v>
      </c>
      <c r="M172" s="35">
        <f>M173</f>
        <v>0</v>
      </c>
      <c r="N172" s="50">
        <f>N173</f>
        <v>0</v>
      </c>
      <c r="O172" s="199"/>
      <c r="P172" s="199"/>
      <c r="Q172" s="202"/>
    </row>
    <row r="173" spans="1:17" ht="25.5" hidden="1" x14ac:dyDescent="0.25">
      <c r="A173" s="196"/>
      <c r="B173" s="150" t="s">
        <v>27</v>
      </c>
      <c r="C173" s="149">
        <v>97</v>
      </c>
      <c r="D173" s="149"/>
      <c r="E173" s="149">
        <v>709</v>
      </c>
      <c r="F173" s="149" t="s">
        <v>108</v>
      </c>
      <c r="G173" s="20">
        <v>612622</v>
      </c>
      <c r="H173" s="35">
        <v>2398</v>
      </c>
      <c r="I173" s="26"/>
      <c r="J173" s="26"/>
      <c r="K173" s="26"/>
      <c r="L173" s="26"/>
      <c r="M173" s="35">
        <v>0</v>
      </c>
      <c r="N173" s="50">
        <v>0</v>
      </c>
      <c r="O173" s="199"/>
      <c r="P173" s="199"/>
      <c r="Q173" s="202"/>
    </row>
    <row r="174" spans="1:17" ht="25.5" hidden="1" x14ac:dyDescent="0.25">
      <c r="A174" s="196"/>
      <c r="B174" s="150" t="s">
        <v>34</v>
      </c>
      <c r="C174" s="26"/>
      <c r="D174" s="26"/>
      <c r="E174" s="26"/>
      <c r="F174" s="26"/>
      <c r="G174" s="26"/>
      <c r="H174" s="26"/>
      <c r="I174" s="26"/>
      <c r="J174" s="26"/>
      <c r="K174" s="26"/>
      <c r="L174" s="26"/>
      <c r="M174" s="26"/>
      <c r="N174" s="44"/>
      <c r="O174" s="199"/>
      <c r="P174" s="199"/>
      <c r="Q174" s="202"/>
    </row>
    <row r="175" spans="1:17" ht="25.5" hidden="1" x14ac:dyDescent="0.25">
      <c r="A175" s="196"/>
      <c r="B175" s="150" t="s">
        <v>35</v>
      </c>
      <c r="C175" s="26"/>
      <c r="D175" s="26"/>
      <c r="E175" s="26"/>
      <c r="F175" s="26"/>
      <c r="G175" s="26"/>
      <c r="H175" s="26"/>
      <c r="I175" s="26"/>
      <c r="J175" s="26"/>
      <c r="K175" s="26"/>
      <c r="L175" s="26"/>
      <c r="M175" s="26"/>
      <c r="N175" s="44"/>
      <c r="O175" s="199"/>
      <c r="P175" s="199"/>
      <c r="Q175" s="202"/>
    </row>
    <row r="176" spans="1:17" ht="25.5" hidden="1" x14ac:dyDescent="0.25">
      <c r="A176" s="196"/>
      <c r="B176" s="150" t="s">
        <v>36</v>
      </c>
      <c r="C176" s="26"/>
      <c r="D176" s="26"/>
      <c r="E176" s="26"/>
      <c r="F176" s="26"/>
      <c r="G176" s="26"/>
      <c r="H176" s="26"/>
      <c r="I176" s="26"/>
      <c r="J176" s="26"/>
      <c r="K176" s="26"/>
      <c r="L176" s="26"/>
      <c r="M176" s="26"/>
      <c r="N176" s="44"/>
      <c r="O176" s="199"/>
      <c r="P176" s="199"/>
      <c r="Q176" s="203"/>
    </row>
    <row r="177" spans="1:17" ht="25.5" hidden="1" customHeight="1" x14ac:dyDescent="0.25">
      <c r="A177" s="196" t="s">
        <v>109</v>
      </c>
      <c r="B177" s="150" t="s">
        <v>43</v>
      </c>
      <c r="C177" s="26"/>
      <c r="D177" s="26"/>
      <c r="E177" s="26"/>
      <c r="F177" s="26"/>
      <c r="G177" s="26"/>
      <c r="H177" s="26">
        <v>10</v>
      </c>
      <c r="I177" s="26"/>
      <c r="J177" s="26"/>
      <c r="K177" s="26"/>
      <c r="L177" s="26"/>
      <c r="M177" s="26">
        <v>10</v>
      </c>
      <c r="N177" s="44">
        <v>10</v>
      </c>
      <c r="O177" s="199" t="s">
        <v>110</v>
      </c>
      <c r="P177" s="199"/>
      <c r="Q177" s="196" t="s">
        <v>111</v>
      </c>
    </row>
    <row r="178" spans="1:17" ht="25.5" hidden="1" x14ac:dyDescent="0.25">
      <c r="A178" s="196"/>
      <c r="B178" s="150" t="s">
        <v>24</v>
      </c>
      <c r="C178" s="26"/>
      <c r="D178" s="26"/>
      <c r="E178" s="26"/>
      <c r="F178" s="26"/>
      <c r="G178" s="26"/>
      <c r="H178" s="35">
        <v>3600</v>
      </c>
      <c r="I178" s="26"/>
      <c r="J178" s="26"/>
      <c r="K178" s="26"/>
      <c r="L178" s="26"/>
      <c r="M178" s="35">
        <v>3600</v>
      </c>
      <c r="N178" s="50">
        <v>3600</v>
      </c>
      <c r="O178" s="199"/>
      <c r="P178" s="199"/>
      <c r="Q178" s="196"/>
    </row>
    <row r="179" spans="1:17" ht="25.5" hidden="1" x14ac:dyDescent="0.25">
      <c r="A179" s="196"/>
      <c r="B179" s="150" t="s">
        <v>26</v>
      </c>
      <c r="C179" s="26"/>
      <c r="D179" s="26"/>
      <c r="E179" s="26"/>
      <c r="F179" s="26"/>
      <c r="G179" s="26"/>
      <c r="H179" s="35">
        <v>3600</v>
      </c>
      <c r="I179" s="26" t="s">
        <v>104</v>
      </c>
      <c r="J179" s="26" t="s">
        <v>105</v>
      </c>
      <c r="K179" s="26" t="s">
        <v>106</v>
      </c>
      <c r="L179" s="26" t="s">
        <v>107</v>
      </c>
      <c r="M179" s="35">
        <f>M180</f>
        <v>0</v>
      </c>
      <c r="N179" s="50">
        <f>N180</f>
        <v>0</v>
      </c>
      <c r="O179" s="199"/>
      <c r="P179" s="199"/>
      <c r="Q179" s="196"/>
    </row>
    <row r="180" spans="1:17" ht="25.5" hidden="1" x14ac:dyDescent="0.25">
      <c r="A180" s="196"/>
      <c r="B180" s="150" t="s">
        <v>27</v>
      </c>
      <c r="C180" s="149">
        <v>97</v>
      </c>
      <c r="D180" s="149"/>
      <c r="E180" s="149">
        <v>709</v>
      </c>
      <c r="F180" s="149" t="s">
        <v>108</v>
      </c>
      <c r="G180" s="20">
        <v>612622</v>
      </c>
      <c r="H180" s="35">
        <v>3600</v>
      </c>
      <c r="I180" s="26"/>
      <c r="J180" s="26"/>
      <c r="K180" s="26"/>
      <c r="L180" s="26"/>
      <c r="M180" s="35">
        <v>0</v>
      </c>
      <c r="N180" s="50">
        <v>0</v>
      </c>
      <c r="O180" s="199"/>
      <c r="P180" s="199"/>
      <c r="Q180" s="196"/>
    </row>
    <row r="181" spans="1:17" ht="25.5" hidden="1" x14ac:dyDescent="0.25">
      <c r="A181" s="196"/>
      <c r="B181" s="150" t="s">
        <v>34</v>
      </c>
      <c r="C181" s="26"/>
      <c r="D181" s="26"/>
      <c r="E181" s="26"/>
      <c r="F181" s="26"/>
      <c r="G181" s="26"/>
      <c r="H181" s="26"/>
      <c r="I181" s="26"/>
      <c r="J181" s="26"/>
      <c r="K181" s="26"/>
      <c r="L181" s="26"/>
      <c r="M181" s="26"/>
      <c r="N181" s="44"/>
      <c r="O181" s="199"/>
      <c r="P181" s="199"/>
      <c r="Q181" s="196"/>
    </row>
    <row r="182" spans="1:17" ht="25.5" hidden="1" x14ac:dyDescent="0.25">
      <c r="A182" s="196"/>
      <c r="B182" s="150" t="s">
        <v>35</v>
      </c>
      <c r="C182" s="26"/>
      <c r="D182" s="26"/>
      <c r="E182" s="26"/>
      <c r="F182" s="26"/>
      <c r="G182" s="26"/>
      <c r="H182" s="26"/>
      <c r="I182" s="26"/>
      <c r="J182" s="26"/>
      <c r="K182" s="26"/>
      <c r="L182" s="26"/>
      <c r="M182" s="26"/>
      <c r="N182" s="44"/>
      <c r="O182" s="199"/>
      <c r="P182" s="199"/>
      <c r="Q182" s="196"/>
    </row>
    <row r="183" spans="1:17" ht="25.5" hidden="1" x14ac:dyDescent="0.25">
      <c r="A183" s="196"/>
      <c r="B183" s="150" t="s">
        <v>36</v>
      </c>
      <c r="C183" s="26"/>
      <c r="D183" s="26"/>
      <c r="E183" s="26"/>
      <c r="F183" s="26"/>
      <c r="G183" s="26"/>
      <c r="H183" s="26"/>
      <c r="I183" s="26"/>
      <c r="J183" s="26"/>
      <c r="K183" s="26"/>
      <c r="L183" s="26"/>
      <c r="M183" s="26"/>
      <c r="N183" s="44"/>
      <c r="O183" s="199"/>
      <c r="P183" s="199"/>
      <c r="Q183" s="196"/>
    </row>
    <row r="184" spans="1:17" ht="38.25" hidden="1" customHeight="1" x14ac:dyDescent="0.25">
      <c r="A184" s="196" t="s">
        <v>112</v>
      </c>
      <c r="B184" s="150" t="s">
        <v>113</v>
      </c>
      <c r="C184" s="26"/>
      <c r="D184" s="26"/>
      <c r="E184" s="26"/>
      <c r="F184" s="26"/>
      <c r="G184" s="26"/>
      <c r="H184" s="26">
        <v>3</v>
      </c>
      <c r="I184" s="26"/>
      <c r="J184" s="26"/>
      <c r="K184" s="26"/>
      <c r="L184" s="26"/>
      <c r="M184" s="26">
        <v>3</v>
      </c>
      <c r="N184" s="44">
        <v>3</v>
      </c>
      <c r="O184" s="199" t="s">
        <v>110</v>
      </c>
      <c r="P184" s="199"/>
      <c r="Q184" s="196" t="s">
        <v>114</v>
      </c>
    </row>
    <row r="185" spans="1:17" ht="25.5" hidden="1" x14ac:dyDescent="0.25">
      <c r="A185" s="196"/>
      <c r="B185" s="150" t="s">
        <v>24</v>
      </c>
      <c r="C185" s="26"/>
      <c r="D185" s="26"/>
      <c r="E185" s="26"/>
      <c r="F185" s="26"/>
      <c r="G185" s="26"/>
      <c r="H185" s="26">
        <v>30</v>
      </c>
      <c r="I185" s="26"/>
      <c r="J185" s="26"/>
      <c r="K185" s="26"/>
      <c r="L185" s="26"/>
      <c r="M185" s="26">
        <v>30</v>
      </c>
      <c r="N185" s="44">
        <v>30</v>
      </c>
      <c r="O185" s="199"/>
      <c r="P185" s="199"/>
      <c r="Q185" s="196"/>
    </row>
    <row r="186" spans="1:17" ht="25.5" hidden="1" x14ac:dyDescent="0.25">
      <c r="A186" s="196"/>
      <c r="B186" s="150" t="s">
        <v>26</v>
      </c>
      <c r="C186" s="26"/>
      <c r="D186" s="26"/>
      <c r="E186" s="26"/>
      <c r="F186" s="26"/>
      <c r="G186" s="26"/>
      <c r="H186" s="26">
        <v>90</v>
      </c>
      <c r="I186" s="26" t="s">
        <v>104</v>
      </c>
      <c r="J186" s="26" t="s">
        <v>105</v>
      </c>
      <c r="K186" s="26" t="s">
        <v>106</v>
      </c>
      <c r="L186" s="26" t="s">
        <v>107</v>
      </c>
      <c r="M186" s="26">
        <f>M187</f>
        <v>0</v>
      </c>
      <c r="N186" s="26">
        <f>N187</f>
        <v>0</v>
      </c>
      <c r="O186" s="199"/>
      <c r="P186" s="199"/>
      <c r="Q186" s="196"/>
    </row>
    <row r="187" spans="1:17" ht="25.5" hidden="1" x14ac:dyDescent="0.25">
      <c r="A187" s="196"/>
      <c r="B187" s="150" t="s">
        <v>27</v>
      </c>
      <c r="C187" s="149">
        <v>97</v>
      </c>
      <c r="D187" s="149"/>
      <c r="E187" s="149">
        <v>709</v>
      </c>
      <c r="F187" s="149" t="s">
        <v>108</v>
      </c>
      <c r="G187" s="20">
        <v>612622</v>
      </c>
      <c r="H187" s="26">
        <v>90</v>
      </c>
      <c r="I187" s="26"/>
      <c r="J187" s="26"/>
      <c r="K187" s="26"/>
      <c r="L187" s="26"/>
      <c r="M187" s="26">
        <v>0</v>
      </c>
      <c r="N187" s="44">
        <v>0</v>
      </c>
      <c r="O187" s="199"/>
      <c r="P187" s="199"/>
      <c r="Q187" s="196"/>
    </row>
    <row r="188" spans="1:17" ht="25.5" hidden="1" x14ac:dyDescent="0.25">
      <c r="A188" s="196"/>
      <c r="B188" s="150" t="s">
        <v>34</v>
      </c>
      <c r="C188" s="26"/>
      <c r="D188" s="26"/>
      <c r="E188" s="26"/>
      <c r="F188" s="26"/>
      <c r="G188" s="26"/>
      <c r="H188" s="26"/>
      <c r="I188" s="26"/>
      <c r="J188" s="26"/>
      <c r="K188" s="26"/>
      <c r="L188" s="26"/>
      <c r="M188" s="26"/>
      <c r="N188" s="44"/>
      <c r="O188" s="199"/>
      <c r="P188" s="199"/>
      <c r="Q188" s="196"/>
    </row>
    <row r="189" spans="1:17" ht="25.5" hidden="1" x14ac:dyDescent="0.25">
      <c r="A189" s="196"/>
      <c r="B189" s="150" t="s">
        <v>35</v>
      </c>
      <c r="C189" s="26"/>
      <c r="D189" s="26"/>
      <c r="E189" s="26"/>
      <c r="F189" s="26"/>
      <c r="G189" s="26"/>
      <c r="H189" s="26"/>
      <c r="I189" s="26"/>
      <c r="J189" s="26"/>
      <c r="K189" s="26"/>
      <c r="L189" s="26"/>
      <c r="M189" s="26"/>
      <c r="N189" s="44"/>
      <c r="O189" s="199"/>
      <c r="P189" s="199"/>
      <c r="Q189" s="196"/>
    </row>
    <row r="190" spans="1:17" ht="25.5" hidden="1" x14ac:dyDescent="0.25">
      <c r="A190" s="196"/>
      <c r="B190" s="150" t="s">
        <v>36</v>
      </c>
      <c r="C190" s="26"/>
      <c r="D190" s="26"/>
      <c r="E190" s="26"/>
      <c r="F190" s="26"/>
      <c r="G190" s="26"/>
      <c r="H190" s="26"/>
      <c r="I190" s="26"/>
      <c r="J190" s="26"/>
      <c r="K190" s="26"/>
      <c r="L190" s="26"/>
      <c r="M190" s="26"/>
      <c r="N190" s="44"/>
      <c r="O190" s="199"/>
      <c r="P190" s="199"/>
      <c r="Q190" s="196"/>
    </row>
    <row r="191" spans="1:17" ht="38.25" customHeight="1" x14ac:dyDescent="0.25">
      <c r="A191" s="196" t="s">
        <v>115</v>
      </c>
      <c r="B191" s="150" t="s">
        <v>116</v>
      </c>
      <c r="C191" s="26"/>
      <c r="D191" s="26"/>
      <c r="E191" s="26"/>
      <c r="F191" s="26"/>
      <c r="G191" s="26"/>
      <c r="H191" s="55" t="s">
        <v>117</v>
      </c>
      <c r="I191" s="55" t="s">
        <v>117</v>
      </c>
      <c r="J191" s="55" t="s">
        <v>117</v>
      </c>
      <c r="K191" s="55" t="s">
        <v>117</v>
      </c>
      <c r="L191" s="55" t="s">
        <v>117</v>
      </c>
      <c r="M191" s="55" t="s">
        <v>117</v>
      </c>
      <c r="N191" s="56" t="s">
        <v>117</v>
      </c>
      <c r="O191" s="199" t="s">
        <v>118</v>
      </c>
      <c r="P191" s="199"/>
      <c r="Q191" s="196" t="s">
        <v>119</v>
      </c>
    </row>
    <row r="192" spans="1:17" ht="25.5" x14ac:dyDescent="0.25">
      <c r="A192" s="196"/>
      <c r="B192" s="150" t="s">
        <v>24</v>
      </c>
      <c r="C192" s="26"/>
      <c r="D192" s="26"/>
      <c r="E192" s="26"/>
      <c r="F192" s="26"/>
      <c r="G192" s="26"/>
      <c r="H192" s="55" t="s">
        <v>117</v>
      </c>
      <c r="I192" s="55" t="s">
        <v>117</v>
      </c>
      <c r="J192" s="55" t="s">
        <v>117</v>
      </c>
      <c r="K192" s="55" t="s">
        <v>117</v>
      </c>
      <c r="L192" s="55" t="s">
        <v>117</v>
      </c>
      <c r="M192" s="55" t="s">
        <v>117</v>
      </c>
      <c r="N192" s="56" t="s">
        <v>117</v>
      </c>
      <c r="O192" s="199"/>
      <c r="P192" s="199"/>
      <c r="Q192" s="196"/>
    </row>
    <row r="193" spans="1:17" ht="30.75" customHeight="1" x14ac:dyDescent="0.25">
      <c r="A193" s="196"/>
      <c r="B193" s="155" t="s">
        <v>26</v>
      </c>
      <c r="C193" s="36"/>
      <c r="D193" s="36"/>
      <c r="E193" s="36"/>
      <c r="F193" s="36"/>
      <c r="G193" s="36"/>
      <c r="H193" s="35">
        <f>H194+H195+H196+H197</f>
        <v>3300</v>
      </c>
      <c r="I193" s="21">
        <f t="shared" ref="I193:L193" si="36">I194+I195+I196+I197</f>
        <v>50</v>
      </c>
      <c r="J193" s="21"/>
      <c r="K193" s="21"/>
      <c r="L193" s="21">
        <f t="shared" si="36"/>
        <v>3250</v>
      </c>
      <c r="M193" s="35">
        <f>M194+M195+M196+M197</f>
        <v>3300</v>
      </c>
      <c r="N193" s="35">
        <f>N194+N195+N196+N197</f>
        <v>3300</v>
      </c>
      <c r="O193" s="199"/>
      <c r="P193" s="199"/>
      <c r="Q193" s="196"/>
    </row>
    <row r="194" spans="1:17" ht="30.75" customHeight="1" x14ac:dyDescent="0.25">
      <c r="A194" s="196"/>
      <c r="B194" s="150" t="s">
        <v>27</v>
      </c>
      <c r="C194" s="9" t="s">
        <v>28</v>
      </c>
      <c r="D194" s="9" t="s">
        <v>29</v>
      </c>
      <c r="E194" s="9" t="s">
        <v>53</v>
      </c>
      <c r="F194" s="149" t="s">
        <v>76</v>
      </c>
      <c r="G194" s="9" t="s">
        <v>120</v>
      </c>
      <c r="H194" s="35">
        <f>H201+H208+H215</f>
        <v>550</v>
      </c>
      <c r="I194" s="21">
        <f t="shared" ref="I194:L194" si="37">I201+I208+I215</f>
        <v>50</v>
      </c>
      <c r="J194" s="21"/>
      <c r="K194" s="21"/>
      <c r="L194" s="21">
        <f t="shared" si="37"/>
        <v>500</v>
      </c>
      <c r="M194" s="35">
        <f>M201+M208+M215</f>
        <v>550</v>
      </c>
      <c r="N194" s="35">
        <f>N201+N208+N215</f>
        <v>550</v>
      </c>
      <c r="O194" s="199"/>
      <c r="P194" s="199"/>
      <c r="Q194" s="196"/>
    </row>
    <row r="195" spans="1:17" ht="30.75" customHeight="1" x14ac:dyDescent="0.25">
      <c r="A195" s="196"/>
      <c r="B195" s="150" t="s">
        <v>34</v>
      </c>
      <c r="C195" s="26"/>
      <c r="D195" s="26"/>
      <c r="E195" s="26"/>
      <c r="F195" s="26"/>
      <c r="G195" s="26"/>
      <c r="H195" s="35"/>
      <c r="I195" s="35"/>
      <c r="J195" s="35"/>
      <c r="K195" s="35"/>
      <c r="L195" s="35"/>
      <c r="M195" s="35"/>
      <c r="N195" s="50"/>
      <c r="O195" s="199"/>
      <c r="P195" s="199"/>
      <c r="Q195" s="196"/>
    </row>
    <row r="196" spans="1:17" ht="28.5" customHeight="1" x14ac:dyDescent="0.25">
      <c r="A196" s="196"/>
      <c r="B196" s="150" t="s">
        <v>35</v>
      </c>
      <c r="C196" s="26"/>
      <c r="D196" s="26"/>
      <c r="E196" s="26"/>
      <c r="F196" s="26"/>
      <c r="G196" s="26"/>
      <c r="H196" s="26"/>
      <c r="I196" s="26"/>
      <c r="J196" s="26"/>
      <c r="K196" s="26"/>
      <c r="L196" s="26"/>
      <c r="M196" s="26"/>
      <c r="N196" s="44"/>
      <c r="O196" s="199"/>
      <c r="P196" s="199"/>
      <c r="Q196" s="196"/>
    </row>
    <row r="197" spans="1:17" ht="25.5" x14ac:dyDescent="0.25">
      <c r="A197" s="196"/>
      <c r="B197" s="150" t="s">
        <v>36</v>
      </c>
      <c r="C197" s="26"/>
      <c r="D197" s="26"/>
      <c r="E197" s="26"/>
      <c r="F197" s="26"/>
      <c r="G197" s="26"/>
      <c r="H197" s="35">
        <f t="shared" ref="H197" si="38">H204+H211+H218</f>
        <v>2750</v>
      </c>
      <c r="I197" s="21"/>
      <c r="J197" s="21"/>
      <c r="K197" s="21"/>
      <c r="L197" s="35">
        <f>L204+L211+L218</f>
        <v>2750</v>
      </c>
      <c r="M197" s="35">
        <f>M204+M211+M218</f>
        <v>2750</v>
      </c>
      <c r="N197" s="35">
        <f>N204+N211+N218</f>
        <v>2750</v>
      </c>
      <c r="O197" s="199"/>
      <c r="P197" s="199"/>
      <c r="Q197" s="196"/>
    </row>
    <row r="198" spans="1:17" ht="25.5" customHeight="1" x14ac:dyDescent="0.25">
      <c r="A198" s="196" t="s">
        <v>121</v>
      </c>
      <c r="B198" s="150" t="s">
        <v>21</v>
      </c>
      <c r="C198" s="26"/>
      <c r="D198" s="26"/>
      <c r="E198" s="26"/>
      <c r="F198" s="26"/>
      <c r="G198" s="26"/>
      <c r="H198" s="26">
        <v>550</v>
      </c>
      <c r="I198" s="26"/>
      <c r="J198" s="26"/>
      <c r="K198" s="26"/>
      <c r="L198" s="42">
        <v>550</v>
      </c>
      <c r="M198" s="26">
        <v>550</v>
      </c>
      <c r="N198" s="44">
        <v>550</v>
      </c>
      <c r="O198" s="216" t="s">
        <v>118</v>
      </c>
      <c r="P198" s="217"/>
      <c r="Q198" s="196" t="s">
        <v>122</v>
      </c>
    </row>
    <row r="199" spans="1:17" ht="25.5" x14ac:dyDescent="0.25">
      <c r="A199" s="196"/>
      <c r="B199" s="150" t="s">
        <v>24</v>
      </c>
      <c r="C199" s="26"/>
      <c r="D199" s="26"/>
      <c r="E199" s="26"/>
      <c r="F199" s="26"/>
      <c r="G199" s="26"/>
      <c r="H199" s="57">
        <f>H200/H198</f>
        <v>5</v>
      </c>
      <c r="I199" s="57"/>
      <c r="J199" s="57"/>
      <c r="K199" s="57"/>
      <c r="L199" s="58" t="s">
        <v>25</v>
      </c>
      <c r="M199" s="57">
        <f t="shared" ref="M199:N199" si="39">M200/M198</f>
        <v>5</v>
      </c>
      <c r="N199" s="57">
        <f t="shared" si="39"/>
        <v>5</v>
      </c>
      <c r="O199" s="218"/>
      <c r="P199" s="219"/>
      <c r="Q199" s="196"/>
    </row>
    <row r="200" spans="1:17" ht="27" customHeight="1" x14ac:dyDescent="0.25">
      <c r="A200" s="196"/>
      <c r="B200" s="150" t="s">
        <v>26</v>
      </c>
      <c r="C200" s="26"/>
      <c r="D200" s="26"/>
      <c r="E200" s="26"/>
      <c r="F200" s="26"/>
      <c r="G200" s="26"/>
      <c r="H200" s="35">
        <f t="shared" ref="H200:L200" si="40">H201+H202+H203+H204</f>
        <v>2750</v>
      </c>
      <c r="I200" s="21"/>
      <c r="J200" s="21"/>
      <c r="K200" s="21"/>
      <c r="L200" s="35">
        <f t="shared" si="40"/>
        <v>2750</v>
      </c>
      <c r="M200" s="35">
        <f>M201+M202+M203+M204</f>
        <v>2750</v>
      </c>
      <c r="N200" s="35">
        <f>N201+N202+N203+N204</f>
        <v>2750</v>
      </c>
      <c r="O200" s="218"/>
      <c r="P200" s="219"/>
      <c r="Q200" s="196"/>
    </row>
    <row r="201" spans="1:17" ht="25.5" x14ac:dyDescent="0.25">
      <c r="A201" s="196"/>
      <c r="B201" s="150" t="s">
        <v>27</v>
      </c>
      <c r="C201" s="9" t="s">
        <v>28</v>
      </c>
      <c r="D201" s="9" t="s">
        <v>29</v>
      </c>
      <c r="E201" s="9" t="s">
        <v>53</v>
      </c>
      <c r="F201" s="149" t="s">
        <v>76</v>
      </c>
      <c r="G201" s="20">
        <v>612</v>
      </c>
      <c r="H201" s="21"/>
      <c r="I201" s="21"/>
      <c r="J201" s="21"/>
      <c r="K201" s="21"/>
      <c r="L201" s="21"/>
      <c r="M201" s="21"/>
      <c r="N201" s="21"/>
      <c r="O201" s="218"/>
      <c r="P201" s="219"/>
      <c r="Q201" s="196"/>
    </row>
    <row r="202" spans="1:17" ht="39.75" customHeight="1" x14ac:dyDescent="0.25">
      <c r="A202" s="196"/>
      <c r="B202" s="150" t="s">
        <v>34</v>
      </c>
      <c r="C202" s="26"/>
      <c r="D202" s="26"/>
      <c r="E202" s="26"/>
      <c r="F202" s="26"/>
      <c r="G202" s="26"/>
      <c r="H202" s="26"/>
      <c r="I202" s="26"/>
      <c r="J202" s="26"/>
      <c r="K202" s="26"/>
      <c r="L202" s="26"/>
      <c r="M202" s="26"/>
      <c r="N202" s="44"/>
      <c r="O202" s="218"/>
      <c r="P202" s="219"/>
      <c r="Q202" s="196"/>
    </row>
    <row r="203" spans="1:17" ht="25.5" x14ac:dyDescent="0.25">
      <c r="A203" s="196"/>
      <c r="B203" s="150" t="s">
        <v>35</v>
      </c>
      <c r="C203" s="26"/>
      <c r="D203" s="26"/>
      <c r="E203" s="26"/>
      <c r="F203" s="26"/>
      <c r="G203" s="26"/>
      <c r="H203" s="26"/>
      <c r="I203" s="26"/>
      <c r="J203" s="26"/>
      <c r="K203" s="26"/>
      <c r="L203" s="26"/>
      <c r="M203" s="26"/>
      <c r="N203" s="44"/>
      <c r="O203" s="218"/>
      <c r="P203" s="219"/>
      <c r="Q203" s="196"/>
    </row>
    <row r="204" spans="1:17" ht="36" customHeight="1" x14ac:dyDescent="0.25">
      <c r="A204" s="196"/>
      <c r="B204" s="150" t="s">
        <v>36</v>
      </c>
      <c r="C204" s="26"/>
      <c r="D204" s="26"/>
      <c r="E204" s="26"/>
      <c r="F204" s="26"/>
      <c r="G204" s="26"/>
      <c r="H204" s="35">
        <f>950+1800</f>
        <v>2750</v>
      </c>
      <c r="I204" s="21"/>
      <c r="J204" s="21"/>
      <c r="K204" s="21"/>
      <c r="L204" s="35">
        <v>2750</v>
      </c>
      <c r="M204" s="35">
        <f>950+1800</f>
        <v>2750</v>
      </c>
      <c r="N204" s="50">
        <f>950+1800</f>
        <v>2750</v>
      </c>
      <c r="O204" s="220"/>
      <c r="P204" s="221"/>
      <c r="Q204" s="196"/>
    </row>
    <row r="205" spans="1:17" ht="25.5" customHeight="1" x14ac:dyDescent="0.25">
      <c r="A205" s="196" t="s">
        <v>123</v>
      </c>
      <c r="B205" s="150" t="s">
        <v>21</v>
      </c>
      <c r="C205" s="26"/>
      <c r="D205" s="26"/>
      <c r="E205" s="26"/>
      <c r="F205" s="26"/>
      <c r="G205" s="26"/>
      <c r="H205" s="26">
        <v>5</v>
      </c>
      <c r="I205" s="26"/>
      <c r="J205" s="26"/>
      <c r="K205" s="26"/>
      <c r="L205" s="26">
        <v>5</v>
      </c>
      <c r="M205" s="26">
        <v>5</v>
      </c>
      <c r="N205" s="44">
        <v>5</v>
      </c>
      <c r="O205" s="216" t="s">
        <v>22</v>
      </c>
      <c r="P205" s="217"/>
      <c r="Q205" s="196" t="s">
        <v>124</v>
      </c>
    </row>
    <row r="206" spans="1:17" ht="25.5" x14ac:dyDescent="0.25">
      <c r="A206" s="196"/>
      <c r="B206" s="150" t="s">
        <v>24</v>
      </c>
      <c r="C206" s="26"/>
      <c r="D206" s="26"/>
      <c r="E206" s="26"/>
      <c r="F206" s="26"/>
      <c r="G206" s="26"/>
      <c r="H206" s="35">
        <v>100</v>
      </c>
      <c r="I206" s="35"/>
      <c r="J206" s="35"/>
      <c r="K206" s="35"/>
      <c r="L206" s="51" t="s">
        <v>25</v>
      </c>
      <c r="M206" s="35">
        <f t="shared" ref="M206:N206" si="41">M207/M205</f>
        <v>100</v>
      </c>
      <c r="N206" s="35">
        <f t="shared" si="41"/>
        <v>100</v>
      </c>
      <c r="O206" s="218"/>
      <c r="P206" s="219"/>
      <c r="Q206" s="196"/>
    </row>
    <row r="207" spans="1:17" ht="25.5" x14ac:dyDescent="0.25">
      <c r="A207" s="196"/>
      <c r="B207" s="150" t="s">
        <v>26</v>
      </c>
      <c r="C207" s="26"/>
      <c r="D207" s="26"/>
      <c r="E207" s="26"/>
      <c r="F207" s="26"/>
      <c r="G207" s="26"/>
      <c r="H207" s="35">
        <f>H208</f>
        <v>500</v>
      </c>
      <c r="I207" s="21"/>
      <c r="J207" s="21"/>
      <c r="K207" s="21"/>
      <c r="L207" s="35">
        <f>L208</f>
        <v>500</v>
      </c>
      <c r="M207" s="35">
        <f>M208</f>
        <v>500</v>
      </c>
      <c r="N207" s="35">
        <f>N208</f>
        <v>500</v>
      </c>
      <c r="O207" s="218"/>
      <c r="P207" s="219"/>
      <c r="Q207" s="196"/>
    </row>
    <row r="208" spans="1:17" ht="25.5" x14ac:dyDescent="0.25">
      <c r="A208" s="196"/>
      <c r="B208" s="150" t="s">
        <v>27</v>
      </c>
      <c r="C208" s="9" t="s">
        <v>28</v>
      </c>
      <c r="D208" s="9" t="s">
        <v>29</v>
      </c>
      <c r="E208" s="9" t="s">
        <v>53</v>
      </c>
      <c r="F208" s="149" t="s">
        <v>76</v>
      </c>
      <c r="G208" s="149">
        <v>350</v>
      </c>
      <c r="H208" s="35">
        <v>500</v>
      </c>
      <c r="I208" s="21"/>
      <c r="J208" s="21"/>
      <c r="K208" s="21"/>
      <c r="L208" s="35">
        <v>500</v>
      </c>
      <c r="M208" s="35">
        <v>500</v>
      </c>
      <c r="N208" s="50">
        <v>500</v>
      </c>
      <c r="O208" s="218"/>
      <c r="P208" s="219"/>
      <c r="Q208" s="196"/>
    </row>
    <row r="209" spans="1:17" ht="25.5" x14ac:dyDescent="0.25">
      <c r="A209" s="196"/>
      <c r="B209" s="150" t="s">
        <v>34</v>
      </c>
      <c r="C209" s="26"/>
      <c r="D209" s="26"/>
      <c r="E209" s="26"/>
      <c r="F209" s="26"/>
      <c r="G209" s="26"/>
      <c r="H209" s="26"/>
      <c r="I209" s="26"/>
      <c r="J209" s="26"/>
      <c r="K209" s="26"/>
      <c r="L209" s="26"/>
      <c r="M209" s="26"/>
      <c r="N209" s="44"/>
      <c r="O209" s="218"/>
      <c r="P209" s="219"/>
      <c r="Q209" s="196"/>
    </row>
    <row r="210" spans="1:17" ht="25.5" x14ac:dyDescent="0.25">
      <c r="A210" s="196"/>
      <c r="B210" s="150" t="s">
        <v>35</v>
      </c>
      <c r="C210" s="26"/>
      <c r="D210" s="26"/>
      <c r="E210" s="26"/>
      <c r="F210" s="26"/>
      <c r="G210" s="26"/>
      <c r="H210" s="26"/>
      <c r="I210" s="26"/>
      <c r="J210" s="26"/>
      <c r="K210" s="26"/>
      <c r="L210" s="26"/>
      <c r="M210" s="26"/>
      <c r="N210" s="44"/>
      <c r="O210" s="218"/>
      <c r="P210" s="219"/>
      <c r="Q210" s="196"/>
    </row>
    <row r="211" spans="1:17" ht="25.5" x14ac:dyDescent="0.25">
      <c r="A211" s="196"/>
      <c r="B211" s="150" t="s">
        <v>36</v>
      </c>
      <c r="C211" s="26"/>
      <c r="D211" s="26"/>
      <c r="E211" s="26"/>
      <c r="F211" s="26"/>
      <c r="G211" s="26"/>
      <c r="H211" s="26"/>
      <c r="I211" s="26"/>
      <c r="J211" s="26"/>
      <c r="K211" s="26"/>
      <c r="L211" s="26"/>
      <c r="M211" s="26"/>
      <c r="N211" s="44"/>
      <c r="O211" s="220"/>
      <c r="P211" s="221"/>
      <c r="Q211" s="196"/>
    </row>
    <row r="212" spans="1:17" ht="25.5" customHeight="1" x14ac:dyDescent="0.25">
      <c r="A212" s="196" t="s">
        <v>125</v>
      </c>
      <c r="B212" s="150" t="s">
        <v>21</v>
      </c>
      <c r="C212" s="26"/>
      <c r="D212" s="26"/>
      <c r="E212" s="26"/>
      <c r="F212" s="26"/>
      <c r="G212" s="26"/>
      <c r="H212" s="26">
        <v>1</v>
      </c>
      <c r="I212" s="26">
        <v>1</v>
      </c>
      <c r="J212" s="26"/>
      <c r="K212" s="26"/>
      <c r="L212" s="26"/>
      <c r="M212" s="26">
        <v>1</v>
      </c>
      <c r="N212" s="44">
        <v>1</v>
      </c>
      <c r="O212" s="216" t="s">
        <v>22</v>
      </c>
      <c r="P212" s="217"/>
      <c r="Q212" s="196" t="s">
        <v>126</v>
      </c>
    </row>
    <row r="213" spans="1:17" ht="25.5" x14ac:dyDescent="0.25">
      <c r="A213" s="196"/>
      <c r="B213" s="150" t="s">
        <v>24</v>
      </c>
      <c r="C213" s="26"/>
      <c r="D213" s="26"/>
      <c r="E213" s="26"/>
      <c r="F213" s="26"/>
      <c r="G213" s="26"/>
      <c r="H213" s="35">
        <f>H214/H212</f>
        <v>50</v>
      </c>
      <c r="I213" s="51" t="s">
        <v>25</v>
      </c>
      <c r="J213" s="35"/>
      <c r="K213" s="35"/>
      <c r="L213" s="35"/>
      <c r="M213" s="35">
        <f t="shared" ref="M213:N213" si="42">M214/M212</f>
        <v>50</v>
      </c>
      <c r="N213" s="35">
        <f t="shared" si="42"/>
        <v>50</v>
      </c>
      <c r="O213" s="218"/>
      <c r="P213" s="219"/>
      <c r="Q213" s="196"/>
    </row>
    <row r="214" spans="1:17" ht="25.5" x14ac:dyDescent="0.25">
      <c r="A214" s="196"/>
      <c r="B214" s="150" t="s">
        <v>26</v>
      </c>
      <c r="C214" s="26"/>
      <c r="D214" s="26"/>
      <c r="E214" s="26"/>
      <c r="F214" s="26"/>
      <c r="G214" s="26"/>
      <c r="H214" s="35">
        <f>H215</f>
        <v>50</v>
      </c>
      <c r="I214" s="35">
        <f>I215</f>
        <v>50</v>
      </c>
      <c r="J214" s="21"/>
      <c r="K214" s="21"/>
      <c r="L214" s="21"/>
      <c r="M214" s="35">
        <f>M215</f>
        <v>50</v>
      </c>
      <c r="N214" s="35">
        <f>N215</f>
        <v>50</v>
      </c>
      <c r="O214" s="218"/>
      <c r="P214" s="219"/>
      <c r="Q214" s="196"/>
    </row>
    <row r="215" spans="1:17" ht="25.5" x14ac:dyDescent="0.25">
      <c r="A215" s="196"/>
      <c r="B215" s="150" t="s">
        <v>27</v>
      </c>
      <c r="C215" s="9" t="s">
        <v>28</v>
      </c>
      <c r="D215" s="9" t="s">
        <v>29</v>
      </c>
      <c r="E215" s="9" t="s">
        <v>53</v>
      </c>
      <c r="F215" s="149" t="s">
        <v>76</v>
      </c>
      <c r="G215" s="149">
        <v>350</v>
      </c>
      <c r="H215" s="35">
        <v>50</v>
      </c>
      <c r="I215" s="35">
        <v>50</v>
      </c>
      <c r="J215" s="21"/>
      <c r="K215" s="21"/>
      <c r="L215" s="21"/>
      <c r="M215" s="35">
        <v>50</v>
      </c>
      <c r="N215" s="50">
        <v>50</v>
      </c>
      <c r="O215" s="218"/>
      <c r="P215" s="219"/>
      <c r="Q215" s="196"/>
    </row>
    <row r="216" spans="1:17" ht="25.5" x14ac:dyDescent="0.25">
      <c r="A216" s="196"/>
      <c r="B216" s="150" t="s">
        <v>34</v>
      </c>
      <c r="C216" s="26"/>
      <c r="D216" s="26"/>
      <c r="E216" s="26"/>
      <c r="F216" s="26"/>
      <c r="G216" s="26"/>
      <c r="H216" s="26"/>
      <c r="I216" s="26"/>
      <c r="J216" s="26"/>
      <c r="K216" s="26"/>
      <c r="L216" s="26"/>
      <c r="M216" s="26"/>
      <c r="N216" s="44"/>
      <c r="O216" s="218"/>
      <c r="P216" s="219"/>
      <c r="Q216" s="196"/>
    </row>
    <row r="217" spans="1:17" ht="25.5" x14ac:dyDescent="0.25">
      <c r="A217" s="196"/>
      <c r="B217" s="150" t="s">
        <v>35</v>
      </c>
      <c r="C217" s="26"/>
      <c r="D217" s="26"/>
      <c r="E217" s="26"/>
      <c r="F217" s="26"/>
      <c r="G217" s="26"/>
      <c r="H217" s="26"/>
      <c r="I217" s="26"/>
      <c r="J217" s="26"/>
      <c r="K217" s="26"/>
      <c r="L217" s="26"/>
      <c r="M217" s="26"/>
      <c r="N217" s="44"/>
      <c r="O217" s="218"/>
      <c r="P217" s="219"/>
      <c r="Q217" s="196"/>
    </row>
    <row r="218" spans="1:17" ht="25.5" x14ac:dyDescent="0.25">
      <c r="A218" s="196"/>
      <c r="B218" s="150" t="s">
        <v>36</v>
      </c>
      <c r="C218" s="26"/>
      <c r="D218" s="26"/>
      <c r="E218" s="26"/>
      <c r="F218" s="26"/>
      <c r="G218" s="26"/>
      <c r="H218" s="26"/>
      <c r="I218" s="26"/>
      <c r="J218" s="26"/>
      <c r="K218" s="26"/>
      <c r="L218" s="26"/>
      <c r="M218" s="26"/>
      <c r="N218" s="44"/>
      <c r="O218" s="220"/>
      <c r="P218" s="221"/>
      <c r="Q218" s="196"/>
    </row>
    <row r="219" spans="1:17" ht="33" customHeight="1" x14ac:dyDescent="0.25">
      <c r="A219" s="196" t="s">
        <v>127</v>
      </c>
      <c r="B219" s="150" t="s">
        <v>43</v>
      </c>
      <c r="C219" s="26"/>
      <c r="D219" s="26"/>
      <c r="E219" s="26"/>
      <c r="F219" s="26"/>
      <c r="G219" s="26"/>
      <c r="H219" s="42">
        <f>H226</f>
        <v>14</v>
      </c>
      <c r="I219" s="42">
        <f t="shared" ref="I219" si="43">I226</f>
        <v>14</v>
      </c>
      <c r="J219" s="42">
        <f t="shared" ref="J219:N219" si="44">J226</f>
        <v>14</v>
      </c>
      <c r="K219" s="42">
        <f t="shared" si="44"/>
        <v>14</v>
      </c>
      <c r="L219" s="42">
        <f t="shared" si="44"/>
        <v>14</v>
      </c>
      <c r="M219" s="42">
        <f t="shared" si="44"/>
        <v>14</v>
      </c>
      <c r="N219" s="42">
        <f t="shared" si="44"/>
        <v>14</v>
      </c>
      <c r="O219" s="199" t="s">
        <v>22</v>
      </c>
      <c r="P219" s="199"/>
      <c r="Q219" s="196" t="s">
        <v>128</v>
      </c>
    </row>
    <row r="220" spans="1:17" ht="25.5" x14ac:dyDescent="0.25">
      <c r="A220" s="196"/>
      <c r="B220" s="150" t="s">
        <v>24</v>
      </c>
      <c r="C220" s="26"/>
      <c r="D220" s="26"/>
      <c r="E220" s="26"/>
      <c r="F220" s="26"/>
      <c r="G220" s="26"/>
      <c r="H220" s="51">
        <f>H227</f>
        <v>1104.1735714285714</v>
      </c>
      <c r="I220" s="7" t="s">
        <v>25</v>
      </c>
      <c r="J220" s="7" t="s">
        <v>25</v>
      </c>
      <c r="K220" s="7" t="s">
        <v>25</v>
      </c>
      <c r="L220" s="7" t="s">
        <v>25</v>
      </c>
      <c r="M220" s="51">
        <f>M221/M219</f>
        <v>1285.5714285714287</v>
      </c>
      <c r="N220" s="51">
        <f>N221/N219</f>
        <v>1285.5714285714287</v>
      </c>
      <c r="O220" s="199"/>
      <c r="P220" s="199"/>
      <c r="Q220" s="196"/>
    </row>
    <row r="221" spans="1:17" ht="25.5" x14ac:dyDescent="0.25">
      <c r="A221" s="196"/>
      <c r="B221" s="150" t="s">
        <v>26</v>
      </c>
      <c r="C221" s="26"/>
      <c r="D221" s="26"/>
      <c r="E221" s="26"/>
      <c r="F221" s="26"/>
      <c r="G221" s="26"/>
      <c r="H221" s="35">
        <f>H222</f>
        <v>15458.43</v>
      </c>
      <c r="I221" s="35">
        <f>I222</f>
        <v>736</v>
      </c>
      <c r="J221" s="35">
        <f>J222</f>
        <v>900.524</v>
      </c>
      <c r="K221" s="35">
        <f>K222</f>
        <v>11350.9</v>
      </c>
      <c r="L221" s="35">
        <f>L222</f>
        <v>2471.0060000000012</v>
      </c>
      <c r="M221" s="35">
        <f>M222+M223+M224+M225</f>
        <v>17998</v>
      </c>
      <c r="N221" s="35">
        <f>N222+N223+N224+N225</f>
        <v>17998</v>
      </c>
      <c r="O221" s="199"/>
      <c r="P221" s="199"/>
      <c r="Q221" s="196"/>
    </row>
    <row r="222" spans="1:17" ht="25.5" x14ac:dyDescent="0.25">
      <c r="A222" s="196"/>
      <c r="B222" s="150" t="s">
        <v>27</v>
      </c>
      <c r="C222" s="9" t="s">
        <v>28</v>
      </c>
      <c r="D222" s="9" t="s">
        <v>29</v>
      </c>
      <c r="E222" s="9" t="s">
        <v>53</v>
      </c>
      <c r="F222" s="149" t="s">
        <v>76</v>
      </c>
      <c r="G222" s="9" t="s">
        <v>45</v>
      </c>
      <c r="H222" s="35">
        <f>H229</f>
        <v>15458.43</v>
      </c>
      <c r="I222" s="35">
        <f>I229</f>
        <v>736</v>
      </c>
      <c r="J222" s="35">
        <f>J229</f>
        <v>900.524</v>
      </c>
      <c r="K222" s="35">
        <f>K229</f>
        <v>11350.9</v>
      </c>
      <c r="L222" s="35">
        <f>L229</f>
        <v>2471.0060000000012</v>
      </c>
      <c r="M222" s="35">
        <f t="shared" ref="M222:N222" si="45">M229</f>
        <v>17998</v>
      </c>
      <c r="N222" s="35">
        <f t="shared" si="45"/>
        <v>17998</v>
      </c>
      <c r="O222" s="199"/>
      <c r="P222" s="199"/>
      <c r="Q222" s="196"/>
    </row>
    <row r="223" spans="1:17" ht="25.5" x14ac:dyDescent="0.25">
      <c r="A223" s="196"/>
      <c r="B223" s="150" t="s">
        <v>34</v>
      </c>
      <c r="C223" s="26"/>
      <c r="D223" s="26"/>
      <c r="E223" s="26"/>
      <c r="F223" s="26"/>
      <c r="G223" s="26"/>
      <c r="H223" s="26"/>
      <c r="I223" s="26"/>
      <c r="J223" s="26"/>
      <c r="K223" s="26"/>
      <c r="L223" s="26"/>
      <c r="M223" s="26"/>
      <c r="N223" s="44"/>
      <c r="O223" s="199"/>
      <c r="P223" s="199"/>
      <c r="Q223" s="196"/>
    </row>
    <row r="224" spans="1:17" ht="25.5" x14ac:dyDescent="0.25">
      <c r="A224" s="196"/>
      <c r="B224" s="150" t="s">
        <v>35</v>
      </c>
      <c r="C224" s="26"/>
      <c r="D224" s="26"/>
      <c r="E224" s="26"/>
      <c r="F224" s="26"/>
      <c r="G224" s="26"/>
      <c r="H224" s="26"/>
      <c r="I224" s="26"/>
      <c r="J224" s="26"/>
      <c r="K224" s="26"/>
      <c r="L224" s="26"/>
      <c r="M224" s="26"/>
      <c r="N224" s="44"/>
      <c r="O224" s="199"/>
      <c r="P224" s="199"/>
      <c r="Q224" s="196"/>
    </row>
    <row r="225" spans="1:17" ht="25.5" x14ac:dyDescent="0.25">
      <c r="A225" s="196"/>
      <c r="B225" s="150" t="s">
        <v>36</v>
      </c>
      <c r="C225" s="26"/>
      <c r="D225" s="26"/>
      <c r="E225" s="26"/>
      <c r="F225" s="26"/>
      <c r="G225" s="26"/>
      <c r="H225" s="26"/>
      <c r="I225" s="26"/>
      <c r="J225" s="26"/>
      <c r="K225" s="26"/>
      <c r="L225" s="26"/>
      <c r="M225" s="35"/>
      <c r="N225" s="35"/>
      <c r="O225" s="199"/>
      <c r="P225" s="199"/>
      <c r="Q225" s="196"/>
    </row>
    <row r="226" spans="1:17" ht="31.5" customHeight="1" x14ac:dyDescent="0.25">
      <c r="A226" s="196" t="s">
        <v>129</v>
      </c>
      <c r="B226" s="150" t="s">
        <v>43</v>
      </c>
      <c r="C226" s="26"/>
      <c r="D226" s="26"/>
      <c r="E226" s="26"/>
      <c r="F226" s="26"/>
      <c r="G226" s="26"/>
      <c r="H226" s="26">
        <v>14</v>
      </c>
      <c r="I226" s="26">
        <v>14</v>
      </c>
      <c r="J226" s="26">
        <v>14</v>
      </c>
      <c r="K226" s="26">
        <v>14</v>
      </c>
      <c r="L226" s="26">
        <v>14</v>
      </c>
      <c r="M226" s="44">
        <v>14</v>
      </c>
      <c r="N226" s="44">
        <v>14</v>
      </c>
      <c r="O226" s="216" t="s">
        <v>22</v>
      </c>
      <c r="P226" s="217"/>
      <c r="Q226" s="196" t="s">
        <v>374</v>
      </c>
    </row>
    <row r="227" spans="1:17" ht="32.25" customHeight="1" x14ac:dyDescent="0.25">
      <c r="A227" s="196"/>
      <c r="B227" s="150" t="s">
        <v>24</v>
      </c>
      <c r="C227" s="26"/>
      <c r="D227" s="26"/>
      <c r="E227" s="26"/>
      <c r="F227" s="26"/>
      <c r="G227" s="26"/>
      <c r="H227" s="35">
        <f>H228/H226</f>
        <v>1104.1735714285714</v>
      </c>
      <c r="I227" s="7" t="s">
        <v>25</v>
      </c>
      <c r="J227" s="7" t="s">
        <v>25</v>
      </c>
      <c r="K227" s="7" t="s">
        <v>25</v>
      </c>
      <c r="L227" s="7" t="s">
        <v>25</v>
      </c>
      <c r="M227" s="35">
        <f>M228/M226</f>
        <v>1285.5714285714287</v>
      </c>
      <c r="N227" s="35">
        <f>N228/N226</f>
        <v>1285.5714285714287</v>
      </c>
      <c r="O227" s="218"/>
      <c r="P227" s="219"/>
      <c r="Q227" s="196"/>
    </row>
    <row r="228" spans="1:17" ht="45.75" customHeight="1" x14ac:dyDescent="0.25">
      <c r="A228" s="196"/>
      <c r="B228" s="150" t="s">
        <v>26</v>
      </c>
      <c r="C228" s="26"/>
      <c r="D228" s="26"/>
      <c r="E228" s="26"/>
      <c r="F228" s="26"/>
      <c r="G228" s="26"/>
      <c r="H228" s="35">
        <f>H229</f>
        <v>15458.43</v>
      </c>
      <c r="I228" s="35">
        <f t="shared" ref="I228" si="46">I229+I232+I233+I234</f>
        <v>736</v>
      </c>
      <c r="J228" s="35">
        <f t="shared" ref="J228:L228" si="47">J229+J232+J233+J234</f>
        <v>900.524</v>
      </c>
      <c r="K228" s="35">
        <f t="shared" si="47"/>
        <v>11350.9</v>
      </c>
      <c r="L228" s="35">
        <f t="shared" si="47"/>
        <v>2471.0060000000012</v>
      </c>
      <c r="M228" s="35">
        <f>M229+M232+M233+M234</f>
        <v>17998</v>
      </c>
      <c r="N228" s="35">
        <f>N229+N232+N233+N234</f>
        <v>17998</v>
      </c>
      <c r="O228" s="218"/>
      <c r="P228" s="219"/>
      <c r="Q228" s="196"/>
    </row>
    <row r="229" spans="1:17" ht="36" customHeight="1" x14ac:dyDescent="0.25">
      <c r="A229" s="196"/>
      <c r="B229" s="150" t="s">
        <v>27</v>
      </c>
      <c r="C229" s="9" t="s">
        <v>28</v>
      </c>
      <c r="D229" s="9" t="s">
        <v>29</v>
      </c>
      <c r="E229" s="9" t="s">
        <v>53</v>
      </c>
      <c r="F229" s="149" t="s">
        <v>76</v>
      </c>
      <c r="G229" s="9" t="s">
        <v>45</v>
      </c>
      <c r="H229" s="35">
        <f>H230+H231</f>
        <v>15458.43</v>
      </c>
      <c r="I229" s="35">
        <f t="shared" ref="I229" si="48">I230+I231</f>
        <v>736</v>
      </c>
      <c r="J229" s="35">
        <f t="shared" ref="J229:L229" si="49">J230+J231</f>
        <v>900.524</v>
      </c>
      <c r="K229" s="35">
        <f t="shared" si="49"/>
        <v>11350.9</v>
      </c>
      <c r="L229" s="35">
        <f t="shared" si="49"/>
        <v>2471.0060000000012</v>
      </c>
      <c r="M229" s="35">
        <v>17998</v>
      </c>
      <c r="N229" s="35">
        <v>17998</v>
      </c>
      <c r="O229" s="218"/>
      <c r="P229" s="219"/>
      <c r="Q229" s="196"/>
    </row>
    <row r="230" spans="1:17" hidden="1" outlineLevel="1" x14ac:dyDescent="0.25">
      <c r="A230" s="196"/>
      <c r="B230" s="150"/>
      <c r="C230" s="9"/>
      <c r="D230" s="9"/>
      <c r="E230" s="9"/>
      <c r="F230" s="149"/>
      <c r="G230" s="159">
        <v>612</v>
      </c>
      <c r="H230" s="167">
        <v>13058.5</v>
      </c>
      <c r="I230" s="167">
        <v>736</v>
      </c>
      <c r="J230" s="167">
        <f>450+0.524</f>
        <v>450.524</v>
      </c>
      <c r="K230" s="167">
        <v>9400.9699999999993</v>
      </c>
      <c r="L230" s="167">
        <f>H230-I230-J230-K230</f>
        <v>2471.0060000000012</v>
      </c>
      <c r="M230" s="35">
        <v>12550</v>
      </c>
      <c r="N230" s="35">
        <v>12550</v>
      </c>
      <c r="O230" s="218"/>
      <c r="P230" s="219"/>
      <c r="Q230" s="196"/>
    </row>
    <row r="231" spans="1:17" hidden="1" outlineLevel="1" x14ac:dyDescent="0.25">
      <c r="A231" s="196"/>
      <c r="B231" s="150"/>
      <c r="C231" s="9"/>
      <c r="D231" s="9"/>
      <c r="E231" s="9"/>
      <c r="F231" s="149"/>
      <c r="G231" s="159">
        <v>622</v>
      </c>
      <c r="H231" s="167">
        <f>I231+J231+K231+L231</f>
        <v>2399.9299999999998</v>
      </c>
      <c r="I231" s="167"/>
      <c r="J231" s="167">
        <f>450</f>
        <v>450</v>
      </c>
      <c r="K231" s="167">
        <f>1100+849.93</f>
        <v>1949.9299999999998</v>
      </c>
      <c r="L231" s="167"/>
      <c r="M231" s="35">
        <v>5448</v>
      </c>
      <c r="N231" s="35">
        <v>5448</v>
      </c>
      <c r="O231" s="218"/>
      <c r="P231" s="219"/>
      <c r="Q231" s="196"/>
    </row>
    <row r="232" spans="1:17" ht="41.25" customHeight="1" collapsed="1" x14ac:dyDescent="0.25">
      <c r="A232" s="196"/>
      <c r="B232" s="150" t="s">
        <v>34</v>
      </c>
      <c r="C232" s="26"/>
      <c r="D232" s="26"/>
      <c r="E232" s="26"/>
      <c r="F232" s="26"/>
      <c r="G232" s="26"/>
      <c r="H232" s="35"/>
      <c r="I232" s="173"/>
      <c r="J232" s="26"/>
      <c r="K232" s="59"/>
      <c r="L232" s="35"/>
      <c r="M232" s="26"/>
      <c r="N232" s="44"/>
      <c r="O232" s="218"/>
      <c r="P232" s="219"/>
      <c r="Q232" s="196"/>
    </row>
    <row r="233" spans="1:17" ht="40.5" customHeight="1" x14ac:dyDescent="0.25">
      <c r="A233" s="196"/>
      <c r="B233" s="150" t="s">
        <v>35</v>
      </c>
      <c r="C233" s="26"/>
      <c r="D233" s="26"/>
      <c r="E233" s="26"/>
      <c r="F233" s="26"/>
      <c r="G233" s="26"/>
      <c r="H233" s="35"/>
      <c r="I233" s="26"/>
      <c r="J233" s="26"/>
      <c r="K233" s="26"/>
      <c r="L233" s="26"/>
      <c r="M233" s="26"/>
      <c r="N233" s="44"/>
      <c r="O233" s="218"/>
      <c r="P233" s="219"/>
      <c r="Q233" s="196"/>
    </row>
    <row r="234" spans="1:17" ht="48" customHeight="1" x14ac:dyDescent="0.25">
      <c r="A234" s="196"/>
      <c r="B234" s="150" t="s">
        <v>36</v>
      </c>
      <c r="C234" s="26"/>
      <c r="D234" s="26"/>
      <c r="E234" s="26"/>
      <c r="F234" s="26"/>
      <c r="G234" s="26"/>
      <c r="H234" s="26"/>
      <c r="I234" s="26"/>
      <c r="J234" s="26"/>
      <c r="K234" s="26"/>
      <c r="L234" s="26"/>
      <c r="M234" s="35"/>
      <c r="N234" s="50"/>
      <c r="O234" s="220"/>
      <c r="P234" s="221"/>
      <c r="Q234" s="196"/>
    </row>
    <row r="235" spans="1:17" ht="29.25" customHeight="1" x14ac:dyDescent="0.25">
      <c r="A235" s="196" t="s">
        <v>130</v>
      </c>
      <c r="B235" s="150" t="s">
        <v>43</v>
      </c>
      <c r="C235" s="26"/>
      <c r="D235" s="26"/>
      <c r="E235" s="26"/>
      <c r="F235" s="26"/>
      <c r="G235" s="26"/>
      <c r="H235" s="26">
        <v>21</v>
      </c>
      <c r="I235" s="26">
        <v>21</v>
      </c>
      <c r="J235" s="26">
        <v>21</v>
      </c>
      <c r="K235" s="26">
        <v>21</v>
      </c>
      <c r="L235" s="26">
        <v>21</v>
      </c>
      <c r="M235" s="26">
        <v>20</v>
      </c>
      <c r="N235" s="44">
        <v>20</v>
      </c>
      <c r="O235" s="216" t="s">
        <v>22</v>
      </c>
      <c r="P235" s="217"/>
      <c r="Q235" s="196" t="s">
        <v>403</v>
      </c>
    </row>
    <row r="236" spans="1:17" ht="33.75" customHeight="1" x14ac:dyDescent="0.25">
      <c r="A236" s="196"/>
      <c r="B236" s="150" t="s">
        <v>24</v>
      </c>
      <c r="C236" s="26"/>
      <c r="D236" s="26"/>
      <c r="E236" s="26"/>
      <c r="F236" s="26"/>
      <c r="G236" s="26"/>
      <c r="H236" s="60">
        <f>H237/H235</f>
        <v>489.99099999999999</v>
      </c>
      <c r="I236" s="7" t="s">
        <v>25</v>
      </c>
      <c r="J236" s="7" t="s">
        <v>25</v>
      </c>
      <c r="K236" s="7" t="s">
        <v>25</v>
      </c>
      <c r="L236" s="7" t="s">
        <v>25</v>
      </c>
      <c r="M236" s="60">
        <f>M237/M235</f>
        <v>500</v>
      </c>
      <c r="N236" s="60">
        <f>N237/N235</f>
        <v>500</v>
      </c>
      <c r="O236" s="218"/>
      <c r="P236" s="219"/>
      <c r="Q236" s="196"/>
    </row>
    <row r="237" spans="1:17" ht="32.25" customHeight="1" x14ac:dyDescent="0.25">
      <c r="A237" s="196"/>
      <c r="B237" s="150" t="s">
        <v>26</v>
      </c>
      <c r="C237" s="26"/>
      <c r="D237" s="26"/>
      <c r="E237" s="26"/>
      <c r="F237" s="26"/>
      <c r="G237" s="26"/>
      <c r="H237" s="35">
        <f>H238</f>
        <v>10289.811</v>
      </c>
      <c r="I237" s="35">
        <f t="shared" ref="I237:N237" si="50">I238+I241</f>
        <v>2190.6999999999998</v>
      </c>
      <c r="J237" s="35">
        <f t="shared" si="50"/>
        <v>3591.875</v>
      </c>
      <c r="K237" s="35">
        <f t="shared" si="50"/>
        <v>4037.2359999999999</v>
      </c>
      <c r="L237" s="35">
        <f t="shared" si="50"/>
        <v>470</v>
      </c>
      <c r="M237" s="35">
        <f t="shared" si="50"/>
        <v>10000</v>
      </c>
      <c r="N237" s="35">
        <f t="shared" si="50"/>
        <v>10000</v>
      </c>
      <c r="O237" s="218"/>
      <c r="P237" s="219"/>
      <c r="Q237" s="196"/>
    </row>
    <row r="238" spans="1:17" ht="33" customHeight="1" x14ac:dyDescent="0.25">
      <c r="A238" s="196"/>
      <c r="B238" s="150" t="s">
        <v>27</v>
      </c>
      <c r="C238" s="9" t="s">
        <v>28</v>
      </c>
      <c r="D238" s="9" t="s">
        <v>29</v>
      </c>
      <c r="E238" s="9" t="s">
        <v>53</v>
      </c>
      <c r="F238" s="149" t="s">
        <v>76</v>
      </c>
      <c r="G238" s="9" t="s">
        <v>45</v>
      </c>
      <c r="H238" s="35">
        <f>H239+H240</f>
        <v>10289.811</v>
      </c>
      <c r="I238" s="35">
        <f>I239+I240</f>
        <v>2190.6999999999998</v>
      </c>
      <c r="J238" s="35">
        <f t="shared" ref="J238:L238" si="51">J239+J240</f>
        <v>3591.875</v>
      </c>
      <c r="K238" s="35">
        <f t="shared" si="51"/>
        <v>4037.2359999999999</v>
      </c>
      <c r="L238" s="35">
        <f t="shared" si="51"/>
        <v>470</v>
      </c>
      <c r="M238" s="35">
        <f>M239+M240</f>
        <v>10000</v>
      </c>
      <c r="N238" s="35">
        <f>N239+N240</f>
        <v>10000</v>
      </c>
      <c r="O238" s="218"/>
      <c r="P238" s="219"/>
      <c r="Q238" s="196"/>
    </row>
    <row r="239" spans="1:17" hidden="1" outlineLevel="1" x14ac:dyDescent="0.25">
      <c r="A239" s="196"/>
      <c r="B239" s="150"/>
      <c r="C239" s="9" t="s">
        <v>28</v>
      </c>
      <c r="D239" s="9"/>
      <c r="E239" s="9"/>
      <c r="F239" s="149"/>
      <c r="G239" s="175">
        <v>612</v>
      </c>
      <c r="H239" s="167">
        <f>I239+J239+K239+L239</f>
        <v>4435.8109999999997</v>
      </c>
      <c r="I239" s="167">
        <v>800</v>
      </c>
      <c r="J239" s="167">
        <v>1500</v>
      </c>
      <c r="K239" s="167">
        <f>1735.811+400</f>
        <v>2135.8109999999997</v>
      </c>
      <c r="L239" s="167">
        <v>0</v>
      </c>
      <c r="M239" s="35">
        <v>4616</v>
      </c>
      <c r="N239" s="50">
        <v>4616</v>
      </c>
      <c r="O239" s="218"/>
      <c r="P239" s="219"/>
      <c r="Q239" s="196"/>
    </row>
    <row r="240" spans="1:17" hidden="1" outlineLevel="1" x14ac:dyDescent="0.25">
      <c r="A240" s="196"/>
      <c r="B240" s="150"/>
      <c r="C240" s="9" t="s">
        <v>28</v>
      </c>
      <c r="D240" s="9"/>
      <c r="E240" s="9"/>
      <c r="F240" s="149"/>
      <c r="G240" s="175">
        <v>622</v>
      </c>
      <c r="H240" s="167">
        <f>I240+J240+K240+L240</f>
        <v>5854</v>
      </c>
      <c r="I240" s="167">
        <f>2150-815.62+56.32</f>
        <v>1390.7</v>
      </c>
      <c r="J240" s="167">
        <f>1750+241.875+100</f>
        <v>2091.875</v>
      </c>
      <c r="K240" s="167">
        <f>2057.745-56.32-100</f>
        <v>1901.425</v>
      </c>
      <c r="L240" s="167">
        <v>470</v>
      </c>
      <c r="M240" s="35">
        <v>5384</v>
      </c>
      <c r="N240" s="50">
        <v>5384</v>
      </c>
      <c r="O240" s="218"/>
      <c r="P240" s="219"/>
      <c r="Q240" s="196"/>
    </row>
    <row r="241" spans="1:17" ht="33" customHeight="1" collapsed="1" x14ac:dyDescent="0.25">
      <c r="A241" s="196"/>
      <c r="B241" s="150" t="s">
        <v>34</v>
      </c>
      <c r="C241" s="9"/>
      <c r="D241" s="9"/>
      <c r="E241" s="9"/>
      <c r="F241" s="43"/>
      <c r="G241" s="9"/>
      <c r="H241" s="35"/>
      <c r="I241" s="35"/>
      <c r="J241" s="35"/>
      <c r="K241" s="26"/>
      <c r="L241" s="35"/>
      <c r="M241" s="35"/>
      <c r="N241" s="50"/>
      <c r="O241" s="218"/>
      <c r="P241" s="219"/>
      <c r="Q241" s="196"/>
    </row>
    <row r="242" spans="1:17" ht="27" customHeight="1" x14ac:dyDescent="0.25">
      <c r="A242" s="196"/>
      <c r="B242" s="150" t="s">
        <v>35</v>
      </c>
      <c r="C242" s="26"/>
      <c r="D242" s="26"/>
      <c r="E242" s="26"/>
      <c r="F242" s="26"/>
      <c r="G242" s="26"/>
      <c r="H242" s="35"/>
      <c r="I242" s="174"/>
      <c r="J242" s="35"/>
      <c r="K242" s="35"/>
      <c r="L242" s="35"/>
      <c r="M242" s="26"/>
      <c r="N242" s="44"/>
      <c r="O242" s="218"/>
      <c r="P242" s="219"/>
      <c r="Q242" s="196"/>
    </row>
    <row r="243" spans="1:17" ht="26.25" customHeight="1" x14ac:dyDescent="0.25">
      <c r="A243" s="196"/>
      <c r="B243" s="150" t="s">
        <v>36</v>
      </c>
      <c r="C243" s="35"/>
      <c r="D243" s="35"/>
      <c r="E243" s="35"/>
      <c r="F243" s="35"/>
      <c r="G243" s="35"/>
      <c r="H243" s="61"/>
      <c r="I243" s="35"/>
      <c r="J243" s="35"/>
      <c r="K243" s="35"/>
      <c r="L243" s="35"/>
      <c r="M243" s="26"/>
      <c r="N243" s="44"/>
      <c r="O243" s="220"/>
      <c r="P243" s="221"/>
      <c r="Q243" s="196"/>
    </row>
    <row r="244" spans="1:17" ht="25.5" x14ac:dyDescent="0.25">
      <c r="A244" s="201" t="s">
        <v>131</v>
      </c>
      <c r="B244" s="150" t="s">
        <v>43</v>
      </c>
      <c r="C244" s="26"/>
      <c r="D244" s="26"/>
      <c r="E244" s="26"/>
      <c r="F244" s="26"/>
      <c r="G244" s="26"/>
      <c r="H244" s="26">
        <v>1</v>
      </c>
      <c r="I244" s="26">
        <v>1</v>
      </c>
      <c r="J244" s="26">
        <v>1</v>
      </c>
      <c r="K244" s="26">
        <v>1</v>
      </c>
      <c r="L244" s="26"/>
      <c r="M244" s="26">
        <v>1</v>
      </c>
      <c r="N244" s="26">
        <v>1</v>
      </c>
      <c r="O244" s="216" t="s">
        <v>132</v>
      </c>
      <c r="P244" s="217"/>
      <c r="Q244" s="201" t="s">
        <v>378</v>
      </c>
    </row>
    <row r="245" spans="1:17" ht="25.5" x14ac:dyDescent="0.25">
      <c r="A245" s="202"/>
      <c r="B245" s="150" t="s">
        <v>24</v>
      </c>
      <c r="C245" s="26"/>
      <c r="D245" s="26"/>
      <c r="E245" s="26"/>
      <c r="F245" s="26"/>
      <c r="G245" s="26"/>
      <c r="H245" s="35">
        <f>H246</f>
        <v>13439.167000000001</v>
      </c>
      <c r="I245" s="7" t="s">
        <v>25</v>
      </c>
      <c r="J245" s="7" t="s">
        <v>25</v>
      </c>
      <c r="K245" s="7" t="s">
        <v>25</v>
      </c>
      <c r="L245" s="7"/>
      <c r="M245" s="35">
        <f t="shared" ref="M245:N245" si="52">M246</f>
        <v>2902.5</v>
      </c>
      <c r="N245" s="35">
        <f t="shared" si="52"/>
        <v>2902.5</v>
      </c>
      <c r="O245" s="218"/>
      <c r="P245" s="219"/>
      <c r="Q245" s="202"/>
    </row>
    <row r="246" spans="1:17" ht="25.5" x14ac:dyDescent="0.25">
      <c r="A246" s="202"/>
      <c r="B246" s="150" t="s">
        <v>26</v>
      </c>
      <c r="C246" s="26"/>
      <c r="D246" s="26"/>
      <c r="E246" s="26"/>
      <c r="F246" s="26"/>
      <c r="G246" s="26"/>
      <c r="H246" s="49">
        <f>H247+H250</f>
        <v>13439.167000000001</v>
      </c>
      <c r="I246" s="35">
        <f t="shared" ref="I246:N246" si="53">I247+I250</f>
        <v>2051.2819800000002</v>
      </c>
      <c r="J246" s="35">
        <f t="shared" si="53"/>
        <v>5064.1019999999999</v>
      </c>
      <c r="K246" s="35">
        <f t="shared" si="53"/>
        <v>6323.7830199999999</v>
      </c>
      <c r="L246" s="21"/>
      <c r="M246" s="35">
        <f t="shared" si="53"/>
        <v>2902.5</v>
      </c>
      <c r="N246" s="35">
        <f t="shared" si="53"/>
        <v>2902.5</v>
      </c>
      <c r="O246" s="218"/>
      <c r="P246" s="219"/>
      <c r="Q246" s="202"/>
    </row>
    <row r="247" spans="1:17" ht="59.25" customHeight="1" x14ac:dyDescent="0.25">
      <c r="A247" s="202"/>
      <c r="B247" s="152" t="s">
        <v>27</v>
      </c>
      <c r="C247" s="9" t="s">
        <v>28</v>
      </c>
      <c r="D247" s="9" t="s">
        <v>29</v>
      </c>
      <c r="E247" s="9" t="s">
        <v>53</v>
      </c>
      <c r="F247" s="149" t="s">
        <v>133</v>
      </c>
      <c r="G247" s="20">
        <v>612</v>
      </c>
      <c r="H247" s="49">
        <f>I247+J247+K247+L247</f>
        <v>5220.567</v>
      </c>
      <c r="I247" s="35">
        <f t="shared" ref="I247:N247" si="54">I248+I249</f>
        <v>451.28208999999998</v>
      </c>
      <c r="J247" s="35">
        <f t="shared" si="54"/>
        <v>1114.10256</v>
      </c>
      <c r="K247" s="35">
        <f t="shared" si="54"/>
        <v>3655.18235</v>
      </c>
      <c r="L247" s="21"/>
      <c r="M247" s="35">
        <f t="shared" si="54"/>
        <v>2902.5</v>
      </c>
      <c r="N247" s="35">
        <f t="shared" si="54"/>
        <v>2902.5</v>
      </c>
      <c r="O247" s="218"/>
      <c r="P247" s="219"/>
      <c r="Q247" s="202"/>
    </row>
    <row r="248" spans="1:17" hidden="1" outlineLevel="1" x14ac:dyDescent="0.25">
      <c r="A248" s="202"/>
      <c r="B248" s="152"/>
      <c r="C248" s="9"/>
      <c r="D248" s="9"/>
      <c r="E248" s="9"/>
      <c r="F248" s="162" t="s">
        <v>134</v>
      </c>
      <c r="G248" s="159">
        <v>612</v>
      </c>
      <c r="H248" s="165">
        <f>I248+J248+K248+L248</f>
        <v>2318.067</v>
      </c>
      <c r="I248" s="166">
        <v>451.28208999999998</v>
      </c>
      <c r="J248" s="166">
        <v>1114.10256</v>
      </c>
      <c r="K248" s="166">
        <v>752.68235000000004</v>
      </c>
      <c r="L248" s="166"/>
      <c r="M248" s="167">
        <v>0</v>
      </c>
      <c r="N248" s="167">
        <v>0</v>
      </c>
      <c r="O248" s="218"/>
      <c r="P248" s="219"/>
      <c r="Q248" s="202"/>
    </row>
    <row r="249" spans="1:17" hidden="1" outlineLevel="1" x14ac:dyDescent="0.25">
      <c r="A249" s="202"/>
      <c r="B249" s="152"/>
      <c r="C249" s="9"/>
      <c r="D249" s="9"/>
      <c r="E249" s="9"/>
      <c r="F249" s="162" t="s">
        <v>135</v>
      </c>
      <c r="G249" s="159">
        <v>612</v>
      </c>
      <c r="H249" s="165">
        <f>I249+J249+K249+L249</f>
        <v>2902.5</v>
      </c>
      <c r="I249" s="166"/>
      <c r="J249" s="166"/>
      <c r="K249" s="166">
        <v>2902.5</v>
      </c>
      <c r="L249" s="166">
        <v>0</v>
      </c>
      <c r="M249" s="167">
        <v>2902.5</v>
      </c>
      <c r="N249" s="167">
        <v>2902.5</v>
      </c>
      <c r="O249" s="218"/>
      <c r="P249" s="219"/>
      <c r="Q249" s="202"/>
    </row>
    <row r="250" spans="1:17" ht="56.25" customHeight="1" collapsed="1" x14ac:dyDescent="0.25">
      <c r="A250" s="202"/>
      <c r="B250" s="150" t="s">
        <v>34</v>
      </c>
      <c r="C250" s="9" t="s">
        <v>28</v>
      </c>
      <c r="D250" s="9" t="s">
        <v>29</v>
      </c>
      <c r="E250" s="9" t="s">
        <v>53</v>
      </c>
      <c r="F250" s="149" t="s">
        <v>136</v>
      </c>
      <c r="G250" s="20">
        <v>612</v>
      </c>
      <c r="H250" s="49">
        <f>I250+J250+K250+L250</f>
        <v>8218.6</v>
      </c>
      <c r="I250" s="35">
        <v>1599.9998900000001</v>
      </c>
      <c r="J250" s="35">
        <v>3949.99944</v>
      </c>
      <c r="K250" s="35">
        <v>2668.6006699999998</v>
      </c>
      <c r="L250" s="21"/>
      <c r="M250" s="21">
        <v>0</v>
      </c>
      <c r="N250" s="21">
        <v>0</v>
      </c>
      <c r="O250" s="218"/>
      <c r="P250" s="219"/>
      <c r="Q250" s="202"/>
    </row>
    <row r="251" spans="1:17" ht="25.5" x14ac:dyDescent="0.25">
      <c r="A251" s="202"/>
      <c r="B251" s="150" t="s">
        <v>35</v>
      </c>
      <c r="C251" s="26"/>
      <c r="D251" s="26"/>
      <c r="E251" s="26"/>
      <c r="F251" s="26"/>
      <c r="G251" s="26"/>
      <c r="H251" s="35"/>
      <c r="I251" s="26"/>
      <c r="J251" s="26"/>
      <c r="K251" s="35"/>
      <c r="L251" s="26"/>
      <c r="M251" s="35"/>
      <c r="N251" s="50"/>
      <c r="O251" s="218"/>
      <c r="P251" s="219"/>
      <c r="Q251" s="202"/>
    </row>
    <row r="252" spans="1:17" ht="36.75" customHeight="1" x14ac:dyDescent="0.25">
      <c r="A252" s="203"/>
      <c r="B252" s="150" t="s">
        <v>36</v>
      </c>
      <c r="C252" s="26"/>
      <c r="D252" s="26"/>
      <c r="E252" s="26"/>
      <c r="F252" s="26"/>
      <c r="G252" s="26"/>
      <c r="H252" s="35"/>
      <c r="I252" s="35"/>
      <c r="J252" s="35"/>
      <c r="K252" s="35"/>
      <c r="L252" s="26"/>
      <c r="M252" s="35"/>
      <c r="N252" s="50"/>
      <c r="O252" s="220"/>
      <c r="P252" s="221"/>
      <c r="Q252" s="203"/>
    </row>
    <row r="253" spans="1:17" ht="25.5" x14ac:dyDescent="0.25">
      <c r="A253" s="201" t="s">
        <v>137</v>
      </c>
      <c r="B253" s="150" t="s">
        <v>57</v>
      </c>
      <c r="C253" s="26"/>
      <c r="D253" s="26"/>
      <c r="E253" s="26"/>
      <c r="F253" s="26"/>
      <c r="G253" s="26"/>
      <c r="H253" s="28">
        <f>H254+H264+H276+H277</f>
        <v>415197.73899999994</v>
      </c>
      <c r="I253" s="28">
        <f t="shared" ref="I253:N253" si="55">I254+I264+I276+I277</f>
        <v>9302.9819800000005</v>
      </c>
      <c r="J253" s="28">
        <f t="shared" si="55"/>
        <v>58497.644</v>
      </c>
      <c r="K253" s="28">
        <f t="shared" si="55"/>
        <v>204321.37651999999</v>
      </c>
      <c r="L253" s="28">
        <f t="shared" si="55"/>
        <v>143075.7365</v>
      </c>
      <c r="M253" s="28">
        <f t="shared" si="55"/>
        <v>217716.5</v>
      </c>
      <c r="N253" s="28">
        <f t="shared" si="55"/>
        <v>217716.5</v>
      </c>
      <c r="O253" s="204"/>
      <c r="P253" s="205"/>
      <c r="Q253" s="210" t="s">
        <v>25</v>
      </c>
    </row>
    <row r="254" spans="1:17" ht="25.5" x14ac:dyDescent="0.25">
      <c r="A254" s="202"/>
      <c r="B254" s="150" t="s">
        <v>27</v>
      </c>
      <c r="C254" s="35"/>
      <c r="D254" s="35"/>
      <c r="E254" s="35"/>
      <c r="F254" s="35"/>
      <c r="G254" s="35"/>
      <c r="H254" s="62">
        <f>H84+H110+H148+H194+H222+H238+H247</f>
        <v>309352.63899999997</v>
      </c>
      <c r="I254" s="62">
        <f>I84+I110+I148+I194+I222+I238+I247</f>
        <v>7702.9820899999995</v>
      </c>
      <c r="J254" s="62">
        <f t="shared" ref="J254:N254" si="56">J84+J110+J148+J194+J222+J238+J247</f>
        <v>28894.974299999998</v>
      </c>
      <c r="K254" s="62">
        <f t="shared" si="56"/>
        <v>158178.94610999999</v>
      </c>
      <c r="L254" s="62">
        <f t="shared" si="56"/>
        <v>114575.7365</v>
      </c>
      <c r="M254" s="62">
        <f t="shared" si="56"/>
        <v>149216.5</v>
      </c>
      <c r="N254" s="62">
        <f t="shared" si="56"/>
        <v>149216.5</v>
      </c>
      <c r="O254" s="206"/>
      <c r="P254" s="207"/>
      <c r="Q254" s="211"/>
    </row>
    <row r="255" spans="1:17" ht="15" hidden="1" customHeight="1" outlineLevel="1" x14ac:dyDescent="0.25">
      <c r="A255" s="202"/>
      <c r="B255" s="150"/>
      <c r="C255" s="35"/>
      <c r="D255" s="35"/>
      <c r="E255" s="35" t="s">
        <v>138</v>
      </c>
      <c r="F255" s="63" t="s">
        <v>76</v>
      </c>
      <c r="G255" s="52">
        <v>350</v>
      </c>
      <c r="H255" s="62">
        <f>H215+H208</f>
        <v>550</v>
      </c>
      <c r="I255" s="35">
        <f>I215+I208</f>
        <v>50</v>
      </c>
      <c r="J255" s="35">
        <f>J215+J208</f>
        <v>0</v>
      </c>
      <c r="K255" s="35">
        <f>K215+K208</f>
        <v>0</v>
      </c>
      <c r="L255" s="35">
        <f>L215+L208</f>
        <v>500</v>
      </c>
      <c r="M255" s="62">
        <f>M208+M215</f>
        <v>550</v>
      </c>
      <c r="N255" s="62">
        <f>N208+N215</f>
        <v>550</v>
      </c>
      <c r="O255" s="206"/>
      <c r="P255" s="207"/>
      <c r="Q255" s="211"/>
    </row>
    <row r="256" spans="1:17" ht="15" hidden="1" customHeight="1" outlineLevel="1" x14ac:dyDescent="0.25">
      <c r="A256" s="202"/>
      <c r="B256" s="150"/>
      <c r="C256" s="35"/>
      <c r="D256" s="35"/>
      <c r="E256" s="35" t="s">
        <v>139</v>
      </c>
      <c r="F256" s="63" t="s">
        <v>76</v>
      </c>
      <c r="G256" s="52">
        <v>244</v>
      </c>
      <c r="H256" s="62">
        <f>H155</f>
        <v>100</v>
      </c>
      <c r="I256" s="35">
        <f>I148</f>
        <v>0</v>
      </c>
      <c r="J256" s="35">
        <f t="shared" ref="J256:L256" si="57">J148</f>
        <v>0</v>
      </c>
      <c r="K256" s="35">
        <f t="shared" si="57"/>
        <v>100</v>
      </c>
      <c r="L256" s="35">
        <f t="shared" si="57"/>
        <v>300</v>
      </c>
      <c r="M256" s="62">
        <f t="shared" ref="M256:N256" si="58">M155</f>
        <v>800</v>
      </c>
      <c r="N256" s="62">
        <f t="shared" si="58"/>
        <v>800</v>
      </c>
      <c r="O256" s="206"/>
      <c r="P256" s="207"/>
      <c r="Q256" s="211"/>
    </row>
    <row r="257" spans="1:17" ht="15" hidden="1" customHeight="1" outlineLevel="1" x14ac:dyDescent="0.25">
      <c r="A257" s="202"/>
      <c r="B257" s="150"/>
      <c r="C257" s="35"/>
      <c r="D257" s="35"/>
      <c r="E257" s="35"/>
      <c r="F257" s="63" t="s">
        <v>76</v>
      </c>
      <c r="G257" s="52">
        <v>612</v>
      </c>
      <c r="H257" s="62">
        <f>H125+H230+H239</f>
        <v>209437.57</v>
      </c>
      <c r="I257" s="64">
        <f>I125+I156+I230+I239</f>
        <v>1536</v>
      </c>
      <c r="J257" s="64">
        <f t="shared" ref="J257:L257" si="59">J125+J156+J230+J239</f>
        <v>15111.523999999999</v>
      </c>
      <c r="K257" s="64">
        <f t="shared" si="59"/>
        <v>104365.781</v>
      </c>
      <c r="L257" s="64">
        <f t="shared" si="59"/>
        <v>88724.265000000014</v>
      </c>
      <c r="M257" s="228">
        <f>M110+M222+M237</f>
        <v>127864</v>
      </c>
      <c r="N257" s="228">
        <f>N110+N222+N237</f>
        <v>127864</v>
      </c>
      <c r="O257" s="206"/>
      <c r="P257" s="207"/>
      <c r="Q257" s="211"/>
    </row>
    <row r="258" spans="1:17" ht="15" hidden="1" customHeight="1" outlineLevel="1" x14ac:dyDescent="0.25">
      <c r="A258" s="202"/>
      <c r="B258" s="29">
        <f>H257+H258</f>
        <v>277864</v>
      </c>
      <c r="C258" s="35"/>
      <c r="D258" s="35"/>
      <c r="E258" s="35"/>
      <c r="F258" s="63" t="s">
        <v>76</v>
      </c>
      <c r="G258" s="52">
        <v>622</v>
      </c>
      <c r="H258" s="62">
        <f>H126+H231+H240</f>
        <v>68426.429999999993</v>
      </c>
      <c r="I258" s="64">
        <f>I240+I231+I166+I157+I126</f>
        <v>1390.7</v>
      </c>
      <c r="J258" s="64">
        <f t="shared" ref="J258:L258" si="60">J240+J231+J166+J157+J126</f>
        <v>6806.9409999999998</v>
      </c>
      <c r="K258" s="64">
        <f t="shared" si="60"/>
        <v>39678.255000000005</v>
      </c>
      <c r="L258" s="64">
        <f t="shared" si="60"/>
        <v>20550.534</v>
      </c>
      <c r="M258" s="229"/>
      <c r="N258" s="229"/>
      <c r="O258" s="206"/>
      <c r="P258" s="207"/>
      <c r="Q258" s="211"/>
    </row>
    <row r="259" spans="1:17" ht="15" hidden="1" customHeight="1" outlineLevel="1" x14ac:dyDescent="0.25">
      <c r="A259" s="202"/>
      <c r="B259" s="29"/>
      <c r="C259" s="35"/>
      <c r="D259" s="35"/>
      <c r="E259" s="35"/>
      <c r="F259" s="63" t="s">
        <v>85</v>
      </c>
      <c r="G259" s="52">
        <v>612</v>
      </c>
      <c r="H259" s="62">
        <f>I259+J259+K259+L259</f>
        <v>8218.0720000000001</v>
      </c>
      <c r="I259" s="64">
        <f>I133</f>
        <v>0</v>
      </c>
      <c r="J259" s="64">
        <f t="shared" ref="J259:L259" si="61">J133</f>
        <v>1594.9067399999999</v>
      </c>
      <c r="K259" s="64">
        <f t="shared" si="61"/>
        <v>6623.1652599999998</v>
      </c>
      <c r="L259" s="64">
        <f t="shared" si="61"/>
        <v>0</v>
      </c>
      <c r="M259" s="156"/>
      <c r="N259" s="156"/>
      <c r="O259" s="206"/>
      <c r="P259" s="207"/>
      <c r="Q259" s="211"/>
    </row>
    <row r="260" spans="1:17" ht="15" hidden="1" customHeight="1" outlineLevel="1" x14ac:dyDescent="0.25">
      <c r="A260" s="202"/>
      <c r="B260" s="150"/>
      <c r="C260" s="35"/>
      <c r="D260" s="35"/>
      <c r="E260" s="35" t="s">
        <v>140</v>
      </c>
      <c r="F260" s="63" t="s">
        <v>54</v>
      </c>
      <c r="G260" s="52">
        <v>612</v>
      </c>
      <c r="H260" s="62">
        <f t="shared" ref="H260:N261" si="62">H102</f>
        <v>14602.5</v>
      </c>
      <c r="I260" s="35">
        <f t="shared" si="62"/>
        <v>3695.625</v>
      </c>
      <c r="J260" s="35">
        <f t="shared" si="62"/>
        <v>3688.125</v>
      </c>
      <c r="K260" s="35">
        <f t="shared" si="62"/>
        <v>3177.1875</v>
      </c>
      <c r="L260" s="35">
        <f t="shared" si="62"/>
        <v>4041.5625</v>
      </c>
      <c r="M260" s="62">
        <f t="shared" si="62"/>
        <v>14692.5</v>
      </c>
      <c r="N260" s="62">
        <f t="shared" si="62"/>
        <v>14692.5</v>
      </c>
      <c r="O260" s="206"/>
      <c r="P260" s="207"/>
      <c r="Q260" s="211"/>
    </row>
    <row r="261" spans="1:17" ht="15" hidden="1" customHeight="1" outlineLevel="1" x14ac:dyDescent="0.25">
      <c r="A261" s="202"/>
      <c r="B261" s="150"/>
      <c r="C261" s="35"/>
      <c r="D261" s="35"/>
      <c r="E261" s="35" t="s">
        <v>140</v>
      </c>
      <c r="F261" s="63" t="s">
        <v>54</v>
      </c>
      <c r="G261" s="52">
        <v>622</v>
      </c>
      <c r="H261" s="62">
        <f t="shared" si="62"/>
        <v>1147.5</v>
      </c>
      <c r="I261" s="49">
        <f t="shared" si="62"/>
        <v>241.875</v>
      </c>
      <c r="J261" s="49">
        <f t="shared" si="62"/>
        <v>241.875</v>
      </c>
      <c r="K261" s="49">
        <f t="shared" si="62"/>
        <v>241.875</v>
      </c>
      <c r="L261" s="49">
        <f t="shared" si="62"/>
        <v>421.875</v>
      </c>
      <c r="M261" s="62">
        <f t="shared" si="62"/>
        <v>1057.5</v>
      </c>
      <c r="N261" s="62">
        <f t="shared" si="62"/>
        <v>1057.5</v>
      </c>
      <c r="O261" s="206"/>
      <c r="P261" s="207"/>
      <c r="Q261" s="211"/>
    </row>
    <row r="262" spans="1:17" ht="15" hidden="1" customHeight="1" outlineLevel="1" x14ac:dyDescent="0.25">
      <c r="A262" s="202"/>
      <c r="B262" s="150"/>
      <c r="C262" s="35"/>
      <c r="D262" s="35"/>
      <c r="E262" s="35" t="s">
        <v>141</v>
      </c>
      <c r="F262" s="63" t="s">
        <v>136</v>
      </c>
      <c r="G262" s="52">
        <v>612</v>
      </c>
      <c r="H262" s="62">
        <f>H247</f>
        <v>5220.567</v>
      </c>
      <c r="I262" s="35">
        <f>I247</f>
        <v>451.28208999999998</v>
      </c>
      <c r="J262" s="35">
        <f t="shared" ref="J262:N262" si="63">J247</f>
        <v>1114.10256</v>
      </c>
      <c r="K262" s="35">
        <f t="shared" si="63"/>
        <v>3655.18235</v>
      </c>
      <c r="L262" s="35">
        <f t="shared" si="63"/>
        <v>0</v>
      </c>
      <c r="M262" s="62">
        <f t="shared" si="63"/>
        <v>2902.5</v>
      </c>
      <c r="N262" s="62">
        <f t="shared" si="63"/>
        <v>2902.5</v>
      </c>
      <c r="O262" s="206"/>
      <c r="P262" s="207"/>
      <c r="Q262" s="211"/>
    </row>
    <row r="263" spans="1:17" ht="15" hidden="1" customHeight="1" outlineLevel="1" x14ac:dyDescent="0.25">
      <c r="A263" s="202"/>
      <c r="B263" s="150"/>
      <c r="C263" s="35"/>
      <c r="D263" s="35"/>
      <c r="E263" s="35" t="s">
        <v>140</v>
      </c>
      <c r="F263" s="35" t="s">
        <v>142</v>
      </c>
      <c r="G263" s="52">
        <v>340</v>
      </c>
      <c r="H263" s="62">
        <f t="shared" ref="H263:N263" si="64">H94</f>
        <v>1350</v>
      </c>
      <c r="I263" s="35">
        <f t="shared" si="64"/>
        <v>337.5</v>
      </c>
      <c r="J263" s="35">
        <f t="shared" si="64"/>
        <v>337.5</v>
      </c>
      <c r="K263" s="35">
        <f t="shared" si="64"/>
        <v>337.5</v>
      </c>
      <c r="L263" s="35">
        <f t="shared" si="64"/>
        <v>337.5</v>
      </c>
      <c r="M263" s="62">
        <f t="shared" si="64"/>
        <v>1350</v>
      </c>
      <c r="N263" s="62">
        <f t="shared" si="64"/>
        <v>1350</v>
      </c>
      <c r="O263" s="206"/>
      <c r="P263" s="207"/>
      <c r="Q263" s="211"/>
    </row>
    <row r="264" spans="1:17" ht="25.5" collapsed="1" x14ac:dyDescent="0.25">
      <c r="A264" s="202"/>
      <c r="B264" s="150" t="s">
        <v>34</v>
      </c>
      <c r="C264" s="9"/>
      <c r="D264" s="9"/>
      <c r="E264" s="9"/>
      <c r="F264" s="43"/>
      <c r="G264" s="20"/>
      <c r="H264" s="62">
        <f>I264+J264+K264+L264</f>
        <v>37345.100000000006</v>
      </c>
      <c r="I264" s="62">
        <f t="shared" ref="I264:K264" si="65">I88+I111+I149+I195+I223+I241+I250</f>
        <v>1599.9998900000001</v>
      </c>
      <c r="J264" s="62">
        <f t="shared" si="65"/>
        <v>9602.6697000000004</v>
      </c>
      <c r="K264" s="62">
        <f t="shared" si="65"/>
        <v>26142.430410000001</v>
      </c>
      <c r="L264" s="32">
        <f>L88+L111+L149+L195+L223+L241+L250</f>
        <v>0</v>
      </c>
      <c r="M264" s="32"/>
      <c r="N264" s="32"/>
      <c r="O264" s="206"/>
      <c r="P264" s="207"/>
      <c r="Q264" s="211"/>
    </row>
    <row r="265" spans="1:17" ht="15" hidden="1" customHeight="1" outlineLevel="1" x14ac:dyDescent="0.25">
      <c r="A265" s="202"/>
      <c r="B265" s="150"/>
      <c r="C265" s="9"/>
      <c r="D265" s="19"/>
      <c r="E265" s="91" t="s">
        <v>143</v>
      </c>
      <c r="F265" s="230" t="s">
        <v>76</v>
      </c>
      <c r="G265" s="20">
        <v>612</v>
      </c>
      <c r="H265" s="62">
        <f>I265+J265+K265+L265</f>
        <v>209737.57</v>
      </c>
      <c r="I265" s="64">
        <f>I125+I156+I230+I239</f>
        <v>1536</v>
      </c>
      <c r="J265" s="64">
        <f t="shared" ref="J265:K265" si="66">J125+J156+J230+J239</f>
        <v>15111.523999999999</v>
      </c>
      <c r="K265" s="64">
        <f t="shared" si="66"/>
        <v>104365.781</v>
      </c>
      <c r="L265" s="64">
        <f>L125+L156+L230+L239</f>
        <v>88724.265000000014</v>
      </c>
      <c r="M265" s="62"/>
      <c r="N265" s="62"/>
      <c r="O265" s="206"/>
      <c r="P265" s="207"/>
      <c r="Q265" s="211"/>
    </row>
    <row r="266" spans="1:17" ht="15" hidden="1" customHeight="1" outlineLevel="1" x14ac:dyDescent="0.25">
      <c r="A266" s="202"/>
      <c r="B266" s="66"/>
      <c r="C266" s="9"/>
      <c r="D266" s="9"/>
      <c r="E266" s="65"/>
      <c r="F266" s="231"/>
      <c r="G266" s="20">
        <v>612</v>
      </c>
      <c r="H266" s="169">
        <v>209737.60000000001</v>
      </c>
      <c r="I266" s="170">
        <v>1536</v>
      </c>
      <c r="J266" s="170">
        <v>15111.523999999999</v>
      </c>
      <c r="K266" s="170">
        <v>104365.781</v>
      </c>
      <c r="L266" s="170">
        <v>88724.264999999999</v>
      </c>
      <c r="M266" s="62"/>
      <c r="N266" s="67"/>
      <c r="O266" s="206"/>
      <c r="P266" s="207"/>
      <c r="Q266" s="211"/>
    </row>
    <row r="267" spans="1:17" ht="15" hidden="1" customHeight="1" outlineLevel="1" x14ac:dyDescent="0.25">
      <c r="A267" s="202"/>
      <c r="B267" s="68"/>
      <c r="C267" s="9"/>
      <c r="D267" s="9"/>
      <c r="E267" s="9"/>
      <c r="F267" s="230" t="s">
        <v>76</v>
      </c>
      <c r="G267" s="20">
        <v>622</v>
      </c>
      <c r="H267" s="62">
        <f>I267+J267+K267+L267</f>
        <v>68426.430000000008</v>
      </c>
      <c r="I267" s="64">
        <f>I126+I231+I240</f>
        <v>1390.7</v>
      </c>
      <c r="J267" s="64">
        <f t="shared" ref="J267:K267" si="67">J126+J231+J240</f>
        <v>6806.9409999999998</v>
      </c>
      <c r="K267" s="64">
        <f t="shared" si="67"/>
        <v>39678.255000000005</v>
      </c>
      <c r="L267" s="177">
        <f>L126+L231+L240</f>
        <v>20550.534</v>
      </c>
      <c r="M267" s="62"/>
      <c r="N267" s="67"/>
      <c r="O267" s="206"/>
      <c r="P267" s="207"/>
      <c r="Q267" s="211"/>
    </row>
    <row r="268" spans="1:17" ht="15" hidden="1" customHeight="1" outlineLevel="1" x14ac:dyDescent="0.25">
      <c r="A268" s="202"/>
      <c r="B268" s="68"/>
      <c r="C268" s="9"/>
      <c r="D268" s="9"/>
      <c r="E268" s="9"/>
      <c r="F268" s="231"/>
      <c r="G268" s="20">
        <v>622</v>
      </c>
      <c r="H268" s="169">
        <v>68426.399999999994</v>
      </c>
      <c r="I268" s="171">
        <v>1390.7</v>
      </c>
      <c r="J268" s="171">
        <v>6806.9409999999998</v>
      </c>
      <c r="K268" s="171">
        <v>39678.254999999997</v>
      </c>
      <c r="L268" s="172">
        <v>20550.534</v>
      </c>
      <c r="M268" s="62"/>
      <c r="N268" s="67"/>
      <c r="O268" s="206"/>
      <c r="P268" s="207"/>
      <c r="Q268" s="211"/>
    </row>
    <row r="269" spans="1:17" ht="15" hidden="1" customHeight="1" outlineLevel="1" x14ac:dyDescent="0.25">
      <c r="A269" s="202"/>
      <c r="B269" s="68"/>
      <c r="C269" s="9"/>
      <c r="D269" s="9"/>
      <c r="E269" s="9"/>
      <c r="F269" s="157" t="s">
        <v>85</v>
      </c>
      <c r="G269" s="20">
        <v>612</v>
      </c>
      <c r="H269" s="62">
        <v>8218.0720000000001</v>
      </c>
      <c r="I269" s="176">
        <f>I266-I265</f>
        <v>0</v>
      </c>
      <c r="J269" s="176">
        <f t="shared" ref="J269:L269" si="68">J266-J265</f>
        <v>0</v>
      </c>
      <c r="K269" s="176">
        <f t="shared" si="68"/>
        <v>0</v>
      </c>
      <c r="L269" s="176">
        <f t="shared" si="68"/>
        <v>0</v>
      </c>
      <c r="M269" s="62"/>
      <c r="N269" s="67"/>
      <c r="O269" s="206"/>
      <c r="P269" s="207"/>
      <c r="Q269" s="211"/>
    </row>
    <row r="270" spans="1:17" ht="15" hidden="1" customHeight="1" outlineLevel="1" x14ac:dyDescent="0.25">
      <c r="A270" s="202"/>
      <c r="B270" s="150"/>
      <c r="C270" s="9"/>
      <c r="D270" s="9"/>
      <c r="E270" s="35" t="s">
        <v>140</v>
      </c>
      <c r="F270" s="63" t="s">
        <v>54</v>
      </c>
      <c r="G270" s="20">
        <v>612</v>
      </c>
      <c r="H270" s="62">
        <v>14602.5</v>
      </c>
      <c r="I270" s="64"/>
      <c r="J270" s="69"/>
      <c r="K270" s="69"/>
      <c r="L270" s="70"/>
      <c r="M270" s="62"/>
      <c r="N270" s="62"/>
      <c r="O270" s="206"/>
      <c r="P270" s="207"/>
      <c r="Q270" s="211"/>
    </row>
    <row r="271" spans="1:17" ht="15" hidden="1" customHeight="1" outlineLevel="1" x14ac:dyDescent="0.25">
      <c r="A271" s="202"/>
      <c r="B271" s="150"/>
      <c r="C271" s="9"/>
      <c r="D271" s="9"/>
      <c r="E271" s="35" t="s">
        <v>140</v>
      </c>
      <c r="F271" s="63" t="s">
        <v>54</v>
      </c>
      <c r="G271" s="20">
        <v>622</v>
      </c>
      <c r="H271" s="62">
        <v>1147.5</v>
      </c>
      <c r="I271" s="64"/>
      <c r="J271" s="69"/>
      <c r="K271" s="69"/>
      <c r="L271" s="70"/>
      <c r="M271" s="62"/>
      <c r="N271" s="62"/>
      <c r="O271" s="206"/>
      <c r="P271" s="207"/>
      <c r="Q271" s="211"/>
    </row>
    <row r="272" spans="1:17" ht="15" hidden="1" customHeight="1" outlineLevel="1" x14ac:dyDescent="0.25">
      <c r="A272" s="202"/>
      <c r="B272" s="150"/>
      <c r="C272" s="9"/>
      <c r="D272" s="9"/>
      <c r="E272" s="35" t="s">
        <v>138</v>
      </c>
      <c r="F272" s="168" t="s">
        <v>76</v>
      </c>
      <c r="G272" s="159">
        <v>350</v>
      </c>
      <c r="H272" s="62">
        <v>550</v>
      </c>
      <c r="I272" s="64"/>
      <c r="J272" s="69"/>
      <c r="K272" s="69"/>
      <c r="L272" s="70"/>
      <c r="M272" s="62"/>
      <c r="N272" s="62"/>
      <c r="O272" s="206"/>
      <c r="P272" s="207"/>
      <c r="Q272" s="211"/>
    </row>
    <row r="273" spans="1:17" ht="15" hidden="1" customHeight="1" outlineLevel="1" x14ac:dyDescent="0.25">
      <c r="A273" s="202"/>
      <c r="B273" s="150"/>
      <c r="C273" s="9"/>
      <c r="D273" s="9"/>
      <c r="E273" s="35" t="s">
        <v>139</v>
      </c>
      <c r="F273" s="168" t="s">
        <v>76</v>
      </c>
      <c r="G273" s="159">
        <v>244</v>
      </c>
      <c r="H273" s="62">
        <v>100</v>
      </c>
      <c r="I273" s="64"/>
      <c r="J273" s="69"/>
      <c r="K273" s="69"/>
      <c r="L273" s="70"/>
      <c r="M273" s="62"/>
      <c r="N273" s="62"/>
      <c r="O273" s="206"/>
      <c r="P273" s="207"/>
      <c r="Q273" s="211"/>
    </row>
    <row r="274" spans="1:17" ht="15" hidden="1" customHeight="1" outlineLevel="1" x14ac:dyDescent="0.25">
      <c r="A274" s="202"/>
      <c r="B274" s="150"/>
      <c r="C274" s="9"/>
      <c r="D274" s="9"/>
      <c r="E274" s="35" t="s">
        <v>141</v>
      </c>
      <c r="F274" s="43" t="s">
        <v>136</v>
      </c>
      <c r="G274" s="20">
        <v>612</v>
      </c>
      <c r="H274" s="62">
        <f>2902.5+2318.067</f>
        <v>5220.567</v>
      </c>
      <c r="I274" s="64"/>
      <c r="J274" s="69"/>
      <c r="K274" s="69"/>
      <c r="L274" s="69"/>
      <c r="M274" s="62"/>
      <c r="N274" s="62"/>
      <c r="O274" s="206"/>
      <c r="P274" s="207"/>
      <c r="Q274" s="211"/>
    </row>
    <row r="275" spans="1:17" ht="15" hidden="1" customHeight="1" outlineLevel="1" x14ac:dyDescent="0.25">
      <c r="A275" s="202"/>
      <c r="B275" s="150"/>
      <c r="C275" s="9"/>
      <c r="D275" s="9"/>
      <c r="E275" s="35" t="s">
        <v>140</v>
      </c>
      <c r="F275" s="43" t="s">
        <v>142</v>
      </c>
      <c r="G275" s="20">
        <v>340</v>
      </c>
      <c r="H275" s="62">
        <v>1350</v>
      </c>
      <c r="I275" s="64"/>
      <c r="J275" s="69"/>
      <c r="K275" s="69"/>
      <c r="L275" s="69"/>
      <c r="M275" s="67"/>
      <c r="N275" s="67"/>
      <c r="O275" s="206"/>
      <c r="P275" s="207"/>
      <c r="Q275" s="211"/>
    </row>
    <row r="276" spans="1:17" ht="25.5" collapsed="1" x14ac:dyDescent="0.25">
      <c r="A276" s="202"/>
      <c r="B276" s="150" t="s">
        <v>35</v>
      </c>
      <c r="C276" s="26"/>
      <c r="D276" s="26"/>
      <c r="E276" s="35"/>
      <c r="F276" s="35"/>
      <c r="G276" s="26"/>
      <c r="H276" s="32"/>
      <c r="I276" s="71"/>
      <c r="J276" s="71"/>
      <c r="K276" s="71"/>
      <c r="L276" s="71"/>
      <c r="M276" s="32"/>
      <c r="N276" s="32"/>
      <c r="O276" s="206"/>
      <c r="P276" s="207"/>
      <c r="Q276" s="211"/>
    </row>
    <row r="277" spans="1:17" ht="25.5" x14ac:dyDescent="0.25">
      <c r="A277" s="203"/>
      <c r="B277" s="150" t="s">
        <v>36</v>
      </c>
      <c r="C277" s="26"/>
      <c r="D277" s="26"/>
      <c r="E277" s="26"/>
      <c r="F277" s="26"/>
      <c r="G277" s="26"/>
      <c r="H277" s="62">
        <f>H90+H113+H151+H197+H225+H243</f>
        <v>68500</v>
      </c>
      <c r="I277" s="32"/>
      <c r="J277" s="62">
        <f t="shared" ref="J277:N277" si="69">J90+J113+J151+J197+J225+J243</f>
        <v>20000</v>
      </c>
      <c r="K277" s="62">
        <f t="shared" si="69"/>
        <v>20000</v>
      </c>
      <c r="L277" s="62">
        <f t="shared" si="69"/>
        <v>28500</v>
      </c>
      <c r="M277" s="62">
        <f t="shared" si="69"/>
        <v>68500</v>
      </c>
      <c r="N277" s="62">
        <f t="shared" si="69"/>
        <v>68500</v>
      </c>
      <c r="O277" s="208"/>
      <c r="P277" s="209"/>
      <c r="Q277" s="212"/>
    </row>
    <row r="278" spans="1:17" x14ac:dyDescent="0.25">
      <c r="A278" s="196" t="s">
        <v>144</v>
      </c>
      <c r="B278" s="196"/>
      <c r="C278" s="196"/>
      <c r="D278" s="196"/>
      <c r="E278" s="196"/>
      <c r="F278" s="196"/>
      <c r="G278" s="196"/>
      <c r="H278" s="196"/>
      <c r="I278" s="196"/>
      <c r="J278" s="196"/>
      <c r="K278" s="196"/>
      <c r="L278" s="196"/>
      <c r="M278" s="196"/>
      <c r="N278" s="196"/>
      <c r="O278" s="196"/>
      <c r="P278" s="196"/>
      <c r="Q278" s="196"/>
    </row>
    <row r="279" spans="1:17" s="1" customFormat="1" ht="38.25" customHeight="1" x14ac:dyDescent="0.25">
      <c r="A279" s="196" t="s">
        <v>145</v>
      </c>
      <c r="B279" s="150" t="s">
        <v>146</v>
      </c>
      <c r="C279" s="150"/>
      <c r="D279" s="150"/>
      <c r="E279" s="150"/>
      <c r="F279" s="150"/>
      <c r="G279" s="150"/>
      <c r="H279" s="149"/>
      <c r="I279" s="149"/>
      <c r="J279" s="149"/>
      <c r="K279" s="149"/>
      <c r="L279" s="149"/>
      <c r="M279" s="149"/>
      <c r="N279" s="149"/>
      <c r="O279" s="196" t="s">
        <v>147</v>
      </c>
      <c r="P279" s="196"/>
      <c r="Q279" s="196" t="s">
        <v>148</v>
      </c>
    </row>
    <row r="280" spans="1:17" s="1" customFormat="1" ht="25.5" x14ac:dyDescent="0.25">
      <c r="A280" s="196"/>
      <c r="B280" s="150" t="s">
        <v>24</v>
      </c>
      <c r="C280" s="150"/>
      <c r="D280" s="150"/>
      <c r="E280" s="150"/>
      <c r="F280" s="150"/>
      <c r="G280" s="150"/>
      <c r="H280" s="149"/>
      <c r="I280" s="149"/>
      <c r="J280" s="149"/>
      <c r="K280" s="149"/>
      <c r="L280" s="149"/>
      <c r="M280" s="149"/>
      <c r="N280" s="149"/>
      <c r="O280" s="196"/>
      <c r="P280" s="196"/>
      <c r="Q280" s="196"/>
    </row>
    <row r="281" spans="1:17" s="1" customFormat="1" ht="25.5" x14ac:dyDescent="0.25">
      <c r="A281" s="196"/>
      <c r="B281" s="150" t="s">
        <v>26</v>
      </c>
      <c r="C281" s="150"/>
      <c r="D281" s="150"/>
      <c r="E281" s="150"/>
      <c r="F281" s="150"/>
      <c r="G281" s="150"/>
      <c r="H281" s="21"/>
      <c r="I281" s="33"/>
      <c r="J281" s="33"/>
      <c r="K281" s="33"/>
      <c r="L281" s="33"/>
      <c r="M281" s="21"/>
      <c r="N281" s="21"/>
      <c r="O281" s="196"/>
      <c r="P281" s="196"/>
      <c r="Q281" s="196"/>
    </row>
    <row r="282" spans="1:17" s="1" customFormat="1" ht="25.5" x14ac:dyDescent="0.25">
      <c r="A282" s="196"/>
      <c r="B282" s="150" t="s">
        <v>27</v>
      </c>
      <c r="C282" s="149"/>
      <c r="D282" s="149"/>
      <c r="E282" s="20"/>
      <c r="F282" s="149"/>
      <c r="G282" s="20"/>
      <c r="H282" s="21"/>
      <c r="I282" s="33"/>
      <c r="J282" s="33"/>
      <c r="K282" s="33"/>
      <c r="L282" s="33"/>
      <c r="M282" s="21"/>
      <c r="N282" s="21"/>
      <c r="O282" s="196"/>
      <c r="P282" s="196"/>
      <c r="Q282" s="196"/>
    </row>
    <row r="283" spans="1:17" s="1" customFormat="1" ht="25.5" x14ac:dyDescent="0.25">
      <c r="A283" s="196"/>
      <c r="B283" s="150" t="s">
        <v>34</v>
      </c>
      <c r="C283" s="150"/>
      <c r="D283" s="150"/>
      <c r="E283" s="150"/>
      <c r="F283" s="150"/>
      <c r="G283" s="150"/>
      <c r="H283" s="33"/>
      <c r="I283" s="33"/>
      <c r="J283" s="33"/>
      <c r="K283" s="33"/>
      <c r="L283" s="33"/>
      <c r="M283" s="33"/>
      <c r="N283" s="33"/>
      <c r="O283" s="196"/>
      <c r="P283" s="196"/>
      <c r="Q283" s="196"/>
    </row>
    <row r="284" spans="1:17" s="1" customFormat="1" ht="25.5" x14ac:dyDescent="0.25">
      <c r="A284" s="196"/>
      <c r="B284" s="150" t="s">
        <v>35</v>
      </c>
      <c r="C284" s="150"/>
      <c r="D284" s="150"/>
      <c r="E284" s="150"/>
      <c r="F284" s="150"/>
      <c r="G284" s="150"/>
      <c r="H284" s="33"/>
      <c r="I284" s="33"/>
      <c r="J284" s="33"/>
      <c r="K284" s="33"/>
      <c r="L284" s="33"/>
      <c r="M284" s="33"/>
      <c r="N284" s="33"/>
      <c r="O284" s="196"/>
      <c r="P284" s="196"/>
      <c r="Q284" s="196"/>
    </row>
    <row r="285" spans="1:17" s="1" customFormat="1" ht="25.5" x14ac:dyDescent="0.25">
      <c r="A285" s="196"/>
      <c r="B285" s="150" t="s">
        <v>36</v>
      </c>
      <c r="C285" s="150"/>
      <c r="D285" s="150"/>
      <c r="E285" s="150"/>
      <c r="F285" s="150"/>
      <c r="G285" s="150"/>
      <c r="H285" s="33"/>
      <c r="I285" s="33"/>
      <c r="J285" s="33"/>
      <c r="K285" s="33"/>
      <c r="L285" s="33"/>
      <c r="M285" s="33"/>
      <c r="N285" s="33"/>
      <c r="O285" s="196"/>
      <c r="P285" s="196"/>
      <c r="Q285" s="196"/>
    </row>
    <row r="286" spans="1:17" ht="25.5" hidden="1" outlineLevel="1" x14ac:dyDescent="0.25">
      <c r="A286" s="196" t="s">
        <v>149</v>
      </c>
      <c r="B286" s="154" t="s">
        <v>150</v>
      </c>
      <c r="C286" s="154"/>
      <c r="D286" s="154"/>
      <c r="E286" s="154"/>
      <c r="F286" s="154"/>
      <c r="G286" s="154"/>
      <c r="H286" s="72">
        <v>18</v>
      </c>
      <c r="I286" s="72"/>
      <c r="J286" s="72"/>
      <c r="K286" s="72"/>
      <c r="L286" s="72"/>
      <c r="M286" s="72" t="s">
        <v>151</v>
      </c>
      <c r="N286" s="72" t="s">
        <v>151</v>
      </c>
      <c r="O286" s="227" t="s">
        <v>152</v>
      </c>
      <c r="P286" s="227"/>
      <c r="Q286" s="227" t="s">
        <v>153</v>
      </c>
    </row>
    <row r="287" spans="1:17" ht="25.5" hidden="1" outlineLevel="1" x14ac:dyDescent="0.25">
      <c r="A287" s="196"/>
      <c r="B287" s="154" t="s">
        <v>24</v>
      </c>
      <c r="C287" s="154"/>
      <c r="D287" s="154"/>
      <c r="E287" s="154"/>
      <c r="F287" s="154"/>
      <c r="G287" s="154"/>
      <c r="H287" s="72">
        <v>6.2</v>
      </c>
      <c r="I287" s="72"/>
      <c r="J287" s="72"/>
      <c r="K287" s="72"/>
      <c r="L287" s="72"/>
      <c r="M287" s="72" t="s">
        <v>151</v>
      </c>
      <c r="N287" s="72" t="s">
        <v>151</v>
      </c>
      <c r="O287" s="227"/>
      <c r="P287" s="227"/>
      <c r="Q287" s="227"/>
    </row>
    <row r="288" spans="1:17" ht="25.5" hidden="1" outlineLevel="1" x14ac:dyDescent="0.25">
      <c r="A288" s="196"/>
      <c r="B288" s="154" t="s">
        <v>26</v>
      </c>
      <c r="C288" s="154"/>
      <c r="D288" s="154"/>
      <c r="E288" s="154"/>
      <c r="F288" s="154"/>
      <c r="G288" s="154"/>
      <c r="H288" s="72">
        <v>111.6</v>
      </c>
      <c r="I288" s="72"/>
      <c r="J288" s="72"/>
      <c r="K288" s="72"/>
      <c r="L288" s="72"/>
      <c r="M288" s="72" t="s">
        <v>151</v>
      </c>
      <c r="N288" s="72" t="s">
        <v>151</v>
      </c>
      <c r="O288" s="227"/>
      <c r="P288" s="227"/>
      <c r="Q288" s="227"/>
    </row>
    <row r="289" spans="1:17" ht="25.5" hidden="1" outlineLevel="1" x14ac:dyDescent="0.25">
      <c r="A289" s="196"/>
      <c r="B289" s="154" t="s">
        <v>27</v>
      </c>
      <c r="C289" s="46">
        <v>97</v>
      </c>
      <c r="D289" s="46"/>
      <c r="E289" s="47">
        <v>4010709</v>
      </c>
      <c r="F289" s="46" t="s">
        <v>154</v>
      </c>
      <c r="G289" s="47">
        <v>612622</v>
      </c>
      <c r="H289" s="72">
        <v>111.6</v>
      </c>
      <c r="I289" s="72"/>
      <c r="J289" s="72"/>
      <c r="K289" s="72"/>
      <c r="L289" s="72"/>
      <c r="M289" s="72" t="s">
        <v>151</v>
      </c>
      <c r="N289" s="72" t="s">
        <v>151</v>
      </c>
      <c r="O289" s="227"/>
      <c r="P289" s="227"/>
      <c r="Q289" s="227"/>
    </row>
    <row r="290" spans="1:17" ht="25.5" hidden="1" outlineLevel="1" x14ac:dyDescent="0.25">
      <c r="A290" s="196"/>
      <c r="B290" s="154" t="s">
        <v>34</v>
      </c>
      <c r="C290" s="154"/>
      <c r="D290" s="154"/>
      <c r="E290" s="154"/>
      <c r="F290" s="154"/>
      <c r="G290" s="154"/>
      <c r="H290" s="72" t="s">
        <v>151</v>
      </c>
      <c r="I290" s="72"/>
      <c r="J290" s="72"/>
      <c r="K290" s="72"/>
      <c r="L290" s="72"/>
      <c r="M290" s="72" t="s">
        <v>151</v>
      </c>
      <c r="N290" s="72" t="s">
        <v>151</v>
      </c>
      <c r="O290" s="227"/>
      <c r="P290" s="227"/>
      <c r="Q290" s="227"/>
    </row>
    <row r="291" spans="1:17" ht="25.5" hidden="1" outlineLevel="1" x14ac:dyDescent="0.25">
      <c r="A291" s="196"/>
      <c r="B291" s="154" t="s">
        <v>35</v>
      </c>
      <c r="C291" s="154"/>
      <c r="D291" s="154"/>
      <c r="E291" s="154"/>
      <c r="F291" s="154"/>
      <c r="G291" s="154"/>
      <c r="H291" s="72" t="s">
        <v>155</v>
      </c>
      <c r="I291" s="72"/>
      <c r="J291" s="72"/>
      <c r="K291" s="72"/>
      <c r="L291" s="72"/>
      <c r="M291" s="72" t="s">
        <v>151</v>
      </c>
      <c r="N291" s="72" t="s">
        <v>151</v>
      </c>
      <c r="O291" s="227"/>
      <c r="P291" s="227"/>
      <c r="Q291" s="227"/>
    </row>
    <row r="292" spans="1:17" ht="25.5" hidden="1" outlineLevel="1" collapsed="1" x14ac:dyDescent="0.25">
      <c r="A292" s="196"/>
      <c r="B292" s="154" t="s">
        <v>36</v>
      </c>
      <c r="C292" s="154"/>
      <c r="D292" s="154"/>
      <c r="E292" s="154"/>
      <c r="F292" s="154"/>
      <c r="G292" s="154"/>
      <c r="H292" s="72" t="s">
        <v>155</v>
      </c>
      <c r="I292" s="72"/>
      <c r="J292" s="72"/>
      <c r="K292" s="72"/>
      <c r="L292" s="72"/>
      <c r="M292" s="72" t="s">
        <v>151</v>
      </c>
      <c r="N292" s="72" t="s">
        <v>151</v>
      </c>
      <c r="O292" s="227"/>
      <c r="P292" s="227"/>
      <c r="Q292" s="227"/>
    </row>
    <row r="293" spans="1:17" ht="25.5" hidden="1" customHeight="1" outlineLevel="1" x14ac:dyDescent="0.25">
      <c r="A293" s="196" t="s">
        <v>156</v>
      </c>
      <c r="B293" s="154" t="s">
        <v>157</v>
      </c>
      <c r="C293" s="154"/>
      <c r="D293" s="154"/>
      <c r="E293" s="154"/>
      <c r="F293" s="154"/>
      <c r="G293" s="154"/>
      <c r="H293" s="72">
        <v>14000</v>
      </c>
      <c r="I293" s="72"/>
      <c r="J293" s="72"/>
      <c r="K293" s="72"/>
      <c r="L293" s="72"/>
      <c r="M293" s="72">
        <v>14000</v>
      </c>
      <c r="N293" s="72">
        <v>14000</v>
      </c>
      <c r="O293" s="227" t="s">
        <v>158</v>
      </c>
      <c r="P293" s="227"/>
      <c r="Q293" s="227" t="s">
        <v>159</v>
      </c>
    </row>
    <row r="294" spans="1:17" ht="25.5" hidden="1" outlineLevel="1" x14ac:dyDescent="0.25">
      <c r="A294" s="196"/>
      <c r="B294" s="154" t="s">
        <v>24</v>
      </c>
      <c r="C294" s="154"/>
      <c r="D294" s="154"/>
      <c r="E294" s="154"/>
      <c r="F294" s="154"/>
      <c r="G294" s="154"/>
      <c r="H294" s="72">
        <v>0.01</v>
      </c>
      <c r="I294" s="72"/>
      <c r="J294" s="72"/>
      <c r="K294" s="72"/>
      <c r="L294" s="72"/>
      <c r="M294" s="72">
        <v>0.01</v>
      </c>
      <c r="N294" s="72">
        <v>0.01</v>
      </c>
      <c r="O294" s="227"/>
      <c r="P294" s="227"/>
      <c r="Q294" s="227"/>
    </row>
    <row r="295" spans="1:17" ht="25.5" hidden="1" outlineLevel="1" x14ac:dyDescent="0.25">
      <c r="A295" s="196"/>
      <c r="B295" s="154" t="s">
        <v>26</v>
      </c>
      <c r="C295" s="154"/>
      <c r="D295" s="154"/>
      <c r="E295" s="154"/>
      <c r="F295" s="154"/>
      <c r="G295" s="154"/>
      <c r="H295" s="72">
        <v>182</v>
      </c>
      <c r="I295" s="72"/>
      <c r="J295" s="72"/>
      <c r="K295" s="72"/>
      <c r="L295" s="72"/>
      <c r="M295" s="72">
        <v>182</v>
      </c>
      <c r="N295" s="72">
        <v>182</v>
      </c>
      <c r="O295" s="227"/>
      <c r="P295" s="227"/>
      <c r="Q295" s="227"/>
    </row>
    <row r="296" spans="1:17" ht="25.5" hidden="1" outlineLevel="1" x14ac:dyDescent="0.25">
      <c r="A296" s="196"/>
      <c r="B296" s="154" t="s">
        <v>27</v>
      </c>
      <c r="C296" s="46">
        <v>97</v>
      </c>
      <c r="D296" s="46"/>
      <c r="E296" s="47">
        <v>4010709</v>
      </c>
      <c r="F296" s="46" t="s">
        <v>154</v>
      </c>
      <c r="G296" s="47">
        <v>612622</v>
      </c>
      <c r="H296" s="72">
        <v>182</v>
      </c>
      <c r="I296" s="72"/>
      <c r="J296" s="72"/>
      <c r="K296" s="72"/>
      <c r="L296" s="72"/>
      <c r="M296" s="72">
        <v>182</v>
      </c>
      <c r="N296" s="72">
        <v>182</v>
      </c>
      <c r="O296" s="227"/>
      <c r="P296" s="227"/>
      <c r="Q296" s="227"/>
    </row>
    <row r="297" spans="1:17" ht="25.5" hidden="1" outlineLevel="1" x14ac:dyDescent="0.25">
      <c r="A297" s="196"/>
      <c r="B297" s="154" t="s">
        <v>34</v>
      </c>
      <c r="C297" s="154"/>
      <c r="D297" s="154"/>
      <c r="E297" s="154"/>
      <c r="F297" s="154"/>
      <c r="G297" s="154"/>
      <c r="H297" s="72" t="s">
        <v>155</v>
      </c>
      <c r="I297" s="72"/>
      <c r="J297" s="72"/>
      <c r="K297" s="72"/>
      <c r="L297" s="72"/>
      <c r="M297" s="72" t="s">
        <v>155</v>
      </c>
      <c r="N297" s="72" t="s">
        <v>155</v>
      </c>
      <c r="O297" s="227"/>
      <c r="P297" s="227"/>
      <c r="Q297" s="227"/>
    </row>
    <row r="298" spans="1:17" ht="25.5" hidden="1" outlineLevel="1" x14ac:dyDescent="0.25">
      <c r="A298" s="196"/>
      <c r="B298" s="154" t="s">
        <v>35</v>
      </c>
      <c r="C298" s="154"/>
      <c r="D298" s="154"/>
      <c r="E298" s="154"/>
      <c r="F298" s="154"/>
      <c r="G298" s="154"/>
      <c r="H298" s="72" t="s">
        <v>155</v>
      </c>
      <c r="I298" s="72"/>
      <c r="J298" s="72"/>
      <c r="K298" s="72"/>
      <c r="L298" s="72"/>
      <c r="M298" s="72" t="s">
        <v>155</v>
      </c>
      <c r="N298" s="72" t="s">
        <v>155</v>
      </c>
      <c r="O298" s="227"/>
      <c r="P298" s="227"/>
      <c r="Q298" s="227"/>
    </row>
    <row r="299" spans="1:17" ht="25.5" hidden="1" outlineLevel="1" x14ac:dyDescent="0.25">
      <c r="A299" s="196"/>
      <c r="B299" s="154" t="s">
        <v>36</v>
      </c>
      <c r="C299" s="154"/>
      <c r="D299" s="154"/>
      <c r="E299" s="154"/>
      <c r="F299" s="154"/>
      <c r="G299" s="154"/>
      <c r="H299" s="72" t="s">
        <v>155</v>
      </c>
      <c r="I299" s="72"/>
      <c r="J299" s="72"/>
      <c r="K299" s="72"/>
      <c r="L299" s="72"/>
      <c r="M299" s="72" t="s">
        <v>155</v>
      </c>
      <c r="N299" s="72" t="s">
        <v>155</v>
      </c>
      <c r="O299" s="227"/>
      <c r="P299" s="227"/>
      <c r="Q299" s="227"/>
    </row>
    <row r="300" spans="1:17" ht="25.5" hidden="1" customHeight="1" outlineLevel="1" x14ac:dyDescent="0.25">
      <c r="A300" s="196" t="s">
        <v>160</v>
      </c>
      <c r="B300" s="154" t="s">
        <v>161</v>
      </c>
      <c r="C300" s="154"/>
      <c r="D300" s="154"/>
      <c r="E300" s="154"/>
      <c r="F300" s="154"/>
      <c r="G300" s="154"/>
      <c r="H300" s="72">
        <v>25</v>
      </c>
      <c r="I300" s="72"/>
      <c r="J300" s="72"/>
      <c r="K300" s="72"/>
      <c r="L300" s="72"/>
      <c r="M300" s="72">
        <v>20</v>
      </c>
      <c r="N300" s="72">
        <v>20</v>
      </c>
      <c r="O300" s="227" t="s">
        <v>152</v>
      </c>
      <c r="P300" s="227"/>
      <c r="Q300" s="227" t="s">
        <v>162</v>
      </c>
    </row>
    <row r="301" spans="1:17" ht="25.5" hidden="1" outlineLevel="1" x14ac:dyDescent="0.25">
      <c r="A301" s="196"/>
      <c r="B301" s="154" t="s">
        <v>24</v>
      </c>
      <c r="C301" s="154"/>
      <c r="D301" s="154"/>
      <c r="E301" s="154"/>
      <c r="F301" s="154"/>
      <c r="G301" s="154"/>
      <c r="H301" s="72">
        <v>100</v>
      </c>
      <c r="I301" s="72"/>
      <c r="J301" s="72"/>
      <c r="K301" s="72"/>
      <c r="L301" s="72"/>
      <c r="M301" s="72">
        <v>100</v>
      </c>
      <c r="N301" s="72">
        <v>100</v>
      </c>
      <c r="O301" s="227"/>
      <c r="P301" s="227"/>
      <c r="Q301" s="227"/>
    </row>
    <row r="302" spans="1:17" ht="25.5" hidden="1" outlineLevel="1" x14ac:dyDescent="0.25">
      <c r="A302" s="196"/>
      <c r="B302" s="154" t="s">
        <v>26</v>
      </c>
      <c r="C302" s="154"/>
      <c r="D302" s="154"/>
      <c r="E302" s="154"/>
      <c r="F302" s="154"/>
      <c r="G302" s="154"/>
      <c r="H302" s="73">
        <v>2500</v>
      </c>
      <c r="I302" s="72"/>
      <c r="J302" s="72"/>
      <c r="K302" s="72"/>
      <c r="L302" s="72"/>
      <c r="M302" s="73">
        <v>2000</v>
      </c>
      <c r="N302" s="73">
        <v>2000</v>
      </c>
      <c r="O302" s="227"/>
      <c r="P302" s="227"/>
      <c r="Q302" s="227"/>
    </row>
    <row r="303" spans="1:17" ht="25.5" hidden="1" outlineLevel="1" x14ac:dyDescent="0.25">
      <c r="A303" s="196"/>
      <c r="B303" s="154" t="s">
        <v>27</v>
      </c>
      <c r="C303" s="46">
        <v>97</v>
      </c>
      <c r="D303" s="46"/>
      <c r="E303" s="47">
        <v>4010709</v>
      </c>
      <c r="F303" s="46" t="s">
        <v>154</v>
      </c>
      <c r="G303" s="47">
        <v>612622</v>
      </c>
      <c r="H303" s="73">
        <v>2500</v>
      </c>
      <c r="I303" s="72"/>
      <c r="J303" s="72"/>
      <c r="K303" s="72"/>
      <c r="L303" s="72"/>
      <c r="M303" s="73">
        <v>2000</v>
      </c>
      <c r="N303" s="73">
        <v>2000</v>
      </c>
      <c r="O303" s="227"/>
      <c r="P303" s="227"/>
      <c r="Q303" s="227"/>
    </row>
    <row r="304" spans="1:17" ht="25.5" hidden="1" outlineLevel="1" x14ac:dyDescent="0.25">
      <c r="A304" s="196"/>
      <c r="B304" s="154" t="s">
        <v>34</v>
      </c>
      <c r="C304" s="154"/>
      <c r="D304" s="154"/>
      <c r="E304" s="154"/>
      <c r="F304" s="154"/>
      <c r="G304" s="154"/>
      <c r="H304" s="72" t="s">
        <v>155</v>
      </c>
      <c r="I304" s="72"/>
      <c r="J304" s="72"/>
      <c r="K304" s="72"/>
      <c r="L304" s="72"/>
      <c r="M304" s="72" t="s">
        <v>155</v>
      </c>
      <c r="N304" s="72" t="s">
        <v>155</v>
      </c>
      <c r="O304" s="227"/>
      <c r="P304" s="227"/>
      <c r="Q304" s="227"/>
    </row>
    <row r="305" spans="1:17" ht="25.5" hidden="1" outlineLevel="1" x14ac:dyDescent="0.25">
      <c r="A305" s="196"/>
      <c r="B305" s="154" t="s">
        <v>35</v>
      </c>
      <c r="C305" s="154"/>
      <c r="D305" s="154"/>
      <c r="E305" s="154"/>
      <c r="F305" s="154"/>
      <c r="G305" s="154"/>
      <c r="H305" s="72" t="s">
        <v>155</v>
      </c>
      <c r="I305" s="72"/>
      <c r="J305" s="72"/>
      <c r="K305" s="72"/>
      <c r="L305" s="72"/>
      <c r="M305" s="72" t="s">
        <v>155</v>
      </c>
      <c r="N305" s="72" t="s">
        <v>155</v>
      </c>
      <c r="O305" s="227"/>
      <c r="P305" s="227"/>
      <c r="Q305" s="227"/>
    </row>
    <row r="306" spans="1:17" ht="25.5" hidden="1" outlineLevel="1" x14ac:dyDescent="0.25">
      <c r="A306" s="196"/>
      <c r="B306" s="154" t="s">
        <v>36</v>
      </c>
      <c r="C306" s="154"/>
      <c r="D306" s="154"/>
      <c r="E306" s="154"/>
      <c r="F306" s="154"/>
      <c r="G306" s="154"/>
      <c r="H306" s="72" t="s">
        <v>155</v>
      </c>
      <c r="I306" s="72"/>
      <c r="J306" s="72"/>
      <c r="K306" s="72"/>
      <c r="L306" s="72"/>
      <c r="M306" s="72" t="s">
        <v>155</v>
      </c>
      <c r="N306" s="72" t="s">
        <v>155</v>
      </c>
      <c r="O306" s="227"/>
      <c r="P306" s="227"/>
      <c r="Q306" s="227"/>
    </row>
    <row r="307" spans="1:17" ht="25.5" hidden="1" customHeight="1" outlineLevel="1" x14ac:dyDescent="0.25">
      <c r="A307" s="196" t="s">
        <v>163</v>
      </c>
      <c r="B307" s="154" t="s">
        <v>89</v>
      </c>
      <c r="C307" s="154"/>
      <c r="D307" s="154"/>
      <c r="E307" s="154"/>
      <c r="F307" s="154"/>
      <c r="G307" s="154"/>
      <c r="H307" s="72">
        <v>50</v>
      </c>
      <c r="I307" s="72"/>
      <c r="J307" s="72"/>
      <c r="K307" s="72"/>
      <c r="L307" s="72"/>
      <c r="M307" s="72">
        <v>50</v>
      </c>
      <c r="N307" s="72">
        <v>50</v>
      </c>
      <c r="O307" s="227" t="s">
        <v>152</v>
      </c>
      <c r="P307" s="227"/>
      <c r="Q307" s="227" t="s">
        <v>164</v>
      </c>
    </row>
    <row r="308" spans="1:17" ht="25.5" hidden="1" outlineLevel="1" x14ac:dyDescent="0.25">
      <c r="A308" s="196"/>
      <c r="B308" s="154" t="s">
        <v>24</v>
      </c>
      <c r="C308" s="154"/>
      <c r="D308" s="154"/>
      <c r="E308" s="154"/>
      <c r="F308" s="154"/>
      <c r="G308" s="154"/>
      <c r="H308" s="72">
        <v>2</v>
      </c>
      <c r="I308" s="72"/>
      <c r="J308" s="72"/>
      <c r="K308" s="72"/>
      <c r="L308" s="72"/>
      <c r="M308" s="72">
        <v>2</v>
      </c>
      <c r="N308" s="72">
        <v>2</v>
      </c>
      <c r="O308" s="227"/>
      <c r="P308" s="227"/>
      <c r="Q308" s="227"/>
    </row>
    <row r="309" spans="1:17" ht="25.5" hidden="1" outlineLevel="1" x14ac:dyDescent="0.25">
      <c r="A309" s="196"/>
      <c r="B309" s="154" t="s">
        <v>26</v>
      </c>
      <c r="C309" s="154"/>
      <c r="D309" s="154"/>
      <c r="E309" s="154"/>
      <c r="F309" s="154"/>
      <c r="G309" s="154"/>
      <c r="H309" s="72">
        <v>100</v>
      </c>
      <c r="I309" s="72"/>
      <c r="J309" s="72"/>
      <c r="K309" s="72"/>
      <c r="L309" s="72"/>
      <c r="M309" s="72">
        <v>100</v>
      </c>
      <c r="N309" s="72">
        <v>100</v>
      </c>
      <c r="O309" s="227"/>
      <c r="P309" s="227"/>
      <c r="Q309" s="227"/>
    </row>
    <row r="310" spans="1:17" ht="25.5" hidden="1" outlineLevel="1" x14ac:dyDescent="0.25">
      <c r="A310" s="196"/>
      <c r="B310" s="154" t="s">
        <v>27</v>
      </c>
      <c r="C310" s="46">
        <v>97</v>
      </c>
      <c r="D310" s="46"/>
      <c r="E310" s="47">
        <v>4010709</v>
      </c>
      <c r="F310" s="46" t="s">
        <v>154</v>
      </c>
      <c r="G310" s="47">
        <v>612622</v>
      </c>
      <c r="H310" s="72">
        <v>100</v>
      </c>
      <c r="I310" s="72"/>
      <c r="J310" s="72"/>
      <c r="K310" s="72"/>
      <c r="L310" s="72"/>
      <c r="M310" s="72">
        <v>100</v>
      </c>
      <c r="N310" s="72">
        <v>100</v>
      </c>
      <c r="O310" s="227"/>
      <c r="P310" s="227"/>
      <c r="Q310" s="227"/>
    </row>
    <row r="311" spans="1:17" ht="25.5" hidden="1" outlineLevel="1" x14ac:dyDescent="0.25">
      <c r="A311" s="196"/>
      <c r="B311" s="154" t="s">
        <v>34</v>
      </c>
      <c r="C311" s="154"/>
      <c r="D311" s="154"/>
      <c r="E311" s="154"/>
      <c r="F311" s="154"/>
      <c r="G311" s="154"/>
      <c r="H311" s="72" t="s">
        <v>155</v>
      </c>
      <c r="I311" s="72"/>
      <c r="J311" s="72"/>
      <c r="K311" s="72"/>
      <c r="L311" s="72"/>
      <c r="M311" s="72" t="s">
        <v>155</v>
      </c>
      <c r="N311" s="72" t="s">
        <v>155</v>
      </c>
      <c r="O311" s="227"/>
      <c r="P311" s="227"/>
      <c r="Q311" s="227"/>
    </row>
    <row r="312" spans="1:17" ht="25.5" hidden="1" outlineLevel="1" x14ac:dyDescent="0.25">
      <c r="A312" s="196"/>
      <c r="B312" s="154" t="s">
        <v>35</v>
      </c>
      <c r="C312" s="154"/>
      <c r="D312" s="154"/>
      <c r="E312" s="154"/>
      <c r="F312" s="154"/>
      <c r="G312" s="154"/>
      <c r="H312" s="72" t="s">
        <v>155</v>
      </c>
      <c r="I312" s="72"/>
      <c r="J312" s="72"/>
      <c r="K312" s="72"/>
      <c r="L312" s="72"/>
      <c r="M312" s="72" t="s">
        <v>155</v>
      </c>
      <c r="N312" s="72" t="s">
        <v>155</v>
      </c>
      <c r="O312" s="227"/>
      <c r="P312" s="227"/>
      <c r="Q312" s="227"/>
    </row>
    <row r="313" spans="1:17" ht="25.5" hidden="1" outlineLevel="1" x14ac:dyDescent="0.25">
      <c r="A313" s="196"/>
      <c r="B313" s="154" t="s">
        <v>36</v>
      </c>
      <c r="C313" s="154"/>
      <c r="D313" s="154"/>
      <c r="E313" s="154"/>
      <c r="F313" s="154"/>
      <c r="G313" s="154"/>
      <c r="H313" s="72" t="s">
        <v>155</v>
      </c>
      <c r="I313" s="72"/>
      <c r="J313" s="72"/>
      <c r="K313" s="72"/>
      <c r="L313" s="72"/>
      <c r="M313" s="72" t="s">
        <v>155</v>
      </c>
      <c r="N313" s="72" t="s">
        <v>155</v>
      </c>
      <c r="O313" s="227"/>
      <c r="P313" s="227"/>
      <c r="Q313" s="227"/>
    </row>
    <row r="314" spans="1:17" ht="25.5" hidden="1" customHeight="1" outlineLevel="1" x14ac:dyDescent="0.25">
      <c r="A314" s="196" t="s">
        <v>165</v>
      </c>
      <c r="B314" s="154" t="s">
        <v>157</v>
      </c>
      <c r="C314" s="154"/>
      <c r="D314" s="154"/>
      <c r="E314" s="154"/>
      <c r="F314" s="154"/>
      <c r="G314" s="154"/>
      <c r="H314" s="72">
        <v>3500</v>
      </c>
      <c r="I314" s="72"/>
      <c r="J314" s="72"/>
      <c r="K314" s="72"/>
      <c r="L314" s="72"/>
      <c r="M314" s="72">
        <v>3500</v>
      </c>
      <c r="N314" s="72">
        <v>3500</v>
      </c>
      <c r="O314" s="227" t="s">
        <v>110</v>
      </c>
      <c r="P314" s="227"/>
      <c r="Q314" s="227" t="s">
        <v>166</v>
      </c>
    </row>
    <row r="315" spans="1:17" ht="25.5" hidden="1" outlineLevel="1" x14ac:dyDescent="0.25">
      <c r="A315" s="196"/>
      <c r="B315" s="154" t="s">
        <v>24</v>
      </c>
      <c r="C315" s="154"/>
      <c r="D315" s="154"/>
      <c r="E315" s="154"/>
      <c r="F315" s="154"/>
      <c r="G315" s="154"/>
      <c r="H315" s="72">
        <v>0.14000000000000001</v>
      </c>
      <c r="I315" s="72"/>
      <c r="J315" s="72"/>
      <c r="K315" s="72"/>
      <c r="L315" s="72"/>
      <c r="M315" s="72">
        <v>0.15</v>
      </c>
      <c r="N315" s="72">
        <v>0.15</v>
      </c>
      <c r="O315" s="227"/>
      <c r="P315" s="227"/>
      <c r="Q315" s="227"/>
    </row>
    <row r="316" spans="1:17" ht="25.5" hidden="1" outlineLevel="1" x14ac:dyDescent="0.25">
      <c r="A316" s="196"/>
      <c r="B316" s="154" t="s">
        <v>26</v>
      </c>
      <c r="C316" s="154"/>
      <c r="D316" s="154"/>
      <c r="E316" s="154"/>
      <c r="F316" s="154"/>
      <c r="G316" s="154"/>
      <c r="H316" s="72">
        <v>490</v>
      </c>
      <c r="I316" s="72"/>
      <c r="J316" s="72"/>
      <c r="K316" s="72"/>
      <c r="L316" s="72"/>
      <c r="M316" s="72">
        <v>525</v>
      </c>
      <c r="N316" s="72">
        <v>525</v>
      </c>
      <c r="O316" s="227"/>
      <c r="P316" s="227"/>
      <c r="Q316" s="227"/>
    </row>
    <row r="317" spans="1:17" ht="25.5" hidden="1" outlineLevel="1" x14ac:dyDescent="0.25">
      <c r="A317" s="196"/>
      <c r="B317" s="154" t="s">
        <v>27</v>
      </c>
      <c r="C317" s="46">
        <v>97</v>
      </c>
      <c r="D317" s="46"/>
      <c r="E317" s="47">
        <v>4010709</v>
      </c>
      <c r="F317" s="46" t="s">
        <v>154</v>
      </c>
      <c r="G317" s="47">
        <v>612622</v>
      </c>
      <c r="H317" s="72">
        <v>490</v>
      </c>
      <c r="I317" s="72"/>
      <c r="J317" s="72"/>
      <c r="K317" s="72"/>
      <c r="L317" s="72"/>
      <c r="M317" s="72">
        <v>525</v>
      </c>
      <c r="N317" s="72">
        <v>525</v>
      </c>
      <c r="O317" s="227"/>
      <c r="P317" s="227"/>
      <c r="Q317" s="227"/>
    </row>
    <row r="318" spans="1:17" ht="25.5" hidden="1" outlineLevel="1" x14ac:dyDescent="0.25">
      <c r="A318" s="196"/>
      <c r="B318" s="154" t="s">
        <v>34</v>
      </c>
      <c r="C318" s="154"/>
      <c r="D318" s="154"/>
      <c r="E318" s="154"/>
      <c r="F318" s="154"/>
      <c r="G318" s="154"/>
      <c r="H318" s="72" t="s">
        <v>155</v>
      </c>
      <c r="I318" s="72"/>
      <c r="J318" s="72"/>
      <c r="K318" s="72"/>
      <c r="L318" s="72"/>
      <c r="M318" s="72" t="s">
        <v>155</v>
      </c>
      <c r="N318" s="72" t="s">
        <v>155</v>
      </c>
      <c r="O318" s="227"/>
      <c r="P318" s="227"/>
      <c r="Q318" s="227"/>
    </row>
    <row r="319" spans="1:17" ht="25.5" hidden="1" outlineLevel="1" x14ac:dyDescent="0.25">
      <c r="A319" s="196"/>
      <c r="B319" s="154" t="s">
        <v>35</v>
      </c>
      <c r="C319" s="154"/>
      <c r="D319" s="154"/>
      <c r="E319" s="154"/>
      <c r="F319" s="154"/>
      <c r="G319" s="154"/>
      <c r="H319" s="72" t="s">
        <v>155</v>
      </c>
      <c r="I319" s="72"/>
      <c r="J319" s="72"/>
      <c r="K319" s="72"/>
      <c r="L319" s="72"/>
      <c r="M319" s="72" t="s">
        <v>155</v>
      </c>
      <c r="N319" s="72" t="s">
        <v>155</v>
      </c>
      <c r="O319" s="227"/>
      <c r="P319" s="227"/>
      <c r="Q319" s="227"/>
    </row>
    <row r="320" spans="1:17" ht="25.5" hidden="1" outlineLevel="1" x14ac:dyDescent="0.25">
      <c r="A320" s="196"/>
      <c r="B320" s="154" t="s">
        <v>36</v>
      </c>
      <c r="C320" s="154"/>
      <c r="D320" s="154"/>
      <c r="E320" s="154"/>
      <c r="F320" s="154"/>
      <c r="G320" s="154"/>
      <c r="H320" s="72" t="s">
        <v>155</v>
      </c>
      <c r="I320" s="72"/>
      <c r="J320" s="72"/>
      <c r="K320" s="72"/>
      <c r="L320" s="72"/>
      <c r="M320" s="72" t="s">
        <v>155</v>
      </c>
      <c r="N320" s="72" t="s">
        <v>155</v>
      </c>
      <c r="O320" s="227"/>
      <c r="P320" s="227"/>
      <c r="Q320" s="227"/>
    </row>
    <row r="321" spans="1:17" ht="25.5" hidden="1" customHeight="1" outlineLevel="1" x14ac:dyDescent="0.25">
      <c r="A321" s="196" t="s">
        <v>167</v>
      </c>
      <c r="B321" s="154" t="s">
        <v>89</v>
      </c>
      <c r="C321" s="154"/>
      <c r="D321" s="154"/>
      <c r="E321" s="154"/>
      <c r="F321" s="154"/>
      <c r="G321" s="154"/>
      <c r="H321" s="72">
        <v>5</v>
      </c>
      <c r="I321" s="72"/>
      <c r="J321" s="72"/>
      <c r="K321" s="72"/>
      <c r="L321" s="72"/>
      <c r="M321" s="72">
        <v>5</v>
      </c>
      <c r="N321" s="72">
        <v>5</v>
      </c>
      <c r="O321" s="227" t="s">
        <v>158</v>
      </c>
      <c r="P321" s="227"/>
      <c r="Q321" s="227" t="s">
        <v>168</v>
      </c>
    </row>
    <row r="322" spans="1:17" ht="25.5" hidden="1" outlineLevel="1" x14ac:dyDescent="0.25">
      <c r="A322" s="196"/>
      <c r="B322" s="154" t="s">
        <v>24</v>
      </c>
      <c r="C322" s="154"/>
      <c r="D322" s="154"/>
      <c r="E322" s="154"/>
      <c r="F322" s="154"/>
      <c r="G322" s="154"/>
      <c r="H322" s="72">
        <v>30</v>
      </c>
      <c r="I322" s="72"/>
      <c r="J322" s="72"/>
      <c r="K322" s="72"/>
      <c r="L322" s="72"/>
      <c r="M322" s="72">
        <v>30</v>
      </c>
      <c r="N322" s="72">
        <v>30</v>
      </c>
      <c r="O322" s="227"/>
      <c r="P322" s="227"/>
      <c r="Q322" s="227"/>
    </row>
    <row r="323" spans="1:17" ht="25.5" hidden="1" outlineLevel="1" x14ac:dyDescent="0.25">
      <c r="A323" s="196"/>
      <c r="B323" s="154" t="s">
        <v>26</v>
      </c>
      <c r="C323" s="154"/>
      <c r="D323" s="154"/>
      <c r="E323" s="154"/>
      <c r="F323" s="154"/>
      <c r="G323" s="154"/>
      <c r="H323" s="72">
        <v>150</v>
      </c>
      <c r="I323" s="72"/>
      <c r="J323" s="72"/>
      <c r="K323" s="72"/>
      <c r="L323" s="72"/>
      <c r="M323" s="72">
        <v>150</v>
      </c>
      <c r="N323" s="72">
        <v>150</v>
      </c>
      <c r="O323" s="227"/>
      <c r="P323" s="227"/>
      <c r="Q323" s="227"/>
    </row>
    <row r="324" spans="1:17" ht="25.5" hidden="1" outlineLevel="1" x14ac:dyDescent="0.25">
      <c r="A324" s="196"/>
      <c r="B324" s="154" t="s">
        <v>27</v>
      </c>
      <c r="C324" s="46">
        <v>97</v>
      </c>
      <c r="D324" s="46"/>
      <c r="E324" s="47">
        <v>4010709</v>
      </c>
      <c r="F324" s="46" t="s">
        <v>154</v>
      </c>
      <c r="G324" s="47">
        <v>612622</v>
      </c>
      <c r="H324" s="72">
        <v>150</v>
      </c>
      <c r="I324" s="72"/>
      <c r="J324" s="72"/>
      <c r="K324" s="72"/>
      <c r="L324" s="72"/>
      <c r="M324" s="72">
        <v>150</v>
      </c>
      <c r="N324" s="72">
        <v>150</v>
      </c>
      <c r="O324" s="227"/>
      <c r="P324" s="227"/>
      <c r="Q324" s="227"/>
    </row>
    <row r="325" spans="1:17" ht="25.5" hidden="1" outlineLevel="1" x14ac:dyDescent="0.25">
      <c r="A325" s="196"/>
      <c r="B325" s="154" t="s">
        <v>34</v>
      </c>
      <c r="C325" s="154"/>
      <c r="D325" s="154"/>
      <c r="E325" s="154"/>
      <c r="F325" s="154"/>
      <c r="G325" s="154"/>
      <c r="H325" s="72" t="s">
        <v>155</v>
      </c>
      <c r="I325" s="72"/>
      <c r="J325" s="72"/>
      <c r="K325" s="72"/>
      <c r="L325" s="72"/>
      <c r="M325" s="72" t="s">
        <v>155</v>
      </c>
      <c r="N325" s="72" t="s">
        <v>155</v>
      </c>
      <c r="O325" s="227"/>
      <c r="P325" s="227"/>
      <c r="Q325" s="227"/>
    </row>
    <row r="326" spans="1:17" ht="25.5" hidden="1" outlineLevel="1" x14ac:dyDescent="0.25">
      <c r="A326" s="196"/>
      <c r="B326" s="154" t="s">
        <v>35</v>
      </c>
      <c r="C326" s="154"/>
      <c r="D326" s="154"/>
      <c r="E326" s="154"/>
      <c r="F326" s="154"/>
      <c r="G326" s="154"/>
      <c r="H326" s="72" t="s">
        <v>155</v>
      </c>
      <c r="I326" s="72"/>
      <c r="J326" s="72"/>
      <c r="K326" s="72"/>
      <c r="L326" s="72"/>
      <c r="M326" s="72" t="s">
        <v>155</v>
      </c>
      <c r="N326" s="72" t="s">
        <v>155</v>
      </c>
      <c r="O326" s="227"/>
      <c r="P326" s="227"/>
      <c r="Q326" s="227"/>
    </row>
    <row r="327" spans="1:17" ht="25.5" hidden="1" outlineLevel="1" x14ac:dyDescent="0.25">
      <c r="A327" s="196"/>
      <c r="B327" s="154" t="s">
        <v>36</v>
      </c>
      <c r="C327" s="154"/>
      <c r="D327" s="154"/>
      <c r="E327" s="154"/>
      <c r="F327" s="154"/>
      <c r="G327" s="154"/>
      <c r="H327" s="72" t="s">
        <v>155</v>
      </c>
      <c r="I327" s="72"/>
      <c r="J327" s="72"/>
      <c r="K327" s="72"/>
      <c r="L327" s="72"/>
      <c r="M327" s="72" t="s">
        <v>155</v>
      </c>
      <c r="N327" s="72" t="s">
        <v>155</v>
      </c>
      <c r="O327" s="227"/>
      <c r="P327" s="227"/>
      <c r="Q327" s="227"/>
    </row>
    <row r="328" spans="1:17" ht="25.5" hidden="1" customHeight="1" outlineLevel="1" x14ac:dyDescent="0.25">
      <c r="A328" s="196" t="s">
        <v>169</v>
      </c>
      <c r="B328" s="154" t="s">
        <v>150</v>
      </c>
      <c r="C328" s="154"/>
      <c r="D328" s="154"/>
      <c r="E328" s="154"/>
      <c r="F328" s="154"/>
      <c r="G328" s="154"/>
      <c r="H328" s="72">
        <v>15</v>
      </c>
      <c r="I328" s="72"/>
      <c r="J328" s="72"/>
      <c r="K328" s="72"/>
      <c r="L328" s="72"/>
      <c r="M328" s="72">
        <v>15</v>
      </c>
      <c r="N328" s="72">
        <v>15</v>
      </c>
      <c r="O328" s="227" t="s">
        <v>158</v>
      </c>
      <c r="P328" s="227"/>
      <c r="Q328" s="227"/>
    </row>
    <row r="329" spans="1:17" ht="25.5" hidden="1" outlineLevel="1" x14ac:dyDescent="0.25">
      <c r="A329" s="196"/>
      <c r="B329" s="154" t="s">
        <v>24</v>
      </c>
      <c r="C329" s="154"/>
      <c r="D329" s="154"/>
      <c r="E329" s="154"/>
      <c r="F329" s="154"/>
      <c r="G329" s="154"/>
      <c r="H329" s="72">
        <v>15</v>
      </c>
      <c r="I329" s="72"/>
      <c r="J329" s="72"/>
      <c r="K329" s="72"/>
      <c r="L329" s="72"/>
      <c r="M329" s="72">
        <v>20</v>
      </c>
      <c r="N329" s="72">
        <v>20</v>
      </c>
      <c r="O329" s="227"/>
      <c r="P329" s="227"/>
      <c r="Q329" s="227"/>
    </row>
    <row r="330" spans="1:17" ht="25.5" hidden="1" outlineLevel="1" x14ac:dyDescent="0.25">
      <c r="A330" s="196"/>
      <c r="B330" s="154" t="s">
        <v>26</v>
      </c>
      <c r="C330" s="154"/>
      <c r="D330" s="154"/>
      <c r="E330" s="154"/>
      <c r="F330" s="154"/>
      <c r="G330" s="154"/>
      <c r="H330" s="72">
        <v>225</v>
      </c>
      <c r="I330" s="72"/>
      <c r="J330" s="72"/>
      <c r="K330" s="72"/>
      <c r="L330" s="72"/>
      <c r="M330" s="72">
        <v>300</v>
      </c>
      <c r="N330" s="72">
        <v>300</v>
      </c>
      <c r="O330" s="227"/>
      <c r="P330" s="227"/>
      <c r="Q330" s="227"/>
    </row>
    <row r="331" spans="1:17" ht="25.5" hidden="1" outlineLevel="1" x14ac:dyDescent="0.25">
      <c r="A331" s="196"/>
      <c r="B331" s="154" t="s">
        <v>27</v>
      </c>
      <c r="C331" s="46">
        <v>97</v>
      </c>
      <c r="D331" s="46"/>
      <c r="E331" s="47">
        <v>4010709</v>
      </c>
      <c r="F331" s="46" t="s">
        <v>154</v>
      </c>
      <c r="G331" s="47">
        <v>612622</v>
      </c>
      <c r="H331" s="72">
        <v>225</v>
      </c>
      <c r="I331" s="72"/>
      <c r="J331" s="72"/>
      <c r="K331" s="72"/>
      <c r="L331" s="72"/>
      <c r="M331" s="72">
        <v>300</v>
      </c>
      <c r="N331" s="72">
        <v>300</v>
      </c>
      <c r="O331" s="227"/>
      <c r="P331" s="227"/>
      <c r="Q331" s="227"/>
    </row>
    <row r="332" spans="1:17" ht="25.5" hidden="1" outlineLevel="1" x14ac:dyDescent="0.25">
      <c r="A332" s="196"/>
      <c r="B332" s="154" t="s">
        <v>34</v>
      </c>
      <c r="C332" s="154"/>
      <c r="D332" s="154"/>
      <c r="E332" s="154"/>
      <c r="F332" s="154"/>
      <c r="G332" s="154"/>
      <c r="H332" s="72" t="s">
        <v>155</v>
      </c>
      <c r="I332" s="72"/>
      <c r="J332" s="72"/>
      <c r="K332" s="72"/>
      <c r="L332" s="72"/>
      <c r="M332" s="72" t="s">
        <v>155</v>
      </c>
      <c r="N332" s="72" t="s">
        <v>155</v>
      </c>
      <c r="O332" s="227"/>
      <c r="P332" s="227"/>
      <c r="Q332" s="227"/>
    </row>
    <row r="333" spans="1:17" ht="25.5" hidden="1" outlineLevel="1" x14ac:dyDescent="0.25">
      <c r="A333" s="196"/>
      <c r="B333" s="154" t="s">
        <v>35</v>
      </c>
      <c r="C333" s="154"/>
      <c r="D333" s="154"/>
      <c r="E333" s="154"/>
      <c r="F333" s="154"/>
      <c r="G333" s="154"/>
      <c r="H333" s="72" t="s">
        <v>155</v>
      </c>
      <c r="I333" s="72"/>
      <c r="J333" s="72"/>
      <c r="K333" s="72"/>
      <c r="L333" s="72"/>
      <c r="M333" s="72" t="s">
        <v>155</v>
      </c>
      <c r="N333" s="72" t="s">
        <v>155</v>
      </c>
      <c r="O333" s="227"/>
      <c r="P333" s="227"/>
      <c r="Q333" s="227"/>
    </row>
    <row r="334" spans="1:17" ht="25.5" hidden="1" outlineLevel="1" x14ac:dyDescent="0.25">
      <c r="A334" s="196"/>
      <c r="B334" s="154" t="s">
        <v>36</v>
      </c>
      <c r="C334" s="154"/>
      <c r="D334" s="154"/>
      <c r="E334" s="154"/>
      <c r="F334" s="154"/>
      <c r="G334" s="154"/>
      <c r="H334" s="72" t="s">
        <v>151</v>
      </c>
      <c r="I334" s="72"/>
      <c r="J334" s="72"/>
      <c r="K334" s="72"/>
      <c r="L334" s="72"/>
      <c r="M334" s="72" t="s">
        <v>151</v>
      </c>
      <c r="N334" s="72" t="s">
        <v>151</v>
      </c>
      <c r="O334" s="227"/>
      <c r="P334" s="227"/>
      <c r="Q334" s="227"/>
    </row>
    <row r="335" spans="1:17" ht="63.75" hidden="1" customHeight="1" outlineLevel="1" x14ac:dyDescent="0.25">
      <c r="A335" s="196" t="s">
        <v>170</v>
      </c>
      <c r="B335" s="154" t="s">
        <v>150</v>
      </c>
      <c r="C335" s="154"/>
      <c r="D335" s="154"/>
      <c r="E335" s="154"/>
      <c r="F335" s="154"/>
      <c r="G335" s="154"/>
      <c r="H335" s="72">
        <v>4</v>
      </c>
      <c r="I335" s="72"/>
      <c r="J335" s="72"/>
      <c r="K335" s="72"/>
      <c r="L335" s="72"/>
      <c r="M335" s="72">
        <v>4</v>
      </c>
      <c r="N335" s="72">
        <v>4</v>
      </c>
      <c r="O335" s="227" t="s">
        <v>152</v>
      </c>
      <c r="P335" s="227"/>
      <c r="Q335" s="154" t="s">
        <v>171</v>
      </c>
    </row>
    <row r="336" spans="1:17" ht="38.25" hidden="1" outlineLevel="1" x14ac:dyDescent="0.25">
      <c r="A336" s="196"/>
      <c r="B336" s="154" t="s">
        <v>24</v>
      </c>
      <c r="C336" s="154"/>
      <c r="D336" s="154"/>
      <c r="E336" s="154"/>
      <c r="F336" s="154"/>
      <c r="G336" s="154"/>
      <c r="H336" s="72">
        <v>50</v>
      </c>
      <c r="I336" s="72"/>
      <c r="J336" s="72"/>
      <c r="K336" s="72"/>
      <c r="L336" s="72"/>
      <c r="M336" s="72">
        <v>50</v>
      </c>
      <c r="N336" s="72">
        <v>50</v>
      </c>
      <c r="O336" s="227"/>
      <c r="P336" s="227"/>
      <c r="Q336" s="154" t="s">
        <v>172</v>
      </c>
    </row>
    <row r="337" spans="1:17" ht="25.5" hidden="1" outlineLevel="1" x14ac:dyDescent="0.25">
      <c r="A337" s="196"/>
      <c r="B337" s="154" t="s">
        <v>26</v>
      </c>
      <c r="C337" s="154"/>
      <c r="D337" s="154"/>
      <c r="E337" s="154"/>
      <c r="F337" s="154"/>
      <c r="G337" s="154"/>
      <c r="H337" s="72">
        <v>200</v>
      </c>
      <c r="I337" s="72"/>
      <c r="J337" s="72"/>
      <c r="K337" s="72"/>
      <c r="L337" s="72"/>
      <c r="M337" s="72">
        <v>200</v>
      </c>
      <c r="N337" s="72">
        <v>200</v>
      </c>
      <c r="O337" s="227"/>
      <c r="P337" s="227"/>
      <c r="Q337" s="74"/>
    </row>
    <row r="338" spans="1:17" ht="25.5" hidden="1" outlineLevel="1" x14ac:dyDescent="0.25">
      <c r="A338" s="196"/>
      <c r="B338" s="154" t="s">
        <v>27</v>
      </c>
      <c r="C338" s="46">
        <v>97</v>
      </c>
      <c r="D338" s="46"/>
      <c r="E338" s="47">
        <v>4010709</v>
      </c>
      <c r="F338" s="46" t="s">
        <v>154</v>
      </c>
      <c r="G338" s="47">
        <v>612622</v>
      </c>
      <c r="H338" s="72">
        <v>200</v>
      </c>
      <c r="I338" s="72"/>
      <c r="J338" s="72"/>
      <c r="K338" s="72"/>
      <c r="L338" s="72"/>
      <c r="M338" s="72">
        <v>200</v>
      </c>
      <c r="N338" s="72">
        <v>200</v>
      </c>
      <c r="O338" s="227"/>
      <c r="P338" s="227"/>
      <c r="Q338" s="74"/>
    </row>
    <row r="339" spans="1:17" ht="25.5" hidden="1" outlineLevel="1" x14ac:dyDescent="0.25">
      <c r="A339" s="196"/>
      <c r="B339" s="154" t="s">
        <v>34</v>
      </c>
      <c r="C339" s="154"/>
      <c r="D339" s="154"/>
      <c r="E339" s="154"/>
      <c r="F339" s="154"/>
      <c r="G339" s="154"/>
      <c r="H339" s="72" t="s">
        <v>155</v>
      </c>
      <c r="I339" s="72"/>
      <c r="J339" s="72"/>
      <c r="K339" s="72"/>
      <c r="L339" s="72"/>
      <c r="M339" s="72" t="s">
        <v>155</v>
      </c>
      <c r="N339" s="72" t="s">
        <v>155</v>
      </c>
      <c r="O339" s="227"/>
      <c r="P339" s="227"/>
      <c r="Q339" s="74"/>
    </row>
    <row r="340" spans="1:17" ht="25.5" hidden="1" outlineLevel="1" x14ac:dyDescent="0.25">
      <c r="A340" s="196"/>
      <c r="B340" s="154" t="s">
        <v>35</v>
      </c>
      <c r="C340" s="154"/>
      <c r="D340" s="154"/>
      <c r="E340" s="154"/>
      <c r="F340" s="154"/>
      <c r="G340" s="154"/>
      <c r="H340" s="72" t="s">
        <v>155</v>
      </c>
      <c r="I340" s="72"/>
      <c r="J340" s="72"/>
      <c r="K340" s="72"/>
      <c r="L340" s="72"/>
      <c r="M340" s="72" t="s">
        <v>155</v>
      </c>
      <c r="N340" s="72" t="s">
        <v>155</v>
      </c>
      <c r="O340" s="227"/>
      <c r="P340" s="227"/>
      <c r="Q340" s="74"/>
    </row>
    <row r="341" spans="1:17" ht="25.5" hidden="1" outlineLevel="1" x14ac:dyDescent="0.25">
      <c r="A341" s="196"/>
      <c r="B341" s="154" t="s">
        <v>36</v>
      </c>
      <c r="C341" s="154"/>
      <c r="D341" s="154"/>
      <c r="E341" s="154"/>
      <c r="F341" s="154"/>
      <c r="G341" s="154"/>
      <c r="H341" s="72" t="s">
        <v>151</v>
      </c>
      <c r="I341" s="72"/>
      <c r="J341" s="72"/>
      <c r="K341" s="72"/>
      <c r="L341" s="72"/>
      <c r="M341" s="72" t="s">
        <v>151</v>
      </c>
      <c r="N341" s="72" t="s">
        <v>151</v>
      </c>
      <c r="O341" s="227"/>
      <c r="P341" s="227"/>
      <c r="Q341" s="74"/>
    </row>
    <row r="342" spans="1:17" ht="25.5" hidden="1" customHeight="1" outlineLevel="1" x14ac:dyDescent="0.25">
      <c r="A342" s="196" t="s">
        <v>173</v>
      </c>
      <c r="B342" s="154" t="s">
        <v>157</v>
      </c>
      <c r="C342" s="154"/>
      <c r="D342" s="154"/>
      <c r="E342" s="154"/>
      <c r="F342" s="154"/>
      <c r="G342" s="154"/>
      <c r="H342" s="72">
        <v>100</v>
      </c>
      <c r="I342" s="72"/>
      <c r="J342" s="72"/>
      <c r="K342" s="72"/>
      <c r="L342" s="72"/>
      <c r="M342" s="72" t="s">
        <v>174</v>
      </c>
      <c r="N342" s="72" t="s">
        <v>151</v>
      </c>
      <c r="O342" s="227" t="s">
        <v>152</v>
      </c>
      <c r="P342" s="227"/>
      <c r="Q342" s="74"/>
    </row>
    <row r="343" spans="1:17" ht="25.5" hidden="1" outlineLevel="1" x14ac:dyDescent="0.25">
      <c r="A343" s="196"/>
      <c r="B343" s="154" t="s">
        <v>24</v>
      </c>
      <c r="C343" s="154"/>
      <c r="D343" s="154"/>
      <c r="E343" s="154"/>
      <c r="F343" s="154"/>
      <c r="G343" s="154"/>
      <c r="H343" s="72">
        <v>0.1</v>
      </c>
      <c r="I343" s="72"/>
      <c r="J343" s="72"/>
      <c r="K343" s="72"/>
      <c r="L343" s="72"/>
      <c r="M343" s="72" t="s">
        <v>174</v>
      </c>
      <c r="N343" s="72" t="s">
        <v>174</v>
      </c>
      <c r="O343" s="227"/>
      <c r="P343" s="227"/>
      <c r="Q343" s="74"/>
    </row>
    <row r="344" spans="1:17" ht="25.5" hidden="1" outlineLevel="1" x14ac:dyDescent="0.25">
      <c r="A344" s="196"/>
      <c r="B344" s="154" t="s">
        <v>26</v>
      </c>
      <c r="C344" s="154"/>
      <c r="D344" s="154"/>
      <c r="E344" s="154"/>
      <c r="F344" s="154"/>
      <c r="G344" s="154"/>
      <c r="H344" s="72">
        <v>10</v>
      </c>
      <c r="I344" s="72"/>
      <c r="J344" s="72"/>
      <c r="K344" s="72"/>
      <c r="L344" s="72"/>
      <c r="M344" s="72" t="s">
        <v>174</v>
      </c>
      <c r="N344" s="72" t="s">
        <v>174</v>
      </c>
      <c r="O344" s="227"/>
      <c r="P344" s="227"/>
      <c r="Q344" s="74"/>
    </row>
    <row r="345" spans="1:17" ht="25.5" hidden="1" outlineLevel="1" x14ac:dyDescent="0.25">
      <c r="A345" s="196"/>
      <c r="B345" s="154" t="s">
        <v>27</v>
      </c>
      <c r="C345" s="46">
        <v>97</v>
      </c>
      <c r="D345" s="46"/>
      <c r="E345" s="47">
        <v>4010709</v>
      </c>
      <c r="F345" s="46" t="s">
        <v>154</v>
      </c>
      <c r="G345" s="47">
        <v>612622</v>
      </c>
      <c r="H345" s="72">
        <v>10</v>
      </c>
      <c r="I345" s="72"/>
      <c r="J345" s="72"/>
      <c r="K345" s="72"/>
      <c r="L345" s="72"/>
      <c r="M345" s="72" t="s">
        <v>174</v>
      </c>
      <c r="N345" s="72" t="s">
        <v>174</v>
      </c>
      <c r="O345" s="227"/>
      <c r="P345" s="227"/>
      <c r="Q345" s="74"/>
    </row>
    <row r="346" spans="1:17" ht="25.5" hidden="1" outlineLevel="1" x14ac:dyDescent="0.25">
      <c r="A346" s="196"/>
      <c r="B346" s="154" t="s">
        <v>34</v>
      </c>
      <c r="C346" s="154"/>
      <c r="D346" s="154"/>
      <c r="E346" s="154"/>
      <c r="F346" s="154"/>
      <c r="G346" s="154"/>
      <c r="H346" s="72" t="s">
        <v>155</v>
      </c>
      <c r="I346" s="72"/>
      <c r="J346" s="72"/>
      <c r="K346" s="72"/>
      <c r="L346" s="72"/>
      <c r="M346" s="72" t="s">
        <v>174</v>
      </c>
      <c r="N346" s="72" t="s">
        <v>174</v>
      </c>
      <c r="O346" s="227"/>
      <c r="P346" s="227"/>
      <c r="Q346" s="74"/>
    </row>
    <row r="347" spans="1:17" ht="25.5" hidden="1" outlineLevel="1" x14ac:dyDescent="0.25">
      <c r="A347" s="196"/>
      <c r="B347" s="154" t="s">
        <v>35</v>
      </c>
      <c r="C347" s="154"/>
      <c r="D347" s="154"/>
      <c r="E347" s="154"/>
      <c r="F347" s="154"/>
      <c r="G347" s="154"/>
      <c r="H347" s="72" t="s">
        <v>155</v>
      </c>
      <c r="I347" s="72"/>
      <c r="J347" s="72"/>
      <c r="K347" s="72"/>
      <c r="L347" s="72"/>
      <c r="M347" s="72" t="s">
        <v>174</v>
      </c>
      <c r="N347" s="72" t="s">
        <v>174</v>
      </c>
      <c r="O347" s="227"/>
      <c r="P347" s="227"/>
      <c r="Q347" s="74"/>
    </row>
    <row r="348" spans="1:17" ht="25.5" hidden="1" outlineLevel="1" x14ac:dyDescent="0.25">
      <c r="A348" s="196"/>
      <c r="B348" s="154" t="s">
        <v>36</v>
      </c>
      <c r="C348" s="154"/>
      <c r="D348" s="154"/>
      <c r="E348" s="154"/>
      <c r="F348" s="154"/>
      <c r="G348" s="154"/>
      <c r="H348" s="72" t="s">
        <v>151</v>
      </c>
      <c r="I348" s="72"/>
      <c r="J348" s="72"/>
      <c r="K348" s="72"/>
      <c r="L348" s="72"/>
      <c r="M348" s="72" t="s">
        <v>174</v>
      </c>
      <c r="N348" s="72" t="s">
        <v>174</v>
      </c>
      <c r="O348" s="227"/>
      <c r="P348" s="227"/>
      <c r="Q348" s="74"/>
    </row>
    <row r="349" spans="1:17" ht="36" customHeight="1" collapsed="1" x14ac:dyDescent="0.25">
      <c r="A349" s="196" t="s">
        <v>175</v>
      </c>
      <c r="B349" s="150" t="s">
        <v>176</v>
      </c>
      <c r="C349" s="75"/>
      <c r="D349" s="75"/>
      <c r="E349" s="75"/>
      <c r="F349" s="75"/>
      <c r="G349" s="75"/>
      <c r="H349" s="79">
        <f>H418</f>
        <v>100</v>
      </c>
      <c r="I349" s="24"/>
      <c r="J349" s="79">
        <f>J418</f>
        <v>30</v>
      </c>
      <c r="K349" s="79">
        <f t="shared" ref="K349:N350" si="70">K418</f>
        <v>35</v>
      </c>
      <c r="L349" s="79">
        <f t="shared" si="70"/>
        <v>35</v>
      </c>
      <c r="M349" s="79">
        <f t="shared" si="70"/>
        <v>100</v>
      </c>
      <c r="N349" s="79">
        <f t="shared" si="70"/>
        <v>100</v>
      </c>
      <c r="O349" s="196" t="s">
        <v>177</v>
      </c>
      <c r="P349" s="196"/>
      <c r="Q349" s="196" t="s">
        <v>379</v>
      </c>
    </row>
    <row r="350" spans="1:17" ht="36" customHeight="1" x14ac:dyDescent="0.25">
      <c r="A350" s="196"/>
      <c r="B350" s="150" t="s">
        <v>24</v>
      </c>
      <c r="C350" s="75"/>
      <c r="D350" s="75"/>
      <c r="E350" s="75"/>
      <c r="F350" s="75"/>
      <c r="G350" s="75"/>
      <c r="H350" s="79">
        <f>H419</f>
        <v>14</v>
      </c>
      <c r="I350" s="21"/>
      <c r="J350" s="79" t="s">
        <v>25</v>
      </c>
      <c r="K350" s="79" t="s">
        <v>25</v>
      </c>
      <c r="L350" s="79" t="s">
        <v>25</v>
      </c>
      <c r="M350" s="79">
        <f t="shared" si="70"/>
        <v>14</v>
      </c>
      <c r="N350" s="79">
        <f t="shared" si="70"/>
        <v>14</v>
      </c>
      <c r="O350" s="196"/>
      <c r="P350" s="196"/>
      <c r="Q350" s="196"/>
    </row>
    <row r="351" spans="1:17" ht="36" customHeight="1" x14ac:dyDescent="0.25">
      <c r="A351" s="196"/>
      <c r="B351" s="150" t="s">
        <v>26</v>
      </c>
      <c r="C351" s="75"/>
      <c r="D351" s="75"/>
      <c r="E351" s="75"/>
      <c r="F351" s="75"/>
      <c r="G351" s="75"/>
      <c r="H351" s="79">
        <f>H352+H353+H354+H355</f>
        <v>1400</v>
      </c>
      <c r="I351" s="21"/>
      <c r="J351" s="79">
        <f t="shared" ref="J351:L351" si="71">J352+J353+J354+J355</f>
        <v>400</v>
      </c>
      <c r="K351" s="79">
        <f t="shared" si="71"/>
        <v>500</v>
      </c>
      <c r="L351" s="79">
        <f t="shared" si="71"/>
        <v>500</v>
      </c>
      <c r="M351" s="79">
        <f>M352+M353+M354+M355</f>
        <v>1400</v>
      </c>
      <c r="N351" s="79">
        <f>N352+N353+N354+N355</f>
        <v>1400</v>
      </c>
      <c r="O351" s="196"/>
      <c r="P351" s="196"/>
      <c r="Q351" s="196"/>
    </row>
    <row r="352" spans="1:17" ht="36" customHeight="1" x14ac:dyDescent="0.25">
      <c r="A352" s="196"/>
      <c r="B352" s="150" t="s">
        <v>27</v>
      </c>
      <c r="C352" s="149"/>
      <c r="D352" s="149"/>
      <c r="E352" s="20"/>
      <c r="F352" s="149"/>
      <c r="G352" s="20"/>
      <c r="H352" s="79"/>
      <c r="I352" s="76"/>
      <c r="J352" s="79"/>
      <c r="K352" s="79"/>
      <c r="L352" s="79"/>
      <c r="M352" s="79"/>
      <c r="N352" s="79"/>
      <c r="O352" s="196"/>
      <c r="P352" s="196"/>
      <c r="Q352" s="196"/>
    </row>
    <row r="353" spans="1:17" ht="36" customHeight="1" x14ac:dyDescent="0.25">
      <c r="A353" s="196"/>
      <c r="B353" s="150" t="s">
        <v>34</v>
      </c>
      <c r="C353" s="75"/>
      <c r="D353" s="75"/>
      <c r="E353" s="75"/>
      <c r="F353" s="75"/>
      <c r="G353" s="75"/>
      <c r="H353" s="79"/>
      <c r="I353" s="76"/>
      <c r="J353" s="76"/>
      <c r="K353" s="21"/>
      <c r="L353" s="76"/>
      <c r="M353" s="21"/>
      <c r="N353" s="21"/>
      <c r="O353" s="196"/>
      <c r="P353" s="196"/>
      <c r="Q353" s="196"/>
    </row>
    <row r="354" spans="1:17" ht="36" customHeight="1" x14ac:dyDescent="0.25">
      <c r="A354" s="196"/>
      <c r="B354" s="150" t="s">
        <v>35</v>
      </c>
      <c r="C354" s="75"/>
      <c r="D354" s="75"/>
      <c r="E354" s="75"/>
      <c r="F354" s="75"/>
      <c r="G354" s="75"/>
      <c r="H354" s="79"/>
      <c r="I354" s="76"/>
      <c r="J354" s="76"/>
      <c r="K354" s="21"/>
      <c r="L354" s="76"/>
      <c r="M354" s="21"/>
      <c r="N354" s="21"/>
      <c r="O354" s="196"/>
      <c r="P354" s="196"/>
      <c r="Q354" s="196"/>
    </row>
    <row r="355" spans="1:17" ht="36" customHeight="1" x14ac:dyDescent="0.25">
      <c r="A355" s="196"/>
      <c r="B355" s="150" t="s">
        <v>36</v>
      </c>
      <c r="C355" s="75"/>
      <c r="D355" s="75"/>
      <c r="E355" s="75"/>
      <c r="F355" s="75"/>
      <c r="G355" s="75"/>
      <c r="H355" s="79">
        <f>H424</f>
        <v>1400</v>
      </c>
      <c r="I355" s="21"/>
      <c r="J355" s="79">
        <v>400</v>
      </c>
      <c r="K355" s="79">
        <v>500</v>
      </c>
      <c r="L355" s="79">
        <v>500</v>
      </c>
      <c r="M355" s="79">
        <f t="shared" ref="M355:N355" si="72">M424</f>
        <v>1400</v>
      </c>
      <c r="N355" s="79">
        <f t="shared" si="72"/>
        <v>1400</v>
      </c>
      <c r="O355" s="196"/>
      <c r="P355" s="196"/>
      <c r="Q355" s="196"/>
    </row>
    <row r="356" spans="1:17" ht="25.5" hidden="1" customHeight="1" outlineLevel="1" x14ac:dyDescent="0.25">
      <c r="A356" s="196" t="s">
        <v>178</v>
      </c>
      <c r="B356" s="154" t="s">
        <v>179</v>
      </c>
      <c r="C356" s="77"/>
      <c r="D356" s="77"/>
      <c r="E356" s="77"/>
      <c r="F356" s="77"/>
      <c r="G356" s="77"/>
      <c r="H356" s="79">
        <v>2</v>
      </c>
      <c r="I356" s="78"/>
      <c r="J356" s="79"/>
      <c r="K356" s="79"/>
      <c r="L356" s="79"/>
      <c r="M356" s="79">
        <v>1</v>
      </c>
      <c r="N356" s="79">
        <v>1</v>
      </c>
      <c r="O356" s="227" t="s">
        <v>152</v>
      </c>
      <c r="P356" s="227"/>
      <c r="Q356" s="227" t="s">
        <v>180</v>
      </c>
    </row>
    <row r="357" spans="1:17" ht="25.5" hidden="1" outlineLevel="1" x14ac:dyDescent="0.25">
      <c r="A357" s="196"/>
      <c r="B357" s="154" t="s">
        <v>24</v>
      </c>
      <c r="C357" s="77"/>
      <c r="D357" s="77"/>
      <c r="E357" s="77"/>
      <c r="F357" s="77"/>
      <c r="G357" s="77"/>
      <c r="H357" s="79">
        <v>113</v>
      </c>
      <c r="I357" s="78"/>
      <c r="J357" s="79"/>
      <c r="K357" s="79"/>
      <c r="L357" s="79"/>
      <c r="M357" s="79">
        <v>126</v>
      </c>
      <c r="N357" s="79">
        <v>126</v>
      </c>
      <c r="O357" s="227"/>
      <c r="P357" s="227"/>
      <c r="Q357" s="227"/>
    </row>
    <row r="358" spans="1:17" ht="25.5" hidden="1" outlineLevel="1" x14ac:dyDescent="0.25">
      <c r="A358" s="196"/>
      <c r="B358" s="154" t="s">
        <v>26</v>
      </c>
      <c r="C358" s="77"/>
      <c r="D358" s="77"/>
      <c r="E358" s="77"/>
      <c r="F358" s="77"/>
      <c r="G358" s="77"/>
      <c r="H358" s="79">
        <v>226</v>
      </c>
      <c r="I358" s="78"/>
      <c r="J358" s="79"/>
      <c r="K358" s="79"/>
      <c r="L358" s="79"/>
      <c r="M358" s="79">
        <v>126</v>
      </c>
      <c r="N358" s="79">
        <v>126</v>
      </c>
      <c r="O358" s="227"/>
      <c r="P358" s="227"/>
      <c r="Q358" s="227"/>
    </row>
    <row r="359" spans="1:17" ht="25.5" hidden="1" outlineLevel="1" x14ac:dyDescent="0.25">
      <c r="A359" s="196"/>
      <c r="B359" s="154" t="s">
        <v>27</v>
      </c>
      <c r="C359" s="46">
        <v>97</v>
      </c>
      <c r="D359" s="46"/>
      <c r="E359" s="47">
        <v>4010709</v>
      </c>
      <c r="F359" s="46" t="s">
        <v>154</v>
      </c>
      <c r="G359" s="47">
        <v>612622</v>
      </c>
      <c r="H359" s="79">
        <v>226</v>
      </c>
      <c r="I359" s="78"/>
      <c r="J359" s="79"/>
      <c r="K359" s="79"/>
      <c r="L359" s="79"/>
      <c r="M359" s="79">
        <v>126</v>
      </c>
      <c r="N359" s="79">
        <v>126</v>
      </c>
      <c r="O359" s="227"/>
      <c r="P359" s="227"/>
      <c r="Q359" s="227"/>
    </row>
    <row r="360" spans="1:17" ht="25.5" hidden="1" outlineLevel="1" x14ac:dyDescent="0.25">
      <c r="A360" s="196"/>
      <c r="B360" s="154" t="s">
        <v>34</v>
      </c>
      <c r="C360" s="77"/>
      <c r="D360" s="77"/>
      <c r="E360" s="77"/>
      <c r="F360" s="77"/>
      <c r="G360" s="77"/>
      <c r="H360" s="79" t="s">
        <v>155</v>
      </c>
      <c r="I360" s="78"/>
      <c r="J360" s="79"/>
      <c r="K360" s="79"/>
      <c r="L360" s="79"/>
      <c r="M360" s="79" t="s">
        <v>155</v>
      </c>
      <c r="N360" s="79" t="s">
        <v>155</v>
      </c>
      <c r="O360" s="227"/>
      <c r="P360" s="227"/>
      <c r="Q360" s="227"/>
    </row>
    <row r="361" spans="1:17" ht="25.5" hidden="1" outlineLevel="1" x14ac:dyDescent="0.25">
      <c r="A361" s="196"/>
      <c r="B361" s="154" t="s">
        <v>35</v>
      </c>
      <c r="C361" s="77"/>
      <c r="D361" s="77"/>
      <c r="E361" s="77"/>
      <c r="F361" s="77"/>
      <c r="G361" s="77"/>
      <c r="H361" s="79" t="s">
        <v>155</v>
      </c>
      <c r="I361" s="78"/>
      <c r="J361" s="79"/>
      <c r="K361" s="79"/>
      <c r="L361" s="79"/>
      <c r="M361" s="79" t="s">
        <v>155</v>
      </c>
      <c r="N361" s="79" t="s">
        <v>155</v>
      </c>
      <c r="O361" s="227"/>
      <c r="P361" s="227"/>
      <c r="Q361" s="227"/>
    </row>
    <row r="362" spans="1:17" ht="25.5" hidden="1" outlineLevel="1" x14ac:dyDescent="0.25">
      <c r="A362" s="196"/>
      <c r="B362" s="154" t="s">
        <v>36</v>
      </c>
      <c r="C362" s="77"/>
      <c r="D362" s="77"/>
      <c r="E362" s="77"/>
      <c r="F362" s="77"/>
      <c r="G362" s="77"/>
      <c r="H362" s="79" t="s">
        <v>155</v>
      </c>
      <c r="I362" s="78"/>
      <c r="J362" s="79"/>
      <c r="K362" s="79"/>
      <c r="L362" s="79"/>
      <c r="M362" s="79" t="s">
        <v>155</v>
      </c>
      <c r="N362" s="79" t="s">
        <v>155</v>
      </c>
      <c r="O362" s="227"/>
      <c r="P362" s="227"/>
      <c r="Q362" s="227"/>
    </row>
    <row r="363" spans="1:17" ht="25.5" hidden="1" customHeight="1" outlineLevel="1" x14ac:dyDescent="0.25">
      <c r="A363" s="196" t="s">
        <v>181</v>
      </c>
      <c r="B363" s="154" t="s">
        <v>21</v>
      </c>
      <c r="C363" s="77"/>
      <c r="D363" s="77"/>
      <c r="E363" s="77"/>
      <c r="F363" s="77"/>
      <c r="G363" s="77"/>
      <c r="H363" s="79">
        <v>200</v>
      </c>
      <c r="I363" s="78"/>
      <c r="J363" s="79"/>
      <c r="K363" s="79"/>
      <c r="L363" s="79"/>
      <c r="M363" s="79">
        <v>200</v>
      </c>
      <c r="N363" s="79">
        <v>200</v>
      </c>
      <c r="O363" s="227" t="s">
        <v>152</v>
      </c>
      <c r="P363" s="227"/>
      <c r="Q363" s="227" t="s">
        <v>182</v>
      </c>
    </row>
    <row r="364" spans="1:17" ht="25.5" hidden="1" outlineLevel="1" x14ac:dyDescent="0.25">
      <c r="A364" s="196"/>
      <c r="B364" s="154" t="s">
        <v>24</v>
      </c>
      <c r="C364" s="77"/>
      <c r="D364" s="77"/>
      <c r="E364" s="77"/>
      <c r="F364" s="77"/>
      <c r="G364" s="77"/>
      <c r="H364" s="79">
        <v>1.31</v>
      </c>
      <c r="I364" s="78"/>
      <c r="J364" s="79"/>
      <c r="K364" s="79"/>
      <c r="L364" s="79"/>
      <c r="M364" s="79">
        <v>1.31</v>
      </c>
      <c r="N364" s="79">
        <v>1.31</v>
      </c>
      <c r="O364" s="227"/>
      <c r="P364" s="227"/>
      <c r="Q364" s="227"/>
    </row>
    <row r="365" spans="1:17" ht="25.5" hidden="1" outlineLevel="1" x14ac:dyDescent="0.25">
      <c r="A365" s="196"/>
      <c r="B365" s="154" t="s">
        <v>26</v>
      </c>
      <c r="C365" s="77"/>
      <c r="D365" s="77"/>
      <c r="E365" s="77"/>
      <c r="F365" s="77"/>
      <c r="G365" s="77"/>
      <c r="H365" s="79">
        <v>262</v>
      </c>
      <c r="I365" s="78"/>
      <c r="J365" s="79"/>
      <c r="K365" s="79"/>
      <c r="L365" s="79"/>
      <c r="M365" s="79">
        <v>262</v>
      </c>
      <c r="N365" s="79">
        <v>262</v>
      </c>
      <c r="O365" s="227"/>
      <c r="P365" s="227"/>
      <c r="Q365" s="227"/>
    </row>
    <row r="366" spans="1:17" ht="25.5" hidden="1" outlineLevel="1" x14ac:dyDescent="0.25">
      <c r="A366" s="196"/>
      <c r="B366" s="154" t="s">
        <v>27</v>
      </c>
      <c r="C366" s="46">
        <v>97</v>
      </c>
      <c r="D366" s="46"/>
      <c r="E366" s="47">
        <v>4010709</v>
      </c>
      <c r="F366" s="46" t="s">
        <v>154</v>
      </c>
      <c r="G366" s="47">
        <v>612622</v>
      </c>
      <c r="H366" s="79">
        <v>262</v>
      </c>
      <c r="I366" s="78"/>
      <c r="J366" s="79"/>
      <c r="K366" s="79"/>
      <c r="L366" s="79"/>
      <c r="M366" s="79">
        <v>262</v>
      </c>
      <c r="N366" s="79">
        <v>262</v>
      </c>
      <c r="O366" s="227"/>
      <c r="P366" s="227"/>
      <c r="Q366" s="227"/>
    </row>
    <row r="367" spans="1:17" ht="25.5" hidden="1" outlineLevel="1" x14ac:dyDescent="0.25">
      <c r="A367" s="196"/>
      <c r="B367" s="154" t="s">
        <v>34</v>
      </c>
      <c r="C367" s="77"/>
      <c r="D367" s="77"/>
      <c r="E367" s="77"/>
      <c r="F367" s="77"/>
      <c r="G367" s="77"/>
      <c r="H367" s="79" t="s">
        <v>155</v>
      </c>
      <c r="I367" s="78"/>
      <c r="J367" s="79"/>
      <c r="K367" s="79"/>
      <c r="L367" s="79"/>
      <c r="M367" s="79" t="s">
        <v>155</v>
      </c>
      <c r="N367" s="79" t="s">
        <v>155</v>
      </c>
      <c r="O367" s="227"/>
      <c r="P367" s="227"/>
      <c r="Q367" s="227"/>
    </row>
    <row r="368" spans="1:17" ht="25.5" hidden="1" outlineLevel="1" x14ac:dyDescent="0.25">
      <c r="A368" s="196"/>
      <c r="B368" s="154" t="s">
        <v>35</v>
      </c>
      <c r="C368" s="77"/>
      <c r="D368" s="77"/>
      <c r="E368" s="77"/>
      <c r="F368" s="77"/>
      <c r="G368" s="77"/>
      <c r="H368" s="79" t="s">
        <v>155</v>
      </c>
      <c r="I368" s="78"/>
      <c r="J368" s="79"/>
      <c r="K368" s="79"/>
      <c r="L368" s="79"/>
      <c r="M368" s="79" t="s">
        <v>155</v>
      </c>
      <c r="N368" s="79" t="s">
        <v>155</v>
      </c>
      <c r="O368" s="227"/>
      <c r="P368" s="227"/>
      <c r="Q368" s="227"/>
    </row>
    <row r="369" spans="1:17" ht="25.5" hidden="1" outlineLevel="1" x14ac:dyDescent="0.25">
      <c r="A369" s="196"/>
      <c r="B369" s="154" t="s">
        <v>36</v>
      </c>
      <c r="C369" s="77"/>
      <c r="D369" s="77"/>
      <c r="E369" s="77"/>
      <c r="F369" s="77"/>
      <c r="G369" s="77"/>
      <c r="H369" s="79" t="s">
        <v>155</v>
      </c>
      <c r="I369" s="78"/>
      <c r="J369" s="79"/>
      <c r="K369" s="79"/>
      <c r="L369" s="79"/>
      <c r="M369" s="79" t="s">
        <v>155</v>
      </c>
      <c r="N369" s="79" t="s">
        <v>155</v>
      </c>
      <c r="O369" s="227"/>
      <c r="P369" s="227"/>
      <c r="Q369" s="227"/>
    </row>
    <row r="370" spans="1:17" ht="25.5" hidden="1" customHeight="1" outlineLevel="1" x14ac:dyDescent="0.25">
      <c r="A370" s="196" t="s">
        <v>183</v>
      </c>
      <c r="B370" s="154" t="s">
        <v>21</v>
      </c>
      <c r="C370" s="77"/>
      <c r="D370" s="77"/>
      <c r="E370" s="77"/>
      <c r="F370" s="77"/>
      <c r="G370" s="77"/>
      <c r="H370" s="79">
        <v>55</v>
      </c>
      <c r="I370" s="78"/>
      <c r="J370" s="79"/>
      <c r="K370" s="79"/>
      <c r="L370" s="79"/>
      <c r="M370" s="79">
        <v>55</v>
      </c>
      <c r="N370" s="79">
        <v>55</v>
      </c>
      <c r="O370" s="227" t="s">
        <v>152</v>
      </c>
      <c r="P370" s="227"/>
      <c r="Q370" s="227" t="s">
        <v>184</v>
      </c>
    </row>
    <row r="371" spans="1:17" ht="25.5" hidden="1" outlineLevel="1" x14ac:dyDescent="0.25">
      <c r="A371" s="196"/>
      <c r="B371" s="154" t="s">
        <v>24</v>
      </c>
      <c r="C371" s="77"/>
      <c r="D371" s="77"/>
      <c r="E371" s="77"/>
      <c r="F371" s="77"/>
      <c r="G371" s="77"/>
      <c r="H371" s="79">
        <v>1.31</v>
      </c>
      <c r="I371" s="78"/>
      <c r="J371" s="79"/>
      <c r="K371" s="79"/>
      <c r="L371" s="79"/>
      <c r="M371" s="79">
        <v>1.31</v>
      </c>
      <c r="N371" s="79">
        <v>1.31</v>
      </c>
      <c r="O371" s="227"/>
      <c r="P371" s="227"/>
      <c r="Q371" s="227"/>
    </row>
    <row r="372" spans="1:17" ht="25.5" hidden="1" outlineLevel="1" x14ac:dyDescent="0.25">
      <c r="A372" s="196"/>
      <c r="B372" s="154" t="s">
        <v>26</v>
      </c>
      <c r="C372" s="77"/>
      <c r="D372" s="77"/>
      <c r="E372" s="77"/>
      <c r="F372" s="77"/>
      <c r="G372" s="77"/>
      <c r="H372" s="79">
        <v>72.05</v>
      </c>
      <c r="I372" s="78"/>
      <c r="J372" s="79"/>
      <c r="K372" s="79"/>
      <c r="L372" s="79"/>
      <c r="M372" s="79">
        <v>72.05</v>
      </c>
      <c r="N372" s="79">
        <v>72.05</v>
      </c>
      <c r="O372" s="227"/>
      <c r="P372" s="227"/>
      <c r="Q372" s="227"/>
    </row>
    <row r="373" spans="1:17" ht="25.5" hidden="1" outlineLevel="1" x14ac:dyDescent="0.25">
      <c r="A373" s="196"/>
      <c r="B373" s="154" t="s">
        <v>27</v>
      </c>
      <c r="C373" s="46">
        <v>97</v>
      </c>
      <c r="D373" s="46"/>
      <c r="E373" s="47">
        <v>4010709</v>
      </c>
      <c r="F373" s="46" t="s">
        <v>154</v>
      </c>
      <c r="G373" s="47">
        <v>612622</v>
      </c>
      <c r="H373" s="79">
        <v>72.05</v>
      </c>
      <c r="I373" s="78"/>
      <c r="J373" s="79"/>
      <c r="K373" s="79"/>
      <c r="L373" s="79"/>
      <c r="M373" s="79">
        <v>72.05</v>
      </c>
      <c r="N373" s="79">
        <v>72.05</v>
      </c>
      <c r="O373" s="227"/>
      <c r="P373" s="227"/>
      <c r="Q373" s="227"/>
    </row>
    <row r="374" spans="1:17" ht="25.5" hidden="1" outlineLevel="1" x14ac:dyDescent="0.25">
      <c r="A374" s="196"/>
      <c r="B374" s="154" t="s">
        <v>34</v>
      </c>
      <c r="C374" s="77"/>
      <c r="D374" s="77"/>
      <c r="E374" s="77"/>
      <c r="F374" s="77"/>
      <c r="G374" s="77"/>
      <c r="H374" s="79" t="s">
        <v>155</v>
      </c>
      <c r="I374" s="78"/>
      <c r="J374" s="79"/>
      <c r="K374" s="79"/>
      <c r="L374" s="79"/>
      <c r="M374" s="79" t="s">
        <v>155</v>
      </c>
      <c r="N374" s="79" t="s">
        <v>155</v>
      </c>
      <c r="O374" s="227"/>
      <c r="P374" s="227"/>
      <c r="Q374" s="227"/>
    </row>
    <row r="375" spans="1:17" ht="25.5" hidden="1" outlineLevel="1" x14ac:dyDescent="0.25">
      <c r="A375" s="196"/>
      <c r="B375" s="154" t="s">
        <v>35</v>
      </c>
      <c r="C375" s="77"/>
      <c r="D375" s="77"/>
      <c r="E375" s="77"/>
      <c r="F375" s="77"/>
      <c r="G375" s="77"/>
      <c r="H375" s="79" t="s">
        <v>155</v>
      </c>
      <c r="I375" s="78"/>
      <c r="J375" s="79"/>
      <c r="K375" s="79"/>
      <c r="L375" s="79"/>
      <c r="M375" s="79" t="s">
        <v>155</v>
      </c>
      <c r="N375" s="79" t="s">
        <v>155</v>
      </c>
      <c r="O375" s="227"/>
      <c r="P375" s="227"/>
      <c r="Q375" s="227"/>
    </row>
    <row r="376" spans="1:17" ht="25.5" hidden="1" outlineLevel="1" x14ac:dyDescent="0.25">
      <c r="A376" s="196"/>
      <c r="B376" s="154" t="s">
        <v>36</v>
      </c>
      <c r="C376" s="77"/>
      <c r="D376" s="77"/>
      <c r="E376" s="77"/>
      <c r="F376" s="77"/>
      <c r="G376" s="77"/>
      <c r="H376" s="79" t="s">
        <v>155</v>
      </c>
      <c r="I376" s="78"/>
      <c r="J376" s="79"/>
      <c r="K376" s="79"/>
      <c r="L376" s="79"/>
      <c r="M376" s="79" t="s">
        <v>155</v>
      </c>
      <c r="N376" s="79" t="s">
        <v>155</v>
      </c>
      <c r="O376" s="227"/>
      <c r="P376" s="227"/>
      <c r="Q376" s="227"/>
    </row>
    <row r="377" spans="1:17" ht="25.5" hidden="1" customHeight="1" outlineLevel="1" x14ac:dyDescent="0.25">
      <c r="A377" s="196" t="s">
        <v>185</v>
      </c>
      <c r="B377" s="154" t="s">
        <v>21</v>
      </c>
      <c r="C377" s="77"/>
      <c r="D377" s="77"/>
      <c r="E377" s="77"/>
      <c r="F377" s="77"/>
      <c r="G377" s="77"/>
      <c r="H377" s="79">
        <v>55</v>
      </c>
      <c r="I377" s="78"/>
      <c r="J377" s="79"/>
      <c r="K377" s="79"/>
      <c r="L377" s="79"/>
      <c r="M377" s="79">
        <v>55</v>
      </c>
      <c r="N377" s="79">
        <v>55</v>
      </c>
      <c r="O377" s="227" t="s">
        <v>152</v>
      </c>
      <c r="P377" s="227"/>
      <c r="Q377" s="227" t="s">
        <v>186</v>
      </c>
    </row>
    <row r="378" spans="1:17" ht="25.5" hidden="1" outlineLevel="1" x14ac:dyDescent="0.25">
      <c r="A378" s="196"/>
      <c r="B378" s="154" t="s">
        <v>24</v>
      </c>
      <c r="C378" s="77"/>
      <c r="D378" s="77"/>
      <c r="E378" s="77"/>
      <c r="F378" s="77"/>
      <c r="G378" s="77"/>
      <c r="H378" s="79">
        <v>5.7</v>
      </c>
      <c r="I378" s="78"/>
      <c r="J378" s="79"/>
      <c r="K378" s="79"/>
      <c r="L378" s="79"/>
      <c r="M378" s="79">
        <v>5.7</v>
      </c>
      <c r="N378" s="79">
        <v>5.7</v>
      </c>
      <c r="O378" s="227"/>
      <c r="P378" s="227"/>
      <c r="Q378" s="227"/>
    </row>
    <row r="379" spans="1:17" ht="25.5" hidden="1" outlineLevel="1" x14ac:dyDescent="0.25">
      <c r="A379" s="196"/>
      <c r="B379" s="154" t="s">
        <v>26</v>
      </c>
      <c r="C379" s="77"/>
      <c r="D379" s="77"/>
      <c r="E379" s="77"/>
      <c r="F379" s="77"/>
      <c r="G379" s="77"/>
      <c r="H379" s="79">
        <v>313.5</v>
      </c>
      <c r="I379" s="78"/>
      <c r="J379" s="79"/>
      <c r="K379" s="79"/>
      <c r="L379" s="79"/>
      <c r="M379" s="79">
        <v>313.5</v>
      </c>
      <c r="N379" s="79">
        <v>313.5</v>
      </c>
      <c r="O379" s="227"/>
      <c r="P379" s="227"/>
      <c r="Q379" s="227"/>
    </row>
    <row r="380" spans="1:17" ht="25.5" hidden="1" outlineLevel="1" x14ac:dyDescent="0.25">
      <c r="A380" s="196"/>
      <c r="B380" s="154" t="s">
        <v>27</v>
      </c>
      <c r="C380" s="46">
        <v>97</v>
      </c>
      <c r="D380" s="46"/>
      <c r="E380" s="47">
        <v>4010709</v>
      </c>
      <c r="F380" s="46" t="s">
        <v>154</v>
      </c>
      <c r="G380" s="47">
        <v>612622</v>
      </c>
      <c r="H380" s="79">
        <v>313.5</v>
      </c>
      <c r="I380" s="78"/>
      <c r="J380" s="79"/>
      <c r="K380" s="79"/>
      <c r="L380" s="79"/>
      <c r="M380" s="79">
        <v>313.5</v>
      </c>
      <c r="N380" s="79">
        <v>313.5</v>
      </c>
      <c r="O380" s="227"/>
      <c r="P380" s="227"/>
      <c r="Q380" s="227"/>
    </row>
    <row r="381" spans="1:17" ht="25.5" hidden="1" outlineLevel="1" x14ac:dyDescent="0.25">
      <c r="A381" s="196"/>
      <c r="B381" s="154" t="s">
        <v>34</v>
      </c>
      <c r="C381" s="77"/>
      <c r="D381" s="77"/>
      <c r="E381" s="77"/>
      <c r="F381" s="77"/>
      <c r="G381" s="77"/>
      <c r="H381" s="79" t="s">
        <v>155</v>
      </c>
      <c r="I381" s="78"/>
      <c r="J381" s="79"/>
      <c r="K381" s="79"/>
      <c r="L381" s="79"/>
      <c r="M381" s="79" t="s">
        <v>155</v>
      </c>
      <c r="N381" s="79" t="s">
        <v>155</v>
      </c>
      <c r="O381" s="227"/>
      <c r="P381" s="227"/>
      <c r="Q381" s="227"/>
    </row>
    <row r="382" spans="1:17" ht="25.5" hidden="1" outlineLevel="1" x14ac:dyDescent="0.25">
      <c r="A382" s="196"/>
      <c r="B382" s="154" t="s">
        <v>35</v>
      </c>
      <c r="C382" s="77"/>
      <c r="D382" s="77"/>
      <c r="E382" s="77"/>
      <c r="F382" s="77"/>
      <c r="G382" s="77"/>
      <c r="H382" s="79" t="s">
        <v>155</v>
      </c>
      <c r="I382" s="78"/>
      <c r="J382" s="79"/>
      <c r="K382" s="79"/>
      <c r="L382" s="79"/>
      <c r="M382" s="79" t="s">
        <v>155</v>
      </c>
      <c r="N382" s="79" t="s">
        <v>155</v>
      </c>
      <c r="O382" s="227"/>
      <c r="P382" s="227"/>
      <c r="Q382" s="227"/>
    </row>
    <row r="383" spans="1:17" ht="25.5" hidden="1" outlineLevel="1" x14ac:dyDescent="0.25">
      <c r="A383" s="196"/>
      <c r="B383" s="154" t="s">
        <v>36</v>
      </c>
      <c r="C383" s="77"/>
      <c r="D383" s="77"/>
      <c r="E383" s="77"/>
      <c r="F383" s="77"/>
      <c r="G383" s="77"/>
      <c r="H383" s="79" t="s">
        <v>155</v>
      </c>
      <c r="I383" s="78"/>
      <c r="J383" s="79"/>
      <c r="K383" s="79"/>
      <c r="L383" s="79"/>
      <c r="M383" s="79" t="s">
        <v>155</v>
      </c>
      <c r="N383" s="79" t="s">
        <v>155</v>
      </c>
      <c r="O383" s="227"/>
      <c r="P383" s="227"/>
      <c r="Q383" s="227"/>
    </row>
    <row r="384" spans="1:17" ht="25.5" hidden="1" customHeight="1" outlineLevel="1" x14ac:dyDescent="0.25">
      <c r="A384" s="196" t="s">
        <v>187</v>
      </c>
      <c r="B384" s="154" t="s">
        <v>176</v>
      </c>
      <c r="C384" s="77"/>
      <c r="D384" s="77"/>
      <c r="E384" s="77"/>
      <c r="F384" s="77"/>
      <c r="G384" s="77"/>
      <c r="H384" s="79">
        <v>1</v>
      </c>
      <c r="I384" s="78"/>
      <c r="J384" s="79"/>
      <c r="K384" s="79"/>
      <c r="L384" s="79"/>
      <c r="M384" s="79">
        <v>1</v>
      </c>
      <c r="N384" s="79">
        <v>1</v>
      </c>
      <c r="O384" s="227" t="s">
        <v>158</v>
      </c>
      <c r="P384" s="227"/>
      <c r="Q384" s="227" t="s">
        <v>188</v>
      </c>
    </row>
    <row r="385" spans="1:17" ht="25.5" hidden="1" outlineLevel="1" x14ac:dyDescent="0.25">
      <c r="A385" s="196"/>
      <c r="B385" s="154" t="s">
        <v>24</v>
      </c>
      <c r="C385" s="77"/>
      <c r="D385" s="77"/>
      <c r="E385" s="77"/>
      <c r="F385" s="77"/>
      <c r="G385" s="77"/>
      <c r="H385" s="79">
        <v>320</v>
      </c>
      <c r="I385" s="78"/>
      <c r="J385" s="79"/>
      <c r="K385" s="79"/>
      <c r="L385" s="79"/>
      <c r="M385" s="79">
        <v>340</v>
      </c>
      <c r="N385" s="79">
        <v>340</v>
      </c>
      <c r="O385" s="227"/>
      <c r="P385" s="227"/>
      <c r="Q385" s="227"/>
    </row>
    <row r="386" spans="1:17" ht="25.5" hidden="1" outlineLevel="1" x14ac:dyDescent="0.25">
      <c r="A386" s="196"/>
      <c r="B386" s="154" t="s">
        <v>26</v>
      </c>
      <c r="C386" s="77"/>
      <c r="D386" s="77"/>
      <c r="E386" s="77"/>
      <c r="F386" s="77"/>
      <c r="G386" s="77"/>
      <c r="H386" s="79">
        <v>320</v>
      </c>
      <c r="I386" s="78"/>
      <c r="J386" s="79"/>
      <c r="K386" s="79"/>
      <c r="L386" s="79"/>
      <c r="M386" s="79">
        <v>340</v>
      </c>
      <c r="N386" s="79">
        <v>340</v>
      </c>
      <c r="O386" s="227"/>
      <c r="P386" s="227"/>
      <c r="Q386" s="227"/>
    </row>
    <row r="387" spans="1:17" ht="25.5" hidden="1" outlineLevel="1" x14ac:dyDescent="0.25">
      <c r="A387" s="196"/>
      <c r="B387" s="154" t="s">
        <v>27</v>
      </c>
      <c r="C387" s="46">
        <v>97</v>
      </c>
      <c r="D387" s="46"/>
      <c r="E387" s="47">
        <v>4010709</v>
      </c>
      <c r="F387" s="46" t="s">
        <v>154</v>
      </c>
      <c r="G387" s="47">
        <v>612622</v>
      </c>
      <c r="H387" s="79">
        <v>320</v>
      </c>
      <c r="I387" s="78"/>
      <c r="J387" s="79"/>
      <c r="K387" s="79"/>
      <c r="L387" s="79"/>
      <c r="M387" s="79">
        <v>340</v>
      </c>
      <c r="N387" s="79">
        <v>340</v>
      </c>
      <c r="O387" s="227"/>
      <c r="P387" s="227"/>
      <c r="Q387" s="227"/>
    </row>
    <row r="388" spans="1:17" ht="25.5" hidden="1" outlineLevel="1" x14ac:dyDescent="0.25">
      <c r="A388" s="196"/>
      <c r="B388" s="154" t="s">
        <v>34</v>
      </c>
      <c r="C388" s="77"/>
      <c r="D388" s="77"/>
      <c r="E388" s="77"/>
      <c r="F388" s="77"/>
      <c r="G388" s="77"/>
      <c r="H388" s="79" t="s">
        <v>155</v>
      </c>
      <c r="I388" s="78"/>
      <c r="J388" s="79"/>
      <c r="K388" s="79"/>
      <c r="L388" s="79"/>
      <c r="M388" s="79" t="s">
        <v>155</v>
      </c>
      <c r="N388" s="79" t="s">
        <v>155</v>
      </c>
      <c r="O388" s="227"/>
      <c r="P388" s="227"/>
      <c r="Q388" s="227"/>
    </row>
    <row r="389" spans="1:17" ht="25.5" hidden="1" outlineLevel="1" x14ac:dyDescent="0.25">
      <c r="A389" s="196"/>
      <c r="B389" s="154" t="s">
        <v>35</v>
      </c>
      <c r="C389" s="77"/>
      <c r="D389" s="77"/>
      <c r="E389" s="77"/>
      <c r="F389" s="77"/>
      <c r="G389" s="77"/>
      <c r="H389" s="79" t="s">
        <v>155</v>
      </c>
      <c r="I389" s="78"/>
      <c r="J389" s="79"/>
      <c r="K389" s="79"/>
      <c r="L389" s="79"/>
      <c r="M389" s="79" t="s">
        <v>155</v>
      </c>
      <c r="N389" s="79" t="s">
        <v>155</v>
      </c>
      <c r="O389" s="227"/>
      <c r="P389" s="227"/>
      <c r="Q389" s="227"/>
    </row>
    <row r="390" spans="1:17" ht="25.5" hidden="1" outlineLevel="1" x14ac:dyDescent="0.25">
      <c r="A390" s="196"/>
      <c r="B390" s="154" t="s">
        <v>36</v>
      </c>
      <c r="C390" s="77"/>
      <c r="D390" s="77"/>
      <c r="E390" s="77"/>
      <c r="F390" s="77"/>
      <c r="G390" s="77"/>
      <c r="H390" s="79" t="s">
        <v>155</v>
      </c>
      <c r="I390" s="78"/>
      <c r="J390" s="79"/>
      <c r="K390" s="79"/>
      <c r="L390" s="79"/>
      <c r="M390" s="79" t="s">
        <v>155</v>
      </c>
      <c r="N390" s="79" t="s">
        <v>155</v>
      </c>
      <c r="O390" s="227"/>
      <c r="P390" s="227"/>
      <c r="Q390" s="227"/>
    </row>
    <row r="391" spans="1:17" ht="25.5" hidden="1" customHeight="1" outlineLevel="1" x14ac:dyDescent="0.25">
      <c r="A391" s="196" t="s">
        <v>189</v>
      </c>
      <c r="B391" s="154" t="s">
        <v>176</v>
      </c>
      <c r="C391" s="77"/>
      <c r="D391" s="77"/>
      <c r="E391" s="77"/>
      <c r="F391" s="77"/>
      <c r="G391" s="77"/>
      <c r="H391" s="79">
        <v>1</v>
      </c>
      <c r="I391" s="78"/>
      <c r="J391" s="79"/>
      <c r="K391" s="79"/>
      <c r="L391" s="79"/>
      <c r="M391" s="79">
        <v>1</v>
      </c>
      <c r="N391" s="79">
        <v>1</v>
      </c>
      <c r="O391" s="227" t="s">
        <v>158</v>
      </c>
      <c r="P391" s="227"/>
      <c r="Q391" s="154" t="s">
        <v>190</v>
      </c>
    </row>
    <row r="392" spans="1:17" ht="25.5" hidden="1" outlineLevel="1" x14ac:dyDescent="0.25">
      <c r="A392" s="196"/>
      <c r="B392" s="154" t="s">
        <v>24</v>
      </c>
      <c r="C392" s="77"/>
      <c r="D392" s="77"/>
      <c r="E392" s="77"/>
      <c r="F392" s="77"/>
      <c r="G392" s="77"/>
      <c r="H392" s="79">
        <v>100</v>
      </c>
      <c r="I392" s="78"/>
      <c r="J392" s="79"/>
      <c r="K392" s="79"/>
      <c r="L392" s="79"/>
      <c r="M392" s="79">
        <v>110</v>
      </c>
      <c r="N392" s="79">
        <v>110</v>
      </c>
      <c r="O392" s="227"/>
      <c r="P392" s="227"/>
      <c r="Q392" s="154" t="s">
        <v>191</v>
      </c>
    </row>
    <row r="393" spans="1:17" ht="25.5" hidden="1" outlineLevel="1" x14ac:dyDescent="0.25">
      <c r="A393" s="196"/>
      <c r="B393" s="154" t="s">
        <v>26</v>
      </c>
      <c r="C393" s="77"/>
      <c r="D393" s="77"/>
      <c r="E393" s="77"/>
      <c r="F393" s="77"/>
      <c r="G393" s="77"/>
      <c r="H393" s="79">
        <v>100</v>
      </c>
      <c r="I393" s="78"/>
      <c r="J393" s="79"/>
      <c r="K393" s="79"/>
      <c r="L393" s="79"/>
      <c r="M393" s="79">
        <v>110</v>
      </c>
      <c r="N393" s="79">
        <v>110</v>
      </c>
      <c r="O393" s="227"/>
      <c r="P393" s="227"/>
      <c r="Q393" s="154" t="s">
        <v>192</v>
      </c>
    </row>
    <row r="394" spans="1:17" ht="25.5" hidden="1" outlineLevel="1" x14ac:dyDescent="0.25">
      <c r="A394" s="196"/>
      <c r="B394" s="154" t="s">
        <v>27</v>
      </c>
      <c r="C394" s="46">
        <v>97</v>
      </c>
      <c r="D394" s="46"/>
      <c r="E394" s="47">
        <v>4010709</v>
      </c>
      <c r="F394" s="46" t="s">
        <v>154</v>
      </c>
      <c r="G394" s="47">
        <v>612622</v>
      </c>
      <c r="H394" s="79">
        <v>100</v>
      </c>
      <c r="I394" s="78"/>
      <c r="J394" s="79"/>
      <c r="K394" s="79"/>
      <c r="L394" s="79"/>
      <c r="M394" s="79">
        <v>110</v>
      </c>
      <c r="N394" s="79">
        <v>110</v>
      </c>
      <c r="O394" s="227"/>
      <c r="P394" s="227"/>
      <c r="Q394" s="74"/>
    </row>
    <row r="395" spans="1:17" ht="25.5" hidden="1" outlineLevel="1" x14ac:dyDescent="0.25">
      <c r="A395" s="196"/>
      <c r="B395" s="154" t="s">
        <v>34</v>
      </c>
      <c r="C395" s="77"/>
      <c r="D395" s="77"/>
      <c r="E395" s="77"/>
      <c r="F395" s="77"/>
      <c r="G395" s="77"/>
      <c r="H395" s="79" t="s">
        <v>155</v>
      </c>
      <c r="I395" s="78"/>
      <c r="J395" s="79"/>
      <c r="K395" s="79"/>
      <c r="L395" s="79"/>
      <c r="M395" s="79" t="s">
        <v>155</v>
      </c>
      <c r="N395" s="79" t="s">
        <v>155</v>
      </c>
      <c r="O395" s="227"/>
      <c r="P395" s="227"/>
      <c r="Q395" s="74"/>
    </row>
    <row r="396" spans="1:17" ht="25.5" hidden="1" outlineLevel="1" x14ac:dyDescent="0.25">
      <c r="A396" s="196"/>
      <c r="B396" s="154" t="s">
        <v>35</v>
      </c>
      <c r="C396" s="77"/>
      <c r="D396" s="77"/>
      <c r="E396" s="77"/>
      <c r="F396" s="77"/>
      <c r="G396" s="77"/>
      <c r="H396" s="79" t="s">
        <v>155</v>
      </c>
      <c r="I396" s="78"/>
      <c r="J396" s="79"/>
      <c r="K396" s="79"/>
      <c r="L396" s="79"/>
      <c r="M396" s="79" t="s">
        <v>155</v>
      </c>
      <c r="N396" s="79" t="s">
        <v>155</v>
      </c>
      <c r="O396" s="227"/>
      <c r="P396" s="227"/>
      <c r="Q396" s="74"/>
    </row>
    <row r="397" spans="1:17" ht="25.5" hidden="1" outlineLevel="1" x14ac:dyDescent="0.25">
      <c r="A397" s="196"/>
      <c r="B397" s="154" t="s">
        <v>36</v>
      </c>
      <c r="C397" s="77"/>
      <c r="D397" s="77"/>
      <c r="E397" s="77"/>
      <c r="F397" s="77"/>
      <c r="G397" s="77"/>
      <c r="H397" s="79" t="s">
        <v>155</v>
      </c>
      <c r="I397" s="78"/>
      <c r="J397" s="79"/>
      <c r="K397" s="79"/>
      <c r="L397" s="79"/>
      <c r="M397" s="79" t="s">
        <v>155</v>
      </c>
      <c r="N397" s="79" t="s">
        <v>155</v>
      </c>
      <c r="O397" s="227"/>
      <c r="P397" s="227"/>
      <c r="Q397" s="74"/>
    </row>
    <row r="398" spans="1:17" ht="25.5" hidden="1" customHeight="1" outlineLevel="1" x14ac:dyDescent="0.25">
      <c r="A398" s="196" t="s">
        <v>193</v>
      </c>
      <c r="B398" s="154" t="s">
        <v>176</v>
      </c>
      <c r="C398" s="77"/>
      <c r="D398" s="77"/>
      <c r="E398" s="77"/>
      <c r="F398" s="77"/>
      <c r="G398" s="77"/>
      <c r="H398" s="79">
        <v>1</v>
      </c>
      <c r="I398" s="78"/>
      <c r="J398" s="79"/>
      <c r="K398" s="79"/>
      <c r="L398" s="79"/>
      <c r="M398" s="79">
        <v>1</v>
      </c>
      <c r="N398" s="79">
        <v>1</v>
      </c>
      <c r="O398" s="227" t="s">
        <v>158</v>
      </c>
      <c r="P398" s="227"/>
      <c r="Q398" s="227" t="s">
        <v>194</v>
      </c>
    </row>
    <row r="399" spans="1:17" ht="25.5" hidden="1" outlineLevel="1" x14ac:dyDescent="0.25">
      <c r="A399" s="196"/>
      <c r="B399" s="154" t="s">
        <v>24</v>
      </c>
      <c r="C399" s="77"/>
      <c r="D399" s="77"/>
      <c r="E399" s="77"/>
      <c r="F399" s="77"/>
      <c r="G399" s="77"/>
      <c r="H399" s="79">
        <v>80</v>
      </c>
      <c r="I399" s="78"/>
      <c r="J399" s="79"/>
      <c r="K399" s="79"/>
      <c r="L399" s="79"/>
      <c r="M399" s="79">
        <v>90</v>
      </c>
      <c r="N399" s="79">
        <v>90</v>
      </c>
      <c r="O399" s="227"/>
      <c r="P399" s="227"/>
      <c r="Q399" s="227"/>
    </row>
    <row r="400" spans="1:17" ht="25.5" hidden="1" outlineLevel="1" x14ac:dyDescent="0.25">
      <c r="A400" s="196"/>
      <c r="B400" s="154" t="s">
        <v>26</v>
      </c>
      <c r="C400" s="77"/>
      <c r="D400" s="77"/>
      <c r="E400" s="77"/>
      <c r="F400" s="77"/>
      <c r="G400" s="77"/>
      <c r="H400" s="79">
        <v>80</v>
      </c>
      <c r="I400" s="78"/>
      <c r="J400" s="79"/>
      <c r="K400" s="79"/>
      <c r="L400" s="79"/>
      <c r="M400" s="79">
        <v>90</v>
      </c>
      <c r="N400" s="79">
        <v>90</v>
      </c>
      <c r="O400" s="227"/>
      <c r="P400" s="227"/>
      <c r="Q400" s="227"/>
    </row>
    <row r="401" spans="1:17" ht="25.5" hidden="1" outlineLevel="1" x14ac:dyDescent="0.25">
      <c r="A401" s="196"/>
      <c r="B401" s="154" t="s">
        <v>27</v>
      </c>
      <c r="C401" s="46">
        <v>97</v>
      </c>
      <c r="D401" s="46"/>
      <c r="E401" s="47">
        <v>4010709</v>
      </c>
      <c r="F401" s="46" t="s">
        <v>154</v>
      </c>
      <c r="G401" s="47">
        <v>612622</v>
      </c>
      <c r="H401" s="79">
        <v>80</v>
      </c>
      <c r="I401" s="78"/>
      <c r="J401" s="79"/>
      <c r="K401" s="79"/>
      <c r="L401" s="79"/>
      <c r="M401" s="79">
        <v>90</v>
      </c>
      <c r="N401" s="79">
        <v>90</v>
      </c>
      <c r="O401" s="227"/>
      <c r="P401" s="227"/>
      <c r="Q401" s="227"/>
    </row>
    <row r="402" spans="1:17" ht="25.5" hidden="1" outlineLevel="1" x14ac:dyDescent="0.25">
      <c r="A402" s="196"/>
      <c r="B402" s="154" t="s">
        <v>34</v>
      </c>
      <c r="C402" s="77"/>
      <c r="D402" s="77"/>
      <c r="E402" s="77"/>
      <c r="F402" s="77"/>
      <c r="G402" s="77"/>
      <c r="H402" s="79" t="s">
        <v>155</v>
      </c>
      <c r="I402" s="78"/>
      <c r="J402" s="79"/>
      <c r="K402" s="79"/>
      <c r="L402" s="79"/>
      <c r="M402" s="79" t="s">
        <v>155</v>
      </c>
      <c r="N402" s="79" t="s">
        <v>155</v>
      </c>
      <c r="O402" s="227"/>
      <c r="P402" s="227"/>
      <c r="Q402" s="227"/>
    </row>
    <row r="403" spans="1:17" ht="25.5" hidden="1" outlineLevel="1" x14ac:dyDescent="0.25">
      <c r="A403" s="196"/>
      <c r="B403" s="154" t="s">
        <v>35</v>
      </c>
      <c r="C403" s="77"/>
      <c r="D403" s="77"/>
      <c r="E403" s="77"/>
      <c r="F403" s="77"/>
      <c r="G403" s="77"/>
      <c r="H403" s="79" t="s">
        <v>155</v>
      </c>
      <c r="I403" s="78"/>
      <c r="J403" s="79"/>
      <c r="K403" s="79"/>
      <c r="L403" s="79"/>
      <c r="M403" s="79" t="s">
        <v>155</v>
      </c>
      <c r="N403" s="79" t="s">
        <v>155</v>
      </c>
      <c r="O403" s="227"/>
      <c r="P403" s="227"/>
      <c r="Q403" s="227"/>
    </row>
    <row r="404" spans="1:17" ht="25.5" hidden="1" outlineLevel="1" x14ac:dyDescent="0.25">
      <c r="A404" s="196"/>
      <c r="B404" s="154" t="s">
        <v>36</v>
      </c>
      <c r="C404" s="77"/>
      <c r="D404" s="77"/>
      <c r="E404" s="77"/>
      <c r="F404" s="77"/>
      <c r="G404" s="77"/>
      <c r="H404" s="79" t="s">
        <v>155</v>
      </c>
      <c r="I404" s="78"/>
      <c r="J404" s="79"/>
      <c r="K404" s="79"/>
      <c r="L404" s="79"/>
      <c r="M404" s="79" t="s">
        <v>155</v>
      </c>
      <c r="N404" s="79" t="s">
        <v>155</v>
      </c>
      <c r="O404" s="227"/>
      <c r="P404" s="227"/>
      <c r="Q404" s="227"/>
    </row>
    <row r="405" spans="1:17" ht="25.5" hidden="1" customHeight="1" outlineLevel="1" x14ac:dyDescent="0.25">
      <c r="A405" s="196" t="s">
        <v>195</v>
      </c>
      <c r="B405" s="154" t="s">
        <v>176</v>
      </c>
      <c r="C405" s="77"/>
      <c r="D405" s="77"/>
      <c r="E405" s="77"/>
      <c r="F405" s="77"/>
      <c r="G405" s="77"/>
      <c r="H405" s="79">
        <v>25</v>
      </c>
      <c r="I405" s="78"/>
      <c r="J405" s="79"/>
      <c r="K405" s="79"/>
      <c r="L405" s="79"/>
      <c r="M405" s="79">
        <v>30</v>
      </c>
      <c r="N405" s="79">
        <v>30</v>
      </c>
      <c r="O405" s="227" t="s">
        <v>158</v>
      </c>
      <c r="P405" s="227"/>
      <c r="Q405" s="227" t="s">
        <v>196</v>
      </c>
    </row>
    <row r="406" spans="1:17" ht="25.5" hidden="1" outlineLevel="1" x14ac:dyDescent="0.25">
      <c r="A406" s="196"/>
      <c r="B406" s="154" t="s">
        <v>24</v>
      </c>
      <c r="C406" s="77"/>
      <c r="D406" s="77"/>
      <c r="E406" s="77"/>
      <c r="F406" s="77"/>
      <c r="G406" s="77"/>
      <c r="H406" s="79">
        <v>2</v>
      </c>
      <c r="I406" s="78"/>
      <c r="J406" s="79"/>
      <c r="K406" s="79"/>
      <c r="L406" s="79"/>
      <c r="M406" s="79">
        <v>2</v>
      </c>
      <c r="N406" s="79">
        <v>2</v>
      </c>
      <c r="O406" s="227"/>
      <c r="P406" s="227"/>
      <c r="Q406" s="227"/>
    </row>
    <row r="407" spans="1:17" ht="25.5" hidden="1" outlineLevel="1" x14ac:dyDescent="0.25">
      <c r="A407" s="196"/>
      <c r="B407" s="154" t="s">
        <v>26</v>
      </c>
      <c r="C407" s="77"/>
      <c r="D407" s="77"/>
      <c r="E407" s="77"/>
      <c r="F407" s="77"/>
      <c r="G407" s="77"/>
      <c r="H407" s="79">
        <v>50</v>
      </c>
      <c r="I407" s="78"/>
      <c r="J407" s="79"/>
      <c r="K407" s="79"/>
      <c r="L407" s="79"/>
      <c r="M407" s="79">
        <v>60</v>
      </c>
      <c r="N407" s="79">
        <v>60</v>
      </c>
      <c r="O407" s="227"/>
      <c r="P407" s="227"/>
      <c r="Q407" s="227"/>
    </row>
    <row r="408" spans="1:17" ht="25.5" hidden="1" outlineLevel="1" x14ac:dyDescent="0.25">
      <c r="A408" s="196"/>
      <c r="B408" s="154" t="s">
        <v>27</v>
      </c>
      <c r="C408" s="46">
        <v>97</v>
      </c>
      <c r="D408" s="46"/>
      <c r="E408" s="46">
        <v>709</v>
      </c>
      <c r="F408" s="46" t="s">
        <v>154</v>
      </c>
      <c r="G408" s="47">
        <v>612622</v>
      </c>
      <c r="H408" s="79">
        <v>50</v>
      </c>
      <c r="I408" s="78"/>
      <c r="J408" s="79"/>
      <c r="K408" s="79"/>
      <c r="L408" s="79"/>
      <c r="M408" s="79">
        <v>60</v>
      </c>
      <c r="N408" s="79">
        <v>60</v>
      </c>
      <c r="O408" s="227"/>
      <c r="P408" s="227"/>
      <c r="Q408" s="227"/>
    </row>
    <row r="409" spans="1:17" ht="25.5" hidden="1" outlineLevel="1" x14ac:dyDescent="0.25">
      <c r="A409" s="196"/>
      <c r="B409" s="154" t="s">
        <v>34</v>
      </c>
      <c r="C409" s="77"/>
      <c r="D409" s="77"/>
      <c r="E409" s="77"/>
      <c r="F409" s="77"/>
      <c r="G409" s="77"/>
      <c r="H409" s="79" t="s">
        <v>155</v>
      </c>
      <c r="I409" s="78"/>
      <c r="J409" s="79"/>
      <c r="K409" s="79"/>
      <c r="L409" s="79"/>
      <c r="M409" s="79" t="s">
        <v>155</v>
      </c>
      <c r="N409" s="79" t="s">
        <v>155</v>
      </c>
      <c r="O409" s="227"/>
      <c r="P409" s="227"/>
      <c r="Q409" s="227"/>
    </row>
    <row r="410" spans="1:17" ht="25.5" hidden="1" outlineLevel="1" x14ac:dyDescent="0.25">
      <c r="A410" s="196"/>
      <c r="B410" s="154" t="s">
        <v>35</v>
      </c>
      <c r="C410" s="77"/>
      <c r="D410" s="77"/>
      <c r="E410" s="77"/>
      <c r="F410" s="77"/>
      <c r="G410" s="77"/>
      <c r="H410" s="79" t="s">
        <v>155</v>
      </c>
      <c r="I410" s="78"/>
      <c r="J410" s="79"/>
      <c r="K410" s="79"/>
      <c r="L410" s="79"/>
      <c r="M410" s="79" t="s">
        <v>155</v>
      </c>
      <c r="N410" s="79" t="s">
        <v>155</v>
      </c>
      <c r="O410" s="227"/>
      <c r="P410" s="227"/>
      <c r="Q410" s="227"/>
    </row>
    <row r="411" spans="1:17" ht="25.5" hidden="1" outlineLevel="1" x14ac:dyDescent="0.25">
      <c r="A411" s="196"/>
      <c r="B411" s="154" t="s">
        <v>36</v>
      </c>
      <c r="C411" s="77"/>
      <c r="D411" s="77"/>
      <c r="E411" s="77"/>
      <c r="F411" s="77"/>
      <c r="G411" s="77"/>
      <c r="H411" s="79" t="s">
        <v>155</v>
      </c>
      <c r="I411" s="78"/>
      <c r="J411" s="79"/>
      <c r="K411" s="79"/>
      <c r="L411" s="79"/>
      <c r="M411" s="79" t="s">
        <v>155</v>
      </c>
      <c r="N411" s="79" t="s">
        <v>155</v>
      </c>
      <c r="O411" s="227"/>
      <c r="P411" s="227"/>
      <c r="Q411" s="227"/>
    </row>
    <row r="412" spans="1:17" ht="25.5" hidden="1" outlineLevel="1" x14ac:dyDescent="0.25">
      <c r="A412" s="196"/>
      <c r="B412" s="154" t="s">
        <v>24</v>
      </c>
      <c r="C412" s="77"/>
      <c r="D412" s="77"/>
      <c r="E412" s="77"/>
      <c r="F412" s="77"/>
      <c r="G412" s="77"/>
      <c r="H412" s="4" t="s">
        <v>155</v>
      </c>
      <c r="I412" s="78"/>
      <c r="J412" s="79"/>
      <c r="K412" s="79"/>
      <c r="L412" s="79"/>
      <c r="M412" s="79" t="s">
        <v>155</v>
      </c>
      <c r="N412" s="79" t="s">
        <v>155</v>
      </c>
      <c r="O412" s="227"/>
      <c r="P412" s="227"/>
      <c r="Q412" s="227"/>
    </row>
    <row r="413" spans="1:17" ht="25.5" hidden="1" outlineLevel="1" x14ac:dyDescent="0.25">
      <c r="A413" s="196"/>
      <c r="B413" s="154" t="s">
        <v>26</v>
      </c>
      <c r="C413" s="77"/>
      <c r="D413" s="77"/>
      <c r="E413" s="77"/>
      <c r="F413" s="77"/>
      <c r="G413" s="77"/>
      <c r="H413" s="79" t="s">
        <v>155</v>
      </c>
      <c r="I413" s="78"/>
      <c r="J413" s="79"/>
      <c r="K413" s="79"/>
      <c r="L413" s="79"/>
      <c r="M413" s="79" t="s">
        <v>155</v>
      </c>
      <c r="N413" s="79" t="s">
        <v>155</v>
      </c>
      <c r="O413" s="227"/>
      <c r="P413" s="227"/>
      <c r="Q413" s="227"/>
    </row>
    <row r="414" spans="1:17" ht="25.5" hidden="1" outlineLevel="1" x14ac:dyDescent="0.25">
      <c r="A414" s="196"/>
      <c r="B414" s="154" t="s">
        <v>27</v>
      </c>
      <c r="C414" s="46">
        <v>97</v>
      </c>
      <c r="D414" s="46"/>
      <c r="E414" s="46">
        <v>709</v>
      </c>
      <c r="F414" s="46" t="s">
        <v>154</v>
      </c>
      <c r="G414" s="47">
        <v>612622</v>
      </c>
      <c r="H414" s="79" t="s">
        <v>155</v>
      </c>
      <c r="I414" s="78"/>
      <c r="J414" s="79"/>
      <c r="K414" s="79"/>
      <c r="L414" s="79"/>
      <c r="M414" s="79" t="s">
        <v>155</v>
      </c>
      <c r="N414" s="79" t="s">
        <v>155</v>
      </c>
      <c r="O414" s="227"/>
      <c r="P414" s="227"/>
      <c r="Q414" s="227"/>
    </row>
    <row r="415" spans="1:17" ht="25.5" hidden="1" outlineLevel="1" x14ac:dyDescent="0.25">
      <c r="A415" s="196"/>
      <c r="B415" s="154" t="s">
        <v>34</v>
      </c>
      <c r="C415" s="77"/>
      <c r="D415" s="77"/>
      <c r="E415" s="77"/>
      <c r="F415" s="77"/>
      <c r="G415" s="77"/>
      <c r="H415" s="76" t="s">
        <v>155</v>
      </c>
      <c r="I415" s="78"/>
      <c r="J415" s="79"/>
      <c r="K415" s="79"/>
      <c r="L415" s="79"/>
      <c r="M415" s="79" t="s">
        <v>155</v>
      </c>
      <c r="N415" s="79" t="s">
        <v>155</v>
      </c>
      <c r="O415" s="227"/>
      <c r="P415" s="227"/>
      <c r="Q415" s="227"/>
    </row>
    <row r="416" spans="1:17" ht="25.5" hidden="1" outlineLevel="1" x14ac:dyDescent="0.25">
      <c r="A416" s="196"/>
      <c r="B416" s="154" t="s">
        <v>35</v>
      </c>
      <c r="C416" s="77"/>
      <c r="D416" s="77"/>
      <c r="E416" s="77"/>
      <c r="F416" s="77"/>
      <c r="G416" s="77"/>
      <c r="H416" s="79" t="s">
        <v>155</v>
      </c>
      <c r="I416" s="78"/>
      <c r="J416" s="79"/>
      <c r="K416" s="79"/>
      <c r="L416" s="79"/>
      <c r="M416" s="79" t="s">
        <v>155</v>
      </c>
      <c r="N416" s="79" t="s">
        <v>155</v>
      </c>
      <c r="O416" s="227"/>
      <c r="P416" s="227"/>
      <c r="Q416" s="227"/>
    </row>
    <row r="417" spans="1:17" ht="25.5" hidden="1" outlineLevel="1" x14ac:dyDescent="0.25">
      <c r="A417" s="196"/>
      <c r="B417" s="154" t="s">
        <v>36</v>
      </c>
      <c r="C417" s="77"/>
      <c r="D417" s="77"/>
      <c r="E417" s="77"/>
      <c r="F417" s="77"/>
      <c r="G417" s="77"/>
      <c r="H417" s="79" t="s">
        <v>155</v>
      </c>
      <c r="I417" s="78"/>
      <c r="J417" s="79"/>
      <c r="K417" s="79"/>
      <c r="L417" s="79"/>
      <c r="M417" s="79" t="s">
        <v>155</v>
      </c>
      <c r="N417" s="79" t="s">
        <v>155</v>
      </c>
      <c r="O417" s="227"/>
      <c r="P417" s="227"/>
      <c r="Q417" s="227"/>
    </row>
    <row r="418" spans="1:17" ht="25.5" customHeight="1" collapsed="1" x14ac:dyDescent="0.25">
      <c r="A418" s="201" t="s">
        <v>197</v>
      </c>
      <c r="B418" s="150" t="s">
        <v>176</v>
      </c>
      <c r="C418" s="75"/>
      <c r="D418" s="75"/>
      <c r="E418" s="75"/>
      <c r="F418" s="75"/>
      <c r="G418" s="75"/>
      <c r="H418" s="4">
        <v>100</v>
      </c>
      <c r="I418" s="24"/>
      <c r="J418" s="4">
        <v>30</v>
      </c>
      <c r="K418" s="4">
        <v>35</v>
      </c>
      <c r="L418" s="4">
        <v>35</v>
      </c>
      <c r="M418" s="4">
        <v>100</v>
      </c>
      <c r="N418" s="4">
        <v>100</v>
      </c>
      <c r="O418" s="216" t="s">
        <v>158</v>
      </c>
      <c r="P418" s="217"/>
      <c r="Q418" s="201" t="s">
        <v>198</v>
      </c>
    </row>
    <row r="419" spans="1:17" ht="25.5" x14ac:dyDescent="0.25">
      <c r="A419" s="202"/>
      <c r="B419" s="150" t="s">
        <v>24</v>
      </c>
      <c r="C419" s="75"/>
      <c r="D419" s="75"/>
      <c r="E419" s="75"/>
      <c r="F419" s="75"/>
      <c r="G419" s="75"/>
      <c r="H419" s="79">
        <f>H420/H418</f>
        <v>14</v>
      </c>
      <c r="I419" s="21"/>
      <c r="J419" s="79" t="s">
        <v>25</v>
      </c>
      <c r="K419" s="79" t="s">
        <v>25</v>
      </c>
      <c r="L419" s="79" t="s">
        <v>25</v>
      </c>
      <c r="M419" s="79">
        <f t="shared" ref="M419:N419" si="73">M420/M418</f>
        <v>14</v>
      </c>
      <c r="N419" s="79">
        <f t="shared" si="73"/>
        <v>14</v>
      </c>
      <c r="O419" s="218"/>
      <c r="P419" s="219"/>
      <c r="Q419" s="202"/>
    </row>
    <row r="420" spans="1:17" ht="25.5" x14ac:dyDescent="0.25">
      <c r="A420" s="202"/>
      <c r="B420" s="150" t="s">
        <v>26</v>
      </c>
      <c r="C420" s="75"/>
      <c r="D420" s="75"/>
      <c r="E420" s="75"/>
      <c r="F420" s="75"/>
      <c r="G420" s="75"/>
      <c r="H420" s="79">
        <f>H424</f>
        <v>1400</v>
      </c>
      <c r="I420" s="21"/>
      <c r="J420" s="79">
        <f t="shared" ref="J420:L420" si="74">J421+J422+J423+J424</f>
        <v>400</v>
      </c>
      <c r="K420" s="79">
        <f t="shared" si="74"/>
        <v>500</v>
      </c>
      <c r="L420" s="79">
        <f t="shared" si="74"/>
        <v>500</v>
      </c>
      <c r="M420" s="79">
        <f t="shared" ref="M420:N420" si="75">M424</f>
        <v>1400</v>
      </c>
      <c r="N420" s="79">
        <f t="shared" si="75"/>
        <v>1400</v>
      </c>
      <c r="O420" s="218"/>
      <c r="P420" s="219"/>
      <c r="Q420" s="202"/>
    </row>
    <row r="421" spans="1:17" ht="25.5" x14ac:dyDescent="0.25">
      <c r="A421" s="202"/>
      <c r="B421" s="150" t="s">
        <v>27</v>
      </c>
      <c r="C421" s="75"/>
      <c r="D421" s="75"/>
      <c r="E421" s="75"/>
      <c r="F421" s="75"/>
      <c r="G421" s="75"/>
      <c r="H421" s="76"/>
      <c r="I421" s="76"/>
      <c r="J421" s="76"/>
      <c r="K421" s="21"/>
      <c r="L421" s="76"/>
      <c r="M421" s="21"/>
      <c r="N421" s="21"/>
      <c r="O421" s="218"/>
      <c r="P421" s="219"/>
      <c r="Q421" s="202"/>
    </row>
    <row r="422" spans="1:17" ht="25.5" x14ac:dyDescent="0.25">
      <c r="A422" s="202"/>
      <c r="B422" s="150" t="s">
        <v>34</v>
      </c>
      <c r="C422" s="75"/>
      <c r="D422" s="75"/>
      <c r="E422" s="75"/>
      <c r="F422" s="75"/>
      <c r="G422" s="75"/>
      <c r="H422" s="21"/>
      <c r="I422" s="76"/>
      <c r="J422" s="76"/>
      <c r="K422" s="21"/>
      <c r="L422" s="76"/>
      <c r="M422" s="21"/>
      <c r="N422" s="21"/>
      <c r="O422" s="218"/>
      <c r="P422" s="219"/>
      <c r="Q422" s="202"/>
    </row>
    <row r="423" spans="1:17" ht="25.5" x14ac:dyDescent="0.25">
      <c r="A423" s="202"/>
      <c r="B423" s="150" t="s">
        <v>35</v>
      </c>
      <c r="C423" s="75"/>
      <c r="D423" s="75"/>
      <c r="E423" s="75"/>
      <c r="F423" s="75"/>
      <c r="G423" s="75"/>
      <c r="H423" s="21"/>
      <c r="I423" s="76"/>
      <c r="J423" s="76"/>
      <c r="K423" s="21"/>
      <c r="L423" s="76"/>
      <c r="M423" s="21"/>
      <c r="N423" s="21"/>
      <c r="O423" s="218"/>
      <c r="P423" s="219"/>
      <c r="Q423" s="202"/>
    </row>
    <row r="424" spans="1:17" ht="25.5" x14ac:dyDescent="0.25">
      <c r="A424" s="202"/>
      <c r="B424" s="150" t="s">
        <v>36</v>
      </c>
      <c r="C424" s="75"/>
      <c r="D424" s="75"/>
      <c r="E424" s="75"/>
      <c r="F424" s="75"/>
      <c r="G424" s="75"/>
      <c r="H424" s="21">
        <f>I424+J424+K424+L424</f>
        <v>1400</v>
      </c>
      <c r="I424" s="21"/>
      <c r="J424" s="21">
        <v>400</v>
      </c>
      <c r="K424" s="21">
        <v>500</v>
      </c>
      <c r="L424" s="21">
        <v>500</v>
      </c>
      <c r="M424" s="79">
        <f>1500-100</f>
        <v>1400</v>
      </c>
      <c r="N424" s="79">
        <f>1500-100</f>
        <v>1400</v>
      </c>
      <c r="O424" s="220"/>
      <c r="P424" s="221"/>
      <c r="Q424" s="203"/>
    </row>
    <row r="425" spans="1:17" s="1" customFormat="1" ht="38.25" customHeight="1" x14ac:dyDescent="0.25">
      <c r="A425" s="196" t="s">
        <v>199</v>
      </c>
      <c r="B425" s="150" t="s">
        <v>21</v>
      </c>
      <c r="C425" s="75"/>
      <c r="D425" s="75"/>
      <c r="E425" s="75"/>
      <c r="F425" s="75"/>
      <c r="G425" s="75"/>
      <c r="H425" s="149"/>
      <c r="I425" s="80"/>
      <c r="J425" s="80"/>
      <c r="K425" s="80"/>
      <c r="L425" s="80"/>
      <c r="M425" s="149"/>
      <c r="N425" s="33">
        <v>150</v>
      </c>
      <c r="O425" s="196" t="s">
        <v>200</v>
      </c>
      <c r="P425" s="196"/>
      <c r="Q425" s="196" t="s">
        <v>380</v>
      </c>
    </row>
    <row r="426" spans="1:17" s="1" customFormat="1" ht="25.5" x14ac:dyDescent="0.25">
      <c r="A426" s="196"/>
      <c r="B426" s="150" t="s">
        <v>24</v>
      </c>
      <c r="C426" s="75"/>
      <c r="D426" s="75"/>
      <c r="E426" s="75"/>
      <c r="F426" s="75"/>
      <c r="G426" s="75"/>
      <c r="H426" s="149"/>
      <c r="I426" s="80"/>
      <c r="J426" s="80"/>
      <c r="K426" s="80"/>
      <c r="L426" s="80"/>
      <c r="M426" s="149"/>
      <c r="N426" s="149"/>
      <c r="O426" s="196"/>
      <c r="P426" s="196"/>
      <c r="Q426" s="196"/>
    </row>
    <row r="427" spans="1:17" s="1" customFormat="1" ht="25.5" x14ac:dyDescent="0.25">
      <c r="A427" s="196"/>
      <c r="B427" s="150" t="s">
        <v>26</v>
      </c>
      <c r="C427" s="75"/>
      <c r="D427" s="75"/>
      <c r="E427" s="75"/>
      <c r="F427" s="75"/>
      <c r="G427" s="75"/>
      <c r="H427" s="21"/>
      <c r="I427" s="76"/>
      <c r="J427" s="76"/>
      <c r="K427" s="76"/>
      <c r="L427" s="76"/>
      <c r="M427" s="21"/>
      <c r="N427" s="21"/>
      <c r="O427" s="196"/>
      <c r="P427" s="196"/>
      <c r="Q427" s="196"/>
    </row>
    <row r="428" spans="1:17" s="1" customFormat="1" ht="25.5" x14ac:dyDescent="0.25">
      <c r="A428" s="196"/>
      <c r="B428" s="150" t="s">
        <v>27</v>
      </c>
      <c r="C428" s="149"/>
      <c r="D428" s="149"/>
      <c r="E428" s="20"/>
      <c r="F428" s="149"/>
      <c r="G428" s="20"/>
      <c r="H428" s="21"/>
      <c r="I428" s="76"/>
      <c r="J428" s="76"/>
      <c r="K428" s="76"/>
      <c r="L428" s="76"/>
      <c r="M428" s="21"/>
      <c r="N428" s="21"/>
      <c r="O428" s="196"/>
      <c r="P428" s="196"/>
      <c r="Q428" s="196"/>
    </row>
    <row r="429" spans="1:17" s="1" customFormat="1" ht="25.5" x14ac:dyDescent="0.25">
      <c r="A429" s="196"/>
      <c r="B429" s="150" t="s">
        <v>34</v>
      </c>
      <c r="C429" s="75"/>
      <c r="D429" s="75"/>
      <c r="E429" s="75"/>
      <c r="F429" s="75"/>
      <c r="G429" s="75"/>
      <c r="H429" s="76"/>
      <c r="I429" s="76"/>
      <c r="J429" s="76"/>
      <c r="K429" s="76"/>
      <c r="L429" s="76"/>
      <c r="M429" s="7"/>
      <c r="N429" s="7"/>
      <c r="O429" s="196"/>
      <c r="P429" s="196"/>
      <c r="Q429" s="196"/>
    </row>
    <row r="430" spans="1:17" s="1" customFormat="1" ht="25.5" x14ac:dyDescent="0.25">
      <c r="A430" s="196"/>
      <c r="B430" s="150" t="s">
        <v>35</v>
      </c>
      <c r="C430" s="75"/>
      <c r="D430" s="75"/>
      <c r="E430" s="75"/>
      <c r="F430" s="75"/>
      <c r="G430" s="75"/>
      <c r="H430" s="76"/>
      <c r="I430" s="76"/>
      <c r="J430" s="76"/>
      <c r="K430" s="76"/>
      <c r="L430" s="76"/>
      <c r="M430" s="7"/>
      <c r="N430" s="7"/>
      <c r="O430" s="196"/>
      <c r="P430" s="196"/>
      <c r="Q430" s="196"/>
    </row>
    <row r="431" spans="1:17" s="1" customFormat="1" ht="25.5" x14ac:dyDescent="0.25">
      <c r="A431" s="196"/>
      <c r="B431" s="150" t="s">
        <v>36</v>
      </c>
      <c r="C431" s="75"/>
      <c r="D431" s="75"/>
      <c r="E431" s="75"/>
      <c r="F431" s="75"/>
      <c r="G431" s="75"/>
      <c r="H431" s="76"/>
      <c r="I431" s="76"/>
      <c r="J431" s="76"/>
      <c r="K431" s="76"/>
      <c r="L431" s="76"/>
      <c r="M431" s="7"/>
      <c r="N431" s="7"/>
      <c r="O431" s="196"/>
      <c r="P431" s="196"/>
      <c r="Q431" s="196"/>
    </row>
    <row r="432" spans="1:17" s="1" customFormat="1" ht="38.25" hidden="1" customHeight="1" outlineLevel="1" x14ac:dyDescent="0.25">
      <c r="A432" s="196" t="s">
        <v>201</v>
      </c>
      <c r="B432" s="154" t="s">
        <v>202</v>
      </c>
      <c r="C432" s="77"/>
      <c r="D432" s="77"/>
      <c r="E432" s="77"/>
      <c r="F432" s="77"/>
      <c r="G432" s="77"/>
      <c r="H432" s="81" t="s">
        <v>155</v>
      </c>
      <c r="I432" s="77"/>
      <c r="J432" s="77"/>
      <c r="K432" s="77"/>
      <c r="L432" s="77"/>
      <c r="M432" s="46">
        <v>1</v>
      </c>
      <c r="N432" s="46">
        <v>1</v>
      </c>
      <c r="O432" s="227" t="s">
        <v>152</v>
      </c>
      <c r="P432" s="227"/>
      <c r="Q432" s="227" t="s">
        <v>203</v>
      </c>
    </row>
    <row r="433" spans="1:17" s="1" customFormat="1" ht="25.5" hidden="1" outlineLevel="1" x14ac:dyDescent="0.25">
      <c r="A433" s="196"/>
      <c r="B433" s="154" t="s">
        <v>24</v>
      </c>
      <c r="C433" s="77"/>
      <c r="D433" s="77"/>
      <c r="E433" s="77"/>
      <c r="F433" s="77"/>
      <c r="G433" s="77"/>
      <c r="H433" s="81" t="s">
        <v>151</v>
      </c>
      <c r="I433" s="77"/>
      <c r="J433" s="77"/>
      <c r="K433" s="77"/>
      <c r="L433" s="77"/>
      <c r="M433" s="46">
        <v>300</v>
      </c>
      <c r="N433" s="46">
        <v>300</v>
      </c>
      <c r="O433" s="227"/>
      <c r="P433" s="227"/>
      <c r="Q433" s="227"/>
    </row>
    <row r="434" spans="1:17" s="1" customFormat="1" ht="25.5" hidden="1" outlineLevel="1" x14ac:dyDescent="0.25">
      <c r="A434" s="196"/>
      <c r="B434" s="154" t="s">
        <v>26</v>
      </c>
      <c r="C434" s="77"/>
      <c r="D434" s="77"/>
      <c r="E434" s="77"/>
      <c r="F434" s="77"/>
      <c r="G434" s="77"/>
      <c r="H434" s="81" t="s">
        <v>155</v>
      </c>
      <c r="I434" s="77"/>
      <c r="J434" s="77"/>
      <c r="K434" s="77"/>
      <c r="L434" s="77"/>
      <c r="M434" s="46">
        <v>300</v>
      </c>
      <c r="N434" s="46">
        <v>300</v>
      </c>
      <c r="O434" s="227"/>
      <c r="P434" s="227"/>
      <c r="Q434" s="227"/>
    </row>
    <row r="435" spans="1:17" s="1" customFormat="1" ht="25.5" hidden="1" outlineLevel="1" x14ac:dyDescent="0.25">
      <c r="A435" s="196"/>
      <c r="B435" s="154" t="s">
        <v>27</v>
      </c>
      <c r="C435" s="46">
        <v>97</v>
      </c>
      <c r="D435" s="46"/>
      <c r="E435" s="47">
        <v>4010709</v>
      </c>
      <c r="F435" s="46" t="s">
        <v>154</v>
      </c>
      <c r="G435" s="47">
        <v>612622</v>
      </c>
      <c r="H435" s="81" t="s">
        <v>155</v>
      </c>
      <c r="I435" s="77"/>
      <c r="J435" s="77"/>
      <c r="K435" s="77"/>
      <c r="L435" s="77"/>
      <c r="M435" s="46">
        <v>300</v>
      </c>
      <c r="N435" s="46">
        <v>300</v>
      </c>
      <c r="O435" s="227"/>
      <c r="P435" s="227"/>
      <c r="Q435" s="227"/>
    </row>
    <row r="436" spans="1:17" s="1" customFormat="1" ht="25.5" hidden="1" outlineLevel="1" x14ac:dyDescent="0.25">
      <c r="A436" s="196"/>
      <c r="B436" s="154" t="s">
        <v>34</v>
      </c>
      <c r="C436" s="77"/>
      <c r="D436" s="77"/>
      <c r="E436" s="77"/>
      <c r="F436" s="77"/>
      <c r="G436" s="77"/>
      <c r="H436" s="81" t="s">
        <v>155</v>
      </c>
      <c r="I436" s="77"/>
      <c r="J436" s="77"/>
      <c r="K436" s="77"/>
      <c r="L436" s="77"/>
      <c r="M436" s="81" t="s">
        <v>155</v>
      </c>
      <c r="N436" s="81" t="s">
        <v>155</v>
      </c>
      <c r="O436" s="227"/>
      <c r="P436" s="227"/>
      <c r="Q436" s="227"/>
    </row>
    <row r="437" spans="1:17" s="1" customFormat="1" ht="25.5" hidden="1" outlineLevel="1" x14ac:dyDescent="0.25">
      <c r="A437" s="196"/>
      <c r="B437" s="154" t="s">
        <v>35</v>
      </c>
      <c r="C437" s="77"/>
      <c r="D437" s="77"/>
      <c r="E437" s="77"/>
      <c r="F437" s="77"/>
      <c r="G437" s="77"/>
      <c r="H437" s="81" t="s">
        <v>155</v>
      </c>
      <c r="I437" s="77"/>
      <c r="J437" s="77"/>
      <c r="K437" s="77"/>
      <c r="L437" s="77"/>
      <c r="M437" s="81" t="s">
        <v>155</v>
      </c>
      <c r="N437" s="81" t="s">
        <v>155</v>
      </c>
      <c r="O437" s="227"/>
      <c r="P437" s="227"/>
      <c r="Q437" s="227"/>
    </row>
    <row r="438" spans="1:17" s="1" customFormat="1" ht="25.5" hidden="1" outlineLevel="1" x14ac:dyDescent="0.25">
      <c r="A438" s="196"/>
      <c r="B438" s="154" t="s">
        <v>36</v>
      </c>
      <c r="C438" s="77"/>
      <c r="D438" s="77"/>
      <c r="E438" s="77"/>
      <c r="F438" s="77"/>
      <c r="G438" s="77"/>
      <c r="H438" s="81" t="s">
        <v>155</v>
      </c>
      <c r="I438" s="77"/>
      <c r="J438" s="77"/>
      <c r="K438" s="77"/>
      <c r="L438" s="77"/>
      <c r="M438" s="81" t="s">
        <v>155</v>
      </c>
      <c r="N438" s="81" t="s">
        <v>155</v>
      </c>
      <c r="O438" s="227"/>
      <c r="P438" s="227"/>
      <c r="Q438" s="227"/>
    </row>
    <row r="439" spans="1:17" s="1" customFormat="1" ht="25.5" hidden="1" customHeight="1" outlineLevel="1" x14ac:dyDescent="0.25">
      <c r="A439" s="196" t="s">
        <v>204</v>
      </c>
      <c r="B439" s="154" t="s">
        <v>21</v>
      </c>
      <c r="C439" s="77"/>
      <c r="D439" s="77"/>
      <c r="E439" s="77"/>
      <c r="F439" s="77"/>
      <c r="G439" s="77"/>
      <c r="H439" s="46" t="s">
        <v>205</v>
      </c>
      <c r="I439" s="77"/>
      <c r="J439" s="77"/>
      <c r="K439" s="77"/>
      <c r="L439" s="77"/>
      <c r="M439" s="46" t="s">
        <v>205</v>
      </c>
      <c r="N439" s="46" t="s">
        <v>205</v>
      </c>
      <c r="O439" s="227" t="s">
        <v>152</v>
      </c>
      <c r="P439" s="227"/>
      <c r="Q439" s="227" t="s">
        <v>206</v>
      </c>
    </row>
    <row r="440" spans="1:17" s="1" customFormat="1" ht="25.5" hidden="1" outlineLevel="1" x14ac:dyDescent="0.25">
      <c r="A440" s="196"/>
      <c r="B440" s="154" t="s">
        <v>24</v>
      </c>
      <c r="C440" s="77"/>
      <c r="D440" s="77"/>
      <c r="E440" s="77"/>
      <c r="F440" s="77"/>
      <c r="G440" s="77"/>
      <c r="H440" s="46">
        <v>50</v>
      </c>
      <c r="I440" s="77"/>
      <c r="J440" s="77"/>
      <c r="K440" s="77"/>
      <c r="L440" s="77"/>
      <c r="M440" s="46">
        <v>50</v>
      </c>
      <c r="N440" s="46">
        <v>50</v>
      </c>
      <c r="O440" s="227"/>
      <c r="P440" s="227"/>
      <c r="Q440" s="227"/>
    </row>
    <row r="441" spans="1:17" s="1" customFormat="1" ht="25.5" hidden="1" outlineLevel="1" x14ac:dyDescent="0.25">
      <c r="A441" s="196"/>
      <c r="B441" s="154" t="s">
        <v>26</v>
      </c>
      <c r="C441" s="77"/>
      <c r="D441" s="77"/>
      <c r="E441" s="77"/>
      <c r="F441" s="77"/>
      <c r="G441" s="77"/>
      <c r="H441" s="46">
        <v>350</v>
      </c>
      <c r="I441" s="77"/>
      <c r="J441" s="77"/>
      <c r="K441" s="77"/>
      <c r="L441" s="77"/>
      <c r="M441" s="46">
        <v>350</v>
      </c>
      <c r="N441" s="46">
        <v>350</v>
      </c>
      <c r="O441" s="227"/>
      <c r="P441" s="227"/>
      <c r="Q441" s="227"/>
    </row>
    <row r="442" spans="1:17" s="1" customFormat="1" ht="25.5" hidden="1" outlineLevel="1" x14ac:dyDescent="0.25">
      <c r="A442" s="196"/>
      <c r="B442" s="154" t="s">
        <v>27</v>
      </c>
      <c r="C442" s="46">
        <v>97</v>
      </c>
      <c r="D442" s="46"/>
      <c r="E442" s="47">
        <v>4010709</v>
      </c>
      <c r="F442" s="46" t="s">
        <v>154</v>
      </c>
      <c r="G442" s="47">
        <v>612622</v>
      </c>
      <c r="H442" s="46">
        <v>350</v>
      </c>
      <c r="I442" s="81"/>
      <c r="J442" s="81"/>
      <c r="K442" s="81"/>
      <c r="L442" s="81"/>
      <c r="M442" s="46">
        <v>350</v>
      </c>
      <c r="N442" s="46">
        <v>350</v>
      </c>
      <c r="O442" s="227"/>
      <c r="P442" s="227"/>
      <c r="Q442" s="227"/>
    </row>
    <row r="443" spans="1:17" s="1" customFormat="1" ht="25.5" hidden="1" outlineLevel="1" x14ac:dyDescent="0.25">
      <c r="A443" s="196"/>
      <c r="B443" s="154" t="s">
        <v>34</v>
      </c>
      <c r="C443" s="77"/>
      <c r="D443" s="77"/>
      <c r="E443" s="77"/>
      <c r="F443" s="77"/>
      <c r="G443" s="77"/>
      <c r="H443" s="81" t="s">
        <v>155</v>
      </c>
      <c r="I443" s="81"/>
      <c r="J443" s="81"/>
      <c r="K443" s="81"/>
      <c r="L443" s="81"/>
      <c r="M443" s="81" t="s">
        <v>155</v>
      </c>
      <c r="N443" s="81" t="s">
        <v>155</v>
      </c>
      <c r="O443" s="227"/>
      <c r="P443" s="227"/>
      <c r="Q443" s="227"/>
    </row>
    <row r="444" spans="1:17" s="1" customFormat="1" ht="25.5" hidden="1" outlineLevel="1" x14ac:dyDescent="0.25">
      <c r="A444" s="196"/>
      <c r="B444" s="154" t="s">
        <v>35</v>
      </c>
      <c r="C444" s="77"/>
      <c r="D444" s="77"/>
      <c r="E444" s="77"/>
      <c r="F444" s="77"/>
      <c r="G444" s="77"/>
      <c r="H444" s="81" t="s">
        <v>155</v>
      </c>
      <c r="I444" s="81"/>
      <c r="J444" s="81"/>
      <c r="K444" s="81"/>
      <c r="L444" s="81"/>
      <c r="M444" s="81" t="s">
        <v>155</v>
      </c>
      <c r="N444" s="81" t="s">
        <v>155</v>
      </c>
      <c r="O444" s="227"/>
      <c r="P444" s="227"/>
      <c r="Q444" s="227"/>
    </row>
    <row r="445" spans="1:17" s="1" customFormat="1" ht="25.5" hidden="1" outlineLevel="1" x14ac:dyDescent="0.25">
      <c r="A445" s="196"/>
      <c r="B445" s="154" t="s">
        <v>36</v>
      </c>
      <c r="C445" s="77"/>
      <c r="D445" s="77"/>
      <c r="E445" s="77"/>
      <c r="F445" s="77"/>
      <c r="G445" s="77"/>
      <c r="H445" s="81"/>
      <c r="I445" s="81"/>
      <c r="J445" s="81"/>
      <c r="K445" s="81"/>
      <c r="L445" s="81"/>
      <c r="M445" s="81"/>
      <c r="N445" s="81"/>
      <c r="O445" s="227"/>
      <c r="P445" s="227"/>
      <c r="Q445" s="227"/>
    </row>
    <row r="446" spans="1:17" s="1" customFormat="1" ht="25.5" hidden="1" customHeight="1" outlineLevel="1" x14ac:dyDescent="0.25">
      <c r="A446" s="196" t="s">
        <v>207</v>
      </c>
      <c r="B446" s="154" t="s">
        <v>21</v>
      </c>
      <c r="C446" s="77"/>
      <c r="D446" s="77"/>
      <c r="E446" s="77"/>
      <c r="F446" s="77"/>
      <c r="G446" s="77"/>
      <c r="H446" s="46">
        <v>30</v>
      </c>
      <c r="I446" s="77"/>
      <c r="J446" s="77"/>
      <c r="K446" s="77"/>
      <c r="L446" s="77"/>
      <c r="M446" s="46">
        <v>30</v>
      </c>
      <c r="N446" s="46">
        <v>30</v>
      </c>
      <c r="O446" s="227" t="s">
        <v>152</v>
      </c>
      <c r="P446" s="227"/>
      <c r="Q446" s="227" t="s">
        <v>208</v>
      </c>
    </row>
    <row r="447" spans="1:17" s="1" customFormat="1" ht="25.5" hidden="1" outlineLevel="1" x14ac:dyDescent="0.25">
      <c r="A447" s="196"/>
      <c r="B447" s="154" t="s">
        <v>24</v>
      </c>
      <c r="C447" s="77"/>
      <c r="D447" s="77"/>
      <c r="E447" s="77"/>
      <c r="F447" s="77"/>
      <c r="G447" s="77"/>
      <c r="H447" s="46">
        <v>3.2</v>
      </c>
      <c r="I447" s="77"/>
      <c r="J447" s="77"/>
      <c r="K447" s="77"/>
      <c r="L447" s="77"/>
      <c r="M447" s="46">
        <v>3.2</v>
      </c>
      <c r="N447" s="46">
        <v>3.2</v>
      </c>
      <c r="O447" s="227"/>
      <c r="P447" s="227"/>
      <c r="Q447" s="227"/>
    </row>
    <row r="448" spans="1:17" s="1" customFormat="1" ht="25.5" hidden="1" outlineLevel="1" x14ac:dyDescent="0.25">
      <c r="A448" s="196"/>
      <c r="B448" s="154" t="s">
        <v>26</v>
      </c>
      <c r="C448" s="77"/>
      <c r="D448" s="77"/>
      <c r="E448" s="77"/>
      <c r="F448" s="77"/>
      <c r="G448" s="77"/>
      <c r="H448" s="46">
        <v>96</v>
      </c>
      <c r="I448" s="77"/>
      <c r="J448" s="77"/>
      <c r="K448" s="77"/>
      <c r="L448" s="77"/>
      <c r="M448" s="46">
        <v>96</v>
      </c>
      <c r="N448" s="46">
        <v>96</v>
      </c>
      <c r="O448" s="227"/>
      <c r="P448" s="227"/>
      <c r="Q448" s="227"/>
    </row>
    <row r="449" spans="1:17" s="1" customFormat="1" ht="25.5" hidden="1" outlineLevel="1" x14ac:dyDescent="0.25">
      <c r="A449" s="196"/>
      <c r="B449" s="154" t="s">
        <v>27</v>
      </c>
      <c r="C449" s="46">
        <v>97</v>
      </c>
      <c r="D449" s="46"/>
      <c r="E449" s="47">
        <v>4010709</v>
      </c>
      <c r="F449" s="46" t="s">
        <v>154</v>
      </c>
      <c r="G449" s="47">
        <v>612622</v>
      </c>
      <c r="H449" s="46">
        <v>96</v>
      </c>
      <c r="I449" s="77"/>
      <c r="J449" s="77"/>
      <c r="K449" s="77"/>
      <c r="L449" s="77"/>
      <c r="M449" s="46">
        <v>96</v>
      </c>
      <c r="N449" s="46">
        <v>96</v>
      </c>
      <c r="O449" s="227"/>
      <c r="P449" s="227"/>
      <c r="Q449" s="227"/>
    </row>
    <row r="450" spans="1:17" s="1" customFormat="1" ht="25.5" hidden="1" outlineLevel="1" x14ac:dyDescent="0.25">
      <c r="A450" s="196"/>
      <c r="B450" s="154" t="s">
        <v>34</v>
      </c>
      <c r="C450" s="77"/>
      <c r="D450" s="77"/>
      <c r="E450" s="77"/>
      <c r="F450" s="77"/>
      <c r="G450" s="77"/>
      <c r="H450" s="81" t="s">
        <v>155</v>
      </c>
      <c r="I450" s="81"/>
      <c r="J450" s="81"/>
      <c r="K450" s="81"/>
      <c r="L450" s="81"/>
      <c r="M450" s="81" t="s">
        <v>155</v>
      </c>
      <c r="N450" s="81" t="s">
        <v>155</v>
      </c>
      <c r="O450" s="227"/>
      <c r="P450" s="227"/>
      <c r="Q450" s="227"/>
    </row>
    <row r="451" spans="1:17" s="1" customFormat="1" ht="25.5" hidden="1" outlineLevel="1" x14ac:dyDescent="0.25">
      <c r="A451" s="196"/>
      <c r="B451" s="154" t="s">
        <v>35</v>
      </c>
      <c r="C451" s="77"/>
      <c r="D451" s="77"/>
      <c r="E451" s="77"/>
      <c r="F451" s="77"/>
      <c r="G451" s="77"/>
      <c r="H451" s="81" t="s">
        <v>155</v>
      </c>
      <c r="I451" s="81"/>
      <c r="J451" s="81"/>
      <c r="K451" s="81"/>
      <c r="L451" s="81"/>
      <c r="M451" s="81" t="s">
        <v>155</v>
      </c>
      <c r="N451" s="81" t="s">
        <v>155</v>
      </c>
      <c r="O451" s="227"/>
      <c r="P451" s="227"/>
      <c r="Q451" s="227"/>
    </row>
    <row r="452" spans="1:17" s="1" customFormat="1" ht="25.5" hidden="1" outlineLevel="1" x14ac:dyDescent="0.25">
      <c r="A452" s="196"/>
      <c r="B452" s="154" t="s">
        <v>36</v>
      </c>
      <c r="C452" s="77"/>
      <c r="D452" s="77"/>
      <c r="E452" s="77"/>
      <c r="F452" s="77"/>
      <c r="G452" s="77"/>
      <c r="H452" s="81"/>
      <c r="I452" s="81"/>
      <c r="J452" s="81"/>
      <c r="K452" s="81"/>
      <c r="L452" s="81"/>
      <c r="M452" s="81"/>
      <c r="N452" s="81"/>
      <c r="O452" s="227"/>
      <c r="P452" s="227"/>
      <c r="Q452" s="227"/>
    </row>
    <row r="453" spans="1:17" s="1" customFormat="1" ht="25.5" hidden="1" customHeight="1" outlineLevel="1" x14ac:dyDescent="0.25">
      <c r="A453" s="196" t="s">
        <v>209</v>
      </c>
      <c r="B453" s="154" t="s">
        <v>21</v>
      </c>
      <c r="C453" s="77"/>
      <c r="D453" s="77"/>
      <c r="E453" s="77"/>
      <c r="F453" s="77"/>
      <c r="G453" s="77"/>
      <c r="H453" s="46">
        <v>7</v>
      </c>
      <c r="I453" s="77"/>
      <c r="J453" s="77"/>
      <c r="K453" s="77"/>
      <c r="L453" s="77"/>
      <c r="M453" s="46">
        <v>7</v>
      </c>
      <c r="N453" s="46">
        <v>7</v>
      </c>
      <c r="O453" s="227" t="s">
        <v>158</v>
      </c>
      <c r="P453" s="227"/>
      <c r="Q453" s="227" t="s">
        <v>210</v>
      </c>
    </row>
    <row r="454" spans="1:17" s="1" customFormat="1" ht="25.5" hidden="1" outlineLevel="1" x14ac:dyDescent="0.25">
      <c r="A454" s="196"/>
      <c r="B454" s="154" t="s">
        <v>24</v>
      </c>
      <c r="C454" s="77"/>
      <c r="D454" s="77"/>
      <c r="E454" s="77"/>
      <c r="F454" s="77"/>
      <c r="G454" s="77"/>
      <c r="H454" s="46">
        <v>5</v>
      </c>
      <c r="I454" s="77"/>
      <c r="J454" s="77"/>
      <c r="K454" s="77"/>
      <c r="L454" s="77"/>
      <c r="M454" s="46">
        <v>5</v>
      </c>
      <c r="N454" s="46">
        <v>5</v>
      </c>
      <c r="O454" s="227"/>
      <c r="P454" s="227"/>
      <c r="Q454" s="227"/>
    </row>
    <row r="455" spans="1:17" s="1" customFormat="1" ht="25.5" hidden="1" outlineLevel="1" x14ac:dyDescent="0.25">
      <c r="A455" s="196"/>
      <c r="B455" s="154" t="s">
        <v>26</v>
      </c>
      <c r="C455" s="77"/>
      <c r="D455" s="77"/>
      <c r="E455" s="77"/>
      <c r="F455" s="77"/>
      <c r="G455" s="77"/>
      <c r="H455" s="46">
        <v>35</v>
      </c>
      <c r="I455" s="77"/>
      <c r="J455" s="77"/>
      <c r="K455" s="77"/>
      <c r="L455" s="77"/>
      <c r="M455" s="46">
        <v>35</v>
      </c>
      <c r="N455" s="46">
        <v>35</v>
      </c>
      <c r="O455" s="227"/>
      <c r="P455" s="227"/>
      <c r="Q455" s="227"/>
    </row>
    <row r="456" spans="1:17" s="1" customFormat="1" ht="25.5" hidden="1" outlineLevel="1" x14ac:dyDescent="0.25">
      <c r="A456" s="196"/>
      <c r="B456" s="154" t="s">
        <v>27</v>
      </c>
      <c r="C456" s="46">
        <v>97</v>
      </c>
      <c r="D456" s="46"/>
      <c r="E456" s="47">
        <v>4010709</v>
      </c>
      <c r="F456" s="46" t="s">
        <v>154</v>
      </c>
      <c r="G456" s="47">
        <v>612622</v>
      </c>
      <c r="H456" s="46">
        <v>35</v>
      </c>
      <c r="I456" s="77"/>
      <c r="J456" s="77"/>
      <c r="K456" s="77"/>
      <c r="L456" s="77"/>
      <c r="M456" s="46">
        <v>35</v>
      </c>
      <c r="N456" s="46">
        <v>35</v>
      </c>
      <c r="O456" s="227"/>
      <c r="P456" s="227"/>
      <c r="Q456" s="227"/>
    </row>
    <row r="457" spans="1:17" s="1" customFormat="1" ht="25.5" hidden="1" outlineLevel="1" x14ac:dyDescent="0.25">
      <c r="A457" s="196"/>
      <c r="B457" s="154" t="s">
        <v>34</v>
      </c>
      <c r="C457" s="77"/>
      <c r="D457" s="77"/>
      <c r="E457" s="77"/>
      <c r="F457" s="77"/>
      <c r="G457" s="77"/>
      <c r="H457" s="81" t="s">
        <v>155</v>
      </c>
      <c r="I457" s="81"/>
      <c r="J457" s="81"/>
      <c r="K457" s="81"/>
      <c r="L457" s="81"/>
      <c r="M457" s="81" t="s">
        <v>155</v>
      </c>
      <c r="N457" s="81" t="s">
        <v>155</v>
      </c>
      <c r="O457" s="227"/>
      <c r="P457" s="227"/>
      <c r="Q457" s="227"/>
    </row>
    <row r="458" spans="1:17" s="1" customFormat="1" ht="25.5" hidden="1" outlineLevel="1" x14ac:dyDescent="0.25">
      <c r="A458" s="196"/>
      <c r="B458" s="154" t="s">
        <v>35</v>
      </c>
      <c r="C458" s="77"/>
      <c r="D458" s="77"/>
      <c r="E458" s="77"/>
      <c r="F458" s="77"/>
      <c r="G458" s="77"/>
      <c r="H458" s="81" t="s">
        <v>155</v>
      </c>
      <c r="I458" s="81"/>
      <c r="J458" s="81"/>
      <c r="K458" s="81"/>
      <c r="L458" s="81"/>
      <c r="M458" s="81" t="s">
        <v>155</v>
      </c>
      <c r="N458" s="81" t="s">
        <v>155</v>
      </c>
      <c r="O458" s="227"/>
      <c r="P458" s="227"/>
      <c r="Q458" s="227"/>
    </row>
    <row r="459" spans="1:17" s="1" customFormat="1" ht="25.5" hidden="1" outlineLevel="1" x14ac:dyDescent="0.25">
      <c r="A459" s="196"/>
      <c r="B459" s="154" t="s">
        <v>36</v>
      </c>
      <c r="C459" s="77"/>
      <c r="D459" s="77"/>
      <c r="E459" s="77"/>
      <c r="F459" s="77"/>
      <c r="G459" s="77"/>
      <c r="H459" s="81"/>
      <c r="I459" s="81"/>
      <c r="J459" s="81"/>
      <c r="K459" s="81"/>
      <c r="L459" s="81"/>
      <c r="M459" s="81"/>
      <c r="N459" s="81"/>
      <c r="O459" s="227"/>
      <c r="P459" s="227"/>
      <c r="Q459" s="227"/>
    </row>
    <row r="460" spans="1:17" ht="25.5" customHeight="1" collapsed="1" x14ac:dyDescent="0.25">
      <c r="A460" s="196" t="s">
        <v>211</v>
      </c>
      <c r="B460" s="150" t="s">
        <v>21</v>
      </c>
      <c r="C460" s="75"/>
      <c r="D460" s="75"/>
      <c r="E460" s="75"/>
      <c r="F460" s="75"/>
      <c r="G460" s="75"/>
      <c r="H460" s="33">
        <v>1000</v>
      </c>
      <c r="I460" s="33">
        <v>1000</v>
      </c>
      <c r="J460" s="33">
        <v>1000</v>
      </c>
      <c r="K460" s="33">
        <v>1000</v>
      </c>
      <c r="L460" s="33">
        <v>1000</v>
      </c>
      <c r="M460" s="33">
        <v>1000</v>
      </c>
      <c r="N460" s="33">
        <v>1000</v>
      </c>
      <c r="O460" s="196" t="s">
        <v>52</v>
      </c>
      <c r="P460" s="196"/>
      <c r="Q460" s="196" t="s">
        <v>212</v>
      </c>
    </row>
    <row r="461" spans="1:17" ht="25.5" x14ac:dyDescent="0.25">
      <c r="A461" s="196"/>
      <c r="B461" s="150" t="s">
        <v>24</v>
      </c>
      <c r="C461" s="75"/>
      <c r="D461" s="75"/>
      <c r="E461" s="75"/>
      <c r="F461" s="75"/>
      <c r="G461" s="75"/>
      <c r="H461" s="79">
        <f t="shared" ref="H461" si="76">H462/H460</f>
        <v>9.9901</v>
      </c>
      <c r="I461" s="76" t="s">
        <v>25</v>
      </c>
      <c r="J461" s="76" t="s">
        <v>25</v>
      </c>
      <c r="K461" s="76" t="s">
        <v>25</v>
      </c>
      <c r="L461" s="76" t="s">
        <v>25</v>
      </c>
      <c r="M461" s="79">
        <f t="shared" ref="M461:N461" si="77">M462/M460</f>
        <v>9.9901</v>
      </c>
      <c r="N461" s="79">
        <f t="shared" si="77"/>
        <v>9.9901</v>
      </c>
      <c r="O461" s="196"/>
      <c r="P461" s="196"/>
      <c r="Q461" s="196"/>
    </row>
    <row r="462" spans="1:17" ht="25.5" x14ac:dyDescent="0.25">
      <c r="A462" s="196"/>
      <c r="B462" s="150" t="s">
        <v>26</v>
      </c>
      <c r="C462" s="75"/>
      <c r="D462" s="75"/>
      <c r="E462" s="75"/>
      <c r="F462" s="75"/>
      <c r="G462" s="75"/>
      <c r="H462" s="79">
        <f>H463</f>
        <v>9990.1</v>
      </c>
      <c r="I462" s="79"/>
      <c r="J462" s="79">
        <f t="shared" ref="J462:L462" si="78">J463</f>
        <v>4851.3969999999999</v>
      </c>
      <c r="K462" s="79">
        <f t="shared" si="78"/>
        <v>975</v>
      </c>
      <c r="L462" s="79">
        <f t="shared" si="78"/>
        <v>4163.7029999999995</v>
      </c>
      <c r="M462" s="79">
        <f>M463</f>
        <v>9990.1</v>
      </c>
      <c r="N462" s="79">
        <f>N463</f>
        <v>9990.1</v>
      </c>
      <c r="O462" s="196"/>
      <c r="P462" s="196"/>
      <c r="Q462" s="196"/>
    </row>
    <row r="463" spans="1:17" ht="25.5" x14ac:dyDescent="0.25">
      <c r="A463" s="196"/>
      <c r="B463" s="150" t="s">
        <v>27</v>
      </c>
      <c r="C463" s="9" t="s">
        <v>28</v>
      </c>
      <c r="D463" s="9" t="s">
        <v>29</v>
      </c>
      <c r="E463" s="9" t="s">
        <v>53</v>
      </c>
      <c r="F463" s="149" t="s">
        <v>213</v>
      </c>
      <c r="G463" s="9" t="s">
        <v>45</v>
      </c>
      <c r="H463" s="79">
        <f>H464+H465</f>
        <v>9990.1</v>
      </c>
      <c r="I463" s="79"/>
      <c r="J463" s="79">
        <f t="shared" ref="J463:N463" si="79">J464+J465</f>
        <v>4851.3969999999999</v>
      </c>
      <c r="K463" s="79">
        <f t="shared" si="79"/>
        <v>975</v>
      </c>
      <c r="L463" s="79">
        <f t="shared" si="79"/>
        <v>4163.7029999999995</v>
      </c>
      <c r="M463" s="79">
        <f t="shared" si="79"/>
        <v>9990.1</v>
      </c>
      <c r="N463" s="79">
        <f t="shared" si="79"/>
        <v>9990.1</v>
      </c>
      <c r="O463" s="196"/>
      <c r="P463" s="196"/>
      <c r="Q463" s="196"/>
    </row>
    <row r="464" spans="1:17" hidden="1" outlineLevel="1" x14ac:dyDescent="0.25">
      <c r="A464" s="196"/>
      <c r="B464" s="150"/>
      <c r="C464" s="9"/>
      <c r="D464" s="9"/>
      <c r="E464" s="9"/>
      <c r="F464" s="149"/>
      <c r="G464" s="159">
        <v>612</v>
      </c>
      <c r="H464" s="164">
        <f>I464+J464+K464+L464</f>
        <v>6990.1</v>
      </c>
      <c r="I464" s="164">
        <v>0</v>
      </c>
      <c r="J464" s="164">
        <v>3664.9859999999999</v>
      </c>
      <c r="K464" s="164">
        <v>540</v>
      </c>
      <c r="L464" s="164">
        <v>2785.114</v>
      </c>
      <c r="M464" s="17">
        <v>6990.1</v>
      </c>
      <c r="N464" s="17">
        <v>6990.1</v>
      </c>
      <c r="O464" s="196"/>
      <c r="P464" s="196"/>
      <c r="Q464" s="196"/>
    </row>
    <row r="465" spans="1:17" hidden="1" outlineLevel="1" x14ac:dyDescent="0.25">
      <c r="A465" s="196"/>
      <c r="B465" s="150"/>
      <c r="C465" s="9"/>
      <c r="D465" s="9"/>
      <c r="E465" s="9"/>
      <c r="F465" s="149"/>
      <c r="G465" s="159">
        <v>622</v>
      </c>
      <c r="H465" s="164">
        <v>3000</v>
      </c>
      <c r="I465" s="164">
        <v>0</v>
      </c>
      <c r="J465" s="164">
        <v>1186.4110000000001</v>
      </c>
      <c r="K465" s="164">
        <v>435</v>
      </c>
      <c r="L465" s="164">
        <v>1378.5889999999999</v>
      </c>
      <c r="M465" s="17">
        <v>3000</v>
      </c>
      <c r="N465" s="17">
        <v>3000</v>
      </c>
      <c r="O465" s="196"/>
      <c r="P465" s="196"/>
      <c r="Q465" s="196"/>
    </row>
    <row r="466" spans="1:17" ht="25.5" collapsed="1" x14ac:dyDescent="0.25">
      <c r="A466" s="196"/>
      <c r="B466" s="150" t="s">
        <v>34</v>
      </c>
      <c r="C466" s="75"/>
      <c r="D466" s="75"/>
      <c r="E466" s="75"/>
      <c r="F466" s="75"/>
      <c r="G466" s="75"/>
      <c r="H466" s="80"/>
      <c r="I466" s="80"/>
      <c r="J466" s="80"/>
      <c r="K466" s="80"/>
      <c r="L466" s="80"/>
      <c r="M466" s="80"/>
      <c r="N466" s="80"/>
      <c r="O466" s="196"/>
      <c r="P466" s="196"/>
      <c r="Q466" s="196"/>
    </row>
    <row r="467" spans="1:17" ht="25.5" x14ac:dyDescent="0.25">
      <c r="A467" s="196"/>
      <c r="B467" s="150" t="s">
        <v>35</v>
      </c>
      <c r="C467" s="75"/>
      <c r="D467" s="75"/>
      <c r="E467" s="75"/>
      <c r="F467" s="75"/>
      <c r="G467" s="75"/>
      <c r="H467" s="80"/>
      <c r="I467" s="80"/>
      <c r="J467" s="80"/>
      <c r="K467" s="80"/>
      <c r="L467" s="80"/>
      <c r="M467" s="80"/>
      <c r="N467" s="80"/>
      <c r="O467" s="196"/>
      <c r="P467" s="196"/>
      <c r="Q467" s="196"/>
    </row>
    <row r="468" spans="1:17" ht="25.5" x14ac:dyDescent="0.25">
      <c r="A468" s="196"/>
      <c r="B468" s="150" t="s">
        <v>36</v>
      </c>
      <c r="C468" s="75"/>
      <c r="D468" s="75"/>
      <c r="E468" s="75"/>
      <c r="F468" s="75"/>
      <c r="G468" s="75"/>
      <c r="H468" s="80"/>
      <c r="I468" s="80"/>
      <c r="J468" s="80"/>
      <c r="K468" s="80"/>
      <c r="L468" s="80"/>
      <c r="M468" s="80"/>
      <c r="N468" s="80"/>
      <c r="O468" s="196"/>
      <c r="P468" s="196"/>
      <c r="Q468" s="196"/>
    </row>
    <row r="469" spans="1:17" ht="25.5" x14ac:dyDescent="0.25">
      <c r="A469" s="201" t="s">
        <v>214</v>
      </c>
      <c r="B469" s="150" t="s">
        <v>57</v>
      </c>
      <c r="C469" s="26"/>
      <c r="D469" s="26"/>
      <c r="E469" s="26"/>
      <c r="F469" s="26"/>
      <c r="G469" s="26"/>
      <c r="H469" s="28">
        <f>H470+H471+H472+H473</f>
        <v>11390.1</v>
      </c>
      <c r="I469" s="28">
        <f t="shared" ref="I469:N469" si="80">I470+I471+I472+I473</f>
        <v>0</v>
      </c>
      <c r="J469" s="28">
        <f t="shared" si="80"/>
        <v>5251.3969999999999</v>
      </c>
      <c r="K469" s="28">
        <f t="shared" si="80"/>
        <v>1475</v>
      </c>
      <c r="L469" s="28">
        <f t="shared" si="80"/>
        <v>4663.7029999999995</v>
      </c>
      <c r="M469" s="28">
        <f t="shared" si="80"/>
        <v>11390.1</v>
      </c>
      <c r="N469" s="28">
        <f t="shared" si="80"/>
        <v>11390.1</v>
      </c>
      <c r="O469" s="204"/>
      <c r="P469" s="205"/>
      <c r="Q469" s="210" t="s">
        <v>25</v>
      </c>
    </row>
    <row r="470" spans="1:17" ht="25.5" x14ac:dyDescent="0.25">
      <c r="A470" s="202"/>
      <c r="B470" s="150" t="s">
        <v>27</v>
      </c>
      <c r="C470" s="26"/>
      <c r="D470" s="26"/>
      <c r="E470" s="26"/>
      <c r="F470" s="26"/>
      <c r="G470" s="26"/>
      <c r="H470" s="62">
        <f>H463</f>
        <v>9990.1</v>
      </c>
      <c r="I470" s="62">
        <f>I463</f>
        <v>0</v>
      </c>
      <c r="J470" s="62">
        <f t="shared" ref="J470:L470" si="81">J463</f>
        <v>4851.3969999999999</v>
      </c>
      <c r="K470" s="62">
        <f t="shared" si="81"/>
        <v>975</v>
      </c>
      <c r="L470" s="62">
        <f t="shared" si="81"/>
        <v>4163.7029999999995</v>
      </c>
      <c r="M470" s="62">
        <f t="shared" ref="M470:N470" si="82">M463+M428+M352+M282</f>
        <v>9990.1</v>
      </c>
      <c r="N470" s="62">
        <f t="shared" si="82"/>
        <v>9990.1</v>
      </c>
      <c r="O470" s="206"/>
      <c r="P470" s="207"/>
      <c r="Q470" s="211"/>
    </row>
    <row r="471" spans="1:17" ht="25.5" x14ac:dyDescent="0.25">
      <c r="A471" s="202"/>
      <c r="B471" s="150" t="s">
        <v>34</v>
      </c>
      <c r="C471" s="26"/>
      <c r="D471" s="26"/>
      <c r="E471" s="26"/>
      <c r="F471" s="26"/>
      <c r="G471" s="26"/>
      <c r="H471" s="35"/>
      <c r="I471" s="26"/>
      <c r="J471" s="26"/>
      <c r="K471" s="26"/>
      <c r="L471" s="26"/>
      <c r="M471" s="26"/>
      <c r="N471" s="26"/>
      <c r="O471" s="206"/>
      <c r="P471" s="207"/>
      <c r="Q471" s="211"/>
    </row>
    <row r="472" spans="1:17" ht="25.5" x14ac:dyDescent="0.25">
      <c r="A472" s="202"/>
      <c r="B472" s="150" t="s">
        <v>35</v>
      </c>
      <c r="C472" s="26"/>
      <c r="D472" s="26"/>
      <c r="E472" s="26"/>
      <c r="F472" s="26"/>
      <c r="G472" s="26"/>
      <c r="H472" s="26"/>
      <c r="I472" s="26"/>
      <c r="J472" s="26"/>
      <c r="K472" s="26"/>
      <c r="L472" s="26"/>
      <c r="M472" s="26"/>
      <c r="N472" s="26"/>
      <c r="O472" s="206"/>
      <c r="P472" s="207"/>
      <c r="Q472" s="211"/>
    </row>
    <row r="473" spans="1:17" ht="25.5" x14ac:dyDescent="0.25">
      <c r="A473" s="203"/>
      <c r="B473" s="150" t="s">
        <v>36</v>
      </c>
      <c r="C473" s="26"/>
      <c r="D473" s="26"/>
      <c r="E473" s="26"/>
      <c r="F473" s="26"/>
      <c r="G473" s="26"/>
      <c r="H473" s="28">
        <f>H285+H355+H431+H468</f>
        <v>1400</v>
      </c>
      <c r="I473" s="82">
        <f>I424</f>
        <v>0</v>
      </c>
      <c r="J473" s="82">
        <f t="shared" ref="J473:L473" si="83">J424</f>
        <v>400</v>
      </c>
      <c r="K473" s="82">
        <f t="shared" si="83"/>
        <v>500</v>
      </c>
      <c r="L473" s="82">
        <f t="shared" si="83"/>
        <v>500</v>
      </c>
      <c r="M473" s="28">
        <f t="shared" ref="M473:N473" si="84">M285+M355+M431+M468</f>
        <v>1400</v>
      </c>
      <c r="N473" s="28">
        <f t="shared" si="84"/>
        <v>1400</v>
      </c>
      <c r="O473" s="208"/>
      <c r="P473" s="209"/>
      <c r="Q473" s="212"/>
    </row>
    <row r="474" spans="1:17" ht="25.5" x14ac:dyDescent="0.25">
      <c r="A474" s="201" t="s">
        <v>215</v>
      </c>
      <c r="B474" s="150" t="s">
        <v>57</v>
      </c>
      <c r="C474" s="26"/>
      <c r="D474" s="26"/>
      <c r="E474" s="26"/>
      <c r="F474" s="26"/>
      <c r="G474" s="26"/>
      <c r="H474" s="28">
        <f>H475+H476+H477+H478</f>
        <v>3026949.5605199998</v>
      </c>
      <c r="I474" s="28">
        <f t="shared" ref="I474:N474" si="85">I475+I476+I477+I478</f>
        <v>607878.51726999995</v>
      </c>
      <c r="J474" s="28">
        <f t="shared" si="85"/>
        <v>851923.20870999992</v>
      </c>
      <c r="K474" s="28">
        <f t="shared" si="85"/>
        <v>737032.81063000008</v>
      </c>
      <c r="L474" s="28">
        <f t="shared" si="85"/>
        <v>830115.02390999999</v>
      </c>
      <c r="M474" s="28">
        <f t="shared" si="85"/>
        <v>2793380.9</v>
      </c>
      <c r="N474" s="28">
        <f t="shared" si="85"/>
        <v>2889952.0999999996</v>
      </c>
      <c r="O474" s="233"/>
      <c r="P474" s="234"/>
      <c r="Q474" s="239" t="s">
        <v>25</v>
      </c>
    </row>
    <row r="475" spans="1:17" ht="25.5" x14ac:dyDescent="0.25">
      <c r="A475" s="202"/>
      <c r="B475" s="150" t="s">
        <v>27</v>
      </c>
      <c r="C475" s="26"/>
      <c r="D475" s="26"/>
      <c r="E475" s="26"/>
      <c r="F475" s="26"/>
      <c r="G475" s="26"/>
      <c r="H475" s="82">
        <f>H470+H254+H74</f>
        <v>2919604.4605199997</v>
      </c>
      <c r="I475" s="82">
        <f>I74+I254+I470</f>
        <v>606278.51737999998</v>
      </c>
      <c r="J475" s="82">
        <f>J74+J254+J470</f>
        <v>821920.53900999995</v>
      </c>
      <c r="K475" s="82">
        <f>K74+K254+K470</f>
        <v>690390.38022000005</v>
      </c>
      <c r="L475" s="82">
        <f>L74+L254+L470</f>
        <v>801015.02390999999</v>
      </c>
      <c r="M475" s="82">
        <f>M74+M254+M470-0.1</f>
        <v>2723380.9</v>
      </c>
      <c r="N475" s="82">
        <f>N74+N254+N470-0.1</f>
        <v>2819952.0999999996</v>
      </c>
      <c r="O475" s="235"/>
      <c r="P475" s="236"/>
      <c r="Q475" s="240"/>
    </row>
    <row r="476" spans="1:17" ht="25.5" x14ac:dyDescent="0.25">
      <c r="A476" s="202"/>
      <c r="B476" s="150" t="s">
        <v>34</v>
      </c>
      <c r="C476" s="149"/>
      <c r="D476" s="149"/>
      <c r="E476" s="149"/>
      <c r="F476" s="149"/>
      <c r="G476" s="149"/>
      <c r="H476" s="82">
        <f>H77+H264+H471</f>
        <v>37345.100000000006</v>
      </c>
      <c r="I476" s="32">
        <f>I77+I264+I471</f>
        <v>1599.9998900000001</v>
      </c>
      <c r="J476" s="82">
        <f t="shared" ref="J476:L476" si="86">J77+J264+J471</f>
        <v>9602.6697000000004</v>
      </c>
      <c r="K476" s="82">
        <f t="shared" si="86"/>
        <v>26142.430410000001</v>
      </c>
      <c r="L476" s="82">
        <f t="shared" si="86"/>
        <v>0</v>
      </c>
      <c r="M476" s="32"/>
      <c r="N476" s="32"/>
      <c r="O476" s="235"/>
      <c r="P476" s="236"/>
      <c r="Q476" s="240"/>
    </row>
    <row r="477" spans="1:17" ht="25.5" x14ac:dyDescent="0.25">
      <c r="A477" s="202"/>
      <c r="B477" s="150" t="s">
        <v>35</v>
      </c>
      <c r="C477" s="26"/>
      <c r="D477" s="26"/>
      <c r="E477" s="26"/>
      <c r="F477" s="26"/>
      <c r="G477" s="26"/>
      <c r="H477" s="82"/>
      <c r="I477" s="82"/>
      <c r="J477" s="82"/>
      <c r="K477" s="82"/>
      <c r="L477" s="82"/>
      <c r="M477" s="82"/>
      <c r="N477" s="82"/>
      <c r="O477" s="235"/>
      <c r="P477" s="236"/>
      <c r="Q477" s="240"/>
    </row>
    <row r="478" spans="1:17" ht="25.5" x14ac:dyDescent="0.25">
      <c r="A478" s="203"/>
      <c r="B478" s="150" t="s">
        <v>36</v>
      </c>
      <c r="C478" s="26"/>
      <c r="D478" s="26"/>
      <c r="E478" s="26"/>
      <c r="F478" s="26"/>
      <c r="G478" s="26"/>
      <c r="H478" s="82">
        <f t="shared" ref="H478:N478" si="87">H79+H277+H473</f>
        <v>70000</v>
      </c>
      <c r="I478" s="32"/>
      <c r="J478" s="82">
        <f t="shared" si="87"/>
        <v>20400</v>
      </c>
      <c r="K478" s="82">
        <f t="shared" si="87"/>
        <v>20500</v>
      </c>
      <c r="L478" s="82">
        <f t="shared" si="87"/>
        <v>29100</v>
      </c>
      <c r="M478" s="82">
        <f t="shared" si="87"/>
        <v>70000</v>
      </c>
      <c r="N478" s="82">
        <f t="shared" si="87"/>
        <v>70000</v>
      </c>
      <c r="O478" s="237"/>
      <c r="P478" s="238"/>
      <c r="Q478" s="241"/>
    </row>
    <row r="479" spans="1:17" s="84" customFormat="1" hidden="1" x14ac:dyDescent="0.25">
      <c r="A479" s="83"/>
      <c r="B479" s="83"/>
      <c r="C479" s="83"/>
      <c r="D479" s="83"/>
      <c r="E479" s="83"/>
      <c r="F479" s="178" t="s">
        <v>383</v>
      </c>
      <c r="G479" s="83"/>
      <c r="H479" s="180">
        <f>H475+H476</f>
        <v>2956949.5605199998</v>
      </c>
      <c r="I479" s="83"/>
      <c r="J479" s="83"/>
      <c r="K479" s="83"/>
      <c r="L479" s="83"/>
      <c r="M479" s="83"/>
      <c r="N479" s="83"/>
      <c r="O479" s="83"/>
      <c r="P479" s="83"/>
      <c r="Q479" s="83"/>
    </row>
    <row r="480" spans="1:17" s="84" customFormat="1" hidden="1" x14ac:dyDescent="0.25">
      <c r="A480" s="83"/>
      <c r="B480" s="83"/>
      <c r="C480" s="83"/>
      <c r="D480" s="83"/>
      <c r="E480" s="83"/>
      <c r="F480" s="179" t="s">
        <v>387</v>
      </c>
      <c r="G480" s="83"/>
      <c r="H480" s="180">
        <f>H475+H476-H46</f>
        <v>2952841.76052</v>
      </c>
      <c r="I480" s="83"/>
      <c r="J480" s="83"/>
      <c r="K480" s="83"/>
      <c r="L480" s="83"/>
      <c r="M480" s="83"/>
      <c r="N480" s="83"/>
      <c r="O480" s="83"/>
      <c r="P480" s="83"/>
      <c r="Q480" s="83"/>
    </row>
    <row r="481" spans="1:17" s="84" customFormat="1" hidden="1" x14ac:dyDescent="0.25">
      <c r="A481" s="83"/>
      <c r="B481" s="83"/>
      <c r="C481" s="83"/>
      <c r="D481" s="83"/>
      <c r="E481" s="83"/>
      <c r="F481" s="178" t="s">
        <v>384</v>
      </c>
      <c r="G481" s="83"/>
      <c r="H481" s="180">
        <f>H475</f>
        <v>2919604.4605199997</v>
      </c>
      <c r="I481" s="83"/>
      <c r="J481" s="83"/>
      <c r="K481" s="83"/>
      <c r="L481" s="83"/>
      <c r="M481" s="83"/>
      <c r="N481" s="83"/>
      <c r="O481" s="83"/>
      <c r="P481" s="83"/>
      <c r="Q481" s="83"/>
    </row>
    <row r="482" spans="1:17" s="84" customFormat="1" hidden="1" x14ac:dyDescent="0.25">
      <c r="A482" s="83"/>
      <c r="B482" s="83"/>
      <c r="C482" s="83"/>
      <c r="D482" s="83"/>
      <c r="E482" s="83"/>
      <c r="F482" s="179" t="s">
        <v>382</v>
      </c>
      <c r="G482" s="83"/>
      <c r="H482" s="141">
        <f>H475-H46</f>
        <v>2915496.6605199999</v>
      </c>
      <c r="I482" s="83"/>
      <c r="J482" s="83"/>
      <c r="K482" s="83"/>
      <c r="L482" s="83"/>
      <c r="M482" s="83">
        <f>M475-M46</f>
        <v>2718380.9</v>
      </c>
      <c r="N482" s="83">
        <f>N475-N46</f>
        <v>2809952.0999999996</v>
      </c>
      <c r="O482" s="83"/>
      <c r="P482" s="83"/>
      <c r="Q482" s="83"/>
    </row>
    <row r="483" spans="1:17" s="84" customFormat="1" hidden="1" x14ac:dyDescent="0.25">
      <c r="A483" s="83"/>
      <c r="B483" s="83"/>
      <c r="C483" s="83"/>
      <c r="D483" s="83"/>
      <c r="E483" s="83"/>
      <c r="F483" s="181" t="s">
        <v>386</v>
      </c>
      <c r="G483" s="94"/>
      <c r="H483" s="142">
        <v>2952841.8</v>
      </c>
      <c r="I483" s="182">
        <f>H483-H480</f>
        <v>3.9479999803006649E-2</v>
      </c>
      <c r="J483" s="83"/>
      <c r="K483" s="83"/>
      <c r="L483" s="83"/>
      <c r="M483" s="96">
        <v>2718380.9000000004</v>
      </c>
      <c r="N483" s="96">
        <v>2809952.0999999996</v>
      </c>
      <c r="O483" s="83"/>
      <c r="P483" s="83"/>
      <c r="Q483" s="83"/>
    </row>
    <row r="484" spans="1:17" s="84" customFormat="1" hidden="1" x14ac:dyDescent="0.25">
      <c r="A484" s="83"/>
      <c r="B484" s="83"/>
      <c r="C484" s="83"/>
      <c r="D484" s="83"/>
      <c r="E484" s="83"/>
      <c r="F484" s="95" t="s">
        <v>385</v>
      </c>
      <c r="G484" s="83"/>
      <c r="H484" s="142">
        <f>[3]Новый!$T$230/1000</f>
        <v>2915496.6916199992</v>
      </c>
      <c r="I484" s="140"/>
      <c r="J484" s="94"/>
      <c r="K484" s="83"/>
      <c r="L484" s="83"/>
      <c r="M484" s="83">
        <f>M483-M475</f>
        <v>-4999.9999999995343</v>
      </c>
      <c r="N484" s="83">
        <f>N483-N475</f>
        <v>-10000</v>
      </c>
      <c r="O484" s="83"/>
      <c r="P484" s="83"/>
      <c r="Q484" s="83"/>
    </row>
    <row r="485" spans="1:17" ht="17.25" hidden="1" customHeight="1" x14ac:dyDescent="0.25">
      <c r="H485" s="85"/>
      <c r="I485" s="86">
        <f>H484-H482</f>
        <v>3.1099999323487282E-2</v>
      </c>
      <c r="M485" s="86">
        <f>M483-M482</f>
        <v>0</v>
      </c>
      <c r="N485" s="86">
        <f>N483-N482</f>
        <v>0</v>
      </c>
    </row>
    <row r="486" spans="1:17" x14ac:dyDescent="0.25">
      <c r="A486" s="87" t="s">
        <v>216</v>
      </c>
      <c r="H486" s="85"/>
      <c r="M486" s="86"/>
      <c r="N486" s="86"/>
      <c r="Q486" s="1" t="s">
        <v>404</v>
      </c>
    </row>
    <row r="487" spans="1:17" x14ac:dyDescent="0.25">
      <c r="A487" s="88" t="s">
        <v>217</v>
      </c>
      <c r="B487" s="89"/>
      <c r="C487" s="89"/>
      <c r="D487" s="89"/>
      <c r="E487" s="89"/>
      <c r="F487" s="89"/>
      <c r="G487" s="89"/>
      <c r="H487" s="89"/>
      <c r="I487" s="89"/>
      <c r="J487" s="89"/>
      <c r="K487" s="89"/>
      <c r="L487" s="89"/>
      <c r="M487" s="89"/>
      <c r="N487" s="89"/>
      <c r="O487" s="89"/>
      <c r="P487" s="89"/>
      <c r="Q487" s="89"/>
    </row>
    <row r="488" spans="1:17" ht="27.75" customHeight="1" x14ac:dyDescent="0.25">
      <c r="A488" s="232" t="s">
        <v>218</v>
      </c>
      <c r="B488" s="232"/>
      <c r="C488" s="232"/>
      <c r="D488" s="232"/>
      <c r="E488" s="232"/>
      <c r="F488" s="232"/>
      <c r="G488" s="232"/>
      <c r="H488" s="232"/>
      <c r="I488" s="232"/>
      <c r="J488" s="232"/>
      <c r="K488" s="232"/>
      <c r="L488" s="232"/>
      <c r="M488" s="232"/>
      <c r="N488" s="232"/>
      <c r="O488" s="232"/>
      <c r="P488" s="232"/>
      <c r="Q488" s="232"/>
    </row>
    <row r="489" spans="1:17" x14ac:dyDescent="0.25">
      <c r="A489" s="88" t="s">
        <v>219</v>
      </c>
      <c r="B489" s="89"/>
      <c r="C489" s="89"/>
      <c r="D489" s="89"/>
      <c r="E489" s="89"/>
      <c r="F489" s="89"/>
      <c r="G489" s="89"/>
      <c r="H489" s="89"/>
      <c r="I489" s="89"/>
      <c r="J489" s="89"/>
      <c r="K489" s="89"/>
      <c r="L489" s="89"/>
      <c r="M489" s="89"/>
      <c r="N489" s="89"/>
      <c r="O489" s="89"/>
      <c r="P489" s="89"/>
      <c r="Q489" s="89"/>
    </row>
    <row r="490" spans="1:17" ht="26.25" customHeight="1" x14ac:dyDescent="0.25">
      <c r="A490" s="232" t="s">
        <v>220</v>
      </c>
      <c r="B490" s="232"/>
      <c r="C490" s="232"/>
      <c r="D490" s="232"/>
      <c r="E490" s="232"/>
      <c r="F490" s="232"/>
      <c r="G490" s="232"/>
      <c r="H490" s="232"/>
      <c r="I490" s="232"/>
      <c r="J490" s="232"/>
      <c r="K490" s="232"/>
      <c r="L490" s="232"/>
      <c r="M490" s="232"/>
      <c r="N490" s="232"/>
      <c r="O490" s="232"/>
      <c r="P490" s="232"/>
      <c r="Q490" s="232"/>
    </row>
    <row r="491" spans="1:17" ht="18" customHeight="1" x14ac:dyDescent="0.25">
      <c r="A491" s="232" t="s">
        <v>221</v>
      </c>
      <c r="B491" s="232"/>
      <c r="C491" s="232"/>
      <c r="D491" s="232"/>
      <c r="E491" s="232"/>
      <c r="F491" s="232"/>
      <c r="G491" s="232"/>
      <c r="H491" s="232"/>
      <c r="I491" s="232"/>
      <c r="J491" s="232"/>
      <c r="K491" s="232"/>
      <c r="L491" s="232"/>
      <c r="M491" s="232"/>
      <c r="N491" s="232"/>
      <c r="O491" s="232"/>
      <c r="P491" s="232"/>
      <c r="Q491" s="232"/>
    </row>
    <row r="492" spans="1:17" x14ac:dyDescent="0.25">
      <c r="A492" s="88" t="s">
        <v>222</v>
      </c>
      <c r="B492" s="89"/>
      <c r="C492" s="89"/>
      <c r="D492" s="89"/>
      <c r="E492" s="89"/>
      <c r="F492" s="89"/>
      <c r="G492" s="89"/>
      <c r="H492" s="89"/>
      <c r="I492" s="89"/>
      <c r="J492" s="89"/>
      <c r="K492" s="89"/>
      <c r="L492" s="89"/>
      <c r="M492" s="89"/>
      <c r="N492" s="89"/>
      <c r="O492" s="89"/>
      <c r="P492" s="89"/>
      <c r="Q492" s="89"/>
    </row>
    <row r="493" spans="1:17" x14ac:dyDescent="0.25">
      <c r="A493" s="88" t="s">
        <v>223</v>
      </c>
      <c r="B493" s="89"/>
      <c r="C493" s="89"/>
      <c r="D493" s="89"/>
      <c r="E493" s="89"/>
      <c r="F493" s="89"/>
      <c r="G493" s="89"/>
      <c r="H493" s="89"/>
      <c r="I493" s="89"/>
      <c r="J493" s="89"/>
      <c r="K493" s="89"/>
      <c r="L493" s="89"/>
      <c r="M493" s="89"/>
      <c r="N493" s="89"/>
      <c r="O493" s="89"/>
      <c r="P493" s="89"/>
      <c r="Q493" s="89"/>
    </row>
    <row r="494" spans="1:17" ht="57" customHeight="1" x14ac:dyDescent="0.25">
      <c r="A494" s="232" t="s">
        <v>397</v>
      </c>
      <c r="B494" s="232"/>
      <c r="C494" s="232"/>
      <c r="D494" s="232"/>
      <c r="E494" s="232"/>
      <c r="F494" s="232"/>
      <c r="G494" s="232"/>
      <c r="H494" s="232"/>
      <c r="I494" s="232"/>
      <c r="J494" s="232"/>
      <c r="K494" s="232"/>
      <c r="L494" s="232"/>
      <c r="M494" s="232"/>
      <c r="N494" s="232"/>
      <c r="O494" s="232"/>
      <c r="P494" s="232"/>
      <c r="Q494" s="232"/>
    </row>
    <row r="495" spans="1:17" hidden="1" x14ac:dyDescent="0.25"/>
    <row r="496" spans="1:17" hidden="1" x14ac:dyDescent="0.25">
      <c r="H496" s="85">
        <v>2797974.55</v>
      </c>
      <c r="I496" s="85"/>
    </row>
    <row r="497" spans="8:9" hidden="1" x14ac:dyDescent="0.25">
      <c r="H497" s="85">
        <f>H496-H475-H476-H478</f>
        <v>-228975.01051999992</v>
      </c>
      <c r="I497" s="85"/>
    </row>
    <row r="498" spans="8:9" hidden="1" x14ac:dyDescent="0.25">
      <c r="H498" s="85"/>
      <c r="I498" s="85"/>
    </row>
    <row r="499" spans="8:9" hidden="1" x14ac:dyDescent="0.25">
      <c r="H499" s="85">
        <v>2879389.5</v>
      </c>
    </row>
    <row r="500" spans="8:9" hidden="1" x14ac:dyDescent="0.25">
      <c r="H500" s="85">
        <v>2719993.5</v>
      </c>
    </row>
    <row r="501" spans="8:9" hidden="1" x14ac:dyDescent="0.25">
      <c r="H501" s="85">
        <f>H499-H500</f>
        <v>159396</v>
      </c>
    </row>
    <row r="502" spans="8:9" hidden="1" x14ac:dyDescent="0.25"/>
  </sheetData>
  <mergeCells count="198">
    <mergeCell ref="O9:P11"/>
    <mergeCell ref="Q9:Q11"/>
    <mergeCell ref="C10:G10"/>
    <mergeCell ref="O12:P12"/>
    <mergeCell ref="A13:Q13"/>
    <mergeCell ref="A14:Q14"/>
    <mergeCell ref="N1:Q1"/>
    <mergeCell ref="A6:Q6"/>
    <mergeCell ref="A7:Q7"/>
    <mergeCell ref="A9:A11"/>
    <mergeCell ref="B9:B11"/>
    <mergeCell ref="C9:G9"/>
    <mergeCell ref="H9:H11"/>
    <mergeCell ref="I9:L10"/>
    <mergeCell ref="M9:M11"/>
    <mergeCell ref="N9:N11"/>
    <mergeCell ref="A38:A49"/>
    <mergeCell ref="O38:P49"/>
    <mergeCell ref="Q38:Q49"/>
    <mergeCell ref="B41:B46"/>
    <mergeCell ref="A50:A58"/>
    <mergeCell ref="O50:P58"/>
    <mergeCell ref="Q50:Q58"/>
    <mergeCell ref="A15:A27"/>
    <mergeCell ref="O15:P27"/>
    <mergeCell ref="Q15:Q27"/>
    <mergeCell ref="A28:A37"/>
    <mergeCell ref="O28:P37"/>
    <mergeCell ref="Q28:Q37"/>
    <mergeCell ref="A73:A79"/>
    <mergeCell ref="O73:P79"/>
    <mergeCell ref="Q73:Q79"/>
    <mergeCell ref="A80:Q80"/>
    <mergeCell ref="A81:A90"/>
    <mergeCell ref="O81:P90"/>
    <mergeCell ref="Q81:Q90"/>
    <mergeCell ref="A59:A65"/>
    <mergeCell ref="O59:P65"/>
    <mergeCell ref="Q59:Q65"/>
    <mergeCell ref="A66:A72"/>
    <mergeCell ref="O66:P72"/>
    <mergeCell ref="Q66:Q72"/>
    <mergeCell ref="A107:A113"/>
    <mergeCell ref="O107:P113"/>
    <mergeCell ref="Q107:Q113"/>
    <mergeCell ref="A114:A120"/>
    <mergeCell ref="O114:P120"/>
    <mergeCell ref="Q114:Q120"/>
    <mergeCell ref="A91:A97"/>
    <mergeCell ref="O91:P97"/>
    <mergeCell ref="Q91:Q97"/>
    <mergeCell ref="A98:A106"/>
    <mergeCell ref="O98:P106"/>
    <mergeCell ref="Q98:Q106"/>
    <mergeCell ref="A138:A144"/>
    <mergeCell ref="O138:P144"/>
    <mergeCell ref="Q138:Q144"/>
    <mergeCell ref="A145:A151"/>
    <mergeCell ref="O145:P151"/>
    <mergeCell ref="Q145:Q151"/>
    <mergeCell ref="A121:A129"/>
    <mergeCell ref="O121:P129"/>
    <mergeCell ref="Q121:Q129"/>
    <mergeCell ref="A130:A137"/>
    <mergeCell ref="O130:P137"/>
    <mergeCell ref="Q130:Q137"/>
    <mergeCell ref="A170:A176"/>
    <mergeCell ref="O170:P176"/>
    <mergeCell ref="Q170:Q176"/>
    <mergeCell ref="A177:A183"/>
    <mergeCell ref="O177:P183"/>
    <mergeCell ref="Q177:Q183"/>
    <mergeCell ref="A152:A160"/>
    <mergeCell ref="O152:P160"/>
    <mergeCell ref="Q152:Q160"/>
    <mergeCell ref="A161:A169"/>
    <mergeCell ref="O161:P169"/>
    <mergeCell ref="Q161:Q169"/>
    <mergeCell ref="A198:A204"/>
    <mergeCell ref="O198:P204"/>
    <mergeCell ref="Q198:Q204"/>
    <mergeCell ref="A205:A211"/>
    <mergeCell ref="O205:P211"/>
    <mergeCell ref="Q205:Q211"/>
    <mergeCell ref="A184:A190"/>
    <mergeCell ref="O184:P190"/>
    <mergeCell ref="Q184:Q190"/>
    <mergeCell ref="A191:A197"/>
    <mergeCell ref="O191:P197"/>
    <mergeCell ref="Q191:Q197"/>
    <mergeCell ref="A226:A234"/>
    <mergeCell ref="O226:P234"/>
    <mergeCell ref="Q226:Q234"/>
    <mergeCell ref="A235:A243"/>
    <mergeCell ref="O235:P243"/>
    <mergeCell ref="Q235:Q243"/>
    <mergeCell ref="A212:A218"/>
    <mergeCell ref="O212:P218"/>
    <mergeCell ref="Q212:Q218"/>
    <mergeCell ref="A219:A225"/>
    <mergeCell ref="O219:P225"/>
    <mergeCell ref="Q219:Q225"/>
    <mergeCell ref="A278:Q278"/>
    <mergeCell ref="A279:A285"/>
    <mergeCell ref="O279:P285"/>
    <mergeCell ref="Q279:Q285"/>
    <mergeCell ref="A286:A292"/>
    <mergeCell ref="O286:P292"/>
    <mergeCell ref="Q286:Q292"/>
    <mergeCell ref="A244:A252"/>
    <mergeCell ref="O244:P252"/>
    <mergeCell ref="Q244:Q252"/>
    <mergeCell ref="A253:A277"/>
    <mergeCell ref="O253:P277"/>
    <mergeCell ref="Q253:Q277"/>
    <mergeCell ref="M257:M258"/>
    <mergeCell ref="N257:N258"/>
    <mergeCell ref="F265:F266"/>
    <mergeCell ref="F267:F268"/>
    <mergeCell ref="A307:A313"/>
    <mergeCell ref="O307:P313"/>
    <mergeCell ref="Q307:Q313"/>
    <mergeCell ref="A314:A320"/>
    <mergeCell ref="O314:P320"/>
    <mergeCell ref="Q314:Q320"/>
    <mergeCell ref="A293:A299"/>
    <mergeCell ref="O293:P299"/>
    <mergeCell ref="Q293:Q299"/>
    <mergeCell ref="A300:A306"/>
    <mergeCell ref="O300:P306"/>
    <mergeCell ref="Q300:Q306"/>
    <mergeCell ref="A342:A348"/>
    <mergeCell ref="O342:P348"/>
    <mergeCell ref="A349:A355"/>
    <mergeCell ref="O349:P355"/>
    <mergeCell ref="Q349:Q355"/>
    <mergeCell ref="A356:A362"/>
    <mergeCell ref="O356:P362"/>
    <mergeCell ref="Q356:Q362"/>
    <mergeCell ref="A321:A327"/>
    <mergeCell ref="O321:P327"/>
    <mergeCell ref="Q321:Q334"/>
    <mergeCell ref="A328:A334"/>
    <mergeCell ref="O328:P334"/>
    <mergeCell ref="A335:A341"/>
    <mergeCell ref="O335:P341"/>
    <mergeCell ref="A377:A383"/>
    <mergeCell ref="O377:P383"/>
    <mergeCell ref="Q377:Q383"/>
    <mergeCell ref="A384:A390"/>
    <mergeCell ref="O384:P390"/>
    <mergeCell ref="Q384:Q390"/>
    <mergeCell ref="A363:A369"/>
    <mergeCell ref="O363:P369"/>
    <mergeCell ref="Q363:Q369"/>
    <mergeCell ref="A370:A376"/>
    <mergeCell ref="O370:P376"/>
    <mergeCell ref="Q370:Q376"/>
    <mergeCell ref="O439:P445"/>
    <mergeCell ref="Q439:Q445"/>
    <mergeCell ref="A418:A424"/>
    <mergeCell ref="O418:P424"/>
    <mergeCell ref="Q418:Q424"/>
    <mergeCell ref="A425:A431"/>
    <mergeCell ref="O425:P431"/>
    <mergeCell ref="Q425:Q431"/>
    <mergeCell ref="A391:A397"/>
    <mergeCell ref="O391:P397"/>
    <mergeCell ref="A398:A404"/>
    <mergeCell ref="O398:P404"/>
    <mergeCell ref="Q398:Q404"/>
    <mergeCell ref="A405:A417"/>
    <mergeCell ref="O405:P417"/>
    <mergeCell ref="Q405:Q417"/>
    <mergeCell ref="A494:Q494"/>
    <mergeCell ref="B155:B157"/>
    <mergeCell ref="A474:A478"/>
    <mergeCell ref="O474:P478"/>
    <mergeCell ref="Q474:Q478"/>
    <mergeCell ref="A488:Q488"/>
    <mergeCell ref="A490:Q490"/>
    <mergeCell ref="A491:Q491"/>
    <mergeCell ref="A460:A468"/>
    <mergeCell ref="O460:P468"/>
    <mergeCell ref="Q460:Q468"/>
    <mergeCell ref="A469:A473"/>
    <mergeCell ref="O469:P473"/>
    <mergeCell ref="Q469:Q473"/>
    <mergeCell ref="A446:A452"/>
    <mergeCell ref="O446:P452"/>
    <mergeCell ref="Q446:Q452"/>
    <mergeCell ref="A453:A459"/>
    <mergeCell ref="O453:P459"/>
    <mergeCell ref="Q453:Q459"/>
    <mergeCell ref="A432:A438"/>
    <mergeCell ref="O432:P438"/>
    <mergeCell ref="Q432:Q438"/>
    <mergeCell ref="A439:A445"/>
  </mergeCells>
  <pageMargins left="0.39370078740157483" right="0.39370078740157483" top="0.39370078740157483" bottom="0.31496062992125984" header="0.31496062992125984" footer="0.31496062992125984"/>
  <pageSetup paperSize="9" scale="60" fitToHeight="0" orientation="landscape" r:id="rId1"/>
  <rowBreaks count="1" manualBreakCount="1">
    <brk id="468"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0"/>
  <sheetViews>
    <sheetView zoomScaleNormal="100" workbookViewId="0">
      <selection activeCell="J26" sqref="J26"/>
    </sheetView>
  </sheetViews>
  <sheetFormatPr defaultRowHeight="15" x14ac:dyDescent="0.25"/>
  <cols>
    <col min="1" max="1" width="22.7109375" customWidth="1"/>
    <col min="2" max="2" width="17.5703125" customWidth="1"/>
    <col min="3" max="3" width="10.28515625" customWidth="1"/>
    <col min="4" max="4" width="13.7109375" customWidth="1"/>
    <col min="5" max="5" width="12.7109375" customWidth="1"/>
    <col min="6" max="6" width="17.140625" customWidth="1"/>
    <col min="7" max="7" width="14.140625" customWidth="1"/>
    <col min="8" max="8" width="11.5703125" customWidth="1"/>
    <col min="9" max="9" width="14.7109375" customWidth="1"/>
    <col min="12" max="12" width="9.28515625" customWidth="1"/>
    <col min="13" max="13" width="12.85546875" customWidth="1"/>
  </cols>
  <sheetData>
    <row r="1" spans="1:13" x14ac:dyDescent="0.25">
      <c r="M1" s="193" t="s">
        <v>411</v>
      </c>
    </row>
    <row r="3" spans="1:13" ht="41.25" customHeight="1" x14ac:dyDescent="0.25">
      <c r="A3" s="264" t="s">
        <v>412</v>
      </c>
      <c r="B3" s="264"/>
      <c r="C3" s="264"/>
      <c r="D3" s="264"/>
      <c r="E3" s="264"/>
      <c r="F3" s="264"/>
      <c r="G3" s="264"/>
      <c r="H3" s="264"/>
      <c r="I3" s="264"/>
      <c r="J3" s="264"/>
      <c r="K3" s="264"/>
      <c r="L3" s="264"/>
      <c r="M3" s="264"/>
    </row>
    <row r="5" spans="1:13" ht="49.5" customHeight="1" x14ac:dyDescent="0.25">
      <c r="A5" s="250" t="s">
        <v>356</v>
      </c>
      <c r="B5" s="250" t="s">
        <v>357</v>
      </c>
      <c r="C5" s="250" t="s">
        <v>358</v>
      </c>
      <c r="D5" s="250" t="s">
        <v>388</v>
      </c>
      <c r="E5" s="250" t="s">
        <v>359</v>
      </c>
      <c r="F5" s="250" t="s">
        <v>360</v>
      </c>
      <c r="G5" s="250" t="s">
        <v>389</v>
      </c>
      <c r="H5" s="261" t="s">
        <v>413</v>
      </c>
      <c r="I5" s="250" t="s">
        <v>361</v>
      </c>
      <c r="J5" s="250" t="s">
        <v>362</v>
      </c>
      <c r="K5" s="250"/>
      <c r="L5" s="250"/>
      <c r="M5" s="250" t="s">
        <v>363</v>
      </c>
    </row>
    <row r="6" spans="1:13" ht="39.75" customHeight="1" x14ac:dyDescent="0.25">
      <c r="A6" s="250"/>
      <c r="B6" s="250"/>
      <c r="C6" s="250"/>
      <c r="D6" s="250"/>
      <c r="E6" s="250"/>
      <c r="F6" s="250"/>
      <c r="G6" s="250"/>
      <c r="H6" s="263"/>
      <c r="I6" s="250"/>
      <c r="J6" s="191" t="s">
        <v>364</v>
      </c>
      <c r="K6" s="191" t="s">
        <v>365</v>
      </c>
      <c r="L6" s="191" t="s">
        <v>366</v>
      </c>
      <c r="M6" s="250"/>
    </row>
    <row r="7" spans="1:13" x14ac:dyDescent="0.25">
      <c r="A7" s="191">
        <v>1</v>
      </c>
      <c r="B7" s="191">
        <v>2</v>
      </c>
      <c r="C7" s="191">
        <v>3</v>
      </c>
      <c r="D7" s="191">
        <v>4</v>
      </c>
      <c r="E7" s="191">
        <v>5</v>
      </c>
      <c r="F7" s="191">
        <v>6</v>
      </c>
      <c r="G7" s="191">
        <v>7</v>
      </c>
      <c r="H7" s="191">
        <v>8</v>
      </c>
      <c r="I7" s="191">
        <v>9</v>
      </c>
      <c r="J7" s="191">
        <v>10</v>
      </c>
      <c r="K7" s="191">
        <v>11</v>
      </c>
      <c r="L7" s="191">
        <v>12</v>
      </c>
      <c r="M7" s="191">
        <v>13</v>
      </c>
    </row>
    <row r="8" spans="1:13" ht="25.5" customHeight="1" x14ac:dyDescent="0.25">
      <c r="A8" s="261" t="s">
        <v>42</v>
      </c>
      <c r="B8" s="250" t="s">
        <v>414</v>
      </c>
      <c r="C8" s="250" t="s">
        <v>415</v>
      </c>
      <c r="D8" s="251" t="s">
        <v>390</v>
      </c>
      <c r="E8" s="250" t="s">
        <v>416</v>
      </c>
      <c r="F8" s="265" t="s">
        <v>417</v>
      </c>
      <c r="G8" s="266"/>
      <c r="H8" s="267" t="s">
        <v>418</v>
      </c>
      <c r="I8" s="90" t="s">
        <v>419</v>
      </c>
      <c r="J8" s="144">
        <f>J9</f>
        <v>0</v>
      </c>
      <c r="K8" s="194">
        <f>K9</f>
        <v>5000</v>
      </c>
      <c r="L8" s="194">
        <f>L9</f>
        <v>10000</v>
      </c>
      <c r="M8" s="250" t="s">
        <v>367</v>
      </c>
    </row>
    <row r="9" spans="1:13" ht="25.5" x14ac:dyDescent="0.25">
      <c r="A9" s="262"/>
      <c r="B9" s="250"/>
      <c r="C9" s="250"/>
      <c r="D9" s="251"/>
      <c r="E9" s="250"/>
      <c r="F9" s="265"/>
      <c r="G9" s="266"/>
      <c r="H9" s="268"/>
      <c r="I9" s="90" t="s">
        <v>420</v>
      </c>
      <c r="J9" s="144">
        <v>0</v>
      </c>
      <c r="K9" s="143">
        <v>5000</v>
      </c>
      <c r="L9" s="143">
        <v>10000</v>
      </c>
      <c r="M9" s="250"/>
    </row>
    <row r="10" spans="1:13" ht="25.5" x14ac:dyDescent="0.25">
      <c r="A10" s="262"/>
      <c r="B10" s="250"/>
      <c r="C10" s="250"/>
      <c r="D10" s="251"/>
      <c r="E10" s="250"/>
      <c r="F10" s="265"/>
      <c r="G10" s="266"/>
      <c r="H10" s="268"/>
      <c r="I10" s="90" t="s">
        <v>34</v>
      </c>
      <c r="J10" s="191"/>
      <c r="K10" s="191"/>
      <c r="L10" s="191"/>
      <c r="M10" s="250"/>
    </row>
    <row r="11" spans="1:13" ht="25.5" x14ac:dyDescent="0.25">
      <c r="A11" s="262"/>
      <c r="B11" s="250"/>
      <c r="C11" s="250"/>
      <c r="D11" s="251"/>
      <c r="E11" s="250"/>
      <c r="F11" s="265"/>
      <c r="G11" s="266"/>
      <c r="H11" s="268"/>
      <c r="I11" s="90" t="s">
        <v>35</v>
      </c>
      <c r="J11" s="191"/>
      <c r="K11" s="191"/>
      <c r="L11" s="191"/>
      <c r="M11" s="250"/>
    </row>
    <row r="12" spans="1:13" ht="25.5" x14ac:dyDescent="0.25">
      <c r="A12" s="262"/>
      <c r="B12" s="250"/>
      <c r="C12" s="250"/>
      <c r="D12" s="251"/>
      <c r="E12" s="250"/>
      <c r="F12" s="265"/>
      <c r="G12" s="266"/>
      <c r="H12" s="269"/>
      <c r="I12" s="90" t="s">
        <v>368</v>
      </c>
      <c r="J12" s="191"/>
      <c r="K12" s="191"/>
      <c r="L12" s="191"/>
      <c r="M12" s="250"/>
    </row>
    <row r="13" spans="1:13" ht="30.75" customHeight="1" x14ac:dyDescent="0.25">
      <c r="A13" s="262"/>
      <c r="B13" s="250" t="s">
        <v>369</v>
      </c>
      <c r="C13" s="251">
        <v>2018</v>
      </c>
      <c r="D13" s="251" t="s">
        <v>390</v>
      </c>
      <c r="E13" s="251" t="s">
        <v>391</v>
      </c>
      <c r="F13" s="252" t="s">
        <v>392</v>
      </c>
      <c r="G13" s="255"/>
      <c r="H13" s="258" t="s">
        <v>421</v>
      </c>
      <c r="I13" s="90" t="s">
        <v>419</v>
      </c>
      <c r="J13" s="143">
        <f>J14</f>
        <v>4107.8</v>
      </c>
      <c r="K13" s="144">
        <f t="shared" ref="K13:L13" si="0">SUM(K14:K17)</f>
        <v>0</v>
      </c>
      <c r="L13" s="144">
        <f t="shared" si="0"/>
        <v>0</v>
      </c>
      <c r="M13" s="250" t="s">
        <v>367</v>
      </c>
    </row>
    <row r="14" spans="1:13" ht="29.25" customHeight="1" x14ac:dyDescent="0.25">
      <c r="A14" s="262"/>
      <c r="B14" s="250"/>
      <c r="C14" s="251"/>
      <c r="D14" s="251"/>
      <c r="E14" s="251"/>
      <c r="F14" s="253"/>
      <c r="G14" s="256"/>
      <c r="H14" s="259"/>
      <c r="I14" s="90" t="s">
        <v>420</v>
      </c>
      <c r="J14" s="143">
        <v>4107.8</v>
      </c>
      <c r="K14" s="144">
        <v>0</v>
      </c>
      <c r="L14" s="144">
        <v>0</v>
      </c>
      <c r="M14" s="250"/>
    </row>
    <row r="15" spans="1:13" ht="25.5" x14ac:dyDescent="0.25">
      <c r="A15" s="262"/>
      <c r="B15" s="250"/>
      <c r="C15" s="251"/>
      <c r="D15" s="251"/>
      <c r="E15" s="251"/>
      <c r="F15" s="253"/>
      <c r="G15" s="256"/>
      <c r="H15" s="259"/>
      <c r="I15" s="90" t="s">
        <v>34</v>
      </c>
      <c r="J15" s="103"/>
      <c r="K15" s="103"/>
      <c r="L15" s="103"/>
      <c r="M15" s="250"/>
    </row>
    <row r="16" spans="1:13" ht="25.5" x14ac:dyDescent="0.25">
      <c r="A16" s="262"/>
      <c r="B16" s="250"/>
      <c r="C16" s="251"/>
      <c r="D16" s="251"/>
      <c r="E16" s="251"/>
      <c r="F16" s="253"/>
      <c r="G16" s="256"/>
      <c r="H16" s="259"/>
      <c r="I16" s="90" t="s">
        <v>35</v>
      </c>
      <c r="J16" s="103"/>
      <c r="K16" s="103"/>
      <c r="L16" s="103"/>
      <c r="M16" s="250"/>
    </row>
    <row r="17" spans="1:13" ht="30.75" customHeight="1" x14ac:dyDescent="0.25">
      <c r="A17" s="263"/>
      <c r="B17" s="250"/>
      <c r="C17" s="251"/>
      <c r="D17" s="251"/>
      <c r="E17" s="251"/>
      <c r="F17" s="254"/>
      <c r="G17" s="257"/>
      <c r="H17" s="260"/>
      <c r="I17" s="90" t="s">
        <v>368</v>
      </c>
      <c r="J17" s="103"/>
      <c r="K17" s="103"/>
      <c r="L17" s="103"/>
      <c r="M17" s="250"/>
    </row>
    <row r="19" spans="1:13" x14ac:dyDescent="0.25">
      <c r="A19" s="248" t="s">
        <v>393</v>
      </c>
      <c r="B19" s="248"/>
      <c r="C19" s="248"/>
      <c r="D19" s="248"/>
      <c r="E19" s="248"/>
      <c r="F19" s="248"/>
      <c r="G19" s="248"/>
      <c r="H19" s="248"/>
      <c r="I19" s="248"/>
      <c r="J19" s="248"/>
      <c r="K19" s="248"/>
      <c r="L19" s="248"/>
      <c r="M19" s="248"/>
    </row>
    <row r="20" spans="1:13" x14ac:dyDescent="0.25">
      <c r="A20" s="249" t="s">
        <v>422</v>
      </c>
      <c r="B20" s="249"/>
      <c r="C20" s="249"/>
      <c r="D20" s="249"/>
      <c r="E20" s="249"/>
      <c r="F20" s="249"/>
      <c r="G20" s="249"/>
      <c r="H20" s="249"/>
      <c r="I20" s="249"/>
      <c r="J20" s="249"/>
      <c r="K20" s="249"/>
      <c r="L20" s="249"/>
      <c r="M20" s="249"/>
    </row>
  </sheetData>
  <mergeCells count="31">
    <mergeCell ref="F8:F12"/>
    <mergeCell ref="G8:G12"/>
    <mergeCell ref="H8:H12"/>
    <mergeCell ref="A3:M3"/>
    <mergeCell ref="A5:A6"/>
    <mergeCell ref="B5:B6"/>
    <mergeCell ref="C5:C6"/>
    <mergeCell ref="D5:D6"/>
    <mergeCell ref="E5:E6"/>
    <mergeCell ref="F5:F6"/>
    <mergeCell ref="G5:G6"/>
    <mergeCell ref="H5:H6"/>
    <mergeCell ref="I5:I6"/>
    <mergeCell ref="J5:L5"/>
    <mergeCell ref="M5:M6"/>
    <mergeCell ref="A19:M19"/>
    <mergeCell ref="A20:M20"/>
    <mergeCell ref="M8:M12"/>
    <mergeCell ref="B13:B17"/>
    <mergeCell ref="C13:C17"/>
    <mergeCell ref="D13:D17"/>
    <mergeCell ref="E13:E17"/>
    <mergeCell ref="F13:F17"/>
    <mergeCell ref="G13:G17"/>
    <mergeCell ref="H13:H17"/>
    <mergeCell ref="M13:M17"/>
    <mergeCell ref="A8:A17"/>
    <mergeCell ref="B8:B12"/>
    <mergeCell ref="C8:C12"/>
    <mergeCell ref="D8:D12"/>
    <mergeCell ref="E8:E12"/>
  </mergeCells>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316"/>
  <sheetViews>
    <sheetView tabSelected="1" view="pageBreakPreview" topLeftCell="A25" zoomScaleNormal="100" zoomScaleSheetLayoutView="100" workbookViewId="0">
      <selection activeCell="A152" sqref="A152:C152"/>
    </sheetView>
  </sheetViews>
  <sheetFormatPr defaultRowHeight="15" x14ac:dyDescent="0.25"/>
  <cols>
    <col min="1" max="1" width="4.140625" style="1" bestFit="1" customWidth="1"/>
    <col min="2" max="2" width="76.85546875" style="1" customWidth="1"/>
    <col min="3" max="3" width="27.140625" style="85" customWidth="1"/>
    <col min="4" max="4" width="15.5703125" hidden="1" customWidth="1"/>
    <col min="5" max="5" width="2.42578125" customWidth="1"/>
    <col min="6" max="6" width="11.140625" customWidth="1"/>
    <col min="7" max="7" width="16.140625" style="84" customWidth="1"/>
    <col min="8" max="8" width="13.85546875" customWidth="1"/>
    <col min="9" max="9" width="8.7109375" customWidth="1"/>
    <col min="10" max="10" width="8.42578125" customWidth="1"/>
    <col min="11" max="11" width="9.5703125" hidden="1" customWidth="1"/>
    <col min="12" max="13" width="9.140625" customWidth="1"/>
  </cols>
  <sheetData>
    <row r="1" spans="1:7" ht="94.5" x14ac:dyDescent="0.25">
      <c r="C1" s="184" t="s">
        <v>399</v>
      </c>
    </row>
    <row r="2" spans="1:7" ht="15.75" x14ac:dyDescent="0.25">
      <c r="B2" s="3"/>
      <c r="C2" s="145" t="s">
        <v>400</v>
      </c>
    </row>
    <row r="3" spans="1:7" ht="15.75" x14ac:dyDescent="0.25">
      <c r="B3" s="3"/>
    </row>
    <row r="4" spans="1:7" ht="18.75" customHeight="1" x14ac:dyDescent="0.25">
      <c r="A4" s="243" t="s">
        <v>224</v>
      </c>
      <c r="B4" s="243"/>
      <c r="C4" s="243"/>
    </row>
    <row r="5" spans="1:7" ht="18.75" customHeight="1" x14ac:dyDescent="0.25">
      <c r="A5" s="243"/>
      <c r="B5" s="243"/>
      <c r="C5" s="243"/>
    </row>
    <row r="6" spans="1:7" ht="18.75" x14ac:dyDescent="0.25">
      <c r="B6" s="186"/>
    </row>
    <row r="7" spans="1:7" ht="31.5" x14ac:dyDescent="0.25">
      <c r="A7" s="97" t="s">
        <v>225</v>
      </c>
      <c r="B7" s="97" t="s">
        <v>0</v>
      </c>
      <c r="C7" s="146" t="s">
        <v>226</v>
      </c>
      <c r="D7" s="98"/>
      <c r="E7" s="98"/>
    </row>
    <row r="8" spans="1:7" ht="39.75" customHeight="1" x14ac:dyDescent="0.25">
      <c r="A8" s="242" t="s">
        <v>227</v>
      </c>
      <c r="B8" s="242"/>
      <c r="C8" s="242"/>
      <c r="D8" s="98"/>
      <c r="E8" s="98"/>
    </row>
    <row r="9" spans="1:7" ht="54" customHeight="1" x14ac:dyDescent="0.25">
      <c r="A9" s="242" t="s">
        <v>228</v>
      </c>
      <c r="B9" s="242"/>
      <c r="C9" s="242"/>
      <c r="D9" s="98"/>
      <c r="E9" s="98"/>
    </row>
    <row r="10" spans="1:7" ht="31.5" x14ac:dyDescent="0.25">
      <c r="A10" s="187">
        <v>1</v>
      </c>
      <c r="B10" s="99" t="s">
        <v>301</v>
      </c>
      <c r="C10" s="105">
        <v>9538.3149103242686</v>
      </c>
      <c r="D10" s="98"/>
      <c r="E10" s="98"/>
    </row>
    <row r="11" spans="1:7" ht="15.75" x14ac:dyDescent="0.25">
      <c r="A11" s="187">
        <v>2</v>
      </c>
      <c r="B11" s="99" t="s">
        <v>258</v>
      </c>
      <c r="C11" s="105">
        <v>9.8279365566995498</v>
      </c>
      <c r="D11" s="98"/>
      <c r="E11" s="98"/>
    </row>
    <row r="12" spans="1:7" ht="20.25" customHeight="1" x14ac:dyDescent="0.25">
      <c r="A12" s="187">
        <v>3</v>
      </c>
      <c r="B12" s="99" t="s">
        <v>277</v>
      </c>
      <c r="C12" s="105">
        <v>5611.7191960857463</v>
      </c>
      <c r="D12" s="98"/>
      <c r="E12" s="98"/>
    </row>
    <row r="13" spans="1:7" ht="17.25" customHeight="1" x14ac:dyDescent="0.25">
      <c r="A13" s="187">
        <v>4</v>
      </c>
      <c r="B13" s="99" t="s">
        <v>299</v>
      </c>
      <c r="C13" s="105">
        <v>7706.8549091383911</v>
      </c>
      <c r="D13" s="98"/>
      <c r="E13" s="98"/>
      <c r="G13" s="100"/>
    </row>
    <row r="14" spans="1:7" ht="15.75" x14ac:dyDescent="0.25">
      <c r="A14" s="187">
        <v>5</v>
      </c>
      <c r="B14" s="99" t="s">
        <v>242</v>
      </c>
      <c r="C14" s="105">
        <v>1650.4645355847206</v>
      </c>
      <c r="D14" s="98"/>
      <c r="E14" s="98"/>
      <c r="G14" s="100"/>
    </row>
    <row r="15" spans="1:7" ht="15.75" x14ac:dyDescent="0.25">
      <c r="A15" s="187">
        <v>6</v>
      </c>
      <c r="B15" s="99" t="s">
        <v>251</v>
      </c>
      <c r="C15" s="105">
        <v>5126.1989283151979</v>
      </c>
      <c r="D15" s="98"/>
      <c r="E15" s="98"/>
      <c r="G15" s="100"/>
    </row>
    <row r="16" spans="1:7" ht="18" customHeight="1" x14ac:dyDescent="0.25">
      <c r="A16" s="187">
        <v>7</v>
      </c>
      <c r="B16" s="99" t="s">
        <v>254</v>
      </c>
      <c r="C16" s="105">
        <v>3385.3375782784315</v>
      </c>
      <c r="D16" s="98"/>
      <c r="E16" s="98"/>
      <c r="G16" s="100"/>
    </row>
    <row r="17" spans="1:7" ht="31.5" x14ac:dyDescent="0.25">
      <c r="A17" s="187">
        <v>8</v>
      </c>
      <c r="B17" s="99" t="s">
        <v>261</v>
      </c>
      <c r="C17" s="105">
        <v>2690.9964722307482</v>
      </c>
      <c r="D17" s="98"/>
      <c r="E17" s="98"/>
      <c r="G17" s="100"/>
    </row>
    <row r="18" spans="1:7" ht="15.75" x14ac:dyDescent="0.25">
      <c r="A18" s="187">
        <v>9</v>
      </c>
      <c r="B18" s="99" t="s">
        <v>241</v>
      </c>
      <c r="C18" s="105">
        <v>4576.9179383458695</v>
      </c>
      <c r="D18" s="98"/>
      <c r="E18" s="98"/>
      <c r="G18" s="100"/>
    </row>
    <row r="19" spans="1:7" ht="15.75" x14ac:dyDescent="0.25">
      <c r="A19" s="187">
        <v>10</v>
      </c>
      <c r="B19" s="99" t="s">
        <v>257</v>
      </c>
      <c r="C19" s="105">
        <v>2158.8794365611616</v>
      </c>
      <c r="D19" s="98"/>
      <c r="E19" s="98"/>
      <c r="G19" s="100"/>
    </row>
    <row r="20" spans="1:7" ht="15.75" x14ac:dyDescent="0.25">
      <c r="A20" s="187">
        <v>11</v>
      </c>
      <c r="B20" s="99" t="s">
        <v>272</v>
      </c>
      <c r="C20" s="105">
        <v>4268.9393262722188</v>
      </c>
      <c r="D20" s="98"/>
      <c r="E20" s="98"/>
      <c r="G20" s="100"/>
    </row>
    <row r="21" spans="1:7" ht="15.75" x14ac:dyDescent="0.25">
      <c r="A21" s="187">
        <v>12</v>
      </c>
      <c r="B21" s="99" t="s">
        <v>273</v>
      </c>
      <c r="C21" s="116">
        <v>1467.6270598744832</v>
      </c>
      <c r="D21" s="98"/>
      <c r="E21" s="98"/>
      <c r="G21" s="100"/>
    </row>
    <row r="22" spans="1:7" ht="15.75" x14ac:dyDescent="0.25">
      <c r="A22" s="187">
        <v>13</v>
      </c>
      <c r="B22" s="99" t="s">
        <v>247</v>
      </c>
      <c r="C22" s="116">
        <v>4929.9367642667485</v>
      </c>
      <c r="D22" s="98"/>
      <c r="E22" s="98"/>
      <c r="G22" s="100"/>
    </row>
    <row r="23" spans="1:7" ht="15.75" x14ac:dyDescent="0.25">
      <c r="A23" s="187">
        <v>14</v>
      </c>
      <c r="B23" s="99" t="s">
        <v>271</v>
      </c>
      <c r="C23" s="116">
        <v>3340.6467020760897</v>
      </c>
      <c r="D23" s="98"/>
      <c r="E23" s="98"/>
      <c r="G23" s="100"/>
    </row>
    <row r="24" spans="1:7" ht="18" customHeight="1" x14ac:dyDescent="0.25">
      <c r="A24" s="187">
        <v>15</v>
      </c>
      <c r="B24" s="99" t="s">
        <v>300</v>
      </c>
      <c r="C24" s="116">
        <v>2506.2055394308654</v>
      </c>
      <c r="D24" s="98"/>
      <c r="E24" s="98"/>
      <c r="G24" s="100"/>
    </row>
    <row r="25" spans="1:7" ht="15.75" x14ac:dyDescent="0.25">
      <c r="A25" s="187">
        <v>16</v>
      </c>
      <c r="B25" s="99" t="s">
        <v>259</v>
      </c>
      <c r="C25" s="116">
        <v>1329.5029645213137</v>
      </c>
      <c r="D25" s="98"/>
      <c r="E25" s="98"/>
      <c r="G25" s="100"/>
    </row>
    <row r="26" spans="1:7" ht="15.75" x14ac:dyDescent="0.25">
      <c r="A26" s="187">
        <v>17</v>
      </c>
      <c r="B26" s="99" t="s">
        <v>250</v>
      </c>
      <c r="C26" s="116">
        <v>3301.5391221313166</v>
      </c>
      <c r="D26" s="98"/>
      <c r="E26" s="98"/>
      <c r="G26" s="100"/>
    </row>
    <row r="27" spans="1:7" ht="15.75" x14ac:dyDescent="0.25">
      <c r="A27" s="187">
        <v>18</v>
      </c>
      <c r="B27" s="99" t="s">
        <v>270</v>
      </c>
      <c r="C27" s="116">
        <v>4015.1350213815313</v>
      </c>
      <c r="D27" s="98"/>
      <c r="E27" s="98"/>
      <c r="G27" s="100"/>
    </row>
    <row r="28" spans="1:7" ht="15.75" x14ac:dyDescent="0.25">
      <c r="A28" s="187">
        <v>19</v>
      </c>
      <c r="B28" s="99" t="s">
        <v>256</v>
      </c>
      <c r="C28" s="116">
        <v>4604.1627802694102</v>
      </c>
      <c r="D28" s="98"/>
      <c r="E28" s="98"/>
      <c r="G28" s="100"/>
    </row>
    <row r="29" spans="1:7" ht="15.75" x14ac:dyDescent="0.25">
      <c r="A29" s="187">
        <v>20</v>
      </c>
      <c r="B29" s="99" t="s">
        <v>260</v>
      </c>
      <c r="C29" s="116">
        <v>1315.2619204530058</v>
      </c>
      <c r="D29" s="98"/>
      <c r="E29" s="98"/>
      <c r="G29" s="100"/>
    </row>
    <row r="30" spans="1:7" ht="15.75" x14ac:dyDescent="0.25">
      <c r="A30" s="187">
        <v>21</v>
      </c>
      <c r="B30" s="99" t="s">
        <v>253</v>
      </c>
      <c r="C30" s="116">
        <v>4075.0310440285093</v>
      </c>
      <c r="D30" s="98"/>
      <c r="E30" s="98"/>
      <c r="G30" s="100"/>
    </row>
    <row r="31" spans="1:7" ht="31.5" x14ac:dyDescent="0.25">
      <c r="A31" s="187">
        <v>22</v>
      </c>
      <c r="B31" s="99" t="s">
        <v>252</v>
      </c>
      <c r="C31" s="116">
        <v>1145.8069093535535</v>
      </c>
      <c r="D31" s="98"/>
      <c r="E31" s="98"/>
      <c r="G31" s="100"/>
    </row>
    <row r="32" spans="1:7" ht="31.5" x14ac:dyDescent="0.25">
      <c r="A32" s="187">
        <v>23</v>
      </c>
      <c r="B32" s="99" t="s">
        <v>302</v>
      </c>
      <c r="C32" s="116">
        <v>1787.8571776597164</v>
      </c>
      <c r="D32" s="98"/>
      <c r="E32" s="98"/>
      <c r="G32" s="100"/>
    </row>
    <row r="33" spans="1:7" ht="31.5" x14ac:dyDescent="0.25">
      <c r="A33" s="187">
        <v>24</v>
      </c>
      <c r="B33" s="99" t="s">
        <v>303</v>
      </c>
      <c r="C33" s="116">
        <v>4253.3389329790589</v>
      </c>
      <c r="D33" s="98"/>
      <c r="E33" s="98"/>
      <c r="G33" s="100"/>
    </row>
    <row r="34" spans="1:7" ht="15.75" x14ac:dyDescent="0.25">
      <c r="A34" s="187">
        <v>25</v>
      </c>
      <c r="B34" s="99" t="s">
        <v>266</v>
      </c>
      <c r="C34" s="116">
        <v>4452.6558563078052</v>
      </c>
      <c r="D34" s="98"/>
      <c r="E34" s="98"/>
      <c r="G34" s="100"/>
    </row>
    <row r="35" spans="1:7" ht="20.25" customHeight="1" x14ac:dyDescent="0.25">
      <c r="A35" s="187">
        <v>26</v>
      </c>
      <c r="B35" s="99" t="s">
        <v>264</v>
      </c>
      <c r="C35" s="116">
        <v>753.97008181855699</v>
      </c>
      <c r="D35" s="98"/>
      <c r="E35" s="98"/>
      <c r="G35" s="100"/>
    </row>
    <row r="36" spans="1:7" ht="17.25" customHeight="1" x14ac:dyDescent="0.25">
      <c r="A36" s="187">
        <v>27</v>
      </c>
      <c r="B36" s="99" t="s">
        <v>269</v>
      </c>
      <c r="C36" s="116">
        <v>4519.7034135887388</v>
      </c>
      <c r="D36" s="98"/>
      <c r="E36" s="98"/>
      <c r="G36" s="100"/>
    </row>
    <row r="37" spans="1:7" ht="15.75" x14ac:dyDescent="0.25">
      <c r="A37" s="187">
        <v>28</v>
      </c>
      <c r="B37" s="99" t="s">
        <v>244</v>
      </c>
      <c r="C37" s="116">
        <v>2902.3656580572715</v>
      </c>
      <c r="D37" s="98"/>
      <c r="E37" s="98"/>
      <c r="G37" s="100"/>
    </row>
    <row r="38" spans="1:7" ht="15.75" x14ac:dyDescent="0.25">
      <c r="A38" s="187">
        <v>29</v>
      </c>
      <c r="B38" s="99" t="s">
        <v>275</v>
      </c>
      <c r="C38" s="116">
        <v>4192.4524090261657</v>
      </c>
      <c r="D38" s="98"/>
      <c r="E38" s="98"/>
      <c r="G38" s="100"/>
    </row>
    <row r="39" spans="1:7" ht="15.75" x14ac:dyDescent="0.25">
      <c r="A39" s="187">
        <v>30</v>
      </c>
      <c r="B39" s="99" t="s">
        <v>263</v>
      </c>
      <c r="C39" s="116">
        <v>2401.3723051717402</v>
      </c>
      <c r="D39" s="98"/>
      <c r="E39" s="98"/>
      <c r="G39" s="100"/>
    </row>
    <row r="40" spans="1:7" ht="15.75" x14ac:dyDescent="0.25">
      <c r="A40" s="187">
        <v>31</v>
      </c>
      <c r="B40" s="99" t="s">
        <v>248</v>
      </c>
      <c r="C40" s="116">
        <v>7816.7270629692557</v>
      </c>
      <c r="D40" s="98"/>
      <c r="E40" s="98"/>
      <c r="G40" s="100"/>
    </row>
    <row r="41" spans="1:7" ht="15.75" x14ac:dyDescent="0.25">
      <c r="A41" s="187">
        <v>32</v>
      </c>
      <c r="B41" s="99" t="s">
        <v>267</v>
      </c>
      <c r="C41" s="116">
        <v>11136.607571699511</v>
      </c>
      <c r="D41" s="98"/>
      <c r="E41" s="98"/>
      <c r="G41" s="100"/>
    </row>
    <row r="42" spans="1:7" ht="15.75" x14ac:dyDescent="0.25">
      <c r="A42" s="187">
        <v>33</v>
      </c>
      <c r="B42" s="99" t="s">
        <v>274</v>
      </c>
      <c r="C42" s="116">
        <v>3463.8355279424572</v>
      </c>
      <c r="D42" s="98"/>
      <c r="E42" s="98"/>
      <c r="F42" s="101"/>
      <c r="G42" s="102"/>
    </row>
    <row r="43" spans="1:7" ht="15.75" x14ac:dyDescent="0.25">
      <c r="A43" s="187">
        <v>34</v>
      </c>
      <c r="B43" s="99" t="s">
        <v>246</v>
      </c>
      <c r="C43" s="116">
        <v>5737.5090672613151</v>
      </c>
      <c r="D43" s="98"/>
      <c r="E43" s="98"/>
      <c r="F43" s="101"/>
      <c r="G43" s="102"/>
    </row>
    <row r="44" spans="1:7" ht="15.75" x14ac:dyDescent="0.25">
      <c r="A44" s="187">
        <v>35</v>
      </c>
      <c r="B44" s="99" t="s">
        <v>245</v>
      </c>
      <c r="C44" s="116">
        <v>7783.6469747145875</v>
      </c>
      <c r="D44" s="98"/>
      <c r="E44" s="98"/>
      <c r="F44" s="101"/>
      <c r="G44" s="102"/>
    </row>
    <row r="45" spans="1:7" ht="15.75" x14ac:dyDescent="0.25">
      <c r="A45" s="187">
        <v>36</v>
      </c>
      <c r="B45" s="99" t="s">
        <v>249</v>
      </c>
      <c r="C45" s="116">
        <v>6509.8214274730535</v>
      </c>
      <c r="D45" s="98"/>
      <c r="E45" s="98"/>
      <c r="F45" s="101"/>
      <c r="G45" s="102"/>
    </row>
    <row r="46" spans="1:7" ht="15.75" x14ac:dyDescent="0.25">
      <c r="A46" s="187">
        <v>37</v>
      </c>
      <c r="B46" s="99" t="s">
        <v>243</v>
      </c>
      <c r="C46" s="116">
        <v>4840.7276923473428</v>
      </c>
      <c r="D46" s="98"/>
      <c r="E46" s="98"/>
      <c r="F46" s="101"/>
      <c r="G46" s="102"/>
    </row>
    <row r="47" spans="1:7" ht="15.75" x14ac:dyDescent="0.25">
      <c r="A47" s="187">
        <v>38</v>
      </c>
      <c r="B47" s="99" t="s">
        <v>268</v>
      </c>
      <c r="C47" s="116">
        <v>4479.3725194409517</v>
      </c>
      <c r="D47" s="98"/>
      <c r="E47" s="98"/>
      <c r="F47" s="101"/>
      <c r="G47" s="102"/>
    </row>
    <row r="48" spans="1:7" ht="15.75" x14ac:dyDescent="0.25">
      <c r="A48" s="187">
        <v>39</v>
      </c>
      <c r="B48" s="99" t="s">
        <v>276</v>
      </c>
      <c r="C48" s="116">
        <v>3761.2964734118946</v>
      </c>
      <c r="D48" s="98"/>
      <c r="E48" s="98"/>
      <c r="F48" s="101"/>
      <c r="G48" s="102"/>
    </row>
    <row r="49" spans="1:18" ht="17.25" customHeight="1" x14ac:dyDescent="0.25">
      <c r="A49" s="187">
        <v>40</v>
      </c>
      <c r="B49" s="99" t="s">
        <v>231</v>
      </c>
      <c r="C49" s="116">
        <v>2156.9021285254835</v>
      </c>
      <c r="D49" s="98"/>
      <c r="E49" s="98"/>
      <c r="F49" s="101"/>
      <c r="G49" s="102"/>
    </row>
    <row r="50" spans="1:18" ht="31.5" x14ac:dyDescent="0.25">
      <c r="A50" s="187">
        <v>41</v>
      </c>
      <c r="B50" s="99" t="s">
        <v>236</v>
      </c>
      <c r="C50" s="116">
        <v>6374.8951151769043</v>
      </c>
      <c r="D50" s="98"/>
      <c r="E50" s="98"/>
      <c r="F50" s="101"/>
      <c r="G50" s="102"/>
    </row>
    <row r="51" spans="1:18" ht="15.75" customHeight="1" x14ac:dyDescent="0.25">
      <c r="A51" s="187">
        <v>42</v>
      </c>
      <c r="B51" s="99" t="s">
        <v>232</v>
      </c>
      <c r="C51" s="116">
        <v>4364.1028628531494</v>
      </c>
      <c r="D51" s="98"/>
      <c r="E51" s="98"/>
      <c r="F51" s="101"/>
      <c r="G51" s="102"/>
    </row>
    <row r="52" spans="1:18" ht="15.75" x14ac:dyDescent="0.25">
      <c r="A52" s="187">
        <v>43</v>
      </c>
      <c r="B52" s="99" t="s">
        <v>240</v>
      </c>
      <c r="C52" s="116">
        <v>11016.948840544957</v>
      </c>
      <c r="D52" s="98"/>
      <c r="E52" s="98"/>
      <c r="F52" s="101"/>
      <c r="G52" s="102"/>
    </row>
    <row r="53" spans="1:18" ht="15.75" x14ac:dyDescent="0.25">
      <c r="A53" s="187">
        <v>44</v>
      </c>
      <c r="B53" s="99" t="s">
        <v>238</v>
      </c>
      <c r="C53" s="116">
        <v>2238.663699321517</v>
      </c>
      <c r="D53" s="98"/>
      <c r="E53" s="98"/>
      <c r="F53" s="101"/>
      <c r="G53" s="102"/>
    </row>
    <row r="54" spans="1:18" ht="15.75" x14ac:dyDescent="0.25">
      <c r="A54" s="187">
        <v>45</v>
      </c>
      <c r="B54" s="99" t="s">
        <v>237</v>
      </c>
      <c r="C54" s="116">
        <v>1359.9389010450489</v>
      </c>
      <c r="D54" s="98"/>
      <c r="E54" s="98"/>
      <c r="F54" s="101"/>
      <c r="G54" s="102"/>
    </row>
    <row r="55" spans="1:18" ht="15.75" x14ac:dyDescent="0.25">
      <c r="A55" s="187">
        <v>46</v>
      </c>
      <c r="B55" s="99" t="s">
        <v>233</v>
      </c>
      <c r="C55" s="116">
        <v>3303.3379075194298</v>
      </c>
      <c r="D55" s="98"/>
      <c r="E55" s="98"/>
      <c r="F55" s="101"/>
      <c r="G55" s="102"/>
    </row>
    <row r="56" spans="1:18" ht="31.5" x14ac:dyDescent="0.25">
      <c r="A56" s="187">
        <v>47</v>
      </c>
      <c r="B56" s="99" t="s">
        <v>282</v>
      </c>
      <c r="C56" s="116">
        <v>200.84480346566272</v>
      </c>
      <c r="D56" s="98"/>
      <c r="E56" s="98"/>
      <c r="F56" s="101"/>
      <c r="G56" s="102"/>
    </row>
    <row r="57" spans="1:18" ht="31.5" x14ac:dyDescent="0.25">
      <c r="A57" s="187">
        <v>48</v>
      </c>
      <c r="B57" s="99" t="s">
        <v>234</v>
      </c>
      <c r="C57" s="116">
        <v>2144.1263933980149</v>
      </c>
      <c r="D57" s="98"/>
      <c r="E57" s="98"/>
      <c r="F57" s="101"/>
      <c r="G57" s="102"/>
    </row>
    <row r="58" spans="1:18" ht="15.75" x14ac:dyDescent="0.25">
      <c r="A58" s="187">
        <v>49</v>
      </c>
      <c r="B58" s="99" t="s">
        <v>235</v>
      </c>
      <c r="C58" s="116">
        <v>6592.0577877041305</v>
      </c>
      <c r="D58" s="98"/>
      <c r="E58" s="98"/>
      <c r="F58" s="101"/>
      <c r="G58" s="102"/>
    </row>
    <row r="59" spans="1:18" ht="15.75" x14ac:dyDescent="0.25">
      <c r="A59" s="187">
        <v>50</v>
      </c>
      <c r="B59" s="99" t="s">
        <v>229</v>
      </c>
      <c r="C59" s="116">
        <v>1070.2659310010833</v>
      </c>
      <c r="D59" s="98"/>
      <c r="E59" s="98"/>
      <c r="F59" s="101"/>
      <c r="G59" s="102"/>
    </row>
    <row r="60" spans="1:18" ht="15.75" x14ac:dyDescent="0.25">
      <c r="A60" s="187">
        <v>51</v>
      </c>
      <c r="B60" s="99" t="s">
        <v>230</v>
      </c>
      <c r="C60" s="116">
        <v>1176.9836720949561</v>
      </c>
      <c r="D60" s="98"/>
      <c r="E60" s="98"/>
      <c r="F60" s="101"/>
      <c r="G60" s="102"/>
      <c r="H60" s="84"/>
    </row>
    <row r="61" spans="1:18" ht="15.75" x14ac:dyDescent="0.25">
      <c r="A61" s="188"/>
      <c r="B61" s="104" t="s">
        <v>280</v>
      </c>
      <c r="C61" s="147">
        <f>SUM(C10:C60)</f>
        <v>201547.63519000003</v>
      </c>
      <c r="D61" s="98"/>
      <c r="E61" s="98"/>
      <c r="F61" s="102">
        <f>'Перечень 2018-2020_NEW'!H31</f>
        <v>201547.63519</v>
      </c>
      <c r="G61" s="102"/>
    </row>
    <row r="62" spans="1:18" ht="51" customHeight="1" x14ac:dyDescent="0.25">
      <c r="A62" s="242" t="s">
        <v>281</v>
      </c>
      <c r="B62" s="242"/>
      <c r="C62" s="242"/>
      <c r="D62" s="98"/>
      <c r="E62" s="98"/>
      <c r="F62" s="101"/>
      <c r="G62" s="102"/>
    </row>
    <row r="63" spans="1:18" s="108" customFormat="1" ht="15.75" x14ac:dyDescent="0.25">
      <c r="A63" s="187">
        <v>1</v>
      </c>
      <c r="B63" s="99" t="s">
        <v>229</v>
      </c>
      <c r="C63" s="105">
        <v>142.32</v>
      </c>
      <c r="D63" s="106"/>
      <c r="E63" s="106"/>
      <c r="F63" s="101"/>
      <c r="G63" s="102"/>
      <c r="H63" s="106"/>
      <c r="I63" s="107"/>
      <c r="J63" s="107"/>
      <c r="K63" s="107"/>
      <c r="L63" s="107"/>
      <c r="M63" s="107"/>
      <c r="N63" s="107"/>
      <c r="O63" s="107"/>
      <c r="P63" s="107"/>
      <c r="Q63" s="107"/>
      <c r="R63" s="107"/>
    </row>
    <row r="64" spans="1:18" s="108" customFormat="1" ht="15.75" x14ac:dyDescent="0.25">
      <c r="A64" s="187">
        <v>2</v>
      </c>
      <c r="B64" s="99" t="s">
        <v>230</v>
      </c>
      <c r="C64" s="105">
        <v>3560.87</v>
      </c>
      <c r="D64" s="106"/>
      <c r="E64" s="106"/>
      <c r="F64" s="101"/>
      <c r="G64" s="102"/>
      <c r="H64" s="106"/>
      <c r="I64" s="107"/>
      <c r="J64" s="107"/>
      <c r="K64" s="107"/>
      <c r="L64" s="107"/>
      <c r="M64" s="107"/>
      <c r="N64" s="107"/>
      <c r="O64" s="107"/>
      <c r="P64" s="107"/>
      <c r="Q64" s="107"/>
      <c r="R64" s="107"/>
    </row>
    <row r="65" spans="1:18" s="108" customFormat="1" ht="21" customHeight="1" x14ac:dyDescent="0.25">
      <c r="A65" s="187">
        <v>3</v>
      </c>
      <c r="B65" s="99" t="s">
        <v>231</v>
      </c>
      <c r="C65" s="105">
        <v>4059.69</v>
      </c>
      <c r="D65" s="100"/>
      <c r="E65" s="100"/>
      <c r="F65" s="101"/>
      <c r="G65" s="102"/>
      <c r="H65" s="100"/>
      <c r="I65" s="100"/>
      <c r="J65" s="100"/>
      <c r="K65" s="100"/>
      <c r="L65" s="107"/>
      <c r="M65" s="107"/>
      <c r="N65" s="107"/>
      <c r="O65" s="107"/>
      <c r="P65" s="107"/>
      <c r="Q65" s="107"/>
      <c r="R65" s="107"/>
    </row>
    <row r="66" spans="1:18" s="108" customFormat="1" ht="18.75" customHeight="1" x14ac:dyDescent="0.25">
      <c r="A66" s="187">
        <v>4</v>
      </c>
      <c r="B66" s="99" t="s">
        <v>232</v>
      </c>
      <c r="C66" s="105">
        <v>678.99</v>
      </c>
      <c r="D66" s="100"/>
      <c r="E66" s="100"/>
      <c r="F66" s="101"/>
      <c r="G66" s="102"/>
      <c r="H66" s="100"/>
      <c r="I66" s="100"/>
      <c r="J66" s="100"/>
      <c r="K66" s="100"/>
      <c r="L66" s="107"/>
      <c r="M66" s="107"/>
      <c r="N66" s="107"/>
      <c r="O66" s="107"/>
      <c r="P66" s="107"/>
      <c r="Q66" s="107"/>
      <c r="R66" s="107"/>
    </row>
    <row r="67" spans="1:18" s="108" customFormat="1" ht="15.75" x14ac:dyDescent="0.25">
      <c r="A67" s="187">
        <v>5</v>
      </c>
      <c r="B67" s="99" t="s">
        <v>233</v>
      </c>
      <c r="C67" s="105">
        <v>1881.13</v>
      </c>
      <c r="D67" s="100"/>
      <c r="E67" s="100"/>
      <c r="F67" s="101"/>
      <c r="G67" s="102"/>
      <c r="H67" s="100"/>
      <c r="I67" s="100"/>
      <c r="J67" s="100"/>
      <c r="K67" s="100"/>
      <c r="L67" s="107"/>
      <c r="M67" s="107"/>
      <c r="N67" s="107"/>
      <c r="O67" s="107"/>
      <c r="P67" s="107"/>
      <c r="Q67" s="107"/>
      <c r="R67" s="107"/>
    </row>
    <row r="68" spans="1:18" s="108" customFormat="1" ht="31.5" x14ac:dyDescent="0.25">
      <c r="A68" s="187">
        <v>6</v>
      </c>
      <c r="B68" s="99" t="s">
        <v>236</v>
      </c>
      <c r="C68" s="105">
        <v>3149.9</v>
      </c>
      <c r="D68" s="100"/>
      <c r="E68" s="100"/>
      <c r="F68" s="101"/>
      <c r="G68" s="102"/>
      <c r="H68" s="100"/>
      <c r="I68" s="100"/>
      <c r="J68" s="100"/>
      <c r="K68" s="100"/>
      <c r="L68" s="107"/>
      <c r="M68" s="107"/>
      <c r="N68" s="107"/>
      <c r="O68" s="107"/>
      <c r="P68" s="107"/>
      <c r="Q68" s="107"/>
      <c r="R68" s="107"/>
    </row>
    <row r="69" spans="1:18" s="108" customFormat="1" ht="31.5" x14ac:dyDescent="0.25">
      <c r="A69" s="187">
        <v>7</v>
      </c>
      <c r="B69" s="99" t="s">
        <v>239</v>
      </c>
      <c r="C69" s="105">
        <v>1125</v>
      </c>
      <c r="D69" s="100"/>
      <c r="E69" s="100"/>
      <c r="F69" s="101"/>
      <c r="G69" s="102"/>
      <c r="H69" s="100"/>
      <c r="I69" s="100"/>
      <c r="J69" s="100"/>
      <c r="K69" s="100"/>
      <c r="L69" s="107"/>
      <c r="M69" s="107"/>
      <c r="N69" s="107"/>
      <c r="O69" s="107"/>
      <c r="P69" s="107"/>
      <c r="Q69" s="107"/>
      <c r="R69" s="107"/>
    </row>
    <row r="70" spans="1:18" s="108" customFormat="1" ht="15.75" x14ac:dyDescent="0.25">
      <c r="A70" s="187">
        <v>8</v>
      </c>
      <c r="B70" s="99" t="s">
        <v>240</v>
      </c>
      <c r="C70" s="105">
        <v>744</v>
      </c>
      <c r="D70" s="100"/>
      <c r="E70" s="100"/>
      <c r="F70" s="101"/>
      <c r="G70" s="102"/>
      <c r="H70" s="100"/>
      <c r="I70" s="100"/>
      <c r="J70" s="100"/>
      <c r="K70" s="100"/>
      <c r="L70" s="107"/>
      <c r="M70" s="107"/>
      <c r="N70" s="107"/>
      <c r="O70" s="107"/>
      <c r="P70" s="107"/>
      <c r="Q70" s="107"/>
      <c r="R70" s="107"/>
    </row>
    <row r="71" spans="1:18" s="108" customFormat="1" ht="15.75" x14ac:dyDescent="0.25">
      <c r="A71" s="187">
        <v>9</v>
      </c>
      <c r="B71" s="99" t="s">
        <v>257</v>
      </c>
      <c r="C71" s="105">
        <v>2174.0500000000002</v>
      </c>
      <c r="D71" s="100"/>
      <c r="E71" s="100"/>
      <c r="F71" s="101"/>
      <c r="G71" s="102"/>
      <c r="H71" s="100"/>
      <c r="I71" s="100"/>
      <c r="J71" s="100"/>
      <c r="K71" s="100"/>
      <c r="L71" s="107"/>
      <c r="M71" s="107"/>
      <c r="N71" s="107"/>
      <c r="O71" s="107"/>
      <c r="P71" s="107"/>
      <c r="Q71" s="107"/>
      <c r="R71" s="107"/>
    </row>
    <row r="72" spans="1:18" s="108" customFormat="1" ht="18" customHeight="1" x14ac:dyDescent="0.25">
      <c r="A72" s="187">
        <v>10</v>
      </c>
      <c r="B72" s="99" t="s">
        <v>243</v>
      </c>
      <c r="C72" s="105">
        <v>9411.7999999999993</v>
      </c>
      <c r="D72" s="100"/>
      <c r="E72" s="100"/>
      <c r="F72" s="101"/>
      <c r="G72" s="102"/>
      <c r="H72" s="100"/>
      <c r="I72" s="100"/>
      <c r="J72" s="100"/>
      <c r="K72" s="100"/>
      <c r="L72" s="107"/>
      <c r="M72" s="107"/>
      <c r="N72" s="107"/>
      <c r="O72" s="107"/>
      <c r="P72" s="107"/>
      <c r="Q72" s="107"/>
      <c r="R72" s="107"/>
    </row>
    <row r="73" spans="1:18" s="108" customFormat="1" ht="15.75" x14ac:dyDescent="0.25">
      <c r="A73" s="187">
        <v>11</v>
      </c>
      <c r="B73" s="99" t="s">
        <v>244</v>
      </c>
      <c r="C73" s="105">
        <v>3200</v>
      </c>
      <c r="D73" s="100"/>
      <c r="E73" s="100"/>
      <c r="F73" s="101"/>
      <c r="G73" s="102"/>
      <c r="H73" s="100"/>
      <c r="I73" s="100"/>
      <c r="J73" s="100"/>
      <c r="K73" s="100"/>
      <c r="L73" s="107"/>
      <c r="M73" s="107"/>
      <c r="N73" s="107"/>
      <c r="O73" s="107"/>
      <c r="P73" s="107"/>
      <c r="Q73" s="107"/>
      <c r="R73" s="107"/>
    </row>
    <row r="74" spans="1:18" s="108" customFormat="1" ht="15.75" x14ac:dyDescent="0.25">
      <c r="A74" s="187">
        <v>12</v>
      </c>
      <c r="B74" s="99" t="s">
        <v>246</v>
      </c>
      <c r="C74" s="105">
        <v>400</v>
      </c>
      <c r="D74" s="100"/>
      <c r="E74" s="100"/>
      <c r="F74" s="101"/>
      <c r="G74" s="102"/>
      <c r="H74" s="100"/>
      <c r="I74" s="100"/>
      <c r="J74" s="100"/>
      <c r="K74" s="100"/>
      <c r="L74" s="107"/>
      <c r="M74" s="107"/>
      <c r="N74" s="107"/>
      <c r="O74" s="107"/>
      <c r="P74" s="107"/>
      <c r="Q74" s="107"/>
      <c r="R74" s="107"/>
    </row>
    <row r="75" spans="1:18" s="108" customFormat="1" ht="15.75" x14ac:dyDescent="0.25">
      <c r="A75" s="187">
        <v>13</v>
      </c>
      <c r="B75" s="99" t="s">
        <v>249</v>
      </c>
      <c r="C75" s="105">
        <v>3889</v>
      </c>
      <c r="D75" s="100"/>
      <c r="E75" s="100"/>
      <c r="F75" s="101"/>
      <c r="G75" s="102"/>
      <c r="H75" s="100"/>
      <c r="I75" s="100"/>
      <c r="J75" s="100"/>
      <c r="K75" s="100"/>
      <c r="L75" s="107"/>
      <c r="M75" s="107"/>
      <c r="N75" s="107"/>
      <c r="O75" s="107"/>
      <c r="P75" s="107"/>
      <c r="Q75" s="107"/>
      <c r="R75" s="107"/>
    </row>
    <row r="76" spans="1:18" s="110" customFormat="1" ht="15.75" x14ac:dyDescent="0.25">
      <c r="A76" s="187">
        <v>14</v>
      </c>
      <c r="B76" s="99" t="s">
        <v>250</v>
      </c>
      <c r="C76" s="105">
        <v>1730.972</v>
      </c>
      <c r="D76" s="100"/>
      <c r="E76" s="100"/>
      <c r="F76" s="101"/>
      <c r="G76" s="102"/>
      <c r="H76" s="100"/>
      <c r="I76" s="100"/>
      <c r="J76" s="100"/>
      <c r="K76" s="100"/>
      <c r="L76" s="109"/>
      <c r="M76" s="109"/>
      <c r="N76" s="109"/>
      <c r="O76" s="109"/>
      <c r="P76" s="109"/>
      <c r="Q76" s="109"/>
      <c r="R76" s="109"/>
    </row>
    <row r="77" spans="1:18" s="109" customFormat="1" ht="31.5" x14ac:dyDescent="0.25">
      <c r="A77" s="187">
        <v>15</v>
      </c>
      <c r="B77" s="99" t="s">
        <v>426</v>
      </c>
      <c r="C77" s="105">
        <v>3500</v>
      </c>
      <c r="D77" s="100"/>
      <c r="E77" s="100"/>
      <c r="F77" s="101"/>
      <c r="G77" s="102"/>
      <c r="H77" s="100"/>
      <c r="I77" s="100"/>
      <c r="J77" s="100"/>
      <c r="K77" s="100"/>
    </row>
    <row r="78" spans="1:18" s="107" customFormat="1" ht="15.75" x14ac:dyDescent="0.25">
      <c r="A78" s="187">
        <v>16</v>
      </c>
      <c r="B78" s="99" t="s">
        <v>251</v>
      </c>
      <c r="C78" s="105">
        <v>736</v>
      </c>
      <c r="D78" s="100"/>
      <c r="E78" s="100"/>
      <c r="F78" s="101"/>
      <c r="G78" s="102"/>
      <c r="H78" s="100"/>
      <c r="I78" s="100"/>
      <c r="J78" s="100"/>
      <c r="K78" s="100"/>
    </row>
    <row r="79" spans="1:18" s="107" customFormat="1" ht="31.5" x14ac:dyDescent="0.25">
      <c r="A79" s="187">
        <v>17</v>
      </c>
      <c r="B79" s="99" t="s">
        <v>252</v>
      </c>
      <c r="C79" s="105">
        <v>3360</v>
      </c>
      <c r="D79" s="100"/>
      <c r="E79" s="100"/>
      <c r="F79" s="101"/>
      <c r="G79" s="102"/>
      <c r="H79" s="100"/>
      <c r="I79" s="100"/>
      <c r="J79" s="100"/>
      <c r="K79" s="100"/>
    </row>
    <row r="80" spans="1:18" s="107" customFormat="1" ht="15.75" x14ac:dyDescent="0.25">
      <c r="A80" s="187">
        <v>18</v>
      </c>
      <c r="B80" s="99" t="s">
        <v>267</v>
      </c>
      <c r="C80" s="105">
        <v>1738.394</v>
      </c>
      <c r="D80" s="100"/>
      <c r="E80" s="100"/>
      <c r="F80" s="101"/>
      <c r="G80" s="102"/>
      <c r="H80" s="100"/>
      <c r="I80" s="100"/>
      <c r="J80" s="100"/>
      <c r="K80" s="100"/>
    </row>
    <row r="81" spans="1:11" s="107" customFormat="1" ht="15.75" x14ac:dyDescent="0.25">
      <c r="A81" s="187">
        <v>19</v>
      </c>
      <c r="B81" s="99" t="s">
        <v>268</v>
      </c>
      <c r="C81" s="105">
        <v>8391.0079999999998</v>
      </c>
      <c r="D81" s="100"/>
      <c r="E81" s="100"/>
      <c r="F81" s="101"/>
      <c r="G81" s="102"/>
      <c r="H81" s="100"/>
      <c r="I81" s="100"/>
      <c r="J81" s="100"/>
      <c r="K81" s="100"/>
    </row>
    <row r="82" spans="1:11" s="107" customFormat="1" ht="17.25" customHeight="1" x14ac:dyDescent="0.25">
      <c r="A82" s="187">
        <v>20</v>
      </c>
      <c r="B82" s="99" t="s">
        <v>254</v>
      </c>
      <c r="C82" s="105">
        <v>1500</v>
      </c>
      <c r="D82" s="100"/>
      <c r="E82" s="100"/>
      <c r="F82" s="101"/>
      <c r="G82" s="102"/>
      <c r="H82" s="100"/>
      <c r="I82" s="100"/>
      <c r="J82" s="100"/>
      <c r="K82" s="100"/>
    </row>
    <row r="83" spans="1:11" s="107" customFormat="1" ht="15.75" x14ac:dyDescent="0.25">
      <c r="A83" s="187">
        <v>21</v>
      </c>
      <c r="B83" s="99" t="s">
        <v>269</v>
      </c>
      <c r="C83" s="105">
        <v>12976.776</v>
      </c>
      <c r="D83" s="100"/>
      <c r="E83" s="100"/>
      <c r="F83" s="101"/>
      <c r="G83" s="102"/>
      <c r="H83" s="100"/>
      <c r="I83" s="100"/>
      <c r="J83" s="100"/>
      <c r="K83" s="100"/>
    </row>
    <row r="84" spans="1:11" s="107" customFormat="1" ht="15.75" x14ac:dyDescent="0.25">
      <c r="A84" s="187">
        <v>22</v>
      </c>
      <c r="B84" s="99" t="s">
        <v>270</v>
      </c>
      <c r="C84" s="105">
        <v>1781.26062</v>
      </c>
      <c r="D84" s="100"/>
      <c r="E84" s="100"/>
      <c r="F84" s="101"/>
      <c r="G84" s="102"/>
      <c r="H84" s="100"/>
      <c r="I84" s="100"/>
      <c r="J84" s="100"/>
      <c r="K84" s="100"/>
    </row>
    <row r="85" spans="1:11" s="107" customFormat="1" ht="18.75" customHeight="1" x14ac:dyDescent="0.25">
      <c r="A85" s="187">
        <v>23</v>
      </c>
      <c r="B85" s="99" t="s">
        <v>255</v>
      </c>
      <c r="C85" s="105">
        <v>390</v>
      </c>
      <c r="D85" s="100"/>
      <c r="E85" s="100"/>
      <c r="F85" s="101"/>
      <c r="G85" s="102"/>
      <c r="H85" s="100"/>
      <c r="I85" s="100"/>
      <c r="J85" s="100"/>
      <c r="K85" s="100"/>
    </row>
    <row r="86" spans="1:11" s="107" customFormat="1" ht="15.75" x14ac:dyDescent="0.25">
      <c r="A86" s="187">
        <v>24</v>
      </c>
      <c r="B86" s="99" t="s">
        <v>256</v>
      </c>
      <c r="C86" s="105">
        <v>2000</v>
      </c>
      <c r="D86" s="100"/>
      <c r="E86" s="100"/>
      <c r="F86" s="101"/>
      <c r="G86" s="102"/>
      <c r="H86" s="100"/>
      <c r="I86" s="100"/>
      <c r="J86" s="100"/>
      <c r="K86" s="100"/>
    </row>
    <row r="87" spans="1:11" s="107" customFormat="1" ht="31.5" x14ac:dyDescent="0.25">
      <c r="A87" s="187">
        <v>25</v>
      </c>
      <c r="B87" s="99" t="s">
        <v>265</v>
      </c>
      <c r="C87" s="105">
        <v>610</v>
      </c>
      <c r="D87" s="100"/>
      <c r="E87" s="100"/>
      <c r="F87" s="101"/>
      <c r="G87" s="102"/>
      <c r="H87" s="100"/>
      <c r="I87" s="100"/>
      <c r="J87" s="100"/>
      <c r="K87" s="100"/>
    </row>
    <row r="88" spans="1:11" s="107" customFormat="1" ht="15.75" x14ac:dyDescent="0.25">
      <c r="A88" s="187">
        <v>26</v>
      </c>
      <c r="B88" s="99" t="s">
        <v>266</v>
      </c>
      <c r="C88" s="105">
        <v>2500</v>
      </c>
      <c r="D88" s="100"/>
      <c r="E88" s="100"/>
      <c r="F88" s="101"/>
      <c r="G88" s="102"/>
      <c r="H88" s="100"/>
      <c r="I88" s="100"/>
      <c r="J88" s="100"/>
      <c r="K88" s="100"/>
    </row>
    <row r="89" spans="1:11" s="107" customFormat="1" ht="15.75" x14ac:dyDescent="0.25">
      <c r="A89" s="187">
        <v>27</v>
      </c>
      <c r="B89" s="99" t="s">
        <v>271</v>
      </c>
      <c r="C89" s="105">
        <v>2554.5</v>
      </c>
      <c r="D89" s="100"/>
      <c r="E89" s="100"/>
      <c r="F89" s="101"/>
      <c r="G89" s="102"/>
      <c r="H89" s="100"/>
      <c r="I89" s="100"/>
      <c r="J89" s="100"/>
      <c r="K89" s="100"/>
    </row>
    <row r="90" spans="1:11" s="107" customFormat="1" ht="15.75" x14ac:dyDescent="0.25">
      <c r="A90" s="187">
        <v>28</v>
      </c>
      <c r="B90" s="99" t="s">
        <v>272</v>
      </c>
      <c r="C90" s="105">
        <v>399.6</v>
      </c>
      <c r="D90" s="100"/>
      <c r="E90" s="100"/>
      <c r="F90" s="101"/>
      <c r="G90" s="102"/>
      <c r="H90" s="100"/>
      <c r="I90" s="100"/>
      <c r="J90" s="100"/>
      <c r="K90" s="100"/>
    </row>
    <row r="91" spans="1:11" s="107" customFormat="1" ht="15.75" x14ac:dyDescent="0.25">
      <c r="A91" s="187">
        <v>29</v>
      </c>
      <c r="B91" s="99" t="s">
        <v>273</v>
      </c>
      <c r="C91" s="105">
        <v>120</v>
      </c>
      <c r="D91" s="100"/>
      <c r="E91" s="100"/>
      <c r="F91" s="101"/>
      <c r="G91" s="102"/>
      <c r="H91" s="100"/>
      <c r="I91" s="100"/>
      <c r="J91" s="100"/>
      <c r="K91" s="100"/>
    </row>
    <row r="92" spans="1:11" s="107" customFormat="1" ht="15.75" x14ac:dyDescent="0.25">
      <c r="A92" s="187">
        <v>30</v>
      </c>
      <c r="B92" s="99" t="s">
        <v>274</v>
      </c>
      <c r="C92" s="105">
        <v>498.74</v>
      </c>
      <c r="D92" s="100"/>
      <c r="E92" s="100"/>
      <c r="F92" s="101"/>
      <c r="G92" s="102"/>
      <c r="H92" s="100"/>
      <c r="I92" s="100"/>
      <c r="J92" s="100"/>
      <c r="K92" s="100"/>
    </row>
    <row r="93" spans="1:11" s="107" customFormat="1" ht="15.75" x14ac:dyDescent="0.25">
      <c r="A93" s="187">
        <v>31</v>
      </c>
      <c r="B93" s="99" t="s">
        <v>275</v>
      </c>
      <c r="C93" s="105">
        <v>300</v>
      </c>
      <c r="D93" s="100"/>
      <c r="E93" s="100"/>
      <c r="F93" s="101"/>
      <c r="G93" s="102"/>
      <c r="H93" s="100"/>
      <c r="I93" s="100"/>
      <c r="J93" s="100"/>
      <c r="K93" s="100"/>
    </row>
    <row r="94" spans="1:11" s="107" customFormat="1" ht="15.75" x14ac:dyDescent="0.25">
      <c r="A94" s="187">
        <v>32</v>
      </c>
      <c r="B94" s="99" t="s">
        <v>276</v>
      </c>
      <c r="C94" s="105">
        <v>300</v>
      </c>
      <c r="D94" s="100"/>
      <c r="E94" s="100"/>
      <c r="F94" s="101"/>
      <c r="G94" s="102"/>
      <c r="H94" s="100"/>
      <c r="I94" s="100"/>
      <c r="J94" s="100"/>
      <c r="K94" s="100"/>
    </row>
    <row r="95" spans="1:11" s="107" customFormat="1" ht="15.75" x14ac:dyDescent="0.25">
      <c r="A95" s="187">
        <v>33</v>
      </c>
      <c r="B95" s="99" t="s">
        <v>277</v>
      </c>
      <c r="C95" s="105">
        <v>678</v>
      </c>
      <c r="D95" s="100"/>
      <c r="E95" s="100"/>
      <c r="F95" s="101"/>
      <c r="G95" s="102"/>
      <c r="H95" s="100"/>
      <c r="I95" s="100"/>
      <c r="J95" s="100"/>
      <c r="K95" s="100"/>
    </row>
    <row r="96" spans="1:11" s="107" customFormat="1" ht="15.75" x14ac:dyDescent="0.25">
      <c r="A96" s="187">
        <v>34</v>
      </c>
      <c r="B96" s="99" t="s">
        <v>278</v>
      </c>
      <c r="C96" s="105">
        <v>9255.9</v>
      </c>
      <c r="D96" s="100"/>
      <c r="E96" s="100"/>
      <c r="F96" s="101"/>
      <c r="G96" s="102"/>
      <c r="H96" s="100"/>
      <c r="I96" s="100"/>
      <c r="J96" s="100"/>
      <c r="K96" s="100"/>
    </row>
    <row r="97" spans="1:11" s="107" customFormat="1" ht="31.5" x14ac:dyDescent="0.25">
      <c r="A97" s="187">
        <v>35</v>
      </c>
      <c r="B97" s="99" t="s">
        <v>304</v>
      </c>
      <c r="C97" s="105">
        <v>3842.6984400000001</v>
      </c>
      <c r="D97" s="100"/>
      <c r="E97" s="100"/>
      <c r="F97" s="101"/>
      <c r="G97" s="102"/>
      <c r="H97" s="100"/>
      <c r="I97" s="100"/>
      <c r="J97" s="100"/>
      <c r="K97" s="100"/>
    </row>
    <row r="98" spans="1:11" ht="15.75" x14ac:dyDescent="0.25">
      <c r="A98" s="188"/>
      <c r="B98" s="104" t="s">
        <v>280</v>
      </c>
      <c r="C98" s="111">
        <f>SUM(C63:C97)</f>
        <v>93580.599060000008</v>
      </c>
      <c r="D98" s="112">
        <v>52634.3</v>
      </c>
      <c r="E98" s="100"/>
      <c r="F98" s="101"/>
      <c r="G98" s="102"/>
      <c r="H98" s="113"/>
      <c r="I98" s="100"/>
      <c r="J98" s="100"/>
      <c r="K98" s="100"/>
    </row>
    <row r="99" spans="1:11" ht="33" customHeight="1" x14ac:dyDescent="0.25">
      <c r="A99" s="242" t="s">
        <v>49</v>
      </c>
      <c r="B99" s="242"/>
      <c r="C99" s="242"/>
      <c r="D99" s="114">
        <f>D98-C98</f>
        <v>-40946.299060000005</v>
      </c>
      <c r="E99" s="100"/>
      <c r="F99" s="115"/>
      <c r="G99" s="100"/>
      <c r="H99" s="100"/>
      <c r="I99" s="100"/>
      <c r="J99" s="100"/>
      <c r="K99" s="100"/>
    </row>
    <row r="100" spans="1:11" ht="15" customHeight="1" x14ac:dyDescent="0.25">
      <c r="A100" s="187">
        <v>1</v>
      </c>
      <c r="B100" s="99" t="s">
        <v>305</v>
      </c>
      <c r="C100" s="105">
        <v>2141.9892541507643</v>
      </c>
      <c r="D100" s="100"/>
      <c r="E100" s="100"/>
      <c r="F100" s="100"/>
      <c r="G100" s="113"/>
      <c r="H100" s="100"/>
      <c r="I100" s="100"/>
      <c r="J100" s="100"/>
      <c r="K100" s="100"/>
    </row>
    <row r="101" spans="1:11" ht="15" customHeight="1" x14ac:dyDescent="0.25">
      <c r="A101" s="187">
        <v>2</v>
      </c>
      <c r="B101" s="99" t="s">
        <v>306</v>
      </c>
      <c r="C101" s="105">
        <v>361.5371273451513</v>
      </c>
      <c r="D101" s="100"/>
      <c r="E101" s="100"/>
      <c r="F101" s="100"/>
      <c r="G101" s="113"/>
      <c r="H101" s="100"/>
      <c r="I101" s="100"/>
      <c r="J101" s="100"/>
      <c r="K101" s="100"/>
    </row>
    <row r="102" spans="1:11" ht="15" customHeight="1" x14ac:dyDescent="0.25">
      <c r="A102" s="187">
        <v>3</v>
      </c>
      <c r="B102" s="99" t="s">
        <v>307</v>
      </c>
      <c r="C102" s="105">
        <v>5.0273199691501862</v>
      </c>
      <c r="D102" s="100"/>
      <c r="E102" s="100"/>
      <c r="F102" s="100"/>
      <c r="G102" s="113"/>
      <c r="H102" s="100"/>
      <c r="I102" s="100"/>
      <c r="J102" s="100"/>
      <c r="K102" s="100"/>
    </row>
    <row r="103" spans="1:11" ht="15.75" x14ac:dyDescent="0.25">
      <c r="A103" s="187">
        <v>4</v>
      </c>
      <c r="B103" s="99" t="s">
        <v>308</v>
      </c>
      <c r="C103" s="105">
        <v>3028.5610788674435</v>
      </c>
      <c r="D103" s="101"/>
      <c r="E103" s="101"/>
      <c r="F103" s="101"/>
      <c r="G103" s="102"/>
    </row>
    <row r="104" spans="1:11" ht="15" customHeight="1" x14ac:dyDescent="0.25">
      <c r="A104" s="187">
        <v>5</v>
      </c>
      <c r="B104" s="99" t="s">
        <v>309</v>
      </c>
      <c r="C104" s="105">
        <v>244.56639465979308</v>
      </c>
      <c r="D104" s="100"/>
      <c r="E104" s="100"/>
      <c r="F104" s="100"/>
      <c r="G104" s="113"/>
    </row>
    <row r="105" spans="1:11" ht="15.75" x14ac:dyDescent="0.25">
      <c r="A105" s="187">
        <v>6</v>
      </c>
      <c r="B105" s="99" t="s">
        <v>310</v>
      </c>
      <c r="C105" s="105">
        <v>346.72715158960938</v>
      </c>
      <c r="D105" s="100"/>
      <c r="E105" s="100"/>
      <c r="F105" s="100"/>
      <c r="G105" s="113"/>
    </row>
    <row r="106" spans="1:11" ht="15.75" x14ac:dyDescent="0.25">
      <c r="A106" s="187">
        <v>7</v>
      </c>
      <c r="B106" s="99" t="s">
        <v>311</v>
      </c>
      <c r="C106" s="105">
        <v>316.19473711728364</v>
      </c>
      <c r="D106" s="101"/>
      <c r="E106" s="101"/>
      <c r="F106" s="101"/>
      <c r="G106" s="102"/>
    </row>
    <row r="107" spans="1:11" ht="15.75" x14ac:dyDescent="0.25">
      <c r="A107" s="187">
        <v>8</v>
      </c>
      <c r="B107" s="99" t="s">
        <v>312</v>
      </c>
      <c r="C107" s="105">
        <v>1564.8388838006117</v>
      </c>
      <c r="D107" s="100"/>
      <c r="E107" s="100"/>
      <c r="F107" s="100"/>
      <c r="G107" s="113"/>
    </row>
    <row r="108" spans="1:11" ht="15.75" x14ac:dyDescent="0.25">
      <c r="A108" s="187">
        <v>9</v>
      </c>
      <c r="B108" s="99" t="s">
        <v>313</v>
      </c>
      <c r="C108" s="105">
        <v>677.38969085196925</v>
      </c>
      <c r="D108" s="100"/>
      <c r="E108" s="100"/>
      <c r="F108" s="100"/>
      <c r="G108" s="113"/>
    </row>
    <row r="109" spans="1:11" ht="15.75" x14ac:dyDescent="0.25">
      <c r="A109" s="187">
        <v>10</v>
      </c>
      <c r="B109" s="99" t="s">
        <v>314</v>
      </c>
      <c r="C109" s="105">
        <v>331.785570599273</v>
      </c>
      <c r="D109" s="101"/>
      <c r="E109" s="101"/>
      <c r="F109" s="101"/>
      <c r="G109" s="102"/>
    </row>
    <row r="110" spans="1:11" ht="15.75" x14ac:dyDescent="0.25">
      <c r="A110" s="187">
        <v>11</v>
      </c>
      <c r="B110" s="99" t="s">
        <v>315</v>
      </c>
      <c r="C110" s="116">
        <v>458.15291704895913</v>
      </c>
      <c r="D110" s="100"/>
      <c r="E110" s="100"/>
      <c r="F110" s="100"/>
      <c r="G110" s="113"/>
    </row>
    <row r="111" spans="1:11" ht="15.75" x14ac:dyDescent="0.25">
      <c r="A111" s="187">
        <v>12</v>
      </c>
      <c r="B111" s="99" t="s">
        <v>316</v>
      </c>
      <c r="C111" s="116">
        <v>204.61981905850021</v>
      </c>
      <c r="D111" s="100"/>
      <c r="E111" s="100"/>
      <c r="F111" s="100"/>
      <c r="G111" s="113"/>
    </row>
    <row r="112" spans="1:11" ht="15.75" x14ac:dyDescent="0.25">
      <c r="A112" s="187">
        <v>13</v>
      </c>
      <c r="B112" s="99" t="s">
        <v>317</v>
      </c>
      <c r="C112" s="116">
        <v>1398.6477933021079</v>
      </c>
      <c r="D112" s="100"/>
      <c r="E112" s="100"/>
      <c r="F112" s="100"/>
      <c r="G112" s="113"/>
    </row>
    <row r="113" spans="1:7" ht="15.75" x14ac:dyDescent="0.25">
      <c r="A113" s="187">
        <v>14</v>
      </c>
      <c r="B113" s="99" t="s">
        <v>318</v>
      </c>
      <c r="C113" s="116">
        <v>187.97614369815483</v>
      </c>
      <c r="D113" s="101"/>
      <c r="E113" s="101"/>
      <c r="F113" s="101"/>
      <c r="G113" s="102"/>
    </row>
    <row r="114" spans="1:7" ht="15.75" x14ac:dyDescent="0.25">
      <c r="A114" s="187">
        <v>15</v>
      </c>
      <c r="B114" s="99" t="s">
        <v>354</v>
      </c>
      <c r="C114" s="116">
        <v>632.04730062410158</v>
      </c>
      <c r="D114" s="100"/>
      <c r="E114" s="100"/>
      <c r="F114" s="100"/>
      <c r="G114" s="113"/>
    </row>
    <row r="115" spans="1:7" ht="15.75" x14ac:dyDescent="0.25">
      <c r="A115" s="187">
        <v>16</v>
      </c>
      <c r="B115" s="99" t="s">
        <v>319</v>
      </c>
      <c r="C115" s="116">
        <v>78.392851525928293</v>
      </c>
      <c r="D115" s="100"/>
      <c r="E115" s="100"/>
      <c r="F115" s="100"/>
      <c r="G115" s="113"/>
    </row>
    <row r="116" spans="1:7" ht="15.75" x14ac:dyDescent="0.25">
      <c r="A116" s="187">
        <v>17</v>
      </c>
      <c r="B116" s="99" t="s">
        <v>320</v>
      </c>
      <c r="C116" s="116">
        <v>1070.1611272550172</v>
      </c>
      <c r="D116" s="101"/>
      <c r="E116" s="101"/>
      <c r="F116" s="101"/>
      <c r="G116" s="102"/>
    </row>
    <row r="117" spans="1:7" ht="15.75" x14ac:dyDescent="0.25">
      <c r="A117" s="187">
        <v>18</v>
      </c>
      <c r="B117" s="99" t="s">
        <v>321</v>
      </c>
      <c r="C117" s="116">
        <v>550.80300234429228</v>
      </c>
      <c r="D117" s="100"/>
      <c r="E117" s="100"/>
      <c r="F117" s="100"/>
      <c r="G117" s="113"/>
    </row>
    <row r="118" spans="1:7" ht="15.75" x14ac:dyDescent="0.25">
      <c r="A118" s="187">
        <v>19</v>
      </c>
      <c r="B118" s="99" t="s">
        <v>322</v>
      </c>
      <c r="C118" s="116">
        <v>149.75798351382986</v>
      </c>
      <c r="D118" s="100"/>
      <c r="E118" s="100"/>
      <c r="F118" s="100"/>
      <c r="G118" s="113"/>
    </row>
    <row r="119" spans="1:7" ht="15.75" x14ac:dyDescent="0.25">
      <c r="A119" s="187">
        <v>20</v>
      </c>
      <c r="B119" s="99" t="s">
        <v>323</v>
      </c>
      <c r="C119" s="116">
        <v>258.33230221929858</v>
      </c>
      <c r="D119" s="101"/>
      <c r="E119" s="101"/>
      <c r="F119" s="101"/>
      <c r="G119" s="102"/>
    </row>
    <row r="120" spans="1:7" ht="15.75" x14ac:dyDescent="0.25">
      <c r="A120" s="187">
        <v>21</v>
      </c>
      <c r="B120" s="99" t="s">
        <v>324</v>
      </c>
      <c r="C120" s="116">
        <v>252.2170456425138</v>
      </c>
      <c r="D120" s="100"/>
      <c r="E120" s="100"/>
      <c r="F120" s="100"/>
      <c r="G120" s="113"/>
    </row>
    <row r="121" spans="1:7" ht="31.5" x14ac:dyDescent="0.25">
      <c r="A121" s="187">
        <v>22</v>
      </c>
      <c r="B121" s="99" t="s">
        <v>325</v>
      </c>
      <c r="C121" s="116">
        <v>377.39117129672962</v>
      </c>
      <c r="D121" s="100"/>
      <c r="E121" s="100"/>
      <c r="F121" s="100"/>
      <c r="G121" s="113"/>
    </row>
    <row r="122" spans="1:7" ht="31.5" x14ac:dyDescent="0.25">
      <c r="A122" s="187">
        <v>23</v>
      </c>
      <c r="B122" s="99" t="s">
        <v>427</v>
      </c>
      <c r="C122" s="116">
        <v>283.42503365345135</v>
      </c>
      <c r="D122" s="101"/>
      <c r="E122" s="101"/>
      <c r="F122" s="101"/>
      <c r="G122" s="102"/>
    </row>
    <row r="123" spans="1:7" ht="31.5" x14ac:dyDescent="0.25">
      <c r="A123" s="187">
        <v>24</v>
      </c>
      <c r="B123" s="99" t="s">
        <v>326</v>
      </c>
      <c r="C123" s="116">
        <v>571.49134525398881</v>
      </c>
      <c r="D123" s="100"/>
      <c r="E123" s="100"/>
      <c r="F123" s="100"/>
      <c r="G123" s="113"/>
    </row>
    <row r="124" spans="1:7" ht="15.75" x14ac:dyDescent="0.25">
      <c r="A124" s="187">
        <v>25</v>
      </c>
      <c r="B124" s="99" t="s">
        <v>327</v>
      </c>
      <c r="C124" s="116">
        <v>411.1698482273199</v>
      </c>
      <c r="D124" s="100"/>
      <c r="E124" s="100"/>
      <c r="F124" s="100"/>
      <c r="G124" s="113"/>
    </row>
    <row r="125" spans="1:7" ht="15.75" x14ac:dyDescent="0.25">
      <c r="A125" s="187">
        <v>26</v>
      </c>
      <c r="B125" s="99" t="s">
        <v>328</v>
      </c>
      <c r="C125" s="116">
        <v>181.65031874569883</v>
      </c>
      <c r="D125" s="101"/>
      <c r="E125" s="101"/>
      <c r="F125" s="101"/>
      <c r="G125" s="102"/>
    </row>
    <row r="126" spans="1:7" ht="15.75" x14ac:dyDescent="0.25">
      <c r="A126" s="187">
        <v>27</v>
      </c>
      <c r="B126" s="99" t="s">
        <v>329</v>
      </c>
      <c r="C126" s="116">
        <v>433.05141193248664</v>
      </c>
      <c r="D126" s="100"/>
      <c r="E126" s="100"/>
      <c r="F126" s="100"/>
      <c r="G126" s="113"/>
    </row>
    <row r="127" spans="1:7" ht="15.75" x14ac:dyDescent="0.25">
      <c r="A127" s="187">
        <v>28</v>
      </c>
      <c r="B127" s="99" t="s">
        <v>330</v>
      </c>
      <c r="C127" s="116">
        <v>488.41334736937608</v>
      </c>
      <c r="D127" s="100"/>
      <c r="E127" s="100"/>
      <c r="F127" s="100"/>
      <c r="G127" s="113"/>
    </row>
    <row r="128" spans="1:7" ht="15.75" x14ac:dyDescent="0.25">
      <c r="A128" s="187">
        <v>29</v>
      </c>
      <c r="B128" s="99" t="s">
        <v>331</v>
      </c>
      <c r="C128" s="116">
        <v>823.35744360371734</v>
      </c>
      <c r="D128" s="101"/>
      <c r="E128" s="101"/>
      <c r="F128" s="101"/>
      <c r="G128" s="102"/>
    </row>
    <row r="129" spans="1:7" ht="15.75" x14ac:dyDescent="0.25">
      <c r="A129" s="187">
        <v>30</v>
      </c>
      <c r="B129" s="99" t="s">
        <v>332</v>
      </c>
      <c r="C129" s="116">
        <v>189.01143821187165</v>
      </c>
      <c r="D129" s="100"/>
      <c r="E129" s="100"/>
      <c r="F129" s="100"/>
      <c r="G129" s="113"/>
    </row>
    <row r="130" spans="1:7" ht="15.75" x14ac:dyDescent="0.25">
      <c r="A130" s="187">
        <v>31</v>
      </c>
      <c r="B130" s="99" t="s">
        <v>333</v>
      </c>
      <c r="C130" s="116">
        <v>2021.9214116065757</v>
      </c>
      <c r="D130" s="100"/>
      <c r="E130" s="100"/>
      <c r="F130" s="100"/>
      <c r="G130" s="113"/>
    </row>
    <row r="131" spans="1:7" ht="15.75" x14ac:dyDescent="0.25">
      <c r="A131" s="187">
        <v>32</v>
      </c>
      <c r="B131" s="99" t="s">
        <v>334</v>
      </c>
      <c r="C131" s="116">
        <v>487.70267910148584</v>
      </c>
      <c r="D131" s="101"/>
      <c r="E131" s="101"/>
      <c r="F131" s="101"/>
      <c r="G131" s="102"/>
    </row>
    <row r="132" spans="1:7" ht="15.75" x14ac:dyDescent="0.25">
      <c r="A132" s="187">
        <v>33</v>
      </c>
      <c r="B132" s="99" t="s">
        <v>335</v>
      </c>
      <c r="C132" s="116">
        <v>255.5159501946961</v>
      </c>
      <c r="D132" s="100"/>
      <c r="E132" s="100"/>
      <c r="F132" s="100"/>
      <c r="G132" s="113"/>
    </row>
    <row r="133" spans="1:7" ht="15" customHeight="1" x14ac:dyDescent="0.25">
      <c r="A133" s="187">
        <v>34</v>
      </c>
      <c r="B133" s="99" t="s">
        <v>336</v>
      </c>
      <c r="C133" s="116">
        <v>892.64321288186568</v>
      </c>
      <c r="D133" s="100"/>
      <c r="E133" s="100"/>
      <c r="F133" s="100"/>
      <c r="G133" s="113"/>
    </row>
    <row r="134" spans="1:7" ht="15.75" x14ac:dyDescent="0.25">
      <c r="A134" s="187">
        <v>35</v>
      </c>
      <c r="B134" s="99" t="s">
        <v>337</v>
      </c>
      <c r="C134" s="116">
        <v>1087.33999723686</v>
      </c>
      <c r="D134" s="101"/>
      <c r="E134" s="101"/>
      <c r="F134" s="101"/>
      <c r="G134" s="102"/>
    </row>
    <row r="135" spans="1:7" ht="15" customHeight="1" x14ac:dyDescent="0.25">
      <c r="A135" s="187">
        <v>36</v>
      </c>
      <c r="B135" s="99" t="s">
        <v>338</v>
      </c>
      <c r="C135" s="116">
        <v>1878.4892530452016</v>
      </c>
      <c r="D135" s="100"/>
      <c r="E135" s="100"/>
      <c r="F135" s="100"/>
      <c r="G135" s="113"/>
    </row>
    <row r="136" spans="1:7" ht="15" customHeight="1" x14ac:dyDescent="0.25">
      <c r="A136" s="187">
        <v>37</v>
      </c>
      <c r="B136" s="99" t="s">
        <v>339</v>
      </c>
      <c r="C136" s="116">
        <v>634.62676322607399</v>
      </c>
      <c r="D136" s="101"/>
      <c r="E136" s="101"/>
      <c r="F136" s="101"/>
      <c r="G136" s="102"/>
    </row>
    <row r="137" spans="1:7" ht="15" customHeight="1" x14ac:dyDescent="0.25">
      <c r="A137" s="187">
        <v>38</v>
      </c>
      <c r="B137" s="99" t="s">
        <v>340</v>
      </c>
      <c r="C137" s="116">
        <v>372.82008280820037</v>
      </c>
      <c r="D137" s="100"/>
      <c r="E137" s="100"/>
      <c r="F137" s="100"/>
      <c r="G137" s="113"/>
    </row>
    <row r="138" spans="1:7" ht="15" customHeight="1" x14ac:dyDescent="0.25">
      <c r="A138" s="187">
        <v>39</v>
      </c>
      <c r="B138" s="99" t="s">
        <v>341</v>
      </c>
      <c r="C138" s="116">
        <v>6.0538408005473441</v>
      </c>
      <c r="D138" s="101"/>
      <c r="E138" s="101"/>
      <c r="F138" s="101"/>
      <c r="G138" s="102"/>
    </row>
    <row r="139" spans="1:7" ht="15" customHeight="1" x14ac:dyDescent="0.25">
      <c r="A139" s="187">
        <v>40</v>
      </c>
      <c r="B139" s="99" t="s">
        <v>342</v>
      </c>
      <c r="C139" s="116">
        <v>680.34642179368586</v>
      </c>
      <c r="D139" s="101"/>
      <c r="E139" s="101"/>
      <c r="F139" s="101"/>
      <c r="G139" s="102"/>
    </row>
    <row r="140" spans="1:7" ht="15" customHeight="1" x14ac:dyDescent="0.25">
      <c r="A140" s="187">
        <v>41</v>
      </c>
      <c r="B140" s="99" t="s">
        <v>343</v>
      </c>
      <c r="C140" s="116">
        <v>383.33095422712177</v>
      </c>
      <c r="D140" s="101"/>
      <c r="E140" s="101"/>
      <c r="F140" s="101"/>
      <c r="G140" s="102"/>
    </row>
    <row r="141" spans="1:7" ht="17.25" customHeight="1" x14ac:dyDescent="0.25">
      <c r="A141" s="187">
        <v>42</v>
      </c>
      <c r="B141" s="99" t="s">
        <v>344</v>
      </c>
      <c r="C141" s="116">
        <v>820.64637576695054</v>
      </c>
      <c r="D141" s="101"/>
      <c r="E141" s="101"/>
      <c r="F141" s="101"/>
      <c r="G141" s="102"/>
    </row>
    <row r="142" spans="1:7" ht="15" customHeight="1" x14ac:dyDescent="0.25">
      <c r="A142" s="187">
        <v>43</v>
      </c>
      <c r="B142" s="99" t="s">
        <v>345</v>
      </c>
      <c r="C142" s="116">
        <v>1522.4970929260587</v>
      </c>
      <c r="D142" s="101"/>
      <c r="E142" s="101"/>
      <c r="F142" s="101"/>
      <c r="G142" s="102"/>
    </row>
    <row r="143" spans="1:7" ht="15" customHeight="1" x14ac:dyDescent="0.25">
      <c r="A143" s="187">
        <v>44</v>
      </c>
      <c r="B143" s="99" t="s">
        <v>346</v>
      </c>
      <c r="C143" s="116">
        <v>608.10392157382091</v>
      </c>
      <c r="D143" s="101"/>
      <c r="E143" s="101"/>
      <c r="F143" s="101"/>
      <c r="G143" s="102"/>
    </row>
    <row r="144" spans="1:7" ht="15.75" x14ac:dyDescent="0.25">
      <c r="A144" s="187">
        <v>45</v>
      </c>
      <c r="B144" s="99" t="s">
        <v>347</v>
      </c>
      <c r="C144" s="116">
        <v>180.14124538672183</v>
      </c>
      <c r="D144" s="101"/>
      <c r="E144" s="101"/>
      <c r="F144" s="101"/>
      <c r="G144" s="102"/>
    </row>
    <row r="145" spans="1:15" ht="15" customHeight="1" x14ac:dyDescent="0.25">
      <c r="A145" s="187">
        <v>46</v>
      </c>
      <c r="B145" s="99" t="s">
        <v>348</v>
      </c>
      <c r="C145" s="116">
        <v>124.29675742225248</v>
      </c>
      <c r="D145" s="101"/>
      <c r="E145" s="101"/>
      <c r="F145" s="101"/>
      <c r="G145" s="102"/>
    </row>
    <row r="146" spans="1:15" ht="15" customHeight="1" x14ac:dyDescent="0.25">
      <c r="A146" s="187">
        <v>47</v>
      </c>
      <c r="B146" s="99" t="s">
        <v>349</v>
      </c>
      <c r="C146" s="116">
        <v>40.70988596310098</v>
      </c>
      <c r="D146" s="101"/>
      <c r="E146" s="101"/>
      <c r="F146" s="101"/>
      <c r="G146" s="102"/>
    </row>
    <row r="147" spans="1:15" ht="15" customHeight="1" x14ac:dyDescent="0.25">
      <c r="A147" s="187">
        <v>48</v>
      </c>
      <c r="B147" s="99" t="s">
        <v>350</v>
      </c>
      <c r="C147" s="116">
        <v>388.95488459400701</v>
      </c>
      <c r="D147" s="101"/>
      <c r="E147" s="101"/>
      <c r="F147" s="101"/>
      <c r="G147" s="102"/>
    </row>
    <row r="148" spans="1:15" ht="15" customHeight="1" x14ac:dyDescent="0.25">
      <c r="A148" s="187">
        <v>49</v>
      </c>
      <c r="B148" s="99" t="s">
        <v>351</v>
      </c>
      <c r="C148" s="116">
        <v>257.54267081053149</v>
      </c>
      <c r="D148" s="101"/>
      <c r="E148" s="101"/>
      <c r="F148" s="101"/>
      <c r="G148" s="102"/>
    </row>
    <row r="149" spans="1:15" ht="15.75" x14ac:dyDescent="0.25">
      <c r="A149" s="187">
        <v>50</v>
      </c>
      <c r="B149" s="99" t="s">
        <v>352</v>
      </c>
      <c r="C149" s="116">
        <v>944.87294373064583</v>
      </c>
      <c r="D149" s="101"/>
      <c r="E149" s="101"/>
      <c r="F149" s="101"/>
      <c r="G149" s="102"/>
    </row>
    <row r="150" spans="1:15" ht="15.75" x14ac:dyDescent="0.25">
      <c r="A150" s="187">
        <v>51</v>
      </c>
      <c r="B150" s="99" t="s">
        <v>353</v>
      </c>
      <c r="C150" s="116">
        <v>362.14251142520601</v>
      </c>
      <c r="D150" s="101"/>
      <c r="E150" s="101"/>
      <c r="F150" s="101"/>
      <c r="G150" s="102"/>
    </row>
    <row r="151" spans="1:15" ht="15.75" x14ac:dyDescent="0.25">
      <c r="A151" s="188"/>
      <c r="B151" s="104" t="s">
        <v>280</v>
      </c>
      <c r="C151" s="111">
        <f>SUM(C100:C150)</f>
        <v>31969.385710000002</v>
      </c>
      <c r="D151" s="98"/>
      <c r="E151" s="117"/>
      <c r="F151" s="84"/>
      <c r="O151" s="84"/>
    </row>
    <row r="152" spans="1:15" ht="48" customHeight="1" x14ac:dyDescent="0.25">
      <c r="A152" s="242" t="s">
        <v>283</v>
      </c>
      <c r="B152" s="242"/>
      <c r="C152" s="242"/>
      <c r="D152" s="98"/>
      <c r="E152" s="98"/>
    </row>
    <row r="153" spans="1:15" ht="32.25" customHeight="1" x14ac:dyDescent="0.25">
      <c r="A153" s="242" t="s">
        <v>61</v>
      </c>
      <c r="B153" s="242"/>
      <c r="C153" s="242"/>
      <c r="D153" s="98"/>
      <c r="E153" s="98"/>
    </row>
    <row r="154" spans="1:15" ht="64.5" customHeight="1" x14ac:dyDescent="0.25">
      <c r="A154" s="244" t="s">
        <v>70</v>
      </c>
      <c r="B154" s="245"/>
      <c r="C154" s="246"/>
      <c r="D154" s="98"/>
      <c r="E154" s="98"/>
    </row>
    <row r="155" spans="1:15" ht="16.5" customHeight="1" x14ac:dyDescent="0.25">
      <c r="A155" s="187">
        <v>1</v>
      </c>
      <c r="B155" s="99" t="s">
        <v>231</v>
      </c>
      <c r="C155" s="105">
        <v>337.5</v>
      </c>
      <c r="D155" s="98">
        <f>C155/1000</f>
        <v>0.33750000000000002</v>
      </c>
      <c r="E155" s="98"/>
    </row>
    <row r="156" spans="1:15" ht="18.75" customHeight="1" x14ac:dyDescent="0.25">
      <c r="A156" s="187">
        <v>2</v>
      </c>
      <c r="B156" s="99" t="s">
        <v>232</v>
      </c>
      <c r="C156" s="105">
        <v>112.5</v>
      </c>
      <c r="D156" s="98">
        <f t="shared" ref="D156:D185" si="0">C156/1000</f>
        <v>0.1125</v>
      </c>
      <c r="E156" s="98"/>
    </row>
    <row r="157" spans="1:15" ht="15.75" x14ac:dyDescent="0.25">
      <c r="A157" s="187">
        <v>3</v>
      </c>
      <c r="B157" s="99" t="s">
        <v>238</v>
      </c>
      <c r="C157" s="105">
        <v>495</v>
      </c>
      <c r="D157" s="98">
        <f t="shared" si="0"/>
        <v>0.495</v>
      </c>
      <c r="E157" s="98"/>
    </row>
    <row r="158" spans="1:15" ht="15.75" x14ac:dyDescent="0.25">
      <c r="A158" s="187">
        <v>4</v>
      </c>
      <c r="B158" s="99" t="s">
        <v>240</v>
      </c>
      <c r="C158" s="105">
        <v>22.5</v>
      </c>
      <c r="D158" s="98">
        <f t="shared" si="0"/>
        <v>2.2499999999999999E-2</v>
      </c>
      <c r="E158" s="98"/>
    </row>
    <row r="159" spans="1:15" ht="15.75" x14ac:dyDescent="0.25">
      <c r="A159" s="187">
        <v>5</v>
      </c>
      <c r="B159" s="99" t="s">
        <v>241</v>
      </c>
      <c r="C159" s="105">
        <v>112.5</v>
      </c>
      <c r="D159" s="98">
        <f t="shared" si="0"/>
        <v>0.1125</v>
      </c>
      <c r="E159" s="98"/>
    </row>
    <row r="160" spans="1:15" ht="15.75" x14ac:dyDescent="0.25">
      <c r="A160" s="187">
        <v>6</v>
      </c>
      <c r="B160" s="99" t="s">
        <v>257</v>
      </c>
      <c r="C160" s="105">
        <v>157.5</v>
      </c>
      <c r="D160" s="98">
        <f t="shared" si="0"/>
        <v>0.1575</v>
      </c>
      <c r="E160" s="98"/>
      <c r="G160"/>
    </row>
    <row r="161" spans="1:7" ht="15.75" x14ac:dyDescent="0.25">
      <c r="A161" s="187">
        <v>7</v>
      </c>
      <c r="B161" s="99" t="s">
        <v>243</v>
      </c>
      <c r="C161" s="105">
        <v>135</v>
      </c>
      <c r="D161" s="98">
        <f t="shared" si="0"/>
        <v>0.13500000000000001</v>
      </c>
      <c r="E161" s="98"/>
      <c r="G161"/>
    </row>
    <row r="162" spans="1:7" ht="15.75" x14ac:dyDescent="0.25">
      <c r="A162" s="187">
        <v>8</v>
      </c>
      <c r="B162" s="99" t="s">
        <v>244</v>
      </c>
      <c r="C162" s="105">
        <v>45</v>
      </c>
      <c r="D162" s="98">
        <f t="shared" si="0"/>
        <v>4.4999999999999998E-2</v>
      </c>
      <c r="E162" s="98"/>
      <c r="G162"/>
    </row>
    <row r="163" spans="1:7" ht="15.75" x14ac:dyDescent="0.25">
      <c r="A163" s="187">
        <v>9</v>
      </c>
      <c r="B163" s="99" t="s">
        <v>245</v>
      </c>
      <c r="C163" s="105">
        <v>990</v>
      </c>
      <c r="D163" s="98">
        <f t="shared" si="0"/>
        <v>0.99</v>
      </c>
      <c r="E163" s="98"/>
      <c r="G163"/>
    </row>
    <row r="164" spans="1:7" ht="15.75" x14ac:dyDescent="0.25">
      <c r="A164" s="187">
        <v>10</v>
      </c>
      <c r="B164" s="99" t="s">
        <v>246</v>
      </c>
      <c r="C164" s="105">
        <v>22.5</v>
      </c>
      <c r="D164" s="98">
        <f t="shared" si="0"/>
        <v>2.2499999999999999E-2</v>
      </c>
      <c r="E164" s="98"/>
      <c r="G164"/>
    </row>
    <row r="165" spans="1:7" ht="15.75" x14ac:dyDescent="0.25">
      <c r="A165" s="187">
        <v>11</v>
      </c>
      <c r="B165" s="99" t="s">
        <v>247</v>
      </c>
      <c r="C165" s="105">
        <v>1395</v>
      </c>
      <c r="D165" s="98">
        <f t="shared" si="0"/>
        <v>1.395</v>
      </c>
      <c r="E165" s="98"/>
      <c r="G165"/>
    </row>
    <row r="166" spans="1:7" ht="15.75" x14ac:dyDescent="0.25">
      <c r="A166" s="187">
        <v>12</v>
      </c>
      <c r="B166" s="99" t="s">
        <v>250</v>
      </c>
      <c r="C166" s="105">
        <v>270</v>
      </c>
      <c r="D166" s="98">
        <f t="shared" si="0"/>
        <v>0.27</v>
      </c>
      <c r="E166" s="98"/>
      <c r="G166"/>
    </row>
    <row r="167" spans="1:7" ht="31.5" x14ac:dyDescent="0.25">
      <c r="A167" s="187">
        <v>13</v>
      </c>
      <c r="B167" s="99" t="s">
        <v>284</v>
      </c>
      <c r="C167" s="105">
        <v>2182.5</v>
      </c>
      <c r="D167" s="98">
        <f t="shared" si="0"/>
        <v>2.1825000000000001</v>
      </c>
      <c r="E167" s="98"/>
      <c r="G167"/>
    </row>
    <row r="168" spans="1:7" ht="31.5" x14ac:dyDescent="0.25">
      <c r="A168" s="187">
        <v>14</v>
      </c>
      <c r="B168" s="99" t="s">
        <v>252</v>
      </c>
      <c r="C168" s="105">
        <v>540</v>
      </c>
      <c r="D168" s="98">
        <f t="shared" si="0"/>
        <v>0.54</v>
      </c>
      <c r="E168" s="98"/>
      <c r="G168"/>
    </row>
    <row r="169" spans="1:7" ht="15.75" x14ac:dyDescent="0.25">
      <c r="A169" s="187">
        <v>15</v>
      </c>
      <c r="B169" s="99" t="s">
        <v>285</v>
      </c>
      <c r="C169" s="105">
        <v>67.5</v>
      </c>
      <c r="D169" s="98">
        <f t="shared" si="0"/>
        <v>6.7500000000000004E-2</v>
      </c>
      <c r="E169" s="98"/>
      <c r="G169"/>
    </row>
    <row r="170" spans="1:7" ht="15.75" x14ac:dyDescent="0.25">
      <c r="A170" s="187">
        <v>16</v>
      </c>
      <c r="B170" s="99" t="s">
        <v>268</v>
      </c>
      <c r="C170" s="105">
        <v>787.5</v>
      </c>
      <c r="D170" s="98">
        <f t="shared" si="0"/>
        <v>0.78749999999999998</v>
      </c>
      <c r="E170" s="98"/>
      <c r="G170"/>
    </row>
    <row r="171" spans="1:7" ht="15.75" x14ac:dyDescent="0.25">
      <c r="A171" s="187">
        <v>17</v>
      </c>
      <c r="B171" s="99" t="s">
        <v>253</v>
      </c>
      <c r="C171" s="105">
        <v>1102.5</v>
      </c>
      <c r="D171" s="98">
        <f t="shared" si="0"/>
        <v>1.1025</v>
      </c>
      <c r="E171" s="98"/>
      <c r="G171"/>
    </row>
    <row r="172" spans="1:7" ht="20.25" customHeight="1" x14ac:dyDescent="0.25">
      <c r="A172" s="187">
        <v>18</v>
      </c>
      <c r="B172" s="99" t="s">
        <v>254</v>
      </c>
      <c r="C172" s="105">
        <v>135</v>
      </c>
      <c r="D172" s="98">
        <f t="shared" si="0"/>
        <v>0.13500000000000001</v>
      </c>
      <c r="E172" s="98"/>
      <c r="G172"/>
    </row>
    <row r="173" spans="1:7" ht="15.75" x14ac:dyDescent="0.25">
      <c r="A173" s="187">
        <v>19</v>
      </c>
      <c r="B173" s="99" t="s">
        <v>260</v>
      </c>
      <c r="C173" s="105">
        <v>540</v>
      </c>
      <c r="D173" s="98">
        <f t="shared" si="0"/>
        <v>0.54</v>
      </c>
      <c r="E173" s="98"/>
      <c r="G173"/>
    </row>
    <row r="174" spans="1:7" ht="15.75" x14ac:dyDescent="0.25">
      <c r="A174" s="187">
        <v>20</v>
      </c>
      <c r="B174" s="99" t="s">
        <v>270</v>
      </c>
      <c r="C174" s="105">
        <v>315</v>
      </c>
      <c r="D174" s="98">
        <f t="shared" si="0"/>
        <v>0.315</v>
      </c>
      <c r="E174" s="98"/>
      <c r="G174"/>
    </row>
    <row r="175" spans="1:7" ht="15.75" customHeight="1" x14ac:dyDescent="0.25">
      <c r="A175" s="187">
        <v>21</v>
      </c>
      <c r="B175" s="99" t="s">
        <v>255</v>
      </c>
      <c r="C175" s="105">
        <v>1237.5</v>
      </c>
      <c r="D175" s="98">
        <f t="shared" si="0"/>
        <v>1.2375</v>
      </c>
      <c r="E175" s="98"/>
      <c r="G175"/>
    </row>
    <row r="176" spans="1:7" ht="15.75" x14ac:dyDescent="0.25">
      <c r="A176" s="187">
        <v>22</v>
      </c>
      <c r="B176" s="99" t="s">
        <v>256</v>
      </c>
      <c r="C176" s="105">
        <v>1620</v>
      </c>
      <c r="D176" s="98">
        <f t="shared" si="0"/>
        <v>1.62</v>
      </c>
      <c r="E176" s="98"/>
      <c r="G176"/>
    </row>
    <row r="177" spans="1:8" ht="15.75" x14ac:dyDescent="0.25">
      <c r="A177" s="187">
        <v>23</v>
      </c>
      <c r="B177" s="99" t="s">
        <v>264</v>
      </c>
      <c r="C177" s="105">
        <v>22.5</v>
      </c>
      <c r="D177" s="98">
        <f t="shared" si="0"/>
        <v>2.2499999999999999E-2</v>
      </c>
      <c r="E177" s="98"/>
      <c r="G177"/>
    </row>
    <row r="178" spans="1:8" ht="31.5" x14ac:dyDescent="0.25">
      <c r="A178" s="187">
        <v>24</v>
      </c>
      <c r="B178" s="99" t="s">
        <v>265</v>
      </c>
      <c r="C178" s="105">
        <v>765</v>
      </c>
      <c r="D178" s="98">
        <f t="shared" si="0"/>
        <v>0.76500000000000001</v>
      </c>
      <c r="E178" s="98"/>
      <c r="G178"/>
    </row>
    <row r="179" spans="1:8" ht="15.75" x14ac:dyDescent="0.25">
      <c r="A179" s="187">
        <v>25</v>
      </c>
      <c r="B179" s="99" t="s">
        <v>266</v>
      </c>
      <c r="C179" s="105">
        <v>1215</v>
      </c>
      <c r="D179" s="98">
        <f t="shared" si="0"/>
        <v>1.2150000000000001</v>
      </c>
      <c r="E179" s="98"/>
    </row>
    <row r="180" spans="1:8" ht="15.75" x14ac:dyDescent="0.25">
      <c r="A180" s="187">
        <v>26</v>
      </c>
      <c r="B180" s="99" t="s">
        <v>271</v>
      </c>
      <c r="C180" s="105">
        <v>180</v>
      </c>
      <c r="D180" s="98">
        <f t="shared" si="0"/>
        <v>0.18</v>
      </c>
      <c r="E180" s="98"/>
    </row>
    <row r="181" spans="1:8" ht="15.75" x14ac:dyDescent="0.25">
      <c r="A181" s="187">
        <v>27</v>
      </c>
      <c r="B181" s="99" t="s">
        <v>272</v>
      </c>
      <c r="C181" s="105">
        <v>720</v>
      </c>
      <c r="D181" s="98">
        <f t="shared" si="0"/>
        <v>0.72</v>
      </c>
      <c r="E181" s="98"/>
    </row>
    <row r="182" spans="1:8" ht="15.75" x14ac:dyDescent="0.25">
      <c r="A182" s="187">
        <v>28</v>
      </c>
      <c r="B182" s="99" t="s">
        <v>274</v>
      </c>
      <c r="C182" s="105">
        <v>135</v>
      </c>
      <c r="D182" s="98">
        <f t="shared" si="0"/>
        <v>0.13500000000000001</v>
      </c>
      <c r="E182" s="98"/>
    </row>
    <row r="183" spans="1:8" ht="15.75" x14ac:dyDescent="0.25">
      <c r="A183" s="187">
        <v>29</v>
      </c>
      <c r="B183" s="99" t="s">
        <v>275</v>
      </c>
      <c r="C183" s="105">
        <v>45</v>
      </c>
      <c r="D183" s="98">
        <f t="shared" si="0"/>
        <v>4.4999999999999998E-2</v>
      </c>
      <c r="E183" s="98"/>
    </row>
    <row r="184" spans="1:8" ht="15.75" x14ac:dyDescent="0.25">
      <c r="A184" s="187">
        <v>30</v>
      </c>
      <c r="B184" s="99" t="s">
        <v>276</v>
      </c>
      <c r="C184" s="105">
        <v>22.5</v>
      </c>
      <c r="D184" s="98">
        <f t="shared" si="0"/>
        <v>2.2499999999999999E-2</v>
      </c>
      <c r="E184" s="98"/>
    </row>
    <row r="185" spans="1:8" ht="15.75" x14ac:dyDescent="0.25">
      <c r="A185" s="187">
        <v>31</v>
      </c>
      <c r="B185" s="99" t="s">
        <v>277</v>
      </c>
      <c r="C185" s="105">
        <v>22.5</v>
      </c>
      <c r="D185" s="98">
        <f t="shared" si="0"/>
        <v>2.2499999999999999E-2</v>
      </c>
      <c r="E185" s="98"/>
      <c r="H185" s="84"/>
    </row>
    <row r="186" spans="1:8" ht="15.75" x14ac:dyDescent="0.25">
      <c r="A186" s="187"/>
      <c r="B186" s="104" t="s">
        <v>280</v>
      </c>
      <c r="C186" s="111">
        <f>SUM(C155:C185)</f>
        <v>15750</v>
      </c>
      <c r="D186" s="98"/>
      <c r="E186" s="98"/>
      <c r="H186" s="84"/>
    </row>
    <row r="187" spans="1:8" ht="31.5" customHeight="1" x14ac:dyDescent="0.25">
      <c r="A187" s="242" t="s">
        <v>72</v>
      </c>
      <c r="B187" s="242"/>
      <c r="C187" s="242"/>
      <c r="D187" s="98"/>
      <c r="E187" s="98"/>
    </row>
    <row r="188" spans="1:8" ht="66.75" customHeight="1" x14ac:dyDescent="0.25">
      <c r="A188" s="244" t="s">
        <v>81</v>
      </c>
      <c r="B188" s="245"/>
      <c r="C188" s="246"/>
      <c r="D188" s="98"/>
      <c r="E188" s="98"/>
    </row>
    <row r="189" spans="1:8" ht="15.75" x14ac:dyDescent="0.25">
      <c r="A189" s="187">
        <v>1</v>
      </c>
      <c r="B189" s="99" t="s">
        <v>229</v>
      </c>
      <c r="C189" s="105">
        <v>787.7</v>
      </c>
      <c r="D189" s="118"/>
      <c r="E189" s="84"/>
    </row>
    <row r="190" spans="1:8" ht="19.5" customHeight="1" x14ac:dyDescent="0.25">
      <c r="A190" s="187">
        <v>2</v>
      </c>
      <c r="B190" s="99" t="s">
        <v>230</v>
      </c>
      <c r="C190" s="105">
        <v>5300</v>
      </c>
      <c r="D190" s="118"/>
      <c r="E190" s="84"/>
    </row>
    <row r="191" spans="1:8" ht="20.25" customHeight="1" x14ac:dyDescent="0.25">
      <c r="A191" s="187">
        <v>3</v>
      </c>
      <c r="B191" s="99" t="s">
        <v>231</v>
      </c>
      <c r="C191" s="105">
        <v>12769.5</v>
      </c>
      <c r="D191" s="118"/>
      <c r="E191" s="84"/>
    </row>
    <row r="192" spans="1:8" ht="21.75" customHeight="1" x14ac:dyDescent="0.25">
      <c r="A192" s="187">
        <v>4</v>
      </c>
      <c r="B192" s="99" t="s">
        <v>232</v>
      </c>
      <c r="C192" s="105">
        <v>6510</v>
      </c>
      <c r="D192" s="118"/>
      <c r="E192" s="84"/>
    </row>
    <row r="193" spans="1:11" ht="15.75" x14ac:dyDescent="0.25">
      <c r="A193" s="187">
        <v>5</v>
      </c>
      <c r="B193" s="99" t="s">
        <v>233</v>
      </c>
      <c r="C193" s="105">
        <v>4550.5</v>
      </c>
      <c r="D193" s="118"/>
      <c r="E193" s="84"/>
    </row>
    <row r="194" spans="1:11" ht="31.5" x14ac:dyDescent="0.25">
      <c r="A194" s="187">
        <v>6</v>
      </c>
      <c r="B194" s="99" t="s">
        <v>234</v>
      </c>
      <c r="C194" s="105">
        <v>4570</v>
      </c>
      <c r="D194" s="118"/>
      <c r="E194" s="84"/>
    </row>
    <row r="195" spans="1:11" ht="15.75" x14ac:dyDescent="0.25">
      <c r="A195" s="187">
        <v>7</v>
      </c>
      <c r="B195" s="99" t="s">
        <v>235</v>
      </c>
      <c r="C195" s="105">
        <v>1336</v>
      </c>
      <c r="D195" s="118"/>
      <c r="E195" s="84"/>
    </row>
    <row r="196" spans="1:11" ht="31.5" x14ac:dyDescent="0.25">
      <c r="A196" s="187">
        <v>8</v>
      </c>
      <c r="B196" s="99" t="s">
        <v>236</v>
      </c>
      <c r="C196" s="105">
        <v>6355.7999999999993</v>
      </c>
      <c r="D196" s="118"/>
      <c r="E196" s="84"/>
    </row>
    <row r="197" spans="1:11" ht="15.75" x14ac:dyDescent="0.25">
      <c r="A197" s="187">
        <v>9</v>
      </c>
      <c r="B197" s="99" t="s">
        <v>237</v>
      </c>
      <c r="C197" s="105">
        <v>8851</v>
      </c>
      <c r="D197" s="118"/>
      <c r="E197" s="84"/>
    </row>
    <row r="198" spans="1:11" ht="15.75" x14ac:dyDescent="0.25">
      <c r="A198" s="187">
        <v>10</v>
      </c>
      <c r="B198" s="99" t="s">
        <v>238</v>
      </c>
      <c r="C198" s="105">
        <v>5860</v>
      </c>
      <c r="D198" s="118"/>
      <c r="E198" s="84"/>
    </row>
    <row r="199" spans="1:11" ht="18.75" customHeight="1" x14ac:dyDescent="0.25">
      <c r="A199" s="187">
        <v>11</v>
      </c>
      <c r="B199" s="99" t="s">
        <v>240</v>
      </c>
      <c r="C199" s="105">
        <v>3282</v>
      </c>
      <c r="D199" s="118"/>
      <c r="E199" s="84"/>
    </row>
    <row r="200" spans="1:11" ht="18.75" customHeight="1" x14ac:dyDescent="0.25">
      <c r="A200" s="187">
        <v>12</v>
      </c>
      <c r="B200" s="99" t="s">
        <v>241</v>
      </c>
      <c r="C200" s="105">
        <v>5311.4</v>
      </c>
      <c r="D200" s="118"/>
      <c r="E200" s="84"/>
    </row>
    <row r="201" spans="1:11" ht="15.75" x14ac:dyDescent="0.25">
      <c r="A201" s="187">
        <v>13</v>
      </c>
      <c r="B201" s="99" t="s">
        <v>257</v>
      </c>
      <c r="C201" s="105">
        <v>5200</v>
      </c>
      <c r="D201" s="118"/>
      <c r="E201" s="84"/>
    </row>
    <row r="202" spans="1:11" ht="18.75" customHeight="1" x14ac:dyDescent="0.25">
      <c r="A202" s="187">
        <v>14</v>
      </c>
      <c r="B202" s="99" t="s">
        <v>243</v>
      </c>
      <c r="C202" s="105">
        <v>1950</v>
      </c>
      <c r="D202" s="118"/>
      <c r="E202" s="84"/>
    </row>
    <row r="203" spans="1:11" ht="18.75" customHeight="1" x14ac:dyDescent="0.25">
      <c r="A203" s="187">
        <v>15</v>
      </c>
      <c r="B203" s="99" t="s">
        <v>247</v>
      </c>
      <c r="C203" s="105">
        <v>519.29</v>
      </c>
      <c r="D203" s="118"/>
      <c r="E203" s="84"/>
    </row>
    <row r="204" spans="1:11" ht="18.75" customHeight="1" x14ac:dyDescent="0.25">
      <c r="A204" s="187">
        <v>16</v>
      </c>
      <c r="B204" s="99" t="s">
        <v>248</v>
      </c>
      <c r="C204" s="105">
        <v>9123</v>
      </c>
      <c r="D204" s="118"/>
      <c r="E204" s="119"/>
      <c r="G204" s="119"/>
      <c r="H204" s="120"/>
      <c r="I204" s="120"/>
      <c r="J204" s="120"/>
      <c r="K204" s="120"/>
    </row>
    <row r="205" spans="1:11" ht="15.75" x14ac:dyDescent="0.25">
      <c r="A205" s="187">
        <v>17</v>
      </c>
      <c r="B205" s="99" t="s">
        <v>249</v>
      </c>
      <c r="C205" s="105">
        <v>20076.400000000001</v>
      </c>
      <c r="D205" s="118"/>
      <c r="E205" s="119"/>
      <c r="G205" s="119"/>
      <c r="H205" s="120"/>
      <c r="I205" s="120"/>
      <c r="J205" s="120"/>
      <c r="K205" s="120"/>
    </row>
    <row r="206" spans="1:11" ht="15.75" x14ac:dyDescent="0.25">
      <c r="A206" s="187">
        <v>18</v>
      </c>
      <c r="B206" s="99" t="s">
        <v>250</v>
      </c>
      <c r="C206" s="105">
        <v>52320.7</v>
      </c>
      <c r="D206" s="118"/>
      <c r="E206" s="119"/>
      <c r="G206" s="119"/>
      <c r="H206" s="120"/>
      <c r="I206" s="120"/>
      <c r="J206" s="120"/>
      <c r="K206" s="120"/>
    </row>
    <row r="207" spans="1:11" ht="31.5" x14ac:dyDescent="0.25">
      <c r="A207" s="187">
        <v>19</v>
      </c>
      <c r="B207" s="99" t="s">
        <v>262</v>
      </c>
      <c r="C207" s="105">
        <v>12844.199999999999</v>
      </c>
      <c r="D207" s="118"/>
      <c r="E207" s="119"/>
      <c r="G207" s="119"/>
      <c r="H207" s="120"/>
      <c r="I207" s="120"/>
      <c r="J207" s="120"/>
      <c r="K207" s="120"/>
    </row>
    <row r="208" spans="1:11" ht="15.75" x14ac:dyDescent="0.25">
      <c r="A208" s="187">
        <v>20</v>
      </c>
      <c r="B208" s="99" t="s">
        <v>259</v>
      </c>
      <c r="C208" s="105">
        <v>3558.3999999999996</v>
      </c>
      <c r="D208" s="118"/>
      <c r="E208" s="119"/>
      <c r="G208" s="119"/>
      <c r="H208" s="120"/>
      <c r="I208" s="120"/>
      <c r="J208" s="120"/>
      <c r="K208" s="120"/>
    </row>
    <row r="209" spans="1:12" ht="15.75" x14ac:dyDescent="0.25">
      <c r="A209" s="187">
        <v>21</v>
      </c>
      <c r="B209" s="99" t="s">
        <v>251</v>
      </c>
      <c r="C209" s="105">
        <v>4500</v>
      </c>
      <c r="D209" s="118"/>
      <c r="E209" s="119"/>
      <c r="G209" s="119"/>
      <c r="H209" s="120"/>
      <c r="I209" s="120"/>
      <c r="J209" s="120"/>
      <c r="K209" s="120"/>
    </row>
    <row r="210" spans="1:12" ht="31.5" x14ac:dyDescent="0.25">
      <c r="A210" s="187">
        <v>22</v>
      </c>
      <c r="B210" s="99" t="s">
        <v>261</v>
      </c>
      <c r="C210" s="105">
        <v>9160</v>
      </c>
      <c r="D210" s="118"/>
      <c r="E210" s="119"/>
      <c r="G210" s="119"/>
      <c r="H210" s="120"/>
      <c r="I210" s="120"/>
      <c r="J210" s="120"/>
      <c r="K210" s="120"/>
    </row>
    <row r="211" spans="1:12" ht="15.75" x14ac:dyDescent="0.25">
      <c r="A211" s="187">
        <v>23</v>
      </c>
      <c r="B211" s="99" t="s">
        <v>267</v>
      </c>
      <c r="C211" s="105">
        <v>7000</v>
      </c>
      <c r="D211" s="118"/>
      <c r="E211" s="119"/>
      <c r="G211" s="119"/>
      <c r="H211" s="120"/>
      <c r="I211" s="120"/>
      <c r="J211" s="120"/>
      <c r="K211" s="120"/>
    </row>
    <row r="212" spans="1:12" ht="15.75" x14ac:dyDescent="0.25">
      <c r="A212" s="187">
        <v>24</v>
      </c>
      <c r="B212" s="99" t="s">
        <v>268</v>
      </c>
      <c r="C212" s="105">
        <v>3370</v>
      </c>
      <c r="D212" s="118"/>
      <c r="E212" s="119"/>
      <c r="G212" s="119"/>
      <c r="H212" s="120"/>
      <c r="I212" s="120"/>
      <c r="J212" s="120"/>
      <c r="K212" s="120"/>
    </row>
    <row r="213" spans="1:12" ht="15.75" x14ac:dyDescent="0.25">
      <c r="A213" s="187">
        <v>25</v>
      </c>
      <c r="B213" s="99" t="s">
        <v>253</v>
      </c>
      <c r="C213" s="105">
        <v>12650.2</v>
      </c>
      <c r="D213" s="98"/>
      <c r="E213" s="121"/>
      <c r="F213" s="117"/>
      <c r="G213" s="121"/>
      <c r="H213" s="122"/>
      <c r="I213" s="123"/>
      <c r="J213" s="123"/>
      <c r="K213" s="124"/>
      <c r="L213" s="84"/>
    </row>
    <row r="214" spans="1:12" ht="15.75" x14ac:dyDescent="0.25">
      <c r="A214" s="187">
        <v>26</v>
      </c>
      <c r="B214" s="99" t="s">
        <v>263</v>
      </c>
      <c r="C214" s="105">
        <v>1200</v>
      </c>
      <c r="D214" s="98"/>
      <c r="E214" s="121"/>
      <c r="F214" s="117"/>
      <c r="G214" s="121"/>
      <c r="H214" s="122"/>
      <c r="I214" s="123"/>
      <c r="J214" s="123"/>
      <c r="K214" s="124"/>
      <c r="L214" s="84"/>
    </row>
    <row r="215" spans="1:12" ht="15.75" x14ac:dyDescent="0.25">
      <c r="A215" s="187">
        <v>27</v>
      </c>
      <c r="B215" s="99" t="s">
        <v>269</v>
      </c>
      <c r="C215" s="105">
        <v>3400</v>
      </c>
      <c r="D215" s="98"/>
      <c r="E215" s="121"/>
      <c r="F215" s="117"/>
      <c r="G215" s="121"/>
      <c r="H215" s="122"/>
      <c r="I215" s="123"/>
      <c r="J215" s="123"/>
      <c r="K215" s="124"/>
      <c r="L215" s="84"/>
    </row>
    <row r="216" spans="1:12" ht="15.75" x14ac:dyDescent="0.25">
      <c r="A216" s="187">
        <v>28</v>
      </c>
      <c r="B216" s="99" t="s">
        <v>270</v>
      </c>
      <c r="C216" s="105">
        <v>6375</v>
      </c>
      <c r="D216" s="98"/>
      <c r="E216" s="121"/>
      <c r="F216" s="117"/>
      <c r="G216" s="121"/>
      <c r="H216" s="122"/>
      <c r="I216" s="123"/>
      <c r="J216" s="123"/>
      <c r="K216" s="124"/>
      <c r="L216" s="84"/>
    </row>
    <row r="217" spans="1:12" ht="15.75" x14ac:dyDescent="0.25">
      <c r="A217" s="187">
        <v>29</v>
      </c>
      <c r="B217" s="99" t="s">
        <v>256</v>
      </c>
      <c r="C217" s="105">
        <v>6000</v>
      </c>
      <c r="D217" s="98"/>
      <c r="E217" s="121"/>
      <c r="F217" s="117"/>
      <c r="G217" s="121"/>
      <c r="H217" s="122"/>
      <c r="I217" s="123"/>
      <c r="J217" s="123"/>
      <c r="K217" s="124"/>
      <c r="L217" s="84"/>
    </row>
    <row r="218" spans="1:12" ht="31.5" x14ac:dyDescent="0.25">
      <c r="A218" s="187">
        <v>30</v>
      </c>
      <c r="B218" s="99" t="s">
        <v>265</v>
      </c>
      <c r="C218" s="105">
        <v>2630.6</v>
      </c>
      <c r="D218" s="98"/>
      <c r="E218" s="121"/>
      <c r="F218" s="117"/>
      <c r="G218" s="121"/>
      <c r="H218" s="122"/>
      <c r="I218" s="123"/>
      <c r="J218" s="123"/>
      <c r="K218" s="124"/>
      <c r="L218" s="84"/>
    </row>
    <row r="219" spans="1:12" ht="15.75" x14ac:dyDescent="0.25">
      <c r="A219" s="187">
        <v>31</v>
      </c>
      <c r="B219" s="99" t="s">
        <v>271</v>
      </c>
      <c r="C219" s="105">
        <v>450</v>
      </c>
      <c r="D219" s="98"/>
      <c r="E219" s="121"/>
      <c r="F219" s="117"/>
      <c r="G219" s="121"/>
      <c r="H219" s="122"/>
      <c r="I219" s="123"/>
      <c r="J219" s="123"/>
      <c r="K219" s="124"/>
      <c r="L219" s="84"/>
    </row>
    <row r="220" spans="1:12" ht="15.75" x14ac:dyDescent="0.25">
      <c r="A220" s="187">
        <v>32</v>
      </c>
      <c r="B220" s="99" t="s">
        <v>272</v>
      </c>
      <c r="C220" s="105">
        <v>2598.8589999999999</v>
      </c>
      <c r="D220" s="98"/>
      <c r="E220" s="121"/>
      <c r="F220" s="117"/>
      <c r="G220" s="121"/>
      <c r="H220" s="122"/>
      <c r="I220" s="123"/>
      <c r="J220" s="123"/>
      <c r="K220" s="124"/>
      <c r="L220" s="84"/>
    </row>
    <row r="221" spans="1:12" ht="15.75" x14ac:dyDescent="0.25">
      <c r="A221" s="187">
        <v>33</v>
      </c>
      <c r="B221" s="99" t="s">
        <v>273</v>
      </c>
      <c r="C221" s="105">
        <v>760</v>
      </c>
      <c r="D221" s="98"/>
      <c r="E221" s="121"/>
      <c r="F221" s="117"/>
      <c r="G221" s="121"/>
      <c r="H221" s="122"/>
      <c r="I221" s="123"/>
      <c r="J221" s="123"/>
      <c r="K221" s="124"/>
      <c r="L221" s="84"/>
    </row>
    <row r="222" spans="1:12" ht="15.75" x14ac:dyDescent="0.25">
      <c r="A222" s="187">
        <v>34</v>
      </c>
      <c r="B222" s="99" t="s">
        <v>274</v>
      </c>
      <c r="C222" s="105">
        <v>11565.71</v>
      </c>
      <c r="D222" s="98"/>
      <c r="E222" s="121"/>
      <c r="F222" s="117"/>
      <c r="G222" s="121"/>
      <c r="H222" s="122"/>
      <c r="I222" s="123"/>
      <c r="J222" s="123"/>
      <c r="K222" s="124"/>
      <c r="L222" s="84"/>
    </row>
    <row r="223" spans="1:12" ht="15.75" x14ac:dyDescent="0.25">
      <c r="A223" s="187">
        <v>35</v>
      </c>
      <c r="B223" s="99" t="s">
        <v>275</v>
      </c>
      <c r="C223" s="105">
        <v>2446.5</v>
      </c>
      <c r="D223" s="98"/>
      <c r="E223" s="121"/>
      <c r="F223" s="117"/>
      <c r="G223" s="121"/>
      <c r="H223" s="122"/>
      <c r="I223" s="123"/>
      <c r="J223" s="123"/>
      <c r="K223" s="124"/>
      <c r="L223" s="84"/>
    </row>
    <row r="224" spans="1:12" ht="15.75" x14ac:dyDescent="0.25">
      <c r="A224" s="187">
        <v>36</v>
      </c>
      <c r="B224" s="99" t="s">
        <v>276</v>
      </c>
      <c r="C224" s="105">
        <v>4983</v>
      </c>
      <c r="D224" s="98"/>
      <c r="E224" s="121"/>
      <c r="F224" s="117"/>
      <c r="G224" s="121"/>
      <c r="H224" s="122"/>
      <c r="I224" s="123"/>
      <c r="J224" s="123"/>
      <c r="K224" s="124"/>
      <c r="L224" s="84"/>
    </row>
    <row r="225" spans="1:12" ht="15.75" x14ac:dyDescent="0.25">
      <c r="A225" s="187">
        <v>37</v>
      </c>
      <c r="B225" s="99" t="s">
        <v>277</v>
      </c>
      <c r="C225" s="105">
        <v>1950</v>
      </c>
      <c r="D225" s="98"/>
      <c r="E225" s="121"/>
      <c r="F225" s="117"/>
      <c r="G225" s="121"/>
      <c r="H225" s="122"/>
      <c r="I225" s="123"/>
      <c r="J225" s="123"/>
      <c r="K225" s="124"/>
      <c r="L225" s="84"/>
    </row>
    <row r="226" spans="1:12" ht="15.75" x14ac:dyDescent="0.25">
      <c r="A226" s="187"/>
      <c r="B226" s="104" t="s">
        <v>280</v>
      </c>
      <c r="C226" s="111">
        <f>SUM(C189:C225)</f>
        <v>252115.75899999999</v>
      </c>
      <c r="D226" s="117">
        <v>249866</v>
      </c>
      <c r="E226" s="121"/>
      <c r="F226" s="117"/>
      <c r="G226" s="121"/>
      <c r="H226" s="122"/>
      <c r="I226" s="123"/>
      <c r="J226" s="123"/>
      <c r="K226" s="124"/>
      <c r="L226" s="84"/>
    </row>
    <row r="227" spans="1:12" ht="34.5" customHeight="1" x14ac:dyDescent="0.25">
      <c r="A227" s="244" t="s">
        <v>82</v>
      </c>
      <c r="B227" s="245"/>
      <c r="C227" s="246"/>
      <c r="D227" s="125">
        <f>D226-C226</f>
        <v>-2249.7589999999909</v>
      </c>
      <c r="E227" s="121"/>
      <c r="F227" s="117"/>
      <c r="G227" s="121"/>
      <c r="H227" s="122"/>
      <c r="I227" s="123"/>
      <c r="J227" s="123"/>
      <c r="K227" s="124"/>
      <c r="L227" s="84"/>
    </row>
    <row r="228" spans="1:12" ht="21.75" customHeight="1" x14ac:dyDescent="0.25">
      <c r="A228" s="187">
        <v>1</v>
      </c>
      <c r="B228" s="126" t="s">
        <v>255</v>
      </c>
      <c r="C228" s="105">
        <v>8218.0720000000001</v>
      </c>
      <c r="D228" s="98"/>
      <c r="E228" s="121"/>
      <c r="F228" s="117"/>
      <c r="G228" s="121"/>
      <c r="H228" s="122"/>
      <c r="I228" s="123"/>
      <c r="J228" s="123"/>
      <c r="K228" s="124"/>
      <c r="L228" s="84"/>
    </row>
    <row r="229" spans="1:12" ht="15.75" x14ac:dyDescent="0.25">
      <c r="A229" s="187"/>
      <c r="B229" s="104" t="s">
        <v>280</v>
      </c>
      <c r="C229" s="111">
        <f>C228</f>
        <v>8218.0720000000001</v>
      </c>
      <c r="D229" s="98"/>
      <c r="E229" s="121"/>
      <c r="F229" s="117"/>
      <c r="G229" s="121"/>
      <c r="H229" s="122"/>
      <c r="I229" s="123"/>
      <c r="J229" s="123"/>
      <c r="K229" s="124"/>
      <c r="L229" s="84"/>
    </row>
    <row r="230" spans="1:12" ht="15.75" x14ac:dyDescent="0.25">
      <c r="A230" s="242" t="s">
        <v>91</v>
      </c>
      <c r="B230" s="242"/>
      <c r="C230" s="242"/>
      <c r="D230" s="98"/>
      <c r="E230" s="119"/>
      <c r="G230" s="119"/>
      <c r="H230" s="120"/>
      <c r="I230" s="120"/>
      <c r="J230" s="120"/>
      <c r="K230" s="120"/>
    </row>
    <row r="231" spans="1:12" ht="21" customHeight="1" x14ac:dyDescent="0.25">
      <c r="A231" s="187">
        <v>1</v>
      </c>
      <c r="B231" s="99" t="s">
        <v>279</v>
      </c>
      <c r="C231" s="105">
        <v>100</v>
      </c>
      <c r="D231" s="98"/>
      <c r="E231" s="119"/>
      <c r="G231" s="119"/>
      <c r="H231" s="120"/>
      <c r="I231" s="120"/>
      <c r="J231" s="120"/>
      <c r="K231" s="120"/>
    </row>
    <row r="232" spans="1:12" ht="31.5" x14ac:dyDescent="0.25">
      <c r="A232" s="187">
        <v>2</v>
      </c>
      <c r="B232" s="99" t="s">
        <v>409</v>
      </c>
      <c r="C232" s="105">
        <v>100</v>
      </c>
      <c r="D232" s="98"/>
      <c r="E232" s="119"/>
      <c r="G232" s="119"/>
      <c r="H232" s="120"/>
      <c r="I232" s="120"/>
      <c r="J232" s="120"/>
      <c r="K232" s="120"/>
    </row>
    <row r="233" spans="1:12" ht="15.75" x14ac:dyDescent="0.25">
      <c r="A233" s="187">
        <v>3</v>
      </c>
      <c r="B233" s="99" t="s">
        <v>259</v>
      </c>
      <c r="C233" s="105">
        <v>50</v>
      </c>
      <c r="D233" s="98"/>
      <c r="E233" s="119"/>
      <c r="G233" s="119"/>
      <c r="H233" s="120"/>
      <c r="I233" s="120"/>
      <c r="J233" s="120"/>
      <c r="K233" s="120"/>
    </row>
    <row r="234" spans="1:12" ht="15.75" x14ac:dyDescent="0.25">
      <c r="A234" s="187">
        <v>4</v>
      </c>
      <c r="B234" s="99" t="s">
        <v>253</v>
      </c>
      <c r="C234" s="105">
        <v>50</v>
      </c>
      <c r="D234" s="98"/>
      <c r="E234" s="119"/>
      <c r="G234" s="119"/>
      <c r="H234" s="120"/>
      <c r="I234" s="120"/>
      <c r="J234" s="120"/>
      <c r="K234" s="120"/>
    </row>
    <row r="235" spans="1:12" ht="15.75" x14ac:dyDescent="0.25">
      <c r="A235" s="187">
        <v>5</v>
      </c>
      <c r="B235" s="99" t="s">
        <v>270</v>
      </c>
      <c r="C235" s="105">
        <v>100</v>
      </c>
      <c r="D235" s="98"/>
      <c r="E235" s="119"/>
      <c r="G235" s="119"/>
      <c r="H235" s="120"/>
      <c r="I235" s="120"/>
      <c r="J235" s="120"/>
      <c r="K235" s="120"/>
    </row>
    <row r="236" spans="1:12" ht="15" customHeight="1" x14ac:dyDescent="0.25">
      <c r="A236" s="187"/>
      <c r="B236" s="104" t="s">
        <v>280</v>
      </c>
      <c r="C236" s="111">
        <f>C231+C232+C233+C234+C235</f>
        <v>400</v>
      </c>
      <c r="D236" s="98"/>
      <c r="E236" s="119"/>
      <c r="G236" s="119"/>
      <c r="H236" s="120"/>
      <c r="I236" s="120"/>
      <c r="J236" s="120"/>
      <c r="K236" s="120"/>
    </row>
    <row r="237" spans="1:12" ht="50.25" customHeight="1" x14ac:dyDescent="0.25">
      <c r="A237" s="242" t="s">
        <v>115</v>
      </c>
      <c r="B237" s="242"/>
      <c r="C237" s="242"/>
      <c r="D237" s="98"/>
      <c r="E237" s="119"/>
      <c r="G237" s="119"/>
      <c r="H237" s="120"/>
      <c r="I237" s="120"/>
      <c r="J237" s="120"/>
      <c r="K237" s="120"/>
    </row>
    <row r="238" spans="1:12" ht="15.75" x14ac:dyDescent="0.25">
      <c r="A238" s="187">
        <v>1</v>
      </c>
      <c r="B238" s="99" t="s">
        <v>279</v>
      </c>
      <c r="C238" s="127">
        <v>550</v>
      </c>
      <c r="D238" s="98"/>
      <c r="E238" s="119"/>
      <c r="G238" s="119"/>
      <c r="H238" s="120"/>
      <c r="I238" s="120"/>
      <c r="J238" s="120"/>
      <c r="K238" s="120"/>
    </row>
    <row r="239" spans="1:12" ht="15.75" x14ac:dyDescent="0.25">
      <c r="A239" s="187"/>
      <c r="B239" s="104" t="s">
        <v>280</v>
      </c>
      <c r="C239" s="111">
        <f>C238</f>
        <v>550</v>
      </c>
      <c r="D239" s="98"/>
      <c r="E239" s="119"/>
      <c r="G239" s="119"/>
      <c r="H239" s="120"/>
      <c r="I239" s="120"/>
      <c r="J239" s="120"/>
      <c r="K239" s="120"/>
    </row>
    <row r="240" spans="1:12" ht="36" customHeight="1" x14ac:dyDescent="0.25">
      <c r="A240" s="242" t="s">
        <v>127</v>
      </c>
      <c r="B240" s="242"/>
      <c r="C240" s="242"/>
      <c r="D240" s="98"/>
      <c r="E240" s="119"/>
      <c r="G240" s="119"/>
      <c r="H240" s="128"/>
      <c r="I240" s="129"/>
      <c r="J240" s="130"/>
      <c r="K240" s="131"/>
    </row>
    <row r="241" spans="1:12" ht="31.5" x14ac:dyDescent="0.25">
      <c r="A241" s="187">
        <v>1</v>
      </c>
      <c r="B241" s="99" t="s">
        <v>234</v>
      </c>
      <c r="C241" s="105">
        <v>819.93</v>
      </c>
      <c r="D241" s="98"/>
      <c r="E241" s="84"/>
      <c r="H241" s="122"/>
      <c r="I241" s="123"/>
      <c r="J241" s="123"/>
      <c r="K241" s="124"/>
    </row>
    <row r="242" spans="1:12" ht="15.75" x14ac:dyDescent="0.25">
      <c r="A242" s="187">
        <v>2</v>
      </c>
      <c r="B242" s="99" t="s">
        <v>238</v>
      </c>
      <c r="C242" s="105">
        <v>780</v>
      </c>
      <c r="D242" s="98"/>
      <c r="E242" s="84"/>
      <c r="H242" s="120"/>
      <c r="I242" s="120"/>
      <c r="J242" s="120"/>
      <c r="K242" s="120"/>
    </row>
    <row r="243" spans="1:12" ht="15.75" x14ac:dyDescent="0.25">
      <c r="A243" s="187">
        <v>3</v>
      </c>
      <c r="B243" s="99" t="s">
        <v>240</v>
      </c>
      <c r="C243" s="105">
        <v>800</v>
      </c>
      <c r="D243" s="98"/>
      <c r="E243" s="84"/>
      <c r="H243" s="120"/>
      <c r="I243" s="120"/>
      <c r="J243" s="120"/>
      <c r="K243" s="120"/>
    </row>
    <row r="244" spans="1:12" ht="19.5" customHeight="1" x14ac:dyDescent="0.25">
      <c r="A244" s="187">
        <v>4</v>
      </c>
      <c r="B244" s="99" t="s">
        <v>248</v>
      </c>
      <c r="C244" s="105">
        <v>810</v>
      </c>
      <c r="D244" s="98"/>
      <c r="E244" s="84"/>
    </row>
    <row r="245" spans="1:12" ht="31.5" x14ac:dyDescent="0.25">
      <c r="A245" s="187">
        <v>5</v>
      </c>
      <c r="B245" s="99" t="s">
        <v>261</v>
      </c>
      <c r="C245" s="105">
        <v>2430</v>
      </c>
      <c r="D245" s="98"/>
      <c r="E245" s="84"/>
    </row>
    <row r="246" spans="1:12" ht="15.75" x14ac:dyDescent="0.25">
      <c r="A246" s="187">
        <v>6</v>
      </c>
      <c r="B246" s="99" t="s">
        <v>268</v>
      </c>
      <c r="C246" s="105">
        <v>1148.4000000000001</v>
      </c>
      <c r="D246" s="98"/>
      <c r="E246" s="84"/>
    </row>
    <row r="247" spans="1:12" ht="15.75" x14ac:dyDescent="0.25">
      <c r="A247" s="187">
        <v>7</v>
      </c>
      <c r="B247" s="99" t="s">
        <v>263</v>
      </c>
      <c r="C247" s="105">
        <v>380</v>
      </c>
      <c r="D247" s="98"/>
      <c r="E247" s="84"/>
    </row>
    <row r="248" spans="1:12" ht="19.5" customHeight="1" x14ac:dyDescent="0.25">
      <c r="A248" s="187">
        <v>8</v>
      </c>
      <c r="B248" s="99" t="s">
        <v>270</v>
      </c>
      <c r="C248" s="105">
        <v>2500</v>
      </c>
      <c r="D248" s="98"/>
      <c r="E248" s="84"/>
    </row>
    <row r="249" spans="1:12" ht="19.5" customHeight="1" x14ac:dyDescent="0.25">
      <c r="A249" s="187">
        <v>9</v>
      </c>
      <c r="B249" s="99" t="s">
        <v>271</v>
      </c>
      <c r="C249" s="105">
        <v>2740</v>
      </c>
      <c r="D249" s="98"/>
      <c r="E249" s="98"/>
    </row>
    <row r="250" spans="1:12" ht="19.5" customHeight="1" x14ac:dyDescent="0.25">
      <c r="A250" s="187">
        <v>10</v>
      </c>
      <c r="B250" s="99" t="s">
        <v>272</v>
      </c>
      <c r="C250" s="105">
        <v>510</v>
      </c>
      <c r="D250" s="98"/>
      <c r="E250" s="98"/>
    </row>
    <row r="251" spans="1:12" ht="15.75" x14ac:dyDescent="0.25">
      <c r="A251" s="187">
        <v>11</v>
      </c>
      <c r="B251" s="99" t="s">
        <v>273</v>
      </c>
      <c r="C251" s="105">
        <v>460</v>
      </c>
      <c r="D251" s="98"/>
      <c r="E251" s="98"/>
    </row>
    <row r="252" spans="1:12" ht="15.75" x14ac:dyDescent="0.25">
      <c r="A252" s="187">
        <v>12</v>
      </c>
      <c r="B252" s="99" t="s">
        <v>275</v>
      </c>
      <c r="C252" s="105">
        <v>740</v>
      </c>
      <c r="D252" s="98"/>
      <c r="E252" s="98"/>
    </row>
    <row r="253" spans="1:12" ht="15.75" x14ac:dyDescent="0.25">
      <c r="A253" s="187">
        <v>13</v>
      </c>
      <c r="B253" s="99" t="s">
        <v>276</v>
      </c>
      <c r="C253" s="105">
        <v>831.6</v>
      </c>
      <c r="D253" s="98"/>
      <c r="E253" s="98"/>
    </row>
    <row r="254" spans="1:12" ht="15.75" x14ac:dyDescent="0.25">
      <c r="A254" s="187">
        <v>14</v>
      </c>
      <c r="B254" s="99" t="s">
        <v>355</v>
      </c>
      <c r="C254" s="105">
        <v>508.5</v>
      </c>
      <c r="D254" s="98"/>
      <c r="E254" s="98"/>
    </row>
    <row r="255" spans="1:12" ht="15.75" x14ac:dyDescent="0.25">
      <c r="A255" s="188"/>
      <c r="B255" s="104" t="s">
        <v>280</v>
      </c>
      <c r="C255" s="111">
        <f>SUM(C241:C254)</f>
        <v>15458.43</v>
      </c>
      <c r="D255" s="98">
        <v>17998</v>
      </c>
      <c r="E255" s="98"/>
      <c r="L255" s="84"/>
    </row>
    <row r="256" spans="1:12" ht="69.75" customHeight="1" x14ac:dyDescent="0.25">
      <c r="A256" s="242" t="s">
        <v>130</v>
      </c>
      <c r="B256" s="242"/>
      <c r="C256" s="242"/>
      <c r="D256" s="117">
        <f>D255-C255</f>
        <v>2539.5699999999997</v>
      </c>
      <c r="E256" s="98"/>
    </row>
    <row r="257" spans="1:7" ht="15.75" x14ac:dyDescent="0.25">
      <c r="A257" s="187">
        <v>1</v>
      </c>
      <c r="B257" s="132" t="s">
        <v>230</v>
      </c>
      <c r="C257" s="127">
        <v>566.42900000000009</v>
      </c>
      <c r="D257" s="98"/>
      <c r="E257" s="98"/>
      <c r="F257" s="119"/>
      <c r="G257" s="119"/>
    </row>
    <row r="258" spans="1:7" ht="19.5" customHeight="1" x14ac:dyDescent="0.25">
      <c r="A258" s="187">
        <v>2</v>
      </c>
      <c r="B258" s="132" t="s">
        <v>231</v>
      </c>
      <c r="C258" s="127">
        <v>86.635000000000005</v>
      </c>
      <c r="D258" s="98"/>
      <c r="E258" s="98"/>
      <c r="F258" s="119"/>
      <c r="G258" s="119"/>
    </row>
    <row r="259" spans="1:7" ht="23.25" customHeight="1" x14ac:dyDescent="0.25">
      <c r="A259" s="187">
        <v>3</v>
      </c>
      <c r="B259" s="132" t="s">
        <v>232</v>
      </c>
      <c r="C259" s="127">
        <v>563.60400000000004</v>
      </c>
      <c r="D259" s="98"/>
      <c r="E259" s="98"/>
      <c r="F259" s="119"/>
      <c r="G259" s="119"/>
    </row>
    <row r="260" spans="1:7" ht="15.75" x14ac:dyDescent="0.25">
      <c r="A260" s="187">
        <v>4</v>
      </c>
      <c r="B260" s="132" t="s">
        <v>233</v>
      </c>
      <c r="C260" s="127">
        <v>436.11</v>
      </c>
      <c r="D260" s="98"/>
      <c r="E260" s="98"/>
      <c r="F260" s="119"/>
      <c r="G260" s="119"/>
    </row>
    <row r="261" spans="1:7" ht="31.5" x14ac:dyDescent="0.25">
      <c r="A261" s="187">
        <v>5</v>
      </c>
      <c r="B261" s="132" t="s">
        <v>234</v>
      </c>
      <c r="C261" s="127">
        <v>339.56</v>
      </c>
      <c r="D261" s="98"/>
      <c r="E261" s="98"/>
      <c r="F261" s="119"/>
      <c r="G261" s="119"/>
    </row>
    <row r="262" spans="1:7" ht="15.75" x14ac:dyDescent="0.25">
      <c r="A262" s="187">
        <v>6</v>
      </c>
      <c r="B262" s="132" t="s">
        <v>235</v>
      </c>
      <c r="C262" s="127">
        <v>362.71500000000003</v>
      </c>
      <c r="D262" s="98"/>
      <c r="E262" s="98"/>
      <c r="F262" s="119"/>
      <c r="G262" s="119"/>
    </row>
    <row r="263" spans="1:7" ht="31.5" x14ac:dyDescent="0.25">
      <c r="A263" s="187">
        <v>7</v>
      </c>
      <c r="B263" s="132" t="s">
        <v>236</v>
      </c>
      <c r="C263" s="127">
        <v>198.06</v>
      </c>
      <c r="D263" s="98"/>
      <c r="E263" s="98"/>
      <c r="F263" s="119"/>
      <c r="G263" s="119"/>
    </row>
    <row r="264" spans="1:7" ht="20.25" customHeight="1" x14ac:dyDescent="0.25">
      <c r="A264" s="187">
        <v>8</v>
      </c>
      <c r="B264" s="132" t="s">
        <v>238</v>
      </c>
      <c r="C264" s="127">
        <v>294.072</v>
      </c>
      <c r="D264" s="98"/>
      <c r="E264" s="98"/>
      <c r="F264" s="119"/>
      <c r="G264" s="119"/>
    </row>
    <row r="265" spans="1:7" ht="31.5" x14ac:dyDescent="0.25">
      <c r="A265" s="187">
        <v>9</v>
      </c>
      <c r="B265" s="132" t="s">
        <v>286</v>
      </c>
      <c r="C265" s="127">
        <v>3006.8150000000001</v>
      </c>
      <c r="D265" s="98">
        <f>C265/$C$278</f>
        <v>0.29221285016799636</v>
      </c>
      <c r="E265" s="98"/>
      <c r="F265" s="119"/>
      <c r="G265" s="119"/>
    </row>
    <row r="266" spans="1:7" ht="15.75" x14ac:dyDescent="0.25">
      <c r="A266" s="187">
        <v>10</v>
      </c>
      <c r="B266" s="132" t="s">
        <v>250</v>
      </c>
      <c r="C266" s="127">
        <v>685.63599999999997</v>
      </c>
      <c r="D266" s="98"/>
      <c r="E266" s="98"/>
      <c r="F266" s="119"/>
      <c r="G266" s="119"/>
    </row>
    <row r="267" spans="1:7" ht="31.5" x14ac:dyDescent="0.25">
      <c r="A267" s="187">
        <v>11</v>
      </c>
      <c r="B267" s="132" t="s">
        <v>262</v>
      </c>
      <c r="C267" s="127">
        <v>465.94</v>
      </c>
      <c r="D267" s="98"/>
      <c r="E267" s="98"/>
      <c r="F267" s="119"/>
      <c r="G267" s="119"/>
    </row>
    <row r="268" spans="1:7" ht="31.5" x14ac:dyDescent="0.25">
      <c r="A268" s="187">
        <v>12</v>
      </c>
      <c r="B268" s="132" t="s">
        <v>252</v>
      </c>
      <c r="C268" s="127">
        <v>353.03</v>
      </c>
      <c r="D268" s="98"/>
      <c r="E268" s="98"/>
      <c r="F268" s="119"/>
      <c r="G268" s="119"/>
    </row>
    <row r="269" spans="1:7" ht="15.75" x14ac:dyDescent="0.25">
      <c r="A269" s="187">
        <v>13</v>
      </c>
      <c r="B269" s="132" t="s">
        <v>267</v>
      </c>
      <c r="C269" s="127">
        <v>236.77199999999999</v>
      </c>
      <c r="D269" s="98"/>
      <c r="E269" s="98"/>
      <c r="F269" s="119"/>
      <c r="G269" s="119"/>
    </row>
    <row r="270" spans="1:7" ht="15.75" x14ac:dyDescent="0.25">
      <c r="A270" s="187">
        <v>14</v>
      </c>
      <c r="B270" s="132" t="s">
        <v>263</v>
      </c>
      <c r="C270" s="127">
        <v>244.29599999999999</v>
      </c>
      <c r="D270" s="98"/>
      <c r="E270" s="98"/>
      <c r="F270" s="119"/>
      <c r="G270" s="119"/>
    </row>
    <row r="271" spans="1:7" ht="15.75" customHeight="1" x14ac:dyDescent="0.25">
      <c r="A271" s="187">
        <v>15</v>
      </c>
      <c r="B271" s="132" t="s">
        <v>254</v>
      </c>
      <c r="C271" s="127">
        <v>700.73800000000006</v>
      </c>
      <c r="D271" s="98"/>
      <c r="E271" s="98"/>
      <c r="F271" s="119"/>
      <c r="G271" s="119"/>
    </row>
    <row r="272" spans="1:7" ht="15.75" customHeight="1" x14ac:dyDescent="0.25">
      <c r="A272" s="187">
        <v>16</v>
      </c>
      <c r="B272" s="132" t="s">
        <v>260</v>
      </c>
      <c r="C272" s="127">
        <v>73.644000000000005</v>
      </c>
      <c r="D272" s="98"/>
      <c r="E272" s="98"/>
      <c r="F272" s="119"/>
      <c r="G272" s="119"/>
    </row>
    <row r="273" spans="1:13" ht="15.75" customHeight="1" x14ac:dyDescent="0.25">
      <c r="A273" s="187">
        <v>17</v>
      </c>
      <c r="B273" s="132" t="s">
        <v>270</v>
      </c>
      <c r="C273" s="127">
        <v>374.65999999999997</v>
      </c>
      <c r="D273" s="98"/>
      <c r="E273" s="98"/>
      <c r="F273" s="119"/>
      <c r="G273" s="119"/>
    </row>
    <row r="274" spans="1:13" ht="31.5" x14ac:dyDescent="0.25">
      <c r="A274" s="187">
        <v>18</v>
      </c>
      <c r="B274" s="132" t="s">
        <v>255</v>
      </c>
      <c r="C274" s="127">
        <v>405.8</v>
      </c>
      <c r="D274" s="98"/>
      <c r="E274" s="98"/>
      <c r="F274" s="119"/>
      <c r="G274" s="119"/>
    </row>
    <row r="275" spans="1:13" ht="15.75" x14ac:dyDescent="0.25">
      <c r="A275" s="187">
        <v>19</v>
      </c>
      <c r="B275" s="132" t="s">
        <v>264</v>
      </c>
      <c r="C275" s="127">
        <v>287.12099999999998</v>
      </c>
      <c r="D275" s="98"/>
      <c r="E275" s="98"/>
      <c r="F275" s="119"/>
      <c r="G275" s="119"/>
    </row>
    <row r="276" spans="1:13" ht="31.5" x14ac:dyDescent="0.25">
      <c r="A276" s="187">
        <v>20</v>
      </c>
      <c r="B276" s="132" t="s">
        <v>265</v>
      </c>
      <c r="C276" s="127">
        <v>272.17399999999998</v>
      </c>
      <c r="D276" s="98"/>
      <c r="E276" s="98"/>
      <c r="F276" s="119"/>
      <c r="G276" s="119"/>
    </row>
    <row r="277" spans="1:13" ht="16.5" customHeight="1" x14ac:dyDescent="0.25">
      <c r="A277" s="187">
        <v>21</v>
      </c>
      <c r="B277" s="99" t="s">
        <v>355</v>
      </c>
      <c r="C277" s="127">
        <v>336</v>
      </c>
      <c r="D277" s="98"/>
      <c r="E277" s="98"/>
      <c r="F277" s="119"/>
      <c r="G277" s="119"/>
    </row>
    <row r="278" spans="1:13" ht="15.75" x14ac:dyDescent="0.25">
      <c r="A278" s="187"/>
      <c r="B278" s="104" t="s">
        <v>280</v>
      </c>
      <c r="C278" s="111">
        <f>SUM(C257:C277)</f>
        <v>10289.810999999998</v>
      </c>
      <c r="D278" s="98">
        <v>5000</v>
      </c>
      <c r="E278" s="100"/>
      <c r="F278" s="133"/>
      <c r="G278" s="119"/>
    </row>
    <row r="279" spans="1:13" ht="57" customHeight="1" x14ac:dyDescent="0.25">
      <c r="A279" s="242" t="s">
        <v>131</v>
      </c>
      <c r="B279" s="242"/>
      <c r="C279" s="242"/>
      <c r="D279" s="98"/>
      <c r="E279" s="98"/>
      <c r="F279" s="120"/>
      <c r="G279" s="119"/>
    </row>
    <row r="280" spans="1:13" ht="21.75" customHeight="1" x14ac:dyDescent="0.25">
      <c r="A280" s="189">
        <v>1</v>
      </c>
      <c r="B280" s="99" t="s">
        <v>254</v>
      </c>
      <c r="C280" s="127">
        <f>'[1]Перечень 2018-2020_new'!H245</f>
        <v>5220.567</v>
      </c>
      <c r="D280" s="98"/>
      <c r="E280" s="98"/>
      <c r="F280" s="120"/>
      <c r="G280" s="119"/>
    </row>
    <row r="281" spans="1:13" ht="15.75" x14ac:dyDescent="0.25">
      <c r="A281" s="188"/>
      <c r="B281" s="104" t="s">
        <v>280</v>
      </c>
      <c r="C281" s="111">
        <f>C280</f>
        <v>5220.567</v>
      </c>
      <c r="D281" s="98"/>
      <c r="E281" s="98"/>
    </row>
    <row r="282" spans="1:13" ht="38.25" customHeight="1" x14ac:dyDescent="0.25">
      <c r="A282" s="242" t="s">
        <v>144</v>
      </c>
      <c r="B282" s="242"/>
      <c r="C282" s="242"/>
      <c r="D282" s="98"/>
      <c r="E282" s="98"/>
    </row>
    <row r="283" spans="1:13" ht="48.75" customHeight="1" x14ac:dyDescent="0.25">
      <c r="A283" s="242" t="s">
        <v>211</v>
      </c>
      <c r="B283" s="242"/>
      <c r="C283" s="242"/>
      <c r="D283" s="98"/>
      <c r="E283" s="98"/>
    </row>
    <row r="284" spans="1:13" ht="15.75" x14ac:dyDescent="0.25">
      <c r="A284" s="189">
        <v>1</v>
      </c>
      <c r="B284" s="99" t="s">
        <v>287</v>
      </c>
      <c r="C284" s="127">
        <f>D284/1000</f>
        <v>136.34200000000001</v>
      </c>
      <c r="D284" s="117">
        <f>VLOOKUP(B284,'[2]ИТОГИ 2018'!B$6:O$33,14,0)</f>
        <v>136342</v>
      </c>
      <c r="E284" s="98"/>
      <c r="J284" s="134"/>
      <c r="M284" s="84"/>
    </row>
    <row r="285" spans="1:13" ht="31.5" x14ac:dyDescent="0.25">
      <c r="A285" s="189">
        <v>2</v>
      </c>
      <c r="B285" s="99" t="s">
        <v>288</v>
      </c>
      <c r="C285" s="127">
        <f t="shared" ref="C285:C311" si="1">D285/1000</f>
        <v>264.49</v>
      </c>
      <c r="D285" s="117">
        <f>VLOOKUP(B285,'[2]ИТОГИ 2018'!B$6:O$33,14,0)</f>
        <v>264490</v>
      </c>
      <c r="E285" s="98"/>
      <c r="J285" s="134"/>
      <c r="M285" s="84"/>
    </row>
    <row r="286" spans="1:13" ht="31.5" x14ac:dyDescent="0.25">
      <c r="A286" s="189">
        <v>3</v>
      </c>
      <c r="B286" s="99" t="s">
        <v>289</v>
      </c>
      <c r="C286" s="127">
        <f t="shared" si="1"/>
        <v>740.94799999999998</v>
      </c>
      <c r="D286" s="117">
        <f>VLOOKUP(B286,'[2]ИТОГИ 2018'!B$6:O$33,14,0)</f>
        <v>740948</v>
      </c>
      <c r="E286" s="117"/>
      <c r="J286" s="134"/>
      <c r="M286" s="84"/>
    </row>
    <row r="287" spans="1:13" ht="15.75" x14ac:dyDescent="0.25">
      <c r="A287" s="189">
        <v>4</v>
      </c>
      <c r="B287" s="99" t="s">
        <v>290</v>
      </c>
      <c r="C287" s="127">
        <f t="shared" si="1"/>
        <v>484.75700000000001</v>
      </c>
      <c r="D287" s="117">
        <f>VLOOKUP(B287,'[2]ИТОГИ 2018'!B$6:O$33,14,0)</f>
        <v>484757</v>
      </c>
      <c r="E287" s="98"/>
      <c r="J287" s="134"/>
      <c r="M287" s="84"/>
    </row>
    <row r="288" spans="1:13" ht="31.5" x14ac:dyDescent="0.25">
      <c r="A288" s="189">
        <v>5</v>
      </c>
      <c r="B288" s="99" t="s">
        <v>370</v>
      </c>
      <c r="C288" s="127">
        <f t="shared" si="1"/>
        <v>317.89499999999998</v>
      </c>
      <c r="D288" s="117">
        <f>VLOOKUP(B288,'[2]ИТОГИ 2018'!B$6:O$33,14,0)</f>
        <v>317895</v>
      </c>
      <c r="E288" s="98"/>
      <c r="J288" s="134"/>
      <c r="M288" s="84"/>
    </row>
    <row r="289" spans="1:13" ht="31.5" x14ac:dyDescent="0.25">
      <c r="A289" s="189">
        <v>6</v>
      </c>
      <c r="B289" s="99" t="s">
        <v>371</v>
      </c>
      <c r="C289" s="127">
        <f t="shared" si="1"/>
        <v>139.14400000000001</v>
      </c>
      <c r="D289" s="117">
        <f>VLOOKUP(B289,'[2]ИТОГИ 2018'!B$6:O$33,14,0)</f>
        <v>139144</v>
      </c>
      <c r="E289" s="98"/>
      <c r="J289" s="134"/>
      <c r="M289" s="84"/>
    </row>
    <row r="290" spans="1:13" ht="15.75" x14ac:dyDescent="0.25">
      <c r="A290" s="189">
        <v>7</v>
      </c>
      <c r="B290" s="99" t="s">
        <v>372</v>
      </c>
      <c r="C290" s="127">
        <f t="shared" si="1"/>
        <v>512.79899999999998</v>
      </c>
      <c r="D290" s="117">
        <f>VLOOKUP(B290,'[2]ИТОГИ 2018'!B$6:O$33,14,0)</f>
        <v>512799</v>
      </c>
      <c r="E290" s="98"/>
      <c r="J290" s="134"/>
      <c r="M290" s="84"/>
    </row>
    <row r="291" spans="1:13" ht="15.75" x14ac:dyDescent="0.25">
      <c r="A291" s="189">
        <v>8</v>
      </c>
      <c r="B291" s="99" t="s">
        <v>373</v>
      </c>
      <c r="C291" s="127">
        <f t="shared" si="1"/>
        <v>403.625</v>
      </c>
      <c r="D291" s="117">
        <f>VLOOKUP(B291,'[2]ИТОГИ 2018'!B$6:O$33,14,0)</f>
        <v>403625</v>
      </c>
      <c r="E291" s="98"/>
      <c r="J291" s="134"/>
      <c r="M291" s="84"/>
    </row>
    <row r="292" spans="1:13" ht="15.75" x14ac:dyDescent="0.25">
      <c r="A292" s="189">
        <v>9</v>
      </c>
      <c r="B292" s="99" t="s">
        <v>291</v>
      </c>
      <c r="C292" s="127">
        <f t="shared" si="1"/>
        <v>449.21800000000002</v>
      </c>
      <c r="D292" s="117">
        <f>VLOOKUP(B292,'[2]ИТОГИ 2018'!B$6:O$33,14,0)</f>
        <v>449218</v>
      </c>
      <c r="E292" s="117"/>
      <c r="J292" s="134"/>
      <c r="M292" s="84"/>
    </row>
    <row r="293" spans="1:13" ht="31.5" x14ac:dyDescent="0.25">
      <c r="A293" s="189">
        <v>10</v>
      </c>
      <c r="B293" s="99" t="s">
        <v>292</v>
      </c>
      <c r="C293" s="127">
        <f t="shared" si="1"/>
        <v>216.929</v>
      </c>
      <c r="D293" s="117">
        <f>VLOOKUP(B293,'[2]ИТОГИ 2018'!B$6:O$33,14,0)</f>
        <v>216929</v>
      </c>
      <c r="E293" s="117"/>
      <c r="J293" s="134"/>
      <c r="M293" s="84"/>
    </row>
    <row r="294" spans="1:13" ht="15.75" x14ac:dyDescent="0.25">
      <c r="A294" s="189">
        <v>11</v>
      </c>
      <c r="B294" s="99" t="s">
        <v>258</v>
      </c>
      <c r="C294" s="127">
        <f t="shared" si="1"/>
        <v>112.751</v>
      </c>
      <c r="D294" s="117">
        <f>VLOOKUP(B294,'[2]ИТОГИ 2018'!B$6:O$33,14,0)</f>
        <v>112751</v>
      </c>
      <c r="E294" s="117"/>
      <c r="J294" s="134"/>
      <c r="M294" s="84"/>
    </row>
    <row r="295" spans="1:13" ht="15.75" x14ac:dyDescent="0.25">
      <c r="A295" s="189">
        <v>12</v>
      </c>
      <c r="B295" s="99" t="s">
        <v>242</v>
      </c>
      <c r="C295" s="127">
        <f t="shared" si="1"/>
        <v>643.399</v>
      </c>
      <c r="D295" s="117">
        <f>VLOOKUP(B295,'[2]ИТОГИ 2018'!B$6:O$33,14,0)</f>
        <v>643399</v>
      </c>
      <c r="E295" s="117"/>
      <c r="J295" s="134"/>
      <c r="M295" s="84"/>
    </row>
    <row r="296" spans="1:13" ht="15.75" x14ac:dyDescent="0.25">
      <c r="A296" s="189">
        <v>13</v>
      </c>
      <c r="B296" s="99" t="s">
        <v>248</v>
      </c>
      <c r="C296" s="127">
        <f>D296/1000</f>
        <v>274.87</v>
      </c>
      <c r="D296" s="117">
        <f>VLOOKUP(B296,'[2]ИТОГИ 2018'!B$6:O$33,14,0)</f>
        <v>274870</v>
      </c>
      <c r="E296" s="117"/>
      <c r="J296" s="134"/>
      <c r="M296" s="84"/>
    </row>
    <row r="297" spans="1:13" ht="15.75" x14ac:dyDescent="0.25">
      <c r="A297" s="189">
        <v>14</v>
      </c>
      <c r="B297" s="99" t="s">
        <v>275</v>
      </c>
      <c r="C297" s="127">
        <f t="shared" si="1"/>
        <v>270.96899999999999</v>
      </c>
      <c r="D297" s="117">
        <f>VLOOKUP(B297,'[2]ИТОГИ 2018'!B$6:O$33,14,0)</f>
        <v>270969</v>
      </c>
      <c r="E297" s="117"/>
      <c r="J297" s="134"/>
      <c r="M297" s="84"/>
    </row>
    <row r="298" spans="1:13" ht="19.5" customHeight="1" x14ac:dyDescent="0.25">
      <c r="A298" s="189">
        <v>15</v>
      </c>
      <c r="B298" s="99" t="s">
        <v>293</v>
      </c>
      <c r="C298" s="127">
        <f t="shared" si="1"/>
        <v>264.274</v>
      </c>
      <c r="D298" s="117">
        <f>VLOOKUP(B298,'[2]ИТОГИ 2018'!B$6:O$33,14,0)</f>
        <v>264274</v>
      </c>
      <c r="E298" s="117"/>
      <c r="J298" s="134"/>
      <c r="M298" s="84"/>
    </row>
    <row r="299" spans="1:13" ht="15.75" x14ac:dyDescent="0.25">
      <c r="A299" s="189">
        <v>16</v>
      </c>
      <c r="B299" s="99" t="s">
        <v>294</v>
      </c>
      <c r="C299" s="127">
        <f t="shared" si="1"/>
        <v>547.27</v>
      </c>
      <c r="D299" s="117">
        <f>VLOOKUP(B299,'[2]ИТОГИ 2018'!B$6:O$33,14,0)</f>
        <v>547270</v>
      </c>
      <c r="E299" s="117"/>
      <c r="J299" s="134"/>
      <c r="M299" s="84"/>
    </row>
    <row r="300" spans="1:13" ht="15.75" x14ac:dyDescent="0.25">
      <c r="A300" s="189">
        <v>17</v>
      </c>
      <c r="B300" s="99" t="s">
        <v>245</v>
      </c>
      <c r="C300" s="127">
        <f t="shared" si="1"/>
        <v>274.28500000000003</v>
      </c>
      <c r="D300" s="117">
        <f>VLOOKUP(B300,'[2]ИТОГИ 2018'!B$6:O$33,14,0)</f>
        <v>274285</v>
      </c>
      <c r="E300" s="117"/>
      <c r="H300" s="120"/>
      <c r="I300" s="120"/>
      <c r="J300" s="135"/>
      <c r="K300" s="120"/>
      <c r="M300" s="84"/>
    </row>
    <row r="301" spans="1:13" ht="31.5" x14ac:dyDescent="0.25">
      <c r="A301" s="189">
        <v>18</v>
      </c>
      <c r="B301" s="99" t="s">
        <v>295</v>
      </c>
      <c r="C301" s="127">
        <f t="shared" si="1"/>
        <v>861.13699999999994</v>
      </c>
      <c r="D301" s="117">
        <f>VLOOKUP(B301,'[2]ИТОГИ 2018'!B$6:O$33,14,0)</f>
        <v>861137</v>
      </c>
      <c r="E301" s="117"/>
      <c r="H301" s="128"/>
      <c r="I301" s="129"/>
      <c r="J301" s="130"/>
      <c r="K301" s="131"/>
      <c r="M301" s="84"/>
    </row>
    <row r="302" spans="1:13" ht="31.5" x14ac:dyDescent="0.25">
      <c r="A302" s="189">
        <v>19</v>
      </c>
      <c r="B302" s="99" t="s">
        <v>252</v>
      </c>
      <c r="C302" s="127">
        <f t="shared" si="1"/>
        <v>286.94600000000003</v>
      </c>
      <c r="D302" s="117">
        <f>VLOOKUP(B302,'[2]ИТОГИ 2018'!B$6:O$33,14,0)</f>
        <v>286946</v>
      </c>
      <c r="E302" s="117"/>
      <c r="H302" s="122"/>
      <c r="I302" s="123"/>
      <c r="J302" s="123"/>
      <c r="K302" s="124"/>
      <c r="M302" s="84"/>
    </row>
    <row r="303" spans="1:13" ht="15.75" x14ac:dyDescent="0.25">
      <c r="A303" s="189">
        <v>20</v>
      </c>
      <c r="B303" s="99" t="s">
        <v>253</v>
      </c>
      <c r="C303" s="127">
        <f t="shared" si="1"/>
        <v>350.98500000000001</v>
      </c>
      <c r="D303" s="117">
        <f>VLOOKUP(B303,'[2]ИТОГИ 2018'!B$6:O$33,14,0)</f>
        <v>350985</v>
      </c>
      <c r="E303" s="117"/>
      <c r="H303" s="122"/>
      <c r="I303" s="123"/>
      <c r="J303" s="123"/>
      <c r="K303" s="124"/>
      <c r="M303" s="84"/>
    </row>
    <row r="304" spans="1:13" ht="15.75" x14ac:dyDescent="0.25">
      <c r="A304" s="189">
        <v>21</v>
      </c>
      <c r="B304" s="99" t="s">
        <v>268</v>
      </c>
      <c r="C304" s="127">
        <f t="shared" si="1"/>
        <v>138.50899999999999</v>
      </c>
      <c r="D304" s="117">
        <f>VLOOKUP(B304,'[2]ИТОГИ 2018'!B$6:O$33,14,0)</f>
        <v>138509</v>
      </c>
      <c r="E304" s="117"/>
      <c r="H304" s="128"/>
      <c r="I304" s="136"/>
      <c r="J304" s="136"/>
      <c r="K304" s="137"/>
      <c r="M304" s="84"/>
    </row>
    <row r="305" spans="1:13" ht="15.75" x14ac:dyDescent="0.25">
      <c r="A305" s="189">
        <v>22</v>
      </c>
      <c r="B305" s="99" t="s">
        <v>296</v>
      </c>
      <c r="C305" s="127">
        <f t="shared" si="1"/>
        <v>172.86199999999999</v>
      </c>
      <c r="D305" s="117">
        <f>VLOOKUP(B305,'[2]ИТОГИ 2018'!B$6:O$33,14,0)</f>
        <v>172862</v>
      </c>
      <c r="E305" s="117"/>
      <c r="H305" s="120"/>
      <c r="I305" s="120"/>
      <c r="J305" s="135"/>
      <c r="K305" s="120"/>
      <c r="M305" s="84"/>
    </row>
    <row r="306" spans="1:13" ht="15.75" x14ac:dyDescent="0.25">
      <c r="A306" s="189">
        <v>23</v>
      </c>
      <c r="B306" s="99" t="s">
        <v>297</v>
      </c>
      <c r="C306" s="127">
        <f t="shared" si="1"/>
        <v>194.91800000000001</v>
      </c>
      <c r="D306" s="117">
        <f>VLOOKUP(B306,'[2]ИТОГИ 2018'!B$6:O$33,14,0)</f>
        <v>194918</v>
      </c>
      <c r="E306" s="117"/>
      <c r="H306" s="120"/>
      <c r="I306" s="120"/>
      <c r="J306" s="135"/>
      <c r="K306" s="120"/>
      <c r="M306" s="84"/>
    </row>
    <row r="307" spans="1:13" ht="15.75" x14ac:dyDescent="0.25">
      <c r="A307" s="189">
        <v>24</v>
      </c>
      <c r="B307" s="99" t="s">
        <v>257</v>
      </c>
      <c r="C307" s="127">
        <f t="shared" si="1"/>
        <v>256.40300000000002</v>
      </c>
      <c r="D307" s="117">
        <f>VLOOKUP(B307,'[2]ИТОГИ 2018'!B$6:O$33,14,0)</f>
        <v>256403</v>
      </c>
      <c r="E307" s="117"/>
      <c r="H307" s="120"/>
      <c r="I307" s="120"/>
      <c r="J307" s="135"/>
      <c r="K307" s="120"/>
      <c r="M307" s="84"/>
    </row>
    <row r="308" spans="1:13" ht="15.75" x14ac:dyDescent="0.25">
      <c r="A308" s="189">
        <v>25</v>
      </c>
      <c r="B308" s="99" t="s">
        <v>256</v>
      </c>
      <c r="C308" s="127">
        <f t="shared" si="1"/>
        <v>306.072</v>
      </c>
      <c r="D308" s="117">
        <f>VLOOKUP(B308,'[2]ИТОГИ 2018'!B$6:O$33,14,0)</f>
        <v>306072</v>
      </c>
      <c r="E308" s="117"/>
      <c r="H308" s="120"/>
      <c r="I308" s="120"/>
      <c r="J308" s="135"/>
      <c r="K308" s="120"/>
      <c r="M308" s="84"/>
    </row>
    <row r="309" spans="1:13" ht="16.5" x14ac:dyDescent="0.25">
      <c r="A309" s="189">
        <v>26</v>
      </c>
      <c r="B309" s="190" t="s">
        <v>251</v>
      </c>
      <c r="C309" s="127">
        <f t="shared" si="1"/>
        <v>496.16800000000001</v>
      </c>
      <c r="D309" s="117">
        <f>VLOOKUP(B309,'[2]ИТОГИ 2018'!B$6:O$33,14,0)</f>
        <v>496168</v>
      </c>
      <c r="E309" s="117"/>
      <c r="H309" s="120"/>
      <c r="I309" s="120"/>
      <c r="J309" s="135"/>
      <c r="K309" s="120"/>
      <c r="M309" s="84"/>
    </row>
    <row r="310" spans="1:13" ht="16.5" x14ac:dyDescent="0.25">
      <c r="A310" s="189">
        <v>27</v>
      </c>
      <c r="B310" s="190" t="s">
        <v>274</v>
      </c>
      <c r="C310" s="127">
        <f t="shared" si="1"/>
        <v>489.44499999999999</v>
      </c>
      <c r="D310" s="117">
        <f>VLOOKUP(B310,'[2]ИТОГИ 2018'!B$6:O$33,14,0)</f>
        <v>489445</v>
      </c>
      <c r="E310" s="117"/>
      <c r="H310" s="120"/>
      <c r="I310" s="120"/>
      <c r="J310" s="135"/>
      <c r="K310" s="120"/>
      <c r="M310" s="84"/>
    </row>
    <row r="311" spans="1:13" ht="16.5" x14ac:dyDescent="0.25">
      <c r="A311" s="189">
        <v>28</v>
      </c>
      <c r="B311" s="190" t="s">
        <v>276</v>
      </c>
      <c r="C311" s="127">
        <f t="shared" si="1"/>
        <v>382.69</v>
      </c>
      <c r="D311" s="117">
        <f>VLOOKUP(B311,'[2]ИТОГИ 2018'!B$6:O$33,14,0)</f>
        <v>382690</v>
      </c>
      <c r="E311" s="117"/>
      <c r="H311" s="120"/>
      <c r="I311" s="120"/>
      <c r="J311" s="135"/>
      <c r="K311" s="120"/>
      <c r="M311" s="84"/>
    </row>
    <row r="312" spans="1:13" ht="15.75" x14ac:dyDescent="0.25">
      <c r="A312" s="189"/>
      <c r="B312" s="104" t="s">
        <v>280</v>
      </c>
      <c r="C312" s="111">
        <f>SUM(C284:C311)</f>
        <v>9990.0999999999985</v>
      </c>
      <c r="D312" s="117"/>
      <c r="E312" s="117"/>
      <c r="H312" s="120"/>
      <c r="I312" s="120"/>
      <c r="J312" s="120"/>
      <c r="K312" s="120"/>
    </row>
    <row r="313" spans="1:13" ht="15.75" x14ac:dyDescent="0.25">
      <c r="A313" s="188"/>
      <c r="B313" s="104" t="s">
        <v>298</v>
      </c>
      <c r="C313" s="138">
        <f>C61+C98+C151+C186+C226+C229+C236+C239+C255+C278+C281+C312</f>
        <v>645090.3589600001</v>
      </c>
      <c r="D313" s="98"/>
      <c r="E313" s="117" t="s">
        <v>401</v>
      </c>
      <c r="K313" s="84"/>
    </row>
    <row r="315" spans="1:13" x14ac:dyDescent="0.25">
      <c r="B315" s="139"/>
      <c r="C315" s="148"/>
    </row>
    <row r="316" spans="1:13" x14ac:dyDescent="0.25">
      <c r="B316" s="139"/>
      <c r="C316" s="148"/>
    </row>
  </sheetData>
  <mergeCells count="18">
    <mergeCell ref="A152:C152"/>
    <mergeCell ref="A4:C5"/>
    <mergeCell ref="A8:C8"/>
    <mergeCell ref="A9:C9"/>
    <mergeCell ref="A62:C62"/>
    <mergeCell ref="A99:C99"/>
    <mergeCell ref="A283:C283"/>
    <mergeCell ref="A153:C153"/>
    <mergeCell ref="A154:C154"/>
    <mergeCell ref="A187:C187"/>
    <mergeCell ref="A188:C188"/>
    <mergeCell ref="A227:C227"/>
    <mergeCell ref="A230:C230"/>
    <mergeCell ref="A237:C237"/>
    <mergeCell ref="A240:C240"/>
    <mergeCell ref="A256:C256"/>
    <mergeCell ref="A279:C279"/>
    <mergeCell ref="A282:C282"/>
  </mergeCells>
  <pageMargins left="0" right="0" top="0.55118110236220474" bottom="0.15748031496062992"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Перечень 2018-2020_NEW</vt:lpstr>
      <vt:lpstr>Табл 4_NEW</vt:lpstr>
      <vt:lpstr>Табл 5_NEW</vt:lpstr>
      <vt:lpstr>'Перечень 2018-2020_NEW'!Заголовки_для_печати</vt:lpstr>
      <vt:lpstr>'Табл 5_NEW'!Заголовки_для_печати</vt:lpstr>
      <vt:lpstr>'Перечень 2018-2020_NEW'!Область_печати</vt:lpstr>
      <vt:lpstr>'Табл 5_NEW'!Область_печати</vt:lpstr>
    </vt:vector>
  </TitlesOfParts>
  <Company>Департамент труда и занятости населения НСО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Зайцева Дарья Михайловна</dc:creator>
  <cp:lastModifiedBy>Луткова Ольга Викторовна</cp:lastModifiedBy>
  <cp:lastPrinted>2019-01-17T04:23:45Z</cp:lastPrinted>
  <dcterms:created xsi:type="dcterms:W3CDTF">2018-06-04T06:03:18Z</dcterms:created>
  <dcterms:modified xsi:type="dcterms:W3CDTF">2019-02-11T09:17:50Z</dcterms:modified>
</cp:coreProperties>
</file>